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24226"/>
  <mc:AlternateContent xmlns:mc="http://schemas.openxmlformats.org/markup-compatibility/2006">
    <mc:Choice Requires="x15">
      <x15ac:absPath xmlns:x15ac="http://schemas.microsoft.com/office/spreadsheetml/2010/11/ac" url="O:\CITT\Cases\SIMA\NQ-2025-009\Working Files\Research\Questionnaires\"/>
    </mc:Choice>
  </mc:AlternateContent>
  <xr:revisionPtr revIDLastSave="0" documentId="13_ncr:1_{B8F4FB44-E820-44B7-9D8F-6EEF9B50C967}" xr6:coauthVersionLast="47" xr6:coauthVersionMax="47" xr10:uidLastSave="{00000000-0000-0000-0000-000000000000}"/>
  <workbookProtection workbookAlgorithmName="SHA-512" workbookHashValue="Fw+Pyb2kc/Rlsu1qyzrfEa66Z/v5hb5iDlTXKAvPZndxObNCchWgyCCKVTx4P7LbyDEnK4Rd79zcKU0cOTiwwQ==" workbookSaltValue="8XA3fAcAYaah/Qz98edxuQ==" workbookSpinCount="100000" lockStructure="1"/>
  <bookViews>
    <workbookView xWindow="-120" yWindow="-120" windowWidth="29040" windowHeight="15720" tabRatio="864" firstSheet="1" activeTab="1" xr2:uid="{C5891CD3-0E1B-4A35-B74B-8A6F66005F71}"/>
  </bookViews>
  <sheets>
    <sheet name="Variables" sheetId="80" state="hidden" r:id="rId1"/>
    <sheet name="Intro" sheetId="81" r:id="rId2"/>
    <sheet name="Info" sheetId="82" r:id="rId3"/>
    <sheet name="Public" sheetId="83" r:id="rId4"/>
    <sheet name="AddPub" sheetId="84" r:id="rId5"/>
    <sheet name="Pro" sheetId="86" r:id="rId6"/>
    <sheet name="Begin" sheetId="93" state="hidden" r:id="rId7"/>
    <sheet name="Imp-China|Chine -Exp1" sheetId="91" r:id="rId8"/>
    <sheet name="Imp-China|Chine -Exp 2" sheetId="115" r:id="rId9"/>
    <sheet name="Imp-China|Chine -Exp 3" sheetId="116" r:id="rId10"/>
    <sheet name="End" sheetId="94" state="hidden" r:id="rId11"/>
    <sheet name="Imp-US|É-U" sheetId="113" r:id="rId12"/>
    <sheet name="Imp-Mex" sheetId="117" r:id="rId13"/>
    <sheet name="Imp-Other|Autre" sheetId="114" r:id="rId14"/>
    <sheet name="End2" sheetId="109" state="hidden" r:id="rId15"/>
    <sheet name="Invent-Stock" sheetId="92" r:id="rId16"/>
    <sheet name="AddPro" sheetId="89" r:id="rId17"/>
    <sheet name="Confirm" sheetId="90" r:id="rId18"/>
    <sheet name="DB Ref" sheetId="118" state="hidden" r:id="rId19"/>
    <sheet name="DB DFU" sheetId="122" state="hidden" r:id="rId20"/>
    <sheet name="DB Other" sheetId="123" state="hidden" r:id="rId21"/>
    <sheet name="DB Qual" sheetId="121" state="hidden" r:id="rId22"/>
  </sheets>
  <externalReferences>
    <externalReference r:id="rId23"/>
    <externalReference r:id="rId24"/>
  </externalReferences>
  <definedNames>
    <definedName name="assofirm">#REF!</definedName>
    <definedName name="AssoFirms">#REF!</definedName>
    <definedName name="cogm">#REF!</definedName>
    <definedName name="cogs">#REF!</definedName>
    <definedName name="demp">#REF!</definedName>
    <definedName name="fexp">#REF!</definedName>
    <definedName name="gsa">#REF!</definedName>
    <definedName name="iemp">#REF!</definedName>
    <definedName name="ndpv">#REF!</definedName>
    <definedName name="ndsv">#REF!</definedName>
    <definedName name="nsv">#REF!</definedName>
    <definedName name="POR">#REF!</definedName>
    <definedName name="ppc">#REF!</definedName>
    <definedName name="_xlnm.Print_Area" localSheetId="16">AddPro!$B$1:$L$62</definedName>
    <definedName name="_xlnm.Print_Area" localSheetId="4">AddPub!$B$1:$L$62</definedName>
    <definedName name="_xlnm.Print_Area" localSheetId="17">Confirm!$B$1:$L$105</definedName>
    <definedName name="_xlnm.Print_Area" localSheetId="8">'Imp-China|Chine -Exp 2'!$B$1:$L$293</definedName>
    <definedName name="_xlnm.Print_Area" localSheetId="9">'Imp-China|Chine -Exp 3'!$B$1:$L$293</definedName>
    <definedName name="_xlnm.Print_Area" localSheetId="7">'Imp-China|Chine -Exp1'!$B$1:$L$293</definedName>
    <definedName name="_xlnm.Print_Area" localSheetId="12">'Imp-Mex'!$B$1:$L$293</definedName>
    <definedName name="_xlnm.Print_Area" localSheetId="13">'Imp-Other|Autre'!$B$1:$L$293</definedName>
    <definedName name="_xlnm.Print_Area" localSheetId="11">'Imp-US|É-U'!$B$1:$L$293</definedName>
    <definedName name="_xlnm.Print_Area" localSheetId="2">Info!$B$1:$L$55</definedName>
    <definedName name="_xlnm.Print_Area" localSheetId="1">Intro!$B$1:$L$132</definedName>
    <definedName name="_xlnm.Print_Area" localSheetId="15">'Invent-Stock'!$B$1:$L$100</definedName>
    <definedName name="_xlnm.Print_Area" localSheetId="5">Pro!$B$1:$L$177</definedName>
    <definedName name="_xlnm.Print_Area" localSheetId="3">Public!$B$1:$L$403</definedName>
    <definedName name="_xlnm.Print_Titles" localSheetId="16">AddPro!$1:$7</definedName>
    <definedName name="_xlnm.Print_Titles" localSheetId="4">AddPub!$1:$7</definedName>
    <definedName name="_xlnm.Print_Titles" localSheetId="17">Confirm!$1:$7</definedName>
    <definedName name="_xlnm.Print_Titles" localSheetId="8">'Imp-China|Chine -Exp 2'!$1:$7</definedName>
    <definedName name="_xlnm.Print_Titles" localSheetId="9">'Imp-China|Chine -Exp 3'!$1:$7</definedName>
    <definedName name="_xlnm.Print_Titles" localSheetId="7">'Imp-China|Chine -Exp1'!$1:$7</definedName>
    <definedName name="_xlnm.Print_Titles" localSheetId="12">'Imp-Mex'!$1:$7</definedName>
    <definedName name="_xlnm.Print_Titles" localSheetId="13">'Imp-Other|Autre'!$1:$7</definedName>
    <definedName name="_xlnm.Print_Titles" localSheetId="11">'Imp-US|É-U'!$1:$7</definedName>
    <definedName name="_xlnm.Print_Titles" localSheetId="2">Info!$1:$7</definedName>
    <definedName name="_xlnm.Print_Titles" localSheetId="1">Intro!$1:$7</definedName>
    <definedName name="_xlnm.Print_Titles" localSheetId="15">'Invent-Stock'!$1:$7</definedName>
    <definedName name="_xlnm.Print_Titles" localSheetId="5">Pro!$1:$7</definedName>
    <definedName name="_xlnm.Print_Titles" localSheetId="3">Public!$1:$7</definedName>
    <definedName name="quest8" localSheetId="16">AddPro!#REF!</definedName>
    <definedName name="quest8" localSheetId="4">AddPub!#REF!</definedName>
    <definedName name="quest8" localSheetId="17">Confirm!#REF!</definedName>
    <definedName name="quest8" localSheetId="8">'Imp-China|Chine -Exp 2'!#REF!</definedName>
    <definedName name="quest8" localSheetId="9">'Imp-China|Chine -Exp 3'!#REF!</definedName>
    <definedName name="quest8" localSheetId="7">'Imp-China|Chine -Exp1'!#REF!</definedName>
    <definedName name="quest8" localSheetId="12">'Imp-Mex'!#REF!</definedName>
    <definedName name="quest8" localSheetId="13">'Imp-Other|Autre'!#REF!</definedName>
    <definedName name="quest8" localSheetId="11">'Imp-US|É-U'!#REF!</definedName>
    <definedName name="quest8" localSheetId="2">Info!#REF!</definedName>
    <definedName name="quest8" localSheetId="1">Intro!#REF!</definedName>
    <definedName name="quest8" localSheetId="15">'Invent-Stock'!#REF!</definedName>
    <definedName name="quest8" localSheetId="5">Pro!#REF!</definedName>
    <definedName name="quest8" localSheetId="3">Public!#REF!</definedName>
    <definedName name="quest8">#REF!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22" i="123" l="1"/>
  <c r="AV22" i="123"/>
  <c r="AT22" i="123"/>
  <c r="S18" i="122" l="1"/>
  <c r="T18" i="122"/>
  <c r="R18" i="122"/>
  <c r="AJ168" i="118"/>
  <c r="AK168" i="118"/>
  <c r="AL168" i="118"/>
  <c r="AM168" i="118"/>
  <c r="AN168" i="118"/>
  <c r="AO168" i="118"/>
  <c r="AP168" i="118"/>
  <c r="AJ167" i="118"/>
  <c r="AK167" i="118"/>
  <c r="AL167" i="118"/>
  <c r="AM167" i="118"/>
  <c r="AN167" i="118"/>
  <c r="AO167" i="118"/>
  <c r="AP167" i="118"/>
  <c r="AJ166" i="118"/>
  <c r="AK166" i="118"/>
  <c r="AL166" i="118"/>
  <c r="AM166" i="118"/>
  <c r="AN166" i="118"/>
  <c r="AO166" i="118"/>
  <c r="AP166" i="118"/>
  <c r="AJ165" i="118"/>
  <c r="AK165" i="118"/>
  <c r="AL165" i="118"/>
  <c r="AM165" i="118"/>
  <c r="AN165" i="118"/>
  <c r="AO165" i="118"/>
  <c r="AP165" i="118"/>
  <c r="AJ164" i="118"/>
  <c r="AK164" i="118"/>
  <c r="AL164" i="118"/>
  <c r="AM164" i="118"/>
  <c r="AN164" i="118"/>
  <c r="AO164" i="118"/>
  <c r="AP164" i="118"/>
  <c r="AI168" i="118"/>
  <c r="AI167" i="118"/>
  <c r="AI166" i="118"/>
  <c r="AI165" i="118"/>
  <c r="AI164" i="118"/>
  <c r="AC168" i="118"/>
  <c r="AD168" i="118"/>
  <c r="AE168" i="118"/>
  <c r="AF168" i="118"/>
  <c r="AG168" i="118"/>
  <c r="AH168" i="118"/>
  <c r="AC167" i="118"/>
  <c r="AD167" i="118"/>
  <c r="AE167" i="118"/>
  <c r="AF167" i="118"/>
  <c r="AG167" i="118"/>
  <c r="AH167" i="118"/>
  <c r="AC166" i="118"/>
  <c r="AD166" i="118"/>
  <c r="AE166" i="118"/>
  <c r="AF166" i="118"/>
  <c r="AG166" i="118"/>
  <c r="AH166" i="118"/>
  <c r="AC165" i="118"/>
  <c r="AD165" i="118"/>
  <c r="AE165" i="118"/>
  <c r="AF165" i="118"/>
  <c r="AG165" i="118"/>
  <c r="AH165" i="118"/>
  <c r="AC164" i="118"/>
  <c r="AD164" i="118"/>
  <c r="AE164" i="118"/>
  <c r="AF164" i="118"/>
  <c r="AG164" i="118"/>
  <c r="AH164" i="118"/>
  <c r="AB168" i="118"/>
  <c r="AB167" i="118"/>
  <c r="AB166" i="118"/>
  <c r="AB165" i="118"/>
  <c r="AB164" i="118"/>
  <c r="AJ163" i="118"/>
  <c r="AK163" i="118"/>
  <c r="AL163" i="118"/>
  <c r="AM163" i="118"/>
  <c r="AN163" i="118"/>
  <c r="AO163" i="118"/>
  <c r="AP163" i="118"/>
  <c r="AI163" i="118"/>
  <c r="AC163" i="118"/>
  <c r="AD163" i="118"/>
  <c r="AE163" i="118"/>
  <c r="AF163" i="118"/>
  <c r="AG163" i="118"/>
  <c r="AH163" i="118"/>
  <c r="AB163" i="118"/>
  <c r="U168" i="118"/>
  <c r="V168" i="118"/>
  <c r="W168" i="118"/>
  <c r="X168" i="118"/>
  <c r="Y168" i="118"/>
  <c r="Z168" i="118"/>
  <c r="AA168" i="118"/>
  <c r="T168" i="118"/>
  <c r="N168" i="118"/>
  <c r="O168" i="118"/>
  <c r="P168" i="118"/>
  <c r="Q168" i="118"/>
  <c r="R168" i="118"/>
  <c r="S168" i="118"/>
  <c r="U167" i="118"/>
  <c r="V167" i="118"/>
  <c r="W167" i="118"/>
  <c r="X167" i="118"/>
  <c r="Y167" i="118"/>
  <c r="Z167" i="118"/>
  <c r="AA167" i="118"/>
  <c r="T167" i="118"/>
  <c r="N167" i="118"/>
  <c r="O167" i="118"/>
  <c r="P167" i="118"/>
  <c r="Q167" i="118"/>
  <c r="R167" i="118"/>
  <c r="S167" i="118"/>
  <c r="U166" i="118"/>
  <c r="V166" i="118"/>
  <c r="W166" i="118"/>
  <c r="X166" i="118"/>
  <c r="Y166" i="118"/>
  <c r="Z166" i="118"/>
  <c r="AA166" i="118"/>
  <c r="T166" i="118"/>
  <c r="N166" i="118"/>
  <c r="O166" i="118"/>
  <c r="P166" i="118"/>
  <c r="Q166" i="118"/>
  <c r="R166" i="118"/>
  <c r="S166" i="118"/>
  <c r="U165" i="118"/>
  <c r="V165" i="118"/>
  <c r="W165" i="118"/>
  <c r="X165" i="118"/>
  <c r="Y165" i="118"/>
  <c r="Z165" i="118"/>
  <c r="AA165" i="118"/>
  <c r="T165" i="118"/>
  <c r="N165" i="118"/>
  <c r="O165" i="118"/>
  <c r="P165" i="118"/>
  <c r="Q165" i="118"/>
  <c r="R165" i="118"/>
  <c r="S165" i="118"/>
  <c r="U164" i="118"/>
  <c r="V164" i="118"/>
  <c r="W164" i="118"/>
  <c r="X164" i="118"/>
  <c r="Y164" i="118"/>
  <c r="Z164" i="118"/>
  <c r="AA164" i="118"/>
  <c r="T164" i="118"/>
  <c r="N164" i="118"/>
  <c r="O164" i="118"/>
  <c r="P164" i="118"/>
  <c r="Q164" i="118"/>
  <c r="R164" i="118"/>
  <c r="S164" i="118"/>
  <c r="U163" i="118"/>
  <c r="V163" i="118"/>
  <c r="W163" i="118"/>
  <c r="X163" i="118"/>
  <c r="Y163" i="118"/>
  <c r="Z163" i="118"/>
  <c r="AA163" i="118"/>
  <c r="T163" i="118"/>
  <c r="S163" i="118"/>
  <c r="N163" i="118"/>
  <c r="O163" i="118"/>
  <c r="P163" i="118"/>
  <c r="Q163" i="118"/>
  <c r="R163" i="118"/>
  <c r="H116" i="118"/>
  <c r="I116" i="118"/>
  <c r="H115" i="118"/>
  <c r="I115" i="118"/>
  <c r="H113" i="118"/>
  <c r="I113" i="118"/>
  <c r="H114" i="118"/>
  <c r="I114" i="118"/>
  <c r="H112" i="118"/>
  <c r="I112" i="118"/>
  <c r="G113" i="118"/>
  <c r="G114" i="118"/>
  <c r="G115" i="118"/>
  <c r="G116" i="118"/>
  <c r="G112" i="118"/>
  <c r="Y33" i="118" l="1"/>
  <c r="L275" i="114" l="1"/>
  <c r="K275" i="114"/>
  <c r="J275" i="114"/>
  <c r="I275" i="114"/>
  <c r="H275" i="114"/>
  <c r="G275" i="114"/>
  <c r="F275" i="114"/>
  <c r="E275" i="114"/>
  <c r="L275" i="117"/>
  <c r="K275" i="117"/>
  <c r="J275" i="117"/>
  <c r="I275" i="117"/>
  <c r="H275" i="117"/>
  <c r="G275" i="117"/>
  <c r="F275" i="117"/>
  <c r="E275" i="117"/>
  <c r="L275" i="113"/>
  <c r="K275" i="113"/>
  <c r="J275" i="113"/>
  <c r="I275" i="113"/>
  <c r="H275" i="113"/>
  <c r="G275" i="113"/>
  <c r="F275" i="113"/>
  <c r="E275" i="113"/>
  <c r="L275" i="116"/>
  <c r="K275" i="116"/>
  <c r="J275" i="116"/>
  <c r="I275" i="116"/>
  <c r="H275" i="116"/>
  <c r="G275" i="116"/>
  <c r="F275" i="116"/>
  <c r="E275" i="116"/>
  <c r="L275" i="115"/>
  <c r="K275" i="115"/>
  <c r="J275" i="115"/>
  <c r="I275" i="115"/>
  <c r="H275" i="115"/>
  <c r="G275" i="115"/>
  <c r="F275" i="115"/>
  <c r="E275" i="115"/>
  <c r="K270" i="114"/>
  <c r="J270" i="114"/>
  <c r="I270" i="114"/>
  <c r="H270" i="114"/>
  <c r="G270" i="114"/>
  <c r="F270" i="114"/>
  <c r="E270" i="114"/>
  <c r="K270" i="117"/>
  <c r="J270" i="117"/>
  <c r="I270" i="117"/>
  <c r="H270" i="117"/>
  <c r="G270" i="117"/>
  <c r="F270" i="117"/>
  <c r="E270" i="117"/>
  <c r="K270" i="113"/>
  <c r="J270" i="113"/>
  <c r="I270" i="113"/>
  <c r="H270" i="113"/>
  <c r="G270" i="113"/>
  <c r="F270" i="113"/>
  <c r="E270" i="113"/>
  <c r="K270" i="116"/>
  <c r="J270" i="116"/>
  <c r="I270" i="116"/>
  <c r="H270" i="116"/>
  <c r="G270" i="116"/>
  <c r="F270" i="116"/>
  <c r="E270" i="116"/>
  <c r="K270" i="115"/>
  <c r="J270" i="115"/>
  <c r="I270" i="115"/>
  <c r="H270" i="115"/>
  <c r="G270" i="115"/>
  <c r="F270" i="115"/>
  <c r="E270" i="115"/>
  <c r="L275" i="91"/>
  <c r="K275" i="91"/>
  <c r="J275" i="91"/>
  <c r="I275" i="91"/>
  <c r="H275" i="91"/>
  <c r="G275" i="91"/>
  <c r="F275" i="91"/>
  <c r="E275" i="91"/>
  <c r="K270" i="91"/>
  <c r="J270" i="91"/>
  <c r="I270" i="91"/>
  <c r="H270" i="91"/>
  <c r="G270" i="91"/>
  <c r="F270" i="91"/>
  <c r="E270" i="91"/>
  <c r="D53" i="121"/>
  <c r="D52" i="121"/>
  <c r="D51" i="121"/>
  <c r="D50" i="121"/>
  <c r="D49" i="121"/>
  <c r="C53" i="121"/>
  <c r="C52" i="121"/>
  <c r="C51" i="121"/>
  <c r="C50" i="121"/>
  <c r="C49" i="121"/>
  <c r="D48" i="121"/>
  <c r="D47" i="121"/>
  <c r="D46" i="121"/>
  <c r="D45" i="121"/>
  <c r="D44" i="121"/>
  <c r="D43" i="121"/>
  <c r="D42" i="121"/>
  <c r="D41" i="121"/>
  <c r="D40" i="121"/>
  <c r="D39" i="121"/>
  <c r="F174" i="118"/>
  <c r="G174" i="118"/>
  <c r="I174" i="118"/>
  <c r="J174" i="118"/>
  <c r="H174" i="118"/>
  <c r="E174" i="118"/>
  <c r="B174" i="118"/>
  <c r="G173" i="118"/>
  <c r="J173" i="118" s="1"/>
  <c r="F173" i="118"/>
  <c r="I173" i="118" s="1"/>
  <c r="E173" i="118"/>
  <c r="H173" i="118" s="1"/>
  <c r="D38" i="121" l="1"/>
  <c r="D37" i="121"/>
  <c r="D36" i="121"/>
  <c r="D35" i="121"/>
  <c r="D34" i="121"/>
  <c r="D33" i="121"/>
  <c r="D32" i="121"/>
  <c r="D31" i="121"/>
  <c r="D30" i="121"/>
  <c r="D29" i="121"/>
  <c r="D28" i="121"/>
  <c r="C32" i="121"/>
  <c r="C31" i="121"/>
  <c r="C30" i="121"/>
  <c r="C29" i="121"/>
  <c r="C28" i="121"/>
  <c r="D27" i="121"/>
  <c r="D26" i="121"/>
  <c r="D25" i="121"/>
  <c r="D24" i="121"/>
  <c r="D23" i="121"/>
  <c r="D22" i="121"/>
  <c r="D21" i="121"/>
  <c r="D20" i="121"/>
  <c r="D19" i="121"/>
  <c r="D18" i="121"/>
  <c r="D17" i="121"/>
  <c r="D16" i="121"/>
  <c r="D15" i="121"/>
  <c r="D14" i="121"/>
  <c r="D13" i="121"/>
  <c r="D12" i="121"/>
  <c r="D11" i="121"/>
  <c r="D10" i="121"/>
  <c r="D9" i="121"/>
  <c r="D8" i="121"/>
  <c r="D7" i="121"/>
  <c r="D6" i="121"/>
  <c r="D5" i="121"/>
  <c r="D4" i="121"/>
  <c r="D3" i="121"/>
  <c r="D2" i="121"/>
  <c r="A2" i="121"/>
  <c r="AU27" i="123"/>
  <c r="AV27" i="123"/>
  <c r="AU28" i="123"/>
  <c r="AV28" i="123"/>
  <c r="AQ27" i="123"/>
  <c r="AR27" i="123"/>
  <c r="AQ28" i="123"/>
  <c r="AR28" i="123"/>
  <c r="AT28" i="123"/>
  <c r="AP28" i="123"/>
  <c r="AT27" i="123"/>
  <c r="AP27" i="123"/>
  <c r="AU26" i="123"/>
  <c r="AV26" i="123"/>
  <c r="AQ26" i="123"/>
  <c r="AR26" i="123"/>
  <c r="AT26" i="123"/>
  <c r="AP26" i="123"/>
  <c r="AU24" i="123"/>
  <c r="AV24" i="123"/>
  <c r="AU25" i="123"/>
  <c r="AV25" i="123"/>
  <c r="AQ24" i="123"/>
  <c r="AR24" i="123"/>
  <c r="AQ25" i="123"/>
  <c r="AR25" i="123"/>
  <c r="AT25" i="123"/>
  <c r="AP25" i="123"/>
  <c r="AT24" i="123"/>
  <c r="AP24" i="123"/>
  <c r="AU23" i="123"/>
  <c r="AV23" i="123"/>
  <c r="AQ23" i="123"/>
  <c r="AR23" i="123"/>
  <c r="AT23" i="123"/>
  <c r="AP23" i="123"/>
  <c r="AU21" i="123"/>
  <c r="AV21" i="123"/>
  <c r="AQ21" i="123"/>
  <c r="AR21" i="123"/>
  <c r="AQ22" i="123"/>
  <c r="AR22" i="123"/>
  <c r="AP22" i="123"/>
  <c r="AT21" i="123"/>
  <c r="AP21" i="123"/>
  <c r="AQ20" i="123"/>
  <c r="AR20" i="123"/>
  <c r="AU20" i="123"/>
  <c r="AV20" i="123"/>
  <c r="AT20" i="123"/>
  <c r="AP20" i="123"/>
  <c r="AU19" i="123"/>
  <c r="AV19" i="123"/>
  <c r="AQ19" i="123"/>
  <c r="AR19" i="123"/>
  <c r="AT19" i="123"/>
  <c r="AP19" i="123"/>
  <c r="AU18" i="123"/>
  <c r="AV18" i="123"/>
  <c r="AT18" i="123"/>
  <c r="AQ18" i="123"/>
  <c r="AR18" i="123"/>
  <c r="AP18" i="123"/>
  <c r="AU17" i="123"/>
  <c r="AV17" i="123"/>
  <c r="AQ17" i="123"/>
  <c r="AR17" i="123"/>
  <c r="AT17" i="123"/>
  <c r="AP17" i="123"/>
  <c r="W27" i="123"/>
  <c r="X27" i="123"/>
  <c r="W28" i="123"/>
  <c r="X28" i="123"/>
  <c r="S27" i="123"/>
  <c r="T27" i="123"/>
  <c r="S28" i="123"/>
  <c r="T28" i="123"/>
  <c r="V28" i="123"/>
  <c r="R28" i="123"/>
  <c r="V27" i="123"/>
  <c r="R27" i="123"/>
  <c r="S26" i="123"/>
  <c r="T26" i="123"/>
  <c r="W26" i="123"/>
  <c r="X26" i="123"/>
  <c r="V26" i="123"/>
  <c r="R26" i="123"/>
  <c r="W24" i="123"/>
  <c r="X24" i="123"/>
  <c r="W25" i="123"/>
  <c r="X25" i="123"/>
  <c r="S24" i="123"/>
  <c r="T24" i="123"/>
  <c r="S25" i="123"/>
  <c r="T25" i="123"/>
  <c r="V25" i="123"/>
  <c r="R25" i="123"/>
  <c r="V24" i="123"/>
  <c r="R24" i="123"/>
  <c r="W23" i="123"/>
  <c r="X23" i="123"/>
  <c r="S23" i="123"/>
  <c r="T23" i="123"/>
  <c r="V23" i="123"/>
  <c r="R23" i="123"/>
  <c r="W21" i="123"/>
  <c r="X21" i="123"/>
  <c r="W22" i="123"/>
  <c r="X22" i="123"/>
  <c r="S21" i="123"/>
  <c r="T21" i="123"/>
  <c r="S22" i="123"/>
  <c r="T22" i="123"/>
  <c r="R22" i="123"/>
  <c r="V22" i="123"/>
  <c r="V21" i="123"/>
  <c r="R21" i="123"/>
  <c r="W20" i="123"/>
  <c r="X20" i="123"/>
  <c r="S20" i="123"/>
  <c r="T20" i="123"/>
  <c r="V20" i="123"/>
  <c r="R20" i="123"/>
  <c r="W19" i="123"/>
  <c r="X19" i="123"/>
  <c r="V19" i="123"/>
  <c r="S19" i="123"/>
  <c r="T19" i="123"/>
  <c r="R19" i="123"/>
  <c r="W18" i="123"/>
  <c r="X18" i="123"/>
  <c r="V18" i="123"/>
  <c r="S18" i="123"/>
  <c r="T18" i="123"/>
  <c r="R18" i="123"/>
  <c r="W17" i="123"/>
  <c r="X17" i="123"/>
  <c r="V17" i="123"/>
  <c r="T17" i="123"/>
  <c r="S17" i="123"/>
  <c r="R17" i="123"/>
  <c r="AG7" i="123"/>
  <c r="AH7" i="123"/>
  <c r="AG8" i="123"/>
  <c r="AH8" i="123"/>
  <c r="AG9" i="123"/>
  <c r="AH9" i="123"/>
  <c r="AG12" i="123"/>
  <c r="AH12" i="123"/>
  <c r="AF12" i="123"/>
  <c r="AF9" i="123"/>
  <c r="AF8" i="123"/>
  <c r="AF7" i="123"/>
  <c r="L7" i="123"/>
  <c r="M7" i="123"/>
  <c r="L8" i="123"/>
  <c r="M8" i="123"/>
  <c r="L9" i="123"/>
  <c r="M9" i="123"/>
  <c r="L12" i="123"/>
  <c r="M12" i="123"/>
  <c r="K12" i="123"/>
  <c r="K9" i="123"/>
  <c r="K8" i="123"/>
  <c r="K7" i="123"/>
  <c r="AU17" i="122"/>
  <c r="AV17" i="122"/>
  <c r="AU18" i="122"/>
  <c r="AV18" i="122"/>
  <c r="AU19" i="122"/>
  <c r="AV19" i="122"/>
  <c r="AU20" i="122"/>
  <c r="AV20" i="122"/>
  <c r="AU21" i="122"/>
  <c r="AV21" i="122"/>
  <c r="AU22" i="122"/>
  <c r="AV22" i="122"/>
  <c r="AU23" i="122"/>
  <c r="AV23" i="122"/>
  <c r="AU24" i="122"/>
  <c r="AV24" i="122"/>
  <c r="AU25" i="122"/>
  <c r="AV25" i="122"/>
  <c r="AU26" i="122"/>
  <c r="AV26" i="122"/>
  <c r="AU27" i="122"/>
  <c r="AV27" i="122"/>
  <c r="AU28" i="122"/>
  <c r="AV28" i="122"/>
  <c r="AQ17" i="122"/>
  <c r="AR17" i="122"/>
  <c r="AQ18" i="122"/>
  <c r="AR18" i="122"/>
  <c r="AQ19" i="122"/>
  <c r="AR19" i="122"/>
  <c r="AQ20" i="122"/>
  <c r="AR20" i="122"/>
  <c r="AQ21" i="122"/>
  <c r="AR21" i="122"/>
  <c r="AQ22" i="122"/>
  <c r="AR22" i="122"/>
  <c r="AQ23" i="122"/>
  <c r="AR23" i="122"/>
  <c r="AQ24" i="122"/>
  <c r="AR24" i="122"/>
  <c r="AQ25" i="122"/>
  <c r="AR25" i="122"/>
  <c r="AQ26" i="122"/>
  <c r="AR26" i="122"/>
  <c r="AQ27" i="122"/>
  <c r="AR27" i="122"/>
  <c r="AQ28" i="122"/>
  <c r="AR28" i="122"/>
  <c r="AT28" i="122"/>
  <c r="AP28" i="122"/>
  <c r="AT27" i="122"/>
  <c r="AP27" i="122"/>
  <c r="AT26" i="122"/>
  <c r="AP26" i="122"/>
  <c r="AT25" i="122"/>
  <c r="AP25" i="122"/>
  <c r="AT24" i="122"/>
  <c r="AP24" i="122"/>
  <c r="AT23" i="122"/>
  <c r="AP23" i="122"/>
  <c r="AT22" i="122"/>
  <c r="AP22" i="122"/>
  <c r="AT21" i="122"/>
  <c r="AP21" i="122"/>
  <c r="AT20" i="122"/>
  <c r="AP20" i="122"/>
  <c r="AT19" i="122"/>
  <c r="AT18" i="122"/>
  <c r="AP19" i="122"/>
  <c r="AP18" i="122"/>
  <c r="AT17" i="122"/>
  <c r="AP17" i="122"/>
  <c r="W17" i="122"/>
  <c r="X17" i="122"/>
  <c r="W18" i="122"/>
  <c r="X18" i="122"/>
  <c r="W19" i="122"/>
  <c r="X19" i="122"/>
  <c r="W20" i="122"/>
  <c r="X20" i="122"/>
  <c r="W21" i="122"/>
  <c r="X21" i="122"/>
  <c r="W22" i="122"/>
  <c r="X22" i="122"/>
  <c r="W23" i="122"/>
  <c r="X23" i="122"/>
  <c r="W24" i="122"/>
  <c r="X24" i="122"/>
  <c r="W25" i="122"/>
  <c r="X25" i="122"/>
  <c r="W26" i="122"/>
  <c r="X26" i="122"/>
  <c r="W27" i="122"/>
  <c r="X27" i="122"/>
  <c r="W28" i="122"/>
  <c r="X28" i="122"/>
  <c r="S17" i="122"/>
  <c r="T17" i="122"/>
  <c r="S19" i="122"/>
  <c r="T19" i="122"/>
  <c r="S20" i="122"/>
  <c r="T20" i="122"/>
  <c r="S21" i="122"/>
  <c r="T21" i="122"/>
  <c r="S22" i="122"/>
  <c r="T22" i="122"/>
  <c r="S23" i="122"/>
  <c r="T23" i="122"/>
  <c r="S24" i="122"/>
  <c r="T24" i="122"/>
  <c r="S25" i="122"/>
  <c r="T25" i="122"/>
  <c r="S26" i="122"/>
  <c r="T26" i="122"/>
  <c r="S27" i="122"/>
  <c r="T27" i="122"/>
  <c r="S28" i="122"/>
  <c r="T28" i="122"/>
  <c r="V28" i="122"/>
  <c r="R28" i="122"/>
  <c r="V27" i="122"/>
  <c r="R27" i="122"/>
  <c r="V26" i="122"/>
  <c r="R26" i="122"/>
  <c r="V25" i="122"/>
  <c r="R25" i="122"/>
  <c r="V24" i="122"/>
  <c r="R24" i="122"/>
  <c r="V23" i="122"/>
  <c r="R23" i="122"/>
  <c r="V22" i="122"/>
  <c r="V20" i="122"/>
  <c r="V21" i="122"/>
  <c r="R22" i="122"/>
  <c r="R21" i="122"/>
  <c r="R20" i="122"/>
  <c r="V19" i="122"/>
  <c r="R19" i="122"/>
  <c r="V18" i="122"/>
  <c r="V17" i="122"/>
  <c r="R17" i="122"/>
  <c r="M168" i="118"/>
  <c r="M167" i="118"/>
  <c r="M166" i="118"/>
  <c r="M165" i="118"/>
  <c r="M164" i="118"/>
  <c r="M163" i="118"/>
  <c r="G165" i="118"/>
  <c r="G164" i="118"/>
  <c r="G163" i="118"/>
  <c r="D166" i="118"/>
  <c r="D163" i="118"/>
  <c r="AA152" i="118" l="1"/>
  <c r="AB152" i="118"/>
  <c r="AC152" i="118"/>
  <c r="AD152" i="118"/>
  <c r="AE152" i="118"/>
  <c r="AF152" i="118"/>
  <c r="AG152" i="118"/>
  <c r="AA153" i="118"/>
  <c r="AB153" i="118"/>
  <c r="AC153" i="118"/>
  <c r="AD153" i="118"/>
  <c r="AE153" i="118"/>
  <c r="AF153" i="118"/>
  <c r="AG153" i="118"/>
  <c r="AA154" i="118"/>
  <c r="AB154" i="118"/>
  <c r="AC154" i="118"/>
  <c r="AD154" i="118"/>
  <c r="AE154" i="118"/>
  <c r="AF154" i="118"/>
  <c r="AG154" i="118"/>
  <c r="AA155" i="118"/>
  <c r="AB155" i="118"/>
  <c r="AC155" i="118"/>
  <c r="AD155" i="118"/>
  <c r="AE155" i="118"/>
  <c r="AF155" i="118"/>
  <c r="AG155" i="118"/>
  <c r="AA156" i="118"/>
  <c r="AB156" i="118"/>
  <c r="AC156" i="118"/>
  <c r="AD156" i="118"/>
  <c r="AE156" i="118"/>
  <c r="AF156" i="118"/>
  <c r="AG156" i="118"/>
  <c r="Z156" i="118"/>
  <c r="Z155" i="118"/>
  <c r="Z154" i="118"/>
  <c r="Z153" i="118"/>
  <c r="Z152" i="118"/>
  <c r="S152" i="118"/>
  <c r="T152" i="118"/>
  <c r="U152" i="118"/>
  <c r="V152" i="118"/>
  <c r="W152" i="118"/>
  <c r="X152" i="118"/>
  <c r="Y152" i="118"/>
  <c r="S153" i="118"/>
  <c r="T153" i="118"/>
  <c r="U153" i="118"/>
  <c r="V153" i="118"/>
  <c r="W153" i="118"/>
  <c r="X153" i="118"/>
  <c r="Y153" i="118"/>
  <c r="S154" i="118"/>
  <c r="T154" i="118"/>
  <c r="U154" i="118"/>
  <c r="V154" i="118"/>
  <c r="W154" i="118"/>
  <c r="X154" i="118"/>
  <c r="Y154" i="118"/>
  <c r="S155" i="118"/>
  <c r="T155" i="118"/>
  <c r="U155" i="118"/>
  <c r="V155" i="118"/>
  <c r="W155" i="118"/>
  <c r="X155" i="118"/>
  <c r="Y155" i="118"/>
  <c r="S156" i="118"/>
  <c r="T156" i="118"/>
  <c r="U156" i="118"/>
  <c r="V156" i="118"/>
  <c r="W156" i="118"/>
  <c r="X156" i="118"/>
  <c r="Y156" i="118"/>
  <c r="R156" i="118"/>
  <c r="R155" i="118"/>
  <c r="R154" i="118"/>
  <c r="R153" i="118"/>
  <c r="R152" i="118"/>
  <c r="AA147" i="118"/>
  <c r="AB147" i="118"/>
  <c r="AC147" i="118"/>
  <c r="AD147" i="118"/>
  <c r="AE147" i="118"/>
  <c r="AF147" i="118"/>
  <c r="AG147" i="118"/>
  <c r="AA148" i="118"/>
  <c r="AB148" i="118"/>
  <c r="AC148" i="118"/>
  <c r="AD148" i="118"/>
  <c r="AE148" i="118"/>
  <c r="AF148" i="118"/>
  <c r="AG148" i="118"/>
  <c r="AA149" i="118"/>
  <c r="AB149" i="118"/>
  <c r="AC149" i="118"/>
  <c r="AD149" i="118"/>
  <c r="AE149" i="118"/>
  <c r="AF149" i="118"/>
  <c r="AG149" i="118"/>
  <c r="AA150" i="118"/>
  <c r="AB150" i="118"/>
  <c r="AC150" i="118"/>
  <c r="AD150" i="118"/>
  <c r="AE150" i="118"/>
  <c r="AF150" i="118"/>
  <c r="AG150" i="118"/>
  <c r="AA151" i="118"/>
  <c r="AB151" i="118"/>
  <c r="AC151" i="118"/>
  <c r="AD151" i="118"/>
  <c r="AE151" i="118"/>
  <c r="AF151" i="118"/>
  <c r="AG151" i="118"/>
  <c r="Z151" i="118"/>
  <c r="Z150" i="118"/>
  <c r="Z149" i="118"/>
  <c r="Z148" i="118"/>
  <c r="Z147" i="118"/>
  <c r="S147" i="118"/>
  <c r="T147" i="118"/>
  <c r="U147" i="118"/>
  <c r="V147" i="118"/>
  <c r="W147" i="118"/>
  <c r="X147" i="118"/>
  <c r="Y147" i="118"/>
  <c r="S148" i="118"/>
  <c r="T148" i="118"/>
  <c r="U148" i="118"/>
  <c r="V148" i="118"/>
  <c r="W148" i="118"/>
  <c r="X148" i="118"/>
  <c r="Y148" i="118"/>
  <c r="S149" i="118"/>
  <c r="T149" i="118"/>
  <c r="U149" i="118"/>
  <c r="V149" i="118"/>
  <c r="W149" i="118"/>
  <c r="X149" i="118"/>
  <c r="Y149" i="118"/>
  <c r="S150" i="118"/>
  <c r="T150" i="118"/>
  <c r="U150" i="118"/>
  <c r="V150" i="118"/>
  <c r="W150" i="118"/>
  <c r="X150" i="118"/>
  <c r="Y150" i="118"/>
  <c r="S151" i="118"/>
  <c r="T151" i="118"/>
  <c r="U151" i="118"/>
  <c r="V151" i="118"/>
  <c r="W151" i="118"/>
  <c r="X151" i="118"/>
  <c r="Y151" i="118"/>
  <c r="R151" i="118"/>
  <c r="R150" i="118"/>
  <c r="R149" i="118"/>
  <c r="R148" i="118"/>
  <c r="R147" i="118"/>
  <c r="AA142" i="118"/>
  <c r="AB142" i="118"/>
  <c r="AC142" i="118"/>
  <c r="AD142" i="118"/>
  <c r="AE142" i="118"/>
  <c r="AF142" i="118"/>
  <c r="AG142" i="118"/>
  <c r="AA143" i="118"/>
  <c r="AB143" i="118"/>
  <c r="AC143" i="118"/>
  <c r="AD143" i="118"/>
  <c r="AE143" i="118"/>
  <c r="AF143" i="118"/>
  <c r="AG143" i="118"/>
  <c r="AA144" i="118"/>
  <c r="AB144" i="118"/>
  <c r="AC144" i="118"/>
  <c r="AD144" i="118"/>
  <c r="AE144" i="118"/>
  <c r="AF144" i="118"/>
  <c r="AG144" i="118"/>
  <c r="AA145" i="118"/>
  <c r="AB145" i="118"/>
  <c r="AC145" i="118"/>
  <c r="AD145" i="118"/>
  <c r="AE145" i="118"/>
  <c r="AF145" i="118"/>
  <c r="AG145" i="118"/>
  <c r="AA146" i="118"/>
  <c r="AB146" i="118"/>
  <c r="AC146" i="118"/>
  <c r="AD146" i="118"/>
  <c r="AE146" i="118"/>
  <c r="AF146" i="118"/>
  <c r="AG146" i="118"/>
  <c r="Z146" i="118"/>
  <c r="Z145" i="118"/>
  <c r="Z144" i="118"/>
  <c r="Z143" i="118"/>
  <c r="Z142" i="118"/>
  <c r="S142" i="118"/>
  <c r="T142" i="118"/>
  <c r="U142" i="118"/>
  <c r="V142" i="118"/>
  <c r="W142" i="118"/>
  <c r="X142" i="118"/>
  <c r="Y142" i="118"/>
  <c r="S143" i="118"/>
  <c r="T143" i="118"/>
  <c r="U143" i="118"/>
  <c r="V143" i="118"/>
  <c r="W143" i="118"/>
  <c r="X143" i="118"/>
  <c r="Y143" i="118"/>
  <c r="S144" i="118"/>
  <c r="T144" i="118"/>
  <c r="U144" i="118"/>
  <c r="V144" i="118"/>
  <c r="W144" i="118"/>
  <c r="X144" i="118"/>
  <c r="Y144" i="118"/>
  <c r="S145" i="118"/>
  <c r="T145" i="118"/>
  <c r="U145" i="118"/>
  <c r="V145" i="118"/>
  <c r="W145" i="118"/>
  <c r="X145" i="118"/>
  <c r="Y145" i="118"/>
  <c r="S146" i="118"/>
  <c r="U146" i="118"/>
  <c r="V146" i="118"/>
  <c r="W146" i="118"/>
  <c r="X146" i="118"/>
  <c r="Y146" i="118"/>
  <c r="R146" i="118"/>
  <c r="R145" i="118"/>
  <c r="R144" i="118"/>
  <c r="R143" i="118"/>
  <c r="R142" i="118"/>
  <c r="AA137" i="118"/>
  <c r="AB137" i="118"/>
  <c r="AC137" i="118"/>
  <c r="AD137" i="118"/>
  <c r="AE137" i="118"/>
  <c r="AF137" i="118"/>
  <c r="AG137" i="118"/>
  <c r="AA138" i="118"/>
  <c r="AB138" i="118"/>
  <c r="AC138" i="118"/>
  <c r="AD138" i="118"/>
  <c r="AE138" i="118"/>
  <c r="AF138" i="118"/>
  <c r="AG138" i="118"/>
  <c r="AA139" i="118"/>
  <c r="AB139" i="118"/>
  <c r="AC139" i="118"/>
  <c r="AD139" i="118"/>
  <c r="AE139" i="118"/>
  <c r="AF139" i="118"/>
  <c r="AG139" i="118"/>
  <c r="AA140" i="118"/>
  <c r="AB140" i="118"/>
  <c r="AC140" i="118"/>
  <c r="AD140" i="118"/>
  <c r="AE140" i="118"/>
  <c r="AF140" i="118"/>
  <c r="AG140" i="118"/>
  <c r="AA141" i="118"/>
  <c r="AB141" i="118"/>
  <c r="AC141" i="118"/>
  <c r="AD141" i="118"/>
  <c r="AE141" i="118"/>
  <c r="AF141" i="118"/>
  <c r="AG141" i="118"/>
  <c r="Z141" i="118"/>
  <c r="Z140" i="118"/>
  <c r="Z139" i="118"/>
  <c r="Z138" i="118"/>
  <c r="Z137" i="118"/>
  <c r="S137" i="118"/>
  <c r="T137" i="118"/>
  <c r="U137" i="118"/>
  <c r="V137" i="118"/>
  <c r="W137" i="118"/>
  <c r="X137" i="118"/>
  <c r="Y137" i="118"/>
  <c r="S138" i="118"/>
  <c r="T138" i="118"/>
  <c r="U138" i="118"/>
  <c r="V138" i="118"/>
  <c r="W138" i="118"/>
  <c r="X138" i="118"/>
  <c r="Y138" i="118"/>
  <c r="S139" i="118"/>
  <c r="T139" i="118"/>
  <c r="U139" i="118"/>
  <c r="V139" i="118"/>
  <c r="W139" i="118"/>
  <c r="X139" i="118"/>
  <c r="Y139" i="118"/>
  <c r="S140" i="118"/>
  <c r="T140" i="118"/>
  <c r="U140" i="118"/>
  <c r="V140" i="118"/>
  <c r="W140" i="118"/>
  <c r="X140" i="118"/>
  <c r="Y140" i="118"/>
  <c r="S141" i="118"/>
  <c r="T141" i="118"/>
  <c r="U141" i="118"/>
  <c r="V141" i="118"/>
  <c r="W141" i="118"/>
  <c r="X141" i="118"/>
  <c r="Y141" i="118"/>
  <c r="R141" i="118"/>
  <c r="R140" i="118"/>
  <c r="R139" i="118"/>
  <c r="R138" i="118"/>
  <c r="R137" i="118"/>
  <c r="AA33" i="118"/>
  <c r="AB33" i="118"/>
  <c r="AC33" i="118"/>
  <c r="AD33" i="118"/>
  <c r="AE33" i="118"/>
  <c r="AF33" i="118"/>
  <c r="AG33" i="118"/>
  <c r="AA34" i="118"/>
  <c r="AB34" i="118"/>
  <c r="AC34" i="118"/>
  <c r="AD34" i="118"/>
  <c r="AE34" i="118"/>
  <c r="AF34" i="118"/>
  <c r="AG34" i="118"/>
  <c r="AA35" i="118"/>
  <c r="AB35" i="118"/>
  <c r="AC35" i="118"/>
  <c r="AD35" i="118"/>
  <c r="AE35" i="118"/>
  <c r="AF35" i="118"/>
  <c r="AG35" i="118"/>
  <c r="AA36" i="118"/>
  <c r="AB36" i="118"/>
  <c r="AC36" i="118"/>
  <c r="AD36" i="118"/>
  <c r="AE36" i="118"/>
  <c r="AF36" i="118"/>
  <c r="AG36" i="118"/>
  <c r="AA37" i="118"/>
  <c r="AB37" i="118"/>
  <c r="AC37" i="118"/>
  <c r="AD37" i="118"/>
  <c r="AE37" i="118"/>
  <c r="AF37" i="118"/>
  <c r="AG37" i="118"/>
  <c r="AA38" i="118"/>
  <c r="AB38" i="118"/>
  <c r="AC38" i="118"/>
  <c r="AD38" i="118"/>
  <c r="AE38" i="118"/>
  <c r="AF38" i="118"/>
  <c r="AG38" i="118"/>
  <c r="AA39" i="118"/>
  <c r="AB39" i="118"/>
  <c r="AC39" i="118"/>
  <c r="AD39" i="118"/>
  <c r="AE39" i="118"/>
  <c r="AF39" i="118"/>
  <c r="AG39" i="118"/>
  <c r="AA40" i="118"/>
  <c r="AB40" i="118"/>
  <c r="AC40" i="118"/>
  <c r="AD40" i="118"/>
  <c r="AE40" i="118"/>
  <c r="AF40" i="118"/>
  <c r="AG40" i="118"/>
  <c r="AA41" i="118"/>
  <c r="AB41" i="118"/>
  <c r="AC41" i="118"/>
  <c r="AD41" i="118"/>
  <c r="AE41" i="118"/>
  <c r="AF41" i="118"/>
  <c r="AG41" i="118"/>
  <c r="AA42" i="118"/>
  <c r="AB42" i="118"/>
  <c r="AC42" i="118"/>
  <c r="AD42" i="118"/>
  <c r="AE42" i="118"/>
  <c r="AF42" i="118"/>
  <c r="AG42" i="118"/>
  <c r="AA43" i="118"/>
  <c r="AB43" i="118"/>
  <c r="AC43" i="118"/>
  <c r="AD43" i="118"/>
  <c r="AE43" i="118"/>
  <c r="AF43" i="118"/>
  <c r="AG43" i="118"/>
  <c r="AA44" i="118"/>
  <c r="AB44" i="118"/>
  <c r="AC44" i="118"/>
  <c r="AD44" i="118"/>
  <c r="AE44" i="118"/>
  <c r="AF44" i="118"/>
  <c r="AG44" i="118"/>
  <c r="AA45" i="118"/>
  <c r="AB45" i="118"/>
  <c r="AC45" i="118"/>
  <c r="AD45" i="118"/>
  <c r="AE45" i="118"/>
  <c r="AF45" i="118"/>
  <c r="AG45" i="118"/>
  <c r="AA46" i="118"/>
  <c r="AB46" i="118"/>
  <c r="AC46" i="118"/>
  <c r="AD46" i="118"/>
  <c r="AE46" i="118"/>
  <c r="AF46" i="118"/>
  <c r="AG46" i="118"/>
  <c r="AA47" i="118"/>
  <c r="AB47" i="118"/>
  <c r="AC47" i="118"/>
  <c r="AD47" i="118"/>
  <c r="AE47" i="118"/>
  <c r="AF47" i="118"/>
  <c r="AG47" i="118"/>
  <c r="AA48" i="118"/>
  <c r="AB48" i="118"/>
  <c r="AC48" i="118"/>
  <c r="AD48" i="118"/>
  <c r="AE48" i="118"/>
  <c r="AF48" i="118"/>
  <c r="AG48" i="118"/>
  <c r="AA49" i="118"/>
  <c r="AB49" i="118"/>
  <c r="AC49" i="118"/>
  <c r="AD49" i="118"/>
  <c r="AE49" i="118"/>
  <c r="AF49" i="118"/>
  <c r="AG49" i="118"/>
  <c r="AA50" i="118"/>
  <c r="AB50" i="118"/>
  <c r="AC50" i="118"/>
  <c r="AD50" i="118"/>
  <c r="AE50" i="118"/>
  <c r="AF50" i="118"/>
  <c r="AG50" i="118"/>
  <c r="AA51" i="118"/>
  <c r="AB51" i="118"/>
  <c r="AC51" i="118"/>
  <c r="AD51" i="118"/>
  <c r="AE51" i="118"/>
  <c r="AF51" i="118"/>
  <c r="AG51" i="118"/>
  <c r="AA52" i="118"/>
  <c r="AB52" i="118"/>
  <c r="AC52" i="118"/>
  <c r="AD52" i="118"/>
  <c r="AE52" i="118"/>
  <c r="AF52" i="118"/>
  <c r="AG52" i="118"/>
  <c r="AA53" i="118"/>
  <c r="AB53" i="118"/>
  <c r="AC53" i="118"/>
  <c r="AD53" i="118"/>
  <c r="AE53" i="118"/>
  <c r="AF53" i="118"/>
  <c r="AG53" i="118"/>
  <c r="AA54" i="118"/>
  <c r="AB54" i="118"/>
  <c r="AC54" i="118"/>
  <c r="AD54" i="118"/>
  <c r="AE54" i="118"/>
  <c r="AF54" i="118"/>
  <c r="AG54" i="118"/>
  <c r="AA55" i="118"/>
  <c r="AB55" i="118"/>
  <c r="AC55" i="118"/>
  <c r="AD55" i="118"/>
  <c r="AE55" i="118"/>
  <c r="AF55" i="118"/>
  <c r="AG55" i="118"/>
  <c r="AA56" i="118"/>
  <c r="AB56" i="118"/>
  <c r="AC56" i="118"/>
  <c r="AD56" i="118"/>
  <c r="AE56" i="118"/>
  <c r="AF56" i="118"/>
  <c r="AG56" i="118"/>
  <c r="AA57" i="118"/>
  <c r="AB57" i="118"/>
  <c r="AC57" i="118"/>
  <c r="AD57" i="118"/>
  <c r="AE57" i="118"/>
  <c r="AF57" i="118"/>
  <c r="AG57" i="118"/>
  <c r="AA58" i="118"/>
  <c r="AB58" i="118"/>
  <c r="AC58" i="118"/>
  <c r="AD58" i="118"/>
  <c r="AE58" i="118"/>
  <c r="AF58" i="118"/>
  <c r="AG58" i="118"/>
  <c r="AA59" i="118"/>
  <c r="AB59" i="118"/>
  <c r="AC59" i="118"/>
  <c r="AD59" i="118"/>
  <c r="AE59" i="118"/>
  <c r="AF59" i="118"/>
  <c r="AG59" i="118"/>
  <c r="AA60" i="118"/>
  <c r="AB60" i="118"/>
  <c r="AC60" i="118"/>
  <c r="AD60" i="118"/>
  <c r="AE60" i="118"/>
  <c r="AF60" i="118"/>
  <c r="AG60" i="118"/>
  <c r="AA61" i="118"/>
  <c r="AB61" i="118"/>
  <c r="AC61" i="118"/>
  <c r="AD61" i="118"/>
  <c r="AE61" i="118"/>
  <c r="AF61" i="118"/>
  <c r="AG61" i="118"/>
  <c r="AA62" i="118"/>
  <c r="AB62" i="118"/>
  <c r="AC62" i="118"/>
  <c r="AD62" i="118"/>
  <c r="AE62" i="118"/>
  <c r="AF62" i="118"/>
  <c r="AG62" i="118"/>
  <c r="AA63" i="118"/>
  <c r="AB63" i="118"/>
  <c r="AC63" i="118"/>
  <c r="AD63" i="118"/>
  <c r="AE63" i="118"/>
  <c r="AF63" i="118"/>
  <c r="AG63" i="118"/>
  <c r="AA64" i="118"/>
  <c r="AB64" i="118"/>
  <c r="AC64" i="118"/>
  <c r="AD64" i="118"/>
  <c r="AE64" i="118"/>
  <c r="AF64" i="118"/>
  <c r="AG64" i="118"/>
  <c r="AA65" i="118"/>
  <c r="AB65" i="118"/>
  <c r="AC65" i="118"/>
  <c r="AD65" i="118"/>
  <c r="AE65" i="118"/>
  <c r="AF65" i="118"/>
  <c r="AG65" i="118"/>
  <c r="AA66" i="118"/>
  <c r="AB66" i="118"/>
  <c r="AC66" i="118"/>
  <c r="AD66" i="118"/>
  <c r="AE66" i="118"/>
  <c r="AF66" i="118"/>
  <c r="AG66" i="118"/>
  <c r="AA67" i="118"/>
  <c r="AB67" i="118"/>
  <c r="AC67" i="118"/>
  <c r="AD67" i="118"/>
  <c r="AE67" i="118"/>
  <c r="AF67" i="118"/>
  <c r="AG67" i="118"/>
  <c r="AA68" i="118"/>
  <c r="AB68" i="118"/>
  <c r="AC68" i="118"/>
  <c r="AD68" i="118"/>
  <c r="AE68" i="118"/>
  <c r="AF68" i="118"/>
  <c r="AG68" i="118"/>
  <c r="AA69" i="118"/>
  <c r="AB69" i="118"/>
  <c r="AC69" i="118"/>
  <c r="AD69" i="118"/>
  <c r="AE69" i="118"/>
  <c r="AF69" i="118"/>
  <c r="AG69" i="118"/>
  <c r="AA70" i="118"/>
  <c r="AB70" i="118"/>
  <c r="AC70" i="118"/>
  <c r="AD70" i="118"/>
  <c r="AE70" i="118"/>
  <c r="AF70" i="118"/>
  <c r="AG70" i="118"/>
  <c r="AA71" i="118"/>
  <c r="AB71" i="118"/>
  <c r="AC71" i="118"/>
  <c r="AD71" i="118"/>
  <c r="AE71" i="118"/>
  <c r="AF71" i="118"/>
  <c r="AG71" i="118"/>
  <c r="AA72" i="118"/>
  <c r="AB72" i="118"/>
  <c r="AC72" i="118"/>
  <c r="AD72" i="118"/>
  <c r="AE72" i="118"/>
  <c r="AF72" i="118"/>
  <c r="AG72" i="118"/>
  <c r="AA73" i="118"/>
  <c r="AB73" i="118"/>
  <c r="AC73" i="118"/>
  <c r="AD73" i="118"/>
  <c r="AE73" i="118"/>
  <c r="AF73" i="118"/>
  <c r="AG73" i="118"/>
  <c r="AA74" i="118"/>
  <c r="AB74" i="118"/>
  <c r="AC74" i="118"/>
  <c r="AD74" i="118"/>
  <c r="AE74" i="118"/>
  <c r="AF74" i="118"/>
  <c r="AG74" i="118"/>
  <c r="AA75" i="118"/>
  <c r="AB75" i="118"/>
  <c r="AC75" i="118"/>
  <c r="AD75" i="118"/>
  <c r="AE75" i="118"/>
  <c r="AF75" i="118"/>
  <c r="AG75" i="118"/>
  <c r="AA76" i="118"/>
  <c r="AB76" i="118"/>
  <c r="AC76" i="118"/>
  <c r="AD76" i="118"/>
  <c r="AE76" i="118"/>
  <c r="AF76" i="118"/>
  <c r="AG76" i="118"/>
  <c r="AA77" i="118"/>
  <c r="AB77" i="118"/>
  <c r="AC77" i="118"/>
  <c r="AD77" i="118"/>
  <c r="AE77" i="118"/>
  <c r="AF77" i="118"/>
  <c r="AG77" i="118"/>
  <c r="AA78" i="118"/>
  <c r="AB78" i="118"/>
  <c r="AC78" i="118"/>
  <c r="AD78" i="118"/>
  <c r="AE78" i="118"/>
  <c r="AF78" i="118"/>
  <c r="AG78" i="118"/>
  <c r="AA79" i="118"/>
  <c r="AB79" i="118"/>
  <c r="AC79" i="118"/>
  <c r="AD79" i="118"/>
  <c r="AE79" i="118"/>
  <c r="AF79" i="118"/>
  <c r="AG79" i="118"/>
  <c r="AA80" i="118"/>
  <c r="AB80" i="118"/>
  <c r="AC80" i="118"/>
  <c r="AD80" i="118"/>
  <c r="AE80" i="118"/>
  <c r="AF80" i="118"/>
  <c r="AG80" i="118"/>
  <c r="AA81" i="118"/>
  <c r="AB81" i="118"/>
  <c r="AC81" i="118"/>
  <c r="AD81" i="118"/>
  <c r="AE81" i="118"/>
  <c r="AF81" i="118"/>
  <c r="AG81" i="118"/>
  <c r="AA82" i="118"/>
  <c r="AB82" i="118"/>
  <c r="AC82" i="118"/>
  <c r="AD82" i="118"/>
  <c r="AE82" i="118"/>
  <c r="AF82" i="118"/>
  <c r="AG82" i="118"/>
  <c r="AA83" i="118"/>
  <c r="AB83" i="118"/>
  <c r="AC83" i="118"/>
  <c r="AD83" i="118"/>
  <c r="AE83" i="118"/>
  <c r="AF83" i="118"/>
  <c r="AG83" i="118"/>
  <c r="AA84" i="118"/>
  <c r="AB84" i="118"/>
  <c r="AC84" i="118"/>
  <c r="AD84" i="118"/>
  <c r="AE84" i="118"/>
  <c r="AF84" i="118"/>
  <c r="AG84" i="118"/>
  <c r="AA85" i="118"/>
  <c r="AB85" i="118"/>
  <c r="AC85" i="118"/>
  <c r="AD85" i="118"/>
  <c r="AE85" i="118"/>
  <c r="AF85" i="118"/>
  <c r="AG85" i="118"/>
  <c r="AA86" i="118"/>
  <c r="AB86" i="118"/>
  <c r="AC86" i="118"/>
  <c r="AD86" i="118"/>
  <c r="AE86" i="118"/>
  <c r="AF86" i="118"/>
  <c r="AG86" i="118"/>
  <c r="AA87" i="118"/>
  <c r="AB87" i="118"/>
  <c r="AC87" i="118"/>
  <c r="AD87" i="118"/>
  <c r="AE87" i="118"/>
  <c r="AF87" i="118"/>
  <c r="AG87" i="118"/>
  <c r="AA88" i="118"/>
  <c r="AB88" i="118"/>
  <c r="AC88" i="118"/>
  <c r="AD88" i="118"/>
  <c r="AE88" i="118"/>
  <c r="AF88" i="118"/>
  <c r="AG88" i="118"/>
  <c r="AA89" i="118"/>
  <c r="AB89" i="118"/>
  <c r="AC89" i="118"/>
  <c r="AD89" i="118"/>
  <c r="AE89" i="118"/>
  <c r="AF89" i="118"/>
  <c r="AG89" i="118"/>
  <c r="AA90" i="118"/>
  <c r="AB90" i="118"/>
  <c r="AC90" i="118"/>
  <c r="AD90" i="118"/>
  <c r="AE90" i="118"/>
  <c r="AF90" i="118"/>
  <c r="AG90" i="118"/>
  <c r="AA91" i="118"/>
  <c r="AB91" i="118"/>
  <c r="AC91" i="118"/>
  <c r="AD91" i="118"/>
  <c r="AE91" i="118"/>
  <c r="AF91" i="118"/>
  <c r="AG91" i="118"/>
  <c r="AA92" i="118"/>
  <c r="AB92" i="118"/>
  <c r="AC92" i="118"/>
  <c r="AD92" i="118"/>
  <c r="AE92" i="118"/>
  <c r="AF92" i="118"/>
  <c r="AG92" i="118"/>
  <c r="AA93" i="118"/>
  <c r="AB93" i="118"/>
  <c r="AC93" i="118"/>
  <c r="AD93" i="118"/>
  <c r="AE93" i="118"/>
  <c r="AF93" i="118"/>
  <c r="AG93" i="118"/>
  <c r="AA94" i="118"/>
  <c r="AB94" i="118"/>
  <c r="AC94" i="118"/>
  <c r="AD94" i="118"/>
  <c r="AE94" i="118"/>
  <c r="AF94" i="118"/>
  <c r="AG94" i="118"/>
  <c r="AA95" i="118"/>
  <c r="AB95" i="118"/>
  <c r="AC95" i="118"/>
  <c r="AD95" i="118"/>
  <c r="AE95" i="118"/>
  <c r="AF95" i="118"/>
  <c r="AG95" i="118"/>
  <c r="AA96" i="118"/>
  <c r="AB96" i="118"/>
  <c r="AC96" i="118"/>
  <c r="AD96" i="118"/>
  <c r="AE96" i="118"/>
  <c r="AF96" i="118"/>
  <c r="AG96" i="118"/>
  <c r="AA97" i="118"/>
  <c r="AB97" i="118"/>
  <c r="AC97" i="118"/>
  <c r="AD97" i="118"/>
  <c r="AE97" i="118"/>
  <c r="AF97" i="118"/>
  <c r="AG97" i="118"/>
  <c r="AA98" i="118"/>
  <c r="AB98" i="118"/>
  <c r="AC98" i="118"/>
  <c r="AD98" i="118"/>
  <c r="AE98" i="118"/>
  <c r="AF98" i="118"/>
  <c r="AG98" i="118"/>
  <c r="AA99" i="118"/>
  <c r="AB99" i="118"/>
  <c r="AC99" i="118"/>
  <c r="AD99" i="118"/>
  <c r="AE99" i="118"/>
  <c r="AF99" i="118"/>
  <c r="AG99" i="118"/>
  <c r="AA100" i="118"/>
  <c r="AB100" i="118"/>
  <c r="AC100" i="118"/>
  <c r="AD100" i="118"/>
  <c r="AE100" i="118"/>
  <c r="AF100" i="118"/>
  <c r="AG100" i="118"/>
  <c r="AA101" i="118"/>
  <c r="AB101" i="118"/>
  <c r="AC101" i="118"/>
  <c r="AD101" i="118"/>
  <c r="AE101" i="118"/>
  <c r="AF101" i="118"/>
  <c r="AG101" i="118"/>
  <c r="AA102" i="118"/>
  <c r="AB102" i="118"/>
  <c r="AC102" i="118"/>
  <c r="AD102" i="118"/>
  <c r="AE102" i="118"/>
  <c r="AF102" i="118"/>
  <c r="AG102" i="118"/>
  <c r="AA103" i="118"/>
  <c r="AB103" i="118"/>
  <c r="AC103" i="118"/>
  <c r="AD103" i="118"/>
  <c r="AE103" i="118"/>
  <c r="AF103" i="118"/>
  <c r="AG103" i="118"/>
  <c r="AA104" i="118"/>
  <c r="AB104" i="118"/>
  <c r="AC104" i="118"/>
  <c r="AD104" i="118"/>
  <c r="AE104" i="118"/>
  <c r="AF104" i="118"/>
  <c r="AG104" i="118"/>
  <c r="Z104" i="118"/>
  <c r="Z103" i="118"/>
  <c r="Z102" i="118"/>
  <c r="Z101" i="118"/>
  <c r="Z100" i="118"/>
  <c r="Z99" i="118"/>
  <c r="Z98" i="118"/>
  <c r="Z97" i="118"/>
  <c r="Z96" i="118"/>
  <c r="Z95" i="118"/>
  <c r="Z94" i="118"/>
  <c r="Z93" i="118"/>
  <c r="Z92" i="118"/>
  <c r="Z91" i="118"/>
  <c r="Z90" i="118"/>
  <c r="Z89" i="118"/>
  <c r="Z88" i="118"/>
  <c r="Z87" i="118"/>
  <c r="Z86" i="118"/>
  <c r="Z85" i="118"/>
  <c r="Z84" i="118"/>
  <c r="Z83" i="118"/>
  <c r="Z82" i="118"/>
  <c r="Z81" i="118"/>
  <c r="Z80" i="118"/>
  <c r="Z79" i="118"/>
  <c r="Z78" i="118"/>
  <c r="Z77" i="118"/>
  <c r="Z76" i="118"/>
  <c r="Z75" i="118"/>
  <c r="Z74" i="118"/>
  <c r="Z73" i="118"/>
  <c r="Z72" i="118"/>
  <c r="Z71" i="118"/>
  <c r="Z70" i="118"/>
  <c r="Z69" i="118"/>
  <c r="Z68" i="118"/>
  <c r="Z67" i="118"/>
  <c r="Z66" i="118"/>
  <c r="Z65" i="118"/>
  <c r="Z64" i="118"/>
  <c r="Z63" i="118"/>
  <c r="Z62" i="118"/>
  <c r="Z61" i="118"/>
  <c r="Z60" i="118"/>
  <c r="Z59" i="118"/>
  <c r="Z58" i="118"/>
  <c r="Z57" i="118"/>
  <c r="Z56" i="118"/>
  <c r="Z55" i="118"/>
  <c r="Z54" i="118"/>
  <c r="Z53" i="118"/>
  <c r="Z52" i="118"/>
  <c r="Z51" i="118"/>
  <c r="Z50" i="118"/>
  <c r="Z49" i="118"/>
  <c r="Z48" i="118"/>
  <c r="Z47" i="118"/>
  <c r="Z46" i="118"/>
  <c r="Z45" i="118"/>
  <c r="Z44" i="118"/>
  <c r="Z43" i="118"/>
  <c r="Z42" i="118"/>
  <c r="Z41" i="118"/>
  <c r="Z40" i="118"/>
  <c r="Z39" i="118"/>
  <c r="Z38" i="118"/>
  <c r="Z37" i="118"/>
  <c r="Z36" i="118"/>
  <c r="Z35" i="118"/>
  <c r="Z34" i="118"/>
  <c r="Z33" i="118"/>
  <c r="AA127" i="118"/>
  <c r="AB127" i="118"/>
  <c r="AC127" i="118"/>
  <c r="AD127" i="118"/>
  <c r="AE127" i="118"/>
  <c r="AF127" i="118"/>
  <c r="AG127" i="118"/>
  <c r="AA128" i="118"/>
  <c r="AB128" i="118"/>
  <c r="AC128" i="118"/>
  <c r="AD128" i="118"/>
  <c r="AE128" i="118"/>
  <c r="AF128" i="118"/>
  <c r="AG128" i="118"/>
  <c r="AA129" i="118"/>
  <c r="AB129" i="118"/>
  <c r="AC129" i="118"/>
  <c r="AD129" i="118"/>
  <c r="AE129" i="118"/>
  <c r="AF129" i="118"/>
  <c r="AG129" i="118"/>
  <c r="AA130" i="118"/>
  <c r="AB130" i="118"/>
  <c r="AC130" i="118"/>
  <c r="AD130" i="118"/>
  <c r="AE130" i="118"/>
  <c r="AF130" i="118"/>
  <c r="AG130" i="118"/>
  <c r="AA131" i="118"/>
  <c r="AB131" i="118"/>
  <c r="AC131" i="118"/>
  <c r="AD131" i="118"/>
  <c r="AE131" i="118"/>
  <c r="AF131" i="118"/>
  <c r="AG131" i="118"/>
  <c r="AA132" i="118"/>
  <c r="AB132" i="118"/>
  <c r="AC132" i="118"/>
  <c r="AD132" i="118"/>
  <c r="AE132" i="118"/>
  <c r="AF132" i="118"/>
  <c r="AG132" i="118"/>
  <c r="AA133" i="118"/>
  <c r="AB133" i="118"/>
  <c r="AC133" i="118"/>
  <c r="AD133" i="118"/>
  <c r="AE133" i="118"/>
  <c r="AF133" i="118"/>
  <c r="AG133" i="118"/>
  <c r="AA134" i="118"/>
  <c r="AB134" i="118"/>
  <c r="AC134" i="118"/>
  <c r="AD134" i="118"/>
  <c r="AE134" i="118"/>
  <c r="AF134" i="118"/>
  <c r="AG134" i="118"/>
  <c r="AA135" i="118"/>
  <c r="AB135" i="118"/>
  <c r="AC135" i="118"/>
  <c r="AD135" i="118"/>
  <c r="AE135" i="118"/>
  <c r="AF135" i="118"/>
  <c r="AG135" i="118"/>
  <c r="AA136" i="118"/>
  <c r="AB136" i="118"/>
  <c r="AC136" i="118"/>
  <c r="AD136" i="118"/>
  <c r="AE136" i="118"/>
  <c r="AF136" i="118"/>
  <c r="AG136" i="118"/>
  <c r="Z136" i="118"/>
  <c r="Z135" i="118"/>
  <c r="Z134" i="118"/>
  <c r="Z133" i="118"/>
  <c r="Z132" i="118"/>
  <c r="Z131" i="118"/>
  <c r="Z130" i="118"/>
  <c r="Z129" i="118"/>
  <c r="Z128" i="118"/>
  <c r="Z127" i="118"/>
  <c r="S132" i="118"/>
  <c r="T132" i="118"/>
  <c r="U132" i="118"/>
  <c r="V132" i="118"/>
  <c r="W132" i="118"/>
  <c r="X132" i="118"/>
  <c r="Y132" i="118"/>
  <c r="S133" i="118"/>
  <c r="T133" i="118"/>
  <c r="U133" i="118"/>
  <c r="V133" i="118"/>
  <c r="W133" i="118"/>
  <c r="X133" i="118"/>
  <c r="Y133" i="118"/>
  <c r="S134" i="118"/>
  <c r="T134" i="118"/>
  <c r="U134" i="118"/>
  <c r="V134" i="118"/>
  <c r="W134" i="118"/>
  <c r="X134" i="118"/>
  <c r="Y134" i="118"/>
  <c r="S135" i="118"/>
  <c r="T135" i="118"/>
  <c r="U135" i="118"/>
  <c r="V135" i="118"/>
  <c r="W135" i="118"/>
  <c r="X135" i="118"/>
  <c r="Y135" i="118"/>
  <c r="S136" i="118"/>
  <c r="T136" i="118"/>
  <c r="U136" i="118"/>
  <c r="V136" i="118"/>
  <c r="W136" i="118"/>
  <c r="X136" i="118"/>
  <c r="Y136" i="118"/>
  <c r="R136" i="118"/>
  <c r="R135" i="118"/>
  <c r="R134" i="118"/>
  <c r="R133" i="118"/>
  <c r="R132" i="118"/>
  <c r="S127" i="118"/>
  <c r="T127" i="118"/>
  <c r="U127" i="118"/>
  <c r="V127" i="118"/>
  <c r="W127" i="118"/>
  <c r="X127" i="118"/>
  <c r="Y127" i="118"/>
  <c r="S128" i="118"/>
  <c r="T128" i="118"/>
  <c r="U128" i="118"/>
  <c r="V128" i="118"/>
  <c r="W128" i="118"/>
  <c r="X128" i="118"/>
  <c r="Y128" i="118"/>
  <c r="S129" i="118"/>
  <c r="T129" i="118"/>
  <c r="U129" i="118"/>
  <c r="V129" i="118"/>
  <c r="W129" i="118"/>
  <c r="X129" i="118"/>
  <c r="Y129" i="118"/>
  <c r="S130" i="118"/>
  <c r="T130" i="118"/>
  <c r="U130" i="118"/>
  <c r="V130" i="118"/>
  <c r="W130" i="118"/>
  <c r="X130" i="118"/>
  <c r="Y130" i="118"/>
  <c r="S131" i="118"/>
  <c r="T131" i="118"/>
  <c r="U131" i="118"/>
  <c r="V131" i="118"/>
  <c r="W131" i="118"/>
  <c r="X131" i="118"/>
  <c r="Y131" i="118"/>
  <c r="R131" i="118"/>
  <c r="R130" i="118"/>
  <c r="R129" i="118"/>
  <c r="R128" i="118"/>
  <c r="R127" i="118"/>
  <c r="O156" i="118" l="1"/>
  <c r="O155" i="118"/>
  <c r="O154" i="118"/>
  <c r="O153" i="118"/>
  <c r="O152" i="118"/>
  <c r="O151" i="118"/>
  <c r="O150" i="118"/>
  <c r="O149" i="118"/>
  <c r="O148" i="118"/>
  <c r="O147" i="118"/>
  <c r="O146" i="118"/>
  <c r="O145" i="118"/>
  <c r="O144" i="118"/>
  <c r="O143" i="118"/>
  <c r="O142" i="118"/>
  <c r="O141" i="118"/>
  <c r="O140" i="118"/>
  <c r="O139" i="118"/>
  <c r="O138" i="118"/>
  <c r="O137" i="118"/>
  <c r="O136" i="118"/>
  <c r="O135" i="118"/>
  <c r="O134" i="118"/>
  <c r="O133" i="118"/>
  <c r="O132" i="118"/>
  <c r="O131" i="118"/>
  <c r="O130" i="118"/>
  <c r="O129" i="118"/>
  <c r="O128" i="118"/>
  <c r="O127" i="118"/>
  <c r="P156" i="123"/>
  <c r="P155" i="123"/>
  <c r="P154" i="123"/>
  <c r="H154" i="123"/>
  <c r="H155" i="123" s="1"/>
  <c r="Q153" i="123"/>
  <c r="Q154" i="123" s="1"/>
  <c r="Q155" i="123" s="1"/>
  <c r="Q156" i="123" s="1"/>
  <c r="P153" i="123"/>
  <c r="H153" i="123"/>
  <c r="I153" i="123" s="1"/>
  <c r="M153" i="123" s="1"/>
  <c r="D153" i="123"/>
  <c r="D154" i="123" s="1"/>
  <c r="D155" i="123" s="1"/>
  <c r="D156" i="123" s="1"/>
  <c r="P152" i="123"/>
  <c r="J152" i="123"/>
  <c r="I152" i="123"/>
  <c r="M152" i="123" s="1"/>
  <c r="B152" i="123"/>
  <c r="B153" i="123" s="1"/>
  <c r="B154" i="123" s="1"/>
  <c r="B155" i="123" s="1"/>
  <c r="B156" i="123" s="1"/>
  <c r="P151" i="123"/>
  <c r="P150" i="123"/>
  <c r="P149" i="123"/>
  <c r="Q148" i="123"/>
  <c r="Q149" i="123" s="1"/>
  <c r="Q150" i="123" s="1"/>
  <c r="Q151" i="123" s="1"/>
  <c r="P148" i="123"/>
  <c r="H148" i="123"/>
  <c r="J148" i="123" s="1"/>
  <c r="D148" i="123"/>
  <c r="D149" i="123" s="1"/>
  <c r="D150" i="123" s="1"/>
  <c r="D151" i="123" s="1"/>
  <c r="P147" i="123"/>
  <c r="J147" i="123"/>
  <c r="I147" i="123"/>
  <c r="M147" i="123" s="1"/>
  <c r="P146" i="123"/>
  <c r="P145" i="123"/>
  <c r="P144" i="123"/>
  <c r="Q143" i="123"/>
  <c r="Q144" i="123" s="1"/>
  <c r="Q145" i="123" s="1"/>
  <c r="Q146" i="123" s="1"/>
  <c r="P143" i="123"/>
  <c r="H143" i="123"/>
  <c r="K143" i="123" s="1"/>
  <c r="I143" i="123" s="1"/>
  <c r="M143" i="123" s="1"/>
  <c r="D143" i="123"/>
  <c r="D144" i="123" s="1"/>
  <c r="D145" i="123" s="1"/>
  <c r="D146" i="123" s="1"/>
  <c r="P142" i="123"/>
  <c r="K142" i="123"/>
  <c r="I142" i="123" s="1"/>
  <c r="M142" i="123" s="1"/>
  <c r="J142" i="123"/>
  <c r="M141" i="123"/>
  <c r="K141" i="123"/>
  <c r="J141" i="123"/>
  <c r="P140" i="123"/>
  <c r="P139" i="123"/>
  <c r="Q138" i="123"/>
  <c r="Q139" i="123" s="1"/>
  <c r="Q140" i="123" s="1"/>
  <c r="P138" i="123"/>
  <c r="H138" i="123"/>
  <c r="H139" i="123" s="1"/>
  <c r="P137" i="123"/>
  <c r="K137" i="123"/>
  <c r="I137" i="123" s="1"/>
  <c r="M137" i="123" s="1"/>
  <c r="J137" i="123"/>
  <c r="P136" i="123"/>
  <c r="P135" i="123"/>
  <c r="Q134" i="123"/>
  <c r="Q135" i="123" s="1"/>
  <c r="Q136" i="123" s="1"/>
  <c r="P134" i="123"/>
  <c r="Q133" i="123"/>
  <c r="P133" i="123"/>
  <c r="H133" i="123"/>
  <c r="H134" i="123" s="1"/>
  <c r="J134" i="123" s="1"/>
  <c r="P132" i="123"/>
  <c r="K132" i="123"/>
  <c r="I132" i="123" s="1"/>
  <c r="M132" i="123" s="1"/>
  <c r="J132" i="123"/>
  <c r="P131" i="123"/>
  <c r="P130" i="123"/>
  <c r="P129" i="123"/>
  <c r="Q128" i="123"/>
  <c r="Q129" i="123" s="1"/>
  <c r="Q130" i="123" s="1"/>
  <c r="Q131" i="123" s="1"/>
  <c r="P128" i="123"/>
  <c r="H128" i="123"/>
  <c r="H129" i="123" s="1"/>
  <c r="D128" i="123"/>
  <c r="D129" i="123" s="1"/>
  <c r="D130" i="123" s="1"/>
  <c r="D131" i="123" s="1"/>
  <c r="D132" i="123" s="1"/>
  <c r="D133" i="123" s="1"/>
  <c r="D134" i="123" s="1"/>
  <c r="D135" i="123" s="1"/>
  <c r="D136" i="123" s="1"/>
  <c r="D137" i="123" s="1"/>
  <c r="D138" i="123" s="1"/>
  <c r="D139" i="123" s="1"/>
  <c r="D140" i="123" s="1"/>
  <c r="D141" i="123" s="1"/>
  <c r="B128" i="123"/>
  <c r="B129" i="123" s="1"/>
  <c r="B130" i="123" s="1"/>
  <c r="B131" i="123" s="1"/>
  <c r="B132" i="123" s="1"/>
  <c r="B133" i="123" s="1"/>
  <c r="B134" i="123" s="1"/>
  <c r="B135" i="123" s="1"/>
  <c r="B136" i="123" s="1"/>
  <c r="B137" i="123" s="1"/>
  <c r="B138" i="123" s="1"/>
  <c r="B139" i="123" s="1"/>
  <c r="B140" i="123" s="1"/>
  <c r="B141" i="123" s="1"/>
  <c r="B142" i="123" s="1"/>
  <c r="P127" i="123"/>
  <c r="K127" i="123"/>
  <c r="I127" i="123" s="1"/>
  <c r="M127" i="123" s="1"/>
  <c r="J127" i="123"/>
  <c r="C127" i="123"/>
  <c r="C128" i="123" s="1"/>
  <c r="C129" i="123" s="1"/>
  <c r="C130" i="123" s="1"/>
  <c r="C131" i="123" s="1"/>
  <c r="C132" i="123" s="1"/>
  <c r="C133" i="123" s="1"/>
  <c r="C134" i="123" s="1"/>
  <c r="C135" i="123" s="1"/>
  <c r="C136" i="123" s="1"/>
  <c r="C137" i="123" s="1"/>
  <c r="C138" i="123" s="1"/>
  <c r="C139" i="123" s="1"/>
  <c r="C140" i="123" s="1"/>
  <c r="C141" i="123" s="1"/>
  <c r="AG126" i="123"/>
  <c r="AF126" i="123"/>
  <c r="AE126" i="123"/>
  <c r="AD126" i="123"/>
  <c r="AC126" i="123"/>
  <c r="AB126" i="123"/>
  <c r="AA126" i="123"/>
  <c r="Z126" i="123"/>
  <c r="Y126" i="123"/>
  <c r="X126" i="123"/>
  <c r="W126" i="123"/>
  <c r="V126" i="123"/>
  <c r="U126" i="123"/>
  <c r="T126" i="123"/>
  <c r="S126" i="123"/>
  <c r="R126" i="123"/>
  <c r="L116" i="123"/>
  <c r="K116" i="123"/>
  <c r="J116" i="123"/>
  <c r="L115" i="123"/>
  <c r="K115" i="123"/>
  <c r="J115" i="123"/>
  <c r="L114" i="123"/>
  <c r="K114" i="123"/>
  <c r="J114" i="123"/>
  <c r="L113" i="123"/>
  <c r="K113" i="123"/>
  <c r="J113" i="123"/>
  <c r="D113" i="123"/>
  <c r="D114" i="123" s="1"/>
  <c r="D115" i="123" s="1"/>
  <c r="D116" i="123" s="1"/>
  <c r="C113" i="123"/>
  <c r="C114" i="123" s="1"/>
  <c r="C115" i="123" s="1"/>
  <c r="C116" i="123" s="1"/>
  <c r="B113" i="123"/>
  <c r="B114" i="123" s="1"/>
  <c r="B115" i="123" s="1"/>
  <c r="B116" i="123" s="1"/>
  <c r="L112" i="123"/>
  <c r="K112" i="123"/>
  <c r="J112" i="123"/>
  <c r="I111" i="123"/>
  <c r="L111" i="123" s="1"/>
  <c r="H111" i="123"/>
  <c r="K111" i="123" s="1"/>
  <c r="G111" i="123"/>
  <c r="J111" i="123" s="1"/>
  <c r="AG104" i="123"/>
  <c r="AF104" i="123"/>
  <c r="AE104" i="123"/>
  <c r="AD104" i="123"/>
  <c r="AC104" i="123"/>
  <c r="AB104" i="123"/>
  <c r="AA104" i="123"/>
  <c r="Z104" i="123"/>
  <c r="Y104" i="123"/>
  <c r="X104" i="123"/>
  <c r="W104" i="123"/>
  <c r="V104" i="123"/>
  <c r="U104" i="123"/>
  <c r="T104" i="123"/>
  <c r="S104" i="123"/>
  <c r="R104" i="123"/>
  <c r="AG103" i="123"/>
  <c r="AF103" i="123"/>
  <c r="AE103" i="123"/>
  <c r="AD103" i="123"/>
  <c r="AC103" i="123"/>
  <c r="AB103" i="123"/>
  <c r="AA103" i="123"/>
  <c r="Z103" i="123"/>
  <c r="Y103" i="123"/>
  <c r="X103" i="123"/>
  <c r="W103" i="123"/>
  <c r="V103" i="123"/>
  <c r="U103" i="123"/>
  <c r="T103" i="123"/>
  <c r="S103" i="123"/>
  <c r="R103" i="123"/>
  <c r="AG102" i="123"/>
  <c r="AF102" i="123"/>
  <c r="AE102" i="123"/>
  <c r="AD102" i="123"/>
  <c r="AC102" i="123"/>
  <c r="AB102" i="123"/>
  <c r="AA102" i="123"/>
  <c r="Z102" i="123"/>
  <c r="Y102" i="123"/>
  <c r="X102" i="123"/>
  <c r="W102" i="123"/>
  <c r="V102" i="123"/>
  <c r="U102" i="123"/>
  <c r="T102" i="123"/>
  <c r="S102" i="123"/>
  <c r="R102" i="123"/>
  <c r="AG101" i="123"/>
  <c r="AF101" i="123"/>
  <c r="AE101" i="123"/>
  <c r="AD101" i="123"/>
  <c r="AC101" i="123"/>
  <c r="AB101" i="123"/>
  <c r="AA101" i="123"/>
  <c r="Z101" i="123"/>
  <c r="Y101" i="123"/>
  <c r="X101" i="123"/>
  <c r="W101" i="123"/>
  <c r="V101" i="123"/>
  <c r="U101" i="123"/>
  <c r="T101" i="123"/>
  <c r="S101" i="123"/>
  <c r="R101" i="123"/>
  <c r="AG100" i="123"/>
  <c r="AF100" i="123"/>
  <c r="AE100" i="123"/>
  <c r="AD100" i="123"/>
  <c r="AC100" i="123"/>
  <c r="AB100" i="123"/>
  <c r="AA100" i="123"/>
  <c r="Z100" i="123"/>
  <c r="Y100" i="123"/>
  <c r="X100" i="123"/>
  <c r="W100" i="123"/>
  <c r="V100" i="123"/>
  <c r="U100" i="123"/>
  <c r="T100" i="123"/>
  <c r="S100" i="123"/>
  <c r="R100" i="123"/>
  <c r="AG99" i="123"/>
  <c r="AF99" i="123"/>
  <c r="AE99" i="123"/>
  <c r="AD99" i="123"/>
  <c r="AC99" i="123"/>
  <c r="AB99" i="123"/>
  <c r="AA99" i="123"/>
  <c r="Z99" i="123"/>
  <c r="Y99" i="123"/>
  <c r="X99" i="123"/>
  <c r="W99" i="123"/>
  <c r="V99" i="123"/>
  <c r="U99" i="123"/>
  <c r="T99" i="123"/>
  <c r="S99" i="123"/>
  <c r="R99" i="123"/>
  <c r="AG98" i="123"/>
  <c r="AF98" i="123"/>
  <c r="AE98" i="123"/>
  <c r="AD98" i="123"/>
  <c r="AC98" i="123"/>
  <c r="AB98" i="123"/>
  <c r="AA98" i="123"/>
  <c r="Z98" i="123"/>
  <c r="Y98" i="123"/>
  <c r="X98" i="123"/>
  <c r="W98" i="123"/>
  <c r="V98" i="123"/>
  <c r="U98" i="123"/>
  <c r="T98" i="123"/>
  <c r="S98" i="123"/>
  <c r="R98" i="123"/>
  <c r="AG97" i="123"/>
  <c r="AF97" i="123"/>
  <c r="AE97" i="123"/>
  <c r="AD97" i="123"/>
  <c r="AC97" i="123"/>
  <c r="AB97" i="123"/>
  <c r="AA97" i="123"/>
  <c r="Z97" i="123"/>
  <c r="Y97" i="123"/>
  <c r="X97" i="123"/>
  <c r="W97" i="123"/>
  <c r="V97" i="123"/>
  <c r="U97" i="123"/>
  <c r="T97" i="123"/>
  <c r="S97" i="123"/>
  <c r="R97" i="123"/>
  <c r="AG96" i="123"/>
  <c r="AF96" i="123"/>
  <c r="AE96" i="123"/>
  <c r="AD96" i="123"/>
  <c r="AC96" i="123"/>
  <c r="AB96" i="123"/>
  <c r="AA96" i="123"/>
  <c r="Z96" i="123"/>
  <c r="Y96" i="123"/>
  <c r="X96" i="123"/>
  <c r="W96" i="123"/>
  <c r="V96" i="123"/>
  <c r="U96" i="123"/>
  <c r="T96" i="123"/>
  <c r="S96" i="123"/>
  <c r="R96" i="123"/>
  <c r="AG95" i="123"/>
  <c r="AF95" i="123"/>
  <c r="AE95" i="123"/>
  <c r="AD95" i="123"/>
  <c r="AC95" i="123"/>
  <c r="AB95" i="123"/>
  <c r="AA95" i="123"/>
  <c r="Z95" i="123"/>
  <c r="Y95" i="123"/>
  <c r="X95" i="123"/>
  <c r="W95" i="123"/>
  <c r="V95" i="123"/>
  <c r="U95" i="123"/>
  <c r="T95" i="123"/>
  <c r="S95" i="123"/>
  <c r="R95" i="123"/>
  <c r="AG94" i="123"/>
  <c r="AF94" i="123"/>
  <c r="AE94" i="123"/>
  <c r="AD94" i="123"/>
  <c r="AC94" i="123"/>
  <c r="AB94" i="123"/>
  <c r="AA94" i="123"/>
  <c r="Z94" i="123"/>
  <c r="Y94" i="123"/>
  <c r="X94" i="123"/>
  <c r="W94" i="123"/>
  <c r="V94" i="123"/>
  <c r="U94" i="123"/>
  <c r="T94" i="123"/>
  <c r="S94" i="123"/>
  <c r="R94" i="123"/>
  <c r="AG93" i="123"/>
  <c r="AF93" i="123"/>
  <c r="AE93" i="123"/>
  <c r="AD93" i="123"/>
  <c r="AC93" i="123"/>
  <c r="AB93" i="123"/>
  <c r="AA93" i="123"/>
  <c r="Z93" i="123"/>
  <c r="Y93" i="123"/>
  <c r="X93" i="123"/>
  <c r="W93" i="123"/>
  <c r="V93" i="123"/>
  <c r="U93" i="123"/>
  <c r="T93" i="123"/>
  <c r="S93" i="123"/>
  <c r="R93" i="123"/>
  <c r="AG92" i="123"/>
  <c r="AF92" i="123"/>
  <c r="AE92" i="123"/>
  <c r="AD92" i="123"/>
  <c r="AC92" i="123"/>
  <c r="AB92" i="123"/>
  <c r="AA92" i="123"/>
  <c r="Z92" i="123"/>
  <c r="Y92" i="123"/>
  <c r="X92" i="123"/>
  <c r="W92" i="123"/>
  <c r="V92" i="123"/>
  <c r="U92" i="123"/>
  <c r="T92" i="123"/>
  <c r="S92" i="123"/>
  <c r="R92" i="123"/>
  <c r="AG91" i="123"/>
  <c r="AF91" i="123"/>
  <c r="AE91" i="123"/>
  <c r="AD91" i="123"/>
  <c r="AC91" i="123"/>
  <c r="AB91" i="123"/>
  <c r="AA91" i="123"/>
  <c r="Z91" i="123"/>
  <c r="Y91" i="123"/>
  <c r="X91" i="123"/>
  <c r="W91" i="123"/>
  <c r="V91" i="123"/>
  <c r="U91" i="123"/>
  <c r="T91" i="123"/>
  <c r="S91" i="123"/>
  <c r="R91" i="123"/>
  <c r="AG90" i="123"/>
  <c r="AF90" i="123"/>
  <c r="AE90" i="123"/>
  <c r="AD90" i="123"/>
  <c r="AC90" i="123"/>
  <c r="AB90" i="123"/>
  <c r="AA90" i="123"/>
  <c r="Z90" i="123"/>
  <c r="Y90" i="123"/>
  <c r="X90" i="123"/>
  <c r="W90" i="123"/>
  <c r="V90" i="123"/>
  <c r="U90" i="123"/>
  <c r="T90" i="123"/>
  <c r="S90" i="123"/>
  <c r="R90" i="123"/>
  <c r="AG89" i="123"/>
  <c r="AF89" i="123"/>
  <c r="AE89" i="123"/>
  <c r="AD89" i="123"/>
  <c r="AC89" i="123"/>
  <c r="AB89" i="123"/>
  <c r="AA89" i="123"/>
  <c r="Z89" i="123"/>
  <c r="Y89" i="123"/>
  <c r="X89" i="123"/>
  <c r="W89" i="123"/>
  <c r="V89" i="123"/>
  <c r="U89" i="123"/>
  <c r="T89" i="123"/>
  <c r="S89" i="123"/>
  <c r="R89" i="123"/>
  <c r="AG88" i="123"/>
  <c r="AF88" i="123"/>
  <c r="AE88" i="123"/>
  <c r="AD88" i="123"/>
  <c r="AC88" i="123"/>
  <c r="AB88" i="123"/>
  <c r="AA88" i="123"/>
  <c r="Z88" i="123"/>
  <c r="Y88" i="123"/>
  <c r="X88" i="123"/>
  <c r="W88" i="123"/>
  <c r="V88" i="123"/>
  <c r="U88" i="123"/>
  <c r="T88" i="123"/>
  <c r="S88" i="123"/>
  <c r="R88" i="123"/>
  <c r="AG87" i="123"/>
  <c r="AF87" i="123"/>
  <c r="AE87" i="123"/>
  <c r="AD87" i="123"/>
  <c r="AC87" i="123"/>
  <c r="AB87" i="123"/>
  <c r="AA87" i="123"/>
  <c r="Z87" i="123"/>
  <c r="Y87" i="123"/>
  <c r="X87" i="123"/>
  <c r="W87" i="123"/>
  <c r="V87" i="123"/>
  <c r="U87" i="123"/>
  <c r="T87" i="123"/>
  <c r="S87" i="123"/>
  <c r="R87" i="123"/>
  <c r="AG86" i="123"/>
  <c r="AF86" i="123"/>
  <c r="AE86" i="123"/>
  <c r="AD86" i="123"/>
  <c r="AC86" i="123"/>
  <c r="AB86" i="123"/>
  <c r="AA86" i="123"/>
  <c r="Z86" i="123"/>
  <c r="Y86" i="123"/>
  <c r="X86" i="123"/>
  <c r="W86" i="123"/>
  <c r="V86" i="123"/>
  <c r="U86" i="123"/>
  <c r="T86" i="123"/>
  <c r="S86" i="123"/>
  <c r="R86" i="123"/>
  <c r="AG85" i="123"/>
  <c r="AF85" i="123"/>
  <c r="AE85" i="123"/>
  <c r="AD85" i="123"/>
  <c r="AC85" i="123"/>
  <c r="AB85" i="123"/>
  <c r="AA85" i="123"/>
  <c r="Z85" i="123"/>
  <c r="Y85" i="123"/>
  <c r="X85" i="123"/>
  <c r="W85" i="123"/>
  <c r="V85" i="123"/>
  <c r="U85" i="123"/>
  <c r="T85" i="123"/>
  <c r="S85" i="123"/>
  <c r="R85" i="123"/>
  <c r="AG84" i="123"/>
  <c r="AF84" i="123"/>
  <c r="AE84" i="123"/>
  <c r="AD84" i="123"/>
  <c r="AC84" i="123"/>
  <c r="AB84" i="123"/>
  <c r="AA84" i="123"/>
  <c r="Z84" i="123"/>
  <c r="Y84" i="123"/>
  <c r="X84" i="123"/>
  <c r="W84" i="123"/>
  <c r="V84" i="123"/>
  <c r="U84" i="123"/>
  <c r="T84" i="123"/>
  <c r="S84" i="123"/>
  <c r="R84" i="123"/>
  <c r="AG83" i="123"/>
  <c r="AF83" i="123"/>
  <c r="AE83" i="123"/>
  <c r="AD83" i="123"/>
  <c r="AC83" i="123"/>
  <c r="AB83" i="123"/>
  <c r="AA83" i="123"/>
  <c r="Z83" i="123"/>
  <c r="Y83" i="123"/>
  <c r="X83" i="123"/>
  <c r="W83" i="123"/>
  <c r="V83" i="123"/>
  <c r="U83" i="123"/>
  <c r="T83" i="123"/>
  <c r="S83" i="123"/>
  <c r="R83" i="123"/>
  <c r="AG82" i="123"/>
  <c r="AF82" i="123"/>
  <c r="AE82" i="123"/>
  <c r="AD82" i="123"/>
  <c r="AC82" i="123"/>
  <c r="AB82" i="123"/>
  <c r="AA82" i="123"/>
  <c r="Z82" i="123"/>
  <c r="Y82" i="123"/>
  <c r="X82" i="123"/>
  <c r="W82" i="123"/>
  <c r="V82" i="123"/>
  <c r="U82" i="123"/>
  <c r="T82" i="123"/>
  <c r="S82" i="123"/>
  <c r="R82" i="123"/>
  <c r="AG81" i="123"/>
  <c r="AF81" i="123"/>
  <c r="AE81" i="123"/>
  <c r="AD81" i="123"/>
  <c r="AC81" i="123"/>
  <c r="AB81" i="123"/>
  <c r="AA81" i="123"/>
  <c r="Z81" i="123"/>
  <c r="Y81" i="123"/>
  <c r="X81" i="123"/>
  <c r="W81" i="123"/>
  <c r="V81" i="123"/>
  <c r="U81" i="123"/>
  <c r="T81" i="123"/>
  <c r="S81" i="123"/>
  <c r="R81" i="123"/>
  <c r="AG80" i="123"/>
  <c r="AF80" i="123"/>
  <c r="AE80" i="123"/>
  <c r="AD80" i="123"/>
  <c r="AC80" i="123"/>
  <c r="AB80" i="123"/>
  <c r="AA80" i="123"/>
  <c r="Z80" i="123"/>
  <c r="Y80" i="123"/>
  <c r="X80" i="123"/>
  <c r="W80" i="123"/>
  <c r="V80" i="123"/>
  <c r="U80" i="123"/>
  <c r="T80" i="123"/>
  <c r="S80" i="123"/>
  <c r="R80" i="123"/>
  <c r="AG79" i="123"/>
  <c r="AF79" i="123"/>
  <c r="AE79" i="123"/>
  <c r="AD79" i="123"/>
  <c r="AC79" i="123"/>
  <c r="AB79" i="123"/>
  <c r="AA79" i="123"/>
  <c r="Z79" i="123"/>
  <c r="Y79" i="123"/>
  <c r="X79" i="123"/>
  <c r="W79" i="123"/>
  <c r="V79" i="123"/>
  <c r="U79" i="123"/>
  <c r="T79" i="123"/>
  <c r="S79" i="123"/>
  <c r="R79" i="123"/>
  <c r="AG78" i="123"/>
  <c r="AF78" i="123"/>
  <c r="AE78" i="123"/>
  <c r="AD78" i="123"/>
  <c r="AC78" i="123"/>
  <c r="AB78" i="123"/>
  <c r="AA78" i="123"/>
  <c r="Z78" i="123"/>
  <c r="Y78" i="123"/>
  <c r="X78" i="123"/>
  <c r="W78" i="123"/>
  <c r="V78" i="123"/>
  <c r="U78" i="123"/>
  <c r="T78" i="123"/>
  <c r="S78" i="123"/>
  <c r="R78" i="123"/>
  <c r="AG77" i="123"/>
  <c r="AF77" i="123"/>
  <c r="AE77" i="123"/>
  <c r="AD77" i="123"/>
  <c r="AC77" i="123"/>
  <c r="AB77" i="123"/>
  <c r="AA77" i="123"/>
  <c r="Z77" i="123"/>
  <c r="Y77" i="123"/>
  <c r="X77" i="123"/>
  <c r="W77" i="123"/>
  <c r="V77" i="123"/>
  <c r="U77" i="123"/>
  <c r="T77" i="123"/>
  <c r="S77" i="123"/>
  <c r="R77" i="123"/>
  <c r="AG76" i="123"/>
  <c r="AF76" i="123"/>
  <c r="AE76" i="123"/>
  <c r="AD76" i="123"/>
  <c r="AC76" i="123"/>
  <c r="AB76" i="123"/>
  <c r="AA76" i="123"/>
  <c r="Z76" i="123"/>
  <c r="Y76" i="123"/>
  <c r="X76" i="123"/>
  <c r="W76" i="123"/>
  <c r="V76" i="123"/>
  <c r="U76" i="123"/>
  <c r="T76" i="123"/>
  <c r="S76" i="123"/>
  <c r="R76" i="123"/>
  <c r="AG75" i="123"/>
  <c r="AF75" i="123"/>
  <c r="AE75" i="123"/>
  <c r="AD75" i="123"/>
  <c r="AC75" i="123"/>
  <c r="AB75" i="123"/>
  <c r="AA75" i="123"/>
  <c r="Z75" i="123"/>
  <c r="Y75" i="123"/>
  <c r="X75" i="123"/>
  <c r="W75" i="123"/>
  <c r="V75" i="123"/>
  <c r="U75" i="123"/>
  <c r="T75" i="123"/>
  <c r="S75" i="123"/>
  <c r="R75" i="123"/>
  <c r="AG74" i="123"/>
  <c r="AF74" i="123"/>
  <c r="AE74" i="123"/>
  <c r="AD74" i="123"/>
  <c r="AC74" i="123"/>
  <c r="AB74" i="123"/>
  <c r="AA74" i="123"/>
  <c r="Z74" i="123"/>
  <c r="Y74" i="123"/>
  <c r="X74" i="123"/>
  <c r="W74" i="123"/>
  <c r="V74" i="123"/>
  <c r="U74" i="123"/>
  <c r="T74" i="123"/>
  <c r="S74" i="123"/>
  <c r="R74" i="123"/>
  <c r="AG73" i="123"/>
  <c r="AF73" i="123"/>
  <c r="AE73" i="123"/>
  <c r="AD73" i="123"/>
  <c r="AC73" i="123"/>
  <c r="AB73" i="123"/>
  <c r="AA73" i="123"/>
  <c r="Z73" i="123"/>
  <c r="Y73" i="123"/>
  <c r="X73" i="123"/>
  <c r="W73" i="123"/>
  <c r="V73" i="123"/>
  <c r="U73" i="123"/>
  <c r="T73" i="123"/>
  <c r="S73" i="123"/>
  <c r="R73" i="123"/>
  <c r="AG72" i="123"/>
  <c r="AF72" i="123"/>
  <c r="AE72" i="123"/>
  <c r="AD72" i="123"/>
  <c r="AC72" i="123"/>
  <c r="AB72" i="123"/>
  <c r="AA72" i="123"/>
  <c r="Z72" i="123"/>
  <c r="Y72" i="123"/>
  <c r="X72" i="123"/>
  <c r="W72" i="123"/>
  <c r="V72" i="123"/>
  <c r="U72" i="123"/>
  <c r="T72" i="123"/>
  <c r="S72" i="123"/>
  <c r="R72" i="123"/>
  <c r="AG71" i="123"/>
  <c r="AF71" i="123"/>
  <c r="AE71" i="123"/>
  <c r="AD71" i="123"/>
  <c r="AC71" i="123"/>
  <c r="AB71" i="123"/>
  <c r="AA71" i="123"/>
  <c r="Z71" i="123"/>
  <c r="Y71" i="123"/>
  <c r="X71" i="123"/>
  <c r="W71" i="123"/>
  <c r="V71" i="123"/>
  <c r="U71" i="123"/>
  <c r="T71" i="123"/>
  <c r="S71" i="123"/>
  <c r="R71" i="123"/>
  <c r="AG70" i="123"/>
  <c r="AF70" i="123"/>
  <c r="AE70" i="123"/>
  <c r="AD70" i="123"/>
  <c r="AC70" i="123"/>
  <c r="AB70" i="123"/>
  <c r="AA70" i="123"/>
  <c r="Z70" i="123"/>
  <c r="Y70" i="123"/>
  <c r="X70" i="123"/>
  <c r="W70" i="123"/>
  <c r="V70" i="123"/>
  <c r="U70" i="123"/>
  <c r="T70" i="123"/>
  <c r="S70" i="123"/>
  <c r="R70" i="123"/>
  <c r="AG69" i="123"/>
  <c r="AF69" i="123"/>
  <c r="AE69" i="123"/>
  <c r="AD69" i="123"/>
  <c r="AC69" i="123"/>
  <c r="AB69" i="123"/>
  <c r="AA69" i="123"/>
  <c r="Z69" i="123"/>
  <c r="Y69" i="123"/>
  <c r="X69" i="123"/>
  <c r="W69" i="123"/>
  <c r="V69" i="123"/>
  <c r="U69" i="123"/>
  <c r="T69" i="123"/>
  <c r="S69" i="123"/>
  <c r="R69" i="123"/>
  <c r="AG68" i="123"/>
  <c r="AF68" i="123"/>
  <c r="AE68" i="123"/>
  <c r="AD68" i="123"/>
  <c r="AC68" i="123"/>
  <c r="AB68" i="123"/>
  <c r="AA68" i="123"/>
  <c r="Z68" i="123"/>
  <c r="Y68" i="123"/>
  <c r="X68" i="123"/>
  <c r="W68" i="123"/>
  <c r="V68" i="123"/>
  <c r="U68" i="123"/>
  <c r="T68" i="123"/>
  <c r="S68" i="123"/>
  <c r="R68" i="123"/>
  <c r="AG67" i="123"/>
  <c r="AF67" i="123"/>
  <c r="AE67" i="123"/>
  <c r="AD67" i="123"/>
  <c r="AC67" i="123"/>
  <c r="AB67" i="123"/>
  <c r="AA67" i="123"/>
  <c r="Z67" i="123"/>
  <c r="Y67" i="123"/>
  <c r="X67" i="123"/>
  <c r="W67" i="123"/>
  <c r="V67" i="123"/>
  <c r="U67" i="123"/>
  <c r="T67" i="123"/>
  <c r="S67" i="123"/>
  <c r="R67" i="123"/>
  <c r="AG66" i="123"/>
  <c r="AF66" i="123"/>
  <c r="AE66" i="123"/>
  <c r="AD66" i="123"/>
  <c r="AC66" i="123"/>
  <c r="AB66" i="123"/>
  <c r="AA66" i="123"/>
  <c r="Z66" i="123"/>
  <c r="Y66" i="123"/>
  <c r="X66" i="123"/>
  <c r="W66" i="123"/>
  <c r="V66" i="123"/>
  <c r="U66" i="123"/>
  <c r="T66" i="123"/>
  <c r="S66" i="123"/>
  <c r="R66" i="123"/>
  <c r="AG65" i="123"/>
  <c r="AF65" i="123"/>
  <c r="AE65" i="123"/>
  <c r="AD65" i="123"/>
  <c r="AC65" i="123"/>
  <c r="AB65" i="123"/>
  <c r="AA65" i="123"/>
  <c r="Z65" i="123"/>
  <c r="Y65" i="123"/>
  <c r="X65" i="123"/>
  <c r="W65" i="123"/>
  <c r="V65" i="123"/>
  <c r="U65" i="123"/>
  <c r="T65" i="123"/>
  <c r="S65" i="123"/>
  <c r="R65" i="123"/>
  <c r="AG64" i="123"/>
  <c r="AF64" i="123"/>
  <c r="AE64" i="123"/>
  <c r="AD64" i="123"/>
  <c r="AC64" i="123"/>
  <c r="AB64" i="123"/>
  <c r="AA64" i="123"/>
  <c r="Z64" i="123"/>
  <c r="Y64" i="123"/>
  <c r="X64" i="123"/>
  <c r="W64" i="123"/>
  <c r="V64" i="123"/>
  <c r="U64" i="123"/>
  <c r="T64" i="123"/>
  <c r="S64" i="123"/>
  <c r="R64" i="123"/>
  <c r="AG63" i="123"/>
  <c r="AF63" i="123"/>
  <c r="AE63" i="123"/>
  <c r="AD63" i="123"/>
  <c r="AC63" i="123"/>
  <c r="AB63" i="123"/>
  <c r="AA63" i="123"/>
  <c r="Z63" i="123"/>
  <c r="Y63" i="123"/>
  <c r="X63" i="123"/>
  <c r="W63" i="123"/>
  <c r="V63" i="123"/>
  <c r="U63" i="123"/>
  <c r="T63" i="123"/>
  <c r="S63" i="123"/>
  <c r="R63" i="123"/>
  <c r="AG62" i="123"/>
  <c r="AF62" i="123"/>
  <c r="AE62" i="123"/>
  <c r="AD62" i="123"/>
  <c r="AC62" i="123"/>
  <c r="AB62" i="123"/>
  <c r="AA62" i="123"/>
  <c r="Z62" i="123"/>
  <c r="Y62" i="123"/>
  <c r="X62" i="123"/>
  <c r="W62" i="123"/>
  <c r="V62" i="123"/>
  <c r="U62" i="123"/>
  <c r="T62" i="123"/>
  <c r="S62" i="123"/>
  <c r="R62" i="123"/>
  <c r="AG61" i="123"/>
  <c r="AF61" i="123"/>
  <c r="AE61" i="123"/>
  <c r="AD61" i="123"/>
  <c r="AC61" i="123"/>
  <c r="AB61" i="123"/>
  <c r="AA61" i="123"/>
  <c r="Z61" i="123"/>
  <c r="Y61" i="123"/>
  <c r="X61" i="123"/>
  <c r="W61" i="123"/>
  <c r="V61" i="123"/>
  <c r="U61" i="123"/>
  <c r="T61" i="123"/>
  <c r="S61" i="123"/>
  <c r="R61" i="123"/>
  <c r="AG60" i="123"/>
  <c r="AF60" i="123"/>
  <c r="AE60" i="123"/>
  <c r="AD60" i="123"/>
  <c r="AC60" i="123"/>
  <c r="AB60" i="123"/>
  <c r="AA60" i="123"/>
  <c r="Z60" i="123"/>
  <c r="Y60" i="123"/>
  <c r="X60" i="123"/>
  <c r="W60" i="123"/>
  <c r="V60" i="123"/>
  <c r="U60" i="123"/>
  <c r="T60" i="123"/>
  <c r="S60" i="123"/>
  <c r="R60" i="123"/>
  <c r="AG59" i="123"/>
  <c r="AF59" i="123"/>
  <c r="AE59" i="123"/>
  <c r="AD59" i="123"/>
  <c r="AC59" i="123"/>
  <c r="AB59" i="123"/>
  <c r="AA59" i="123"/>
  <c r="Z59" i="123"/>
  <c r="Y59" i="123"/>
  <c r="X59" i="123"/>
  <c r="W59" i="123"/>
  <c r="V59" i="123"/>
  <c r="U59" i="123"/>
  <c r="T59" i="123"/>
  <c r="S59" i="123"/>
  <c r="R59" i="123"/>
  <c r="AG58" i="123"/>
  <c r="AF58" i="123"/>
  <c r="AE58" i="123"/>
  <c r="AD58" i="123"/>
  <c r="AC58" i="123"/>
  <c r="AB58" i="123"/>
  <c r="AA58" i="123"/>
  <c r="Z58" i="123"/>
  <c r="Y58" i="123"/>
  <c r="X58" i="123"/>
  <c r="W58" i="123"/>
  <c r="V58" i="123"/>
  <c r="U58" i="123"/>
  <c r="T58" i="123"/>
  <c r="S58" i="123"/>
  <c r="R58" i="123"/>
  <c r="AG57" i="123"/>
  <c r="AF57" i="123"/>
  <c r="AE57" i="123"/>
  <c r="AD57" i="123"/>
  <c r="AC57" i="123"/>
  <c r="AB57" i="123"/>
  <c r="AA57" i="123"/>
  <c r="Z57" i="123"/>
  <c r="Y57" i="123"/>
  <c r="X57" i="123"/>
  <c r="W57" i="123"/>
  <c r="V57" i="123"/>
  <c r="U57" i="123"/>
  <c r="T57" i="123"/>
  <c r="S57" i="123"/>
  <c r="R57" i="123"/>
  <c r="AG56" i="123"/>
  <c r="AF56" i="123"/>
  <c r="AE56" i="123"/>
  <c r="AD56" i="123"/>
  <c r="AC56" i="123"/>
  <c r="AB56" i="123"/>
  <c r="AA56" i="123"/>
  <c r="Z56" i="123"/>
  <c r="Y56" i="123"/>
  <c r="X56" i="123"/>
  <c r="W56" i="123"/>
  <c r="V56" i="123"/>
  <c r="U56" i="123"/>
  <c r="T56" i="123"/>
  <c r="S56" i="123"/>
  <c r="R56" i="123"/>
  <c r="AG55" i="123"/>
  <c r="AF55" i="123"/>
  <c r="AE55" i="123"/>
  <c r="AD55" i="123"/>
  <c r="AC55" i="123"/>
  <c r="AB55" i="123"/>
  <c r="AA55" i="123"/>
  <c r="Z55" i="123"/>
  <c r="Y55" i="123"/>
  <c r="X55" i="123"/>
  <c r="W55" i="123"/>
  <c r="V55" i="123"/>
  <c r="U55" i="123"/>
  <c r="T55" i="123"/>
  <c r="S55" i="123"/>
  <c r="R55" i="123"/>
  <c r="AG54" i="123"/>
  <c r="AF54" i="123"/>
  <c r="AE54" i="123"/>
  <c r="AD54" i="123"/>
  <c r="AC54" i="123"/>
  <c r="AB54" i="123"/>
  <c r="AA54" i="123"/>
  <c r="Z54" i="123"/>
  <c r="Y54" i="123"/>
  <c r="X54" i="123"/>
  <c r="W54" i="123"/>
  <c r="V54" i="123"/>
  <c r="U54" i="123"/>
  <c r="T54" i="123"/>
  <c r="S54" i="123"/>
  <c r="R54" i="123"/>
  <c r="AG53" i="123"/>
  <c r="AF53" i="123"/>
  <c r="AE53" i="123"/>
  <c r="AD53" i="123"/>
  <c r="AC53" i="123"/>
  <c r="AB53" i="123"/>
  <c r="AA53" i="123"/>
  <c r="Z53" i="123"/>
  <c r="Y53" i="123"/>
  <c r="X53" i="123"/>
  <c r="W53" i="123"/>
  <c r="V53" i="123"/>
  <c r="U53" i="123"/>
  <c r="T53" i="123"/>
  <c r="S53" i="123"/>
  <c r="R53" i="123"/>
  <c r="AG52" i="123"/>
  <c r="AF52" i="123"/>
  <c r="AE52" i="123"/>
  <c r="AD52" i="123"/>
  <c r="AC52" i="123"/>
  <c r="AB52" i="123"/>
  <c r="AA52" i="123"/>
  <c r="Z52" i="123"/>
  <c r="Y52" i="123"/>
  <c r="X52" i="123"/>
  <c r="W52" i="123"/>
  <c r="V52" i="123"/>
  <c r="U52" i="123"/>
  <c r="T52" i="123"/>
  <c r="S52" i="123"/>
  <c r="R52" i="123"/>
  <c r="AG51" i="123"/>
  <c r="AF51" i="123"/>
  <c r="AE51" i="123"/>
  <c r="AD51" i="123"/>
  <c r="AC51" i="123"/>
  <c r="AB51" i="123"/>
  <c r="AA51" i="123"/>
  <c r="Z51" i="123"/>
  <c r="Y51" i="123"/>
  <c r="X51" i="123"/>
  <c r="W51" i="123"/>
  <c r="V51" i="123"/>
  <c r="U51" i="123"/>
  <c r="T51" i="123"/>
  <c r="S51" i="123"/>
  <c r="R51" i="123"/>
  <c r="AG50" i="123"/>
  <c r="AF50" i="123"/>
  <c r="AE50" i="123"/>
  <c r="AD50" i="123"/>
  <c r="AC50" i="123"/>
  <c r="AB50" i="123"/>
  <c r="AA50" i="123"/>
  <c r="Z50" i="123"/>
  <c r="Y50" i="123"/>
  <c r="X50" i="123"/>
  <c r="W50" i="123"/>
  <c r="V50" i="123"/>
  <c r="U50" i="123"/>
  <c r="T50" i="123"/>
  <c r="S50" i="123"/>
  <c r="R50" i="123"/>
  <c r="AG49" i="123"/>
  <c r="AF49" i="123"/>
  <c r="AE49" i="123"/>
  <c r="AD49" i="123"/>
  <c r="AC49" i="123"/>
  <c r="AB49" i="123"/>
  <c r="AA49" i="123"/>
  <c r="Z49" i="123"/>
  <c r="Y49" i="123"/>
  <c r="X49" i="123"/>
  <c r="W49" i="123"/>
  <c r="V49" i="123"/>
  <c r="U49" i="123"/>
  <c r="T49" i="123"/>
  <c r="S49" i="123"/>
  <c r="R49" i="123"/>
  <c r="AG48" i="123"/>
  <c r="AF48" i="123"/>
  <c r="AE48" i="123"/>
  <c r="AD48" i="123"/>
  <c r="AC48" i="123"/>
  <c r="AB48" i="123"/>
  <c r="AA48" i="123"/>
  <c r="Z48" i="123"/>
  <c r="Y48" i="123"/>
  <c r="X48" i="123"/>
  <c r="W48" i="123"/>
  <c r="V48" i="123"/>
  <c r="U48" i="123"/>
  <c r="T48" i="123"/>
  <c r="S48" i="123"/>
  <c r="R48" i="123"/>
  <c r="AG47" i="123"/>
  <c r="AF47" i="123"/>
  <c r="AE47" i="123"/>
  <c r="AD47" i="123"/>
  <c r="AC47" i="123"/>
  <c r="AB47" i="123"/>
  <c r="AA47" i="123"/>
  <c r="Z47" i="123"/>
  <c r="Y47" i="123"/>
  <c r="X47" i="123"/>
  <c r="W47" i="123"/>
  <c r="V47" i="123"/>
  <c r="U47" i="123"/>
  <c r="T47" i="123"/>
  <c r="S47" i="123"/>
  <c r="R47" i="123"/>
  <c r="AG46" i="123"/>
  <c r="AF46" i="123"/>
  <c r="AE46" i="123"/>
  <c r="AD46" i="123"/>
  <c r="AC46" i="123"/>
  <c r="AB46" i="123"/>
  <c r="AA46" i="123"/>
  <c r="Z46" i="123"/>
  <c r="Y46" i="123"/>
  <c r="X46" i="123"/>
  <c r="W46" i="123"/>
  <c r="V46" i="123"/>
  <c r="U46" i="123"/>
  <c r="T46" i="123"/>
  <c r="S46" i="123"/>
  <c r="R46" i="123"/>
  <c r="AG45" i="123"/>
  <c r="AF45" i="123"/>
  <c r="AE45" i="123"/>
  <c r="AD45" i="123"/>
  <c r="AC45" i="123"/>
  <c r="AB45" i="123"/>
  <c r="AA45" i="123"/>
  <c r="Z45" i="123"/>
  <c r="Y45" i="123"/>
  <c r="X45" i="123"/>
  <c r="W45" i="123"/>
  <c r="V45" i="123"/>
  <c r="U45" i="123"/>
  <c r="T45" i="123"/>
  <c r="S45" i="123"/>
  <c r="R45" i="123"/>
  <c r="AG44" i="123"/>
  <c r="AF44" i="123"/>
  <c r="AE44" i="123"/>
  <c r="AD44" i="123"/>
  <c r="AC44" i="123"/>
  <c r="AB44" i="123"/>
  <c r="AA44" i="123"/>
  <c r="Z44" i="123"/>
  <c r="Y44" i="123"/>
  <c r="X44" i="123"/>
  <c r="W44" i="123"/>
  <c r="V44" i="123"/>
  <c r="U44" i="123"/>
  <c r="T44" i="123"/>
  <c r="S44" i="123"/>
  <c r="R44" i="123"/>
  <c r="AG43" i="123"/>
  <c r="AF43" i="123"/>
  <c r="AE43" i="123"/>
  <c r="AD43" i="123"/>
  <c r="AC43" i="123"/>
  <c r="AB43" i="123"/>
  <c r="AA43" i="123"/>
  <c r="Z43" i="123"/>
  <c r="Y43" i="123"/>
  <c r="X43" i="123"/>
  <c r="W43" i="123"/>
  <c r="V43" i="123"/>
  <c r="U43" i="123"/>
  <c r="T43" i="123"/>
  <c r="S43" i="123"/>
  <c r="R43" i="123"/>
  <c r="AG42" i="123"/>
  <c r="AF42" i="123"/>
  <c r="AE42" i="123"/>
  <c r="AD42" i="123"/>
  <c r="AC42" i="123"/>
  <c r="AB42" i="123"/>
  <c r="AA42" i="123"/>
  <c r="Z42" i="123"/>
  <c r="Y42" i="123"/>
  <c r="X42" i="123"/>
  <c r="W42" i="123"/>
  <c r="V42" i="123"/>
  <c r="U42" i="123"/>
  <c r="T42" i="123"/>
  <c r="S42" i="123"/>
  <c r="R42" i="123"/>
  <c r="AG41" i="123"/>
  <c r="AF41" i="123"/>
  <c r="AE41" i="123"/>
  <c r="AD41" i="123"/>
  <c r="AC41" i="123"/>
  <c r="AB41" i="123"/>
  <c r="AA41" i="123"/>
  <c r="Z41" i="123"/>
  <c r="Y41" i="123"/>
  <c r="X41" i="123"/>
  <c r="W41" i="123"/>
  <c r="V41" i="123"/>
  <c r="U41" i="123"/>
  <c r="T41" i="123"/>
  <c r="S41" i="123"/>
  <c r="R41" i="123"/>
  <c r="AG40" i="123"/>
  <c r="AF40" i="123"/>
  <c r="AE40" i="123"/>
  <c r="AD40" i="123"/>
  <c r="AC40" i="123"/>
  <c r="AB40" i="123"/>
  <c r="AA40" i="123"/>
  <c r="Z40" i="123"/>
  <c r="Y40" i="123"/>
  <c r="X40" i="123"/>
  <c r="W40" i="123"/>
  <c r="V40" i="123"/>
  <c r="U40" i="123"/>
  <c r="T40" i="123"/>
  <c r="S40" i="123"/>
  <c r="R40" i="123"/>
  <c r="AG39" i="123"/>
  <c r="AF39" i="123"/>
  <c r="AE39" i="123"/>
  <c r="AD39" i="123"/>
  <c r="AC39" i="123"/>
  <c r="AB39" i="123"/>
  <c r="AA39" i="123"/>
  <c r="Z39" i="123"/>
  <c r="Y39" i="123"/>
  <c r="X39" i="123"/>
  <c r="W39" i="123"/>
  <c r="V39" i="123"/>
  <c r="U39" i="123"/>
  <c r="T39" i="123"/>
  <c r="S39" i="123"/>
  <c r="R39" i="123"/>
  <c r="AG38" i="123"/>
  <c r="AF38" i="123"/>
  <c r="AE38" i="123"/>
  <c r="AD38" i="123"/>
  <c r="AC38" i="123"/>
  <c r="AB38" i="123"/>
  <c r="AA38" i="123"/>
  <c r="Z38" i="123"/>
  <c r="Y38" i="123"/>
  <c r="X38" i="123"/>
  <c r="W38" i="123"/>
  <c r="V38" i="123"/>
  <c r="U38" i="123"/>
  <c r="T38" i="123"/>
  <c r="S38" i="123"/>
  <c r="R38" i="123"/>
  <c r="AG37" i="123"/>
  <c r="AF37" i="123"/>
  <c r="AE37" i="123"/>
  <c r="AD37" i="123"/>
  <c r="AC37" i="123"/>
  <c r="AB37" i="123"/>
  <c r="AA37" i="123"/>
  <c r="Z37" i="123"/>
  <c r="Y37" i="123"/>
  <c r="X37" i="123"/>
  <c r="W37" i="123"/>
  <c r="V37" i="123"/>
  <c r="U37" i="123"/>
  <c r="T37" i="123"/>
  <c r="S37" i="123"/>
  <c r="R37" i="123"/>
  <c r="AG36" i="123"/>
  <c r="AF36" i="123"/>
  <c r="AE36" i="123"/>
  <c r="AD36" i="123"/>
  <c r="AC36" i="123"/>
  <c r="AB36" i="123"/>
  <c r="AA36" i="123"/>
  <c r="Z36" i="123"/>
  <c r="Y36" i="123"/>
  <c r="X36" i="123"/>
  <c r="W36" i="123"/>
  <c r="V36" i="123"/>
  <c r="U36" i="123"/>
  <c r="T36" i="123"/>
  <c r="S36" i="123"/>
  <c r="R36" i="123"/>
  <c r="AG35" i="123"/>
  <c r="AF35" i="123"/>
  <c r="AE35" i="123"/>
  <c r="AD35" i="123"/>
  <c r="AC35" i="123"/>
  <c r="AB35" i="123"/>
  <c r="AA35" i="123"/>
  <c r="Z35" i="123"/>
  <c r="Y35" i="123"/>
  <c r="X35" i="123"/>
  <c r="W35" i="123"/>
  <c r="V35" i="123"/>
  <c r="U35" i="123"/>
  <c r="T35" i="123"/>
  <c r="S35" i="123"/>
  <c r="R35" i="123"/>
  <c r="AG34" i="123"/>
  <c r="AF34" i="123"/>
  <c r="AE34" i="123"/>
  <c r="AD34" i="123"/>
  <c r="AC34" i="123"/>
  <c r="AB34" i="123"/>
  <c r="AA34" i="123"/>
  <c r="Z34" i="123"/>
  <c r="Y34" i="123"/>
  <c r="X34" i="123"/>
  <c r="W34" i="123"/>
  <c r="V34" i="123"/>
  <c r="U34" i="123"/>
  <c r="T34" i="123"/>
  <c r="S34" i="123"/>
  <c r="R34" i="123"/>
  <c r="AG33" i="123"/>
  <c r="AF33" i="123"/>
  <c r="AE33" i="123"/>
  <c r="AD33" i="123"/>
  <c r="AC33" i="123"/>
  <c r="AB33" i="123"/>
  <c r="AA33" i="123"/>
  <c r="Z33" i="123"/>
  <c r="Y33" i="123"/>
  <c r="X33" i="123"/>
  <c r="W33" i="123"/>
  <c r="V33" i="123"/>
  <c r="U33" i="123"/>
  <c r="T33" i="123"/>
  <c r="S33" i="123"/>
  <c r="R33" i="123"/>
  <c r="AC27" i="123"/>
  <c r="AC28" i="123" s="1"/>
  <c r="AB27" i="123"/>
  <c r="AB28" i="123" s="1"/>
  <c r="D27" i="123"/>
  <c r="D28" i="123" s="1"/>
  <c r="AC24" i="123"/>
  <c r="AC25" i="123" s="1"/>
  <c r="AB24" i="123"/>
  <c r="AB25" i="123" s="1"/>
  <c r="D24" i="123"/>
  <c r="D25" i="123" s="1"/>
  <c r="AC21" i="123"/>
  <c r="AC22" i="123" s="1"/>
  <c r="AB21" i="123"/>
  <c r="AB22" i="123" s="1"/>
  <c r="D21" i="123"/>
  <c r="D22" i="123" s="1"/>
  <c r="AC18" i="123"/>
  <c r="AC19" i="123" s="1"/>
  <c r="AB18" i="123"/>
  <c r="AB19" i="123" s="1"/>
  <c r="D18" i="123"/>
  <c r="D19" i="123" s="1"/>
  <c r="E17" i="123"/>
  <c r="E96" i="123" s="1"/>
  <c r="AV16" i="123"/>
  <c r="AU16" i="123"/>
  <c r="AT16" i="123"/>
  <c r="AR16" i="123"/>
  <c r="AQ16" i="123"/>
  <c r="AP16" i="123"/>
  <c r="X16" i="123"/>
  <c r="W16" i="123"/>
  <c r="V16" i="123"/>
  <c r="T16" i="123"/>
  <c r="S16" i="123"/>
  <c r="R16" i="123"/>
  <c r="W12" i="123"/>
  <c r="B12" i="123"/>
  <c r="W11" i="123"/>
  <c r="B11" i="123"/>
  <c r="W10" i="123"/>
  <c r="B10" i="123"/>
  <c r="W9" i="123"/>
  <c r="B9" i="123"/>
  <c r="W8" i="123"/>
  <c r="B8" i="123"/>
  <c r="X7" i="123"/>
  <c r="X8" i="123" s="1"/>
  <c r="W7" i="123"/>
  <c r="C7" i="123"/>
  <c r="C8" i="123" s="1"/>
  <c r="B7" i="123"/>
  <c r="W6" i="123"/>
  <c r="B6" i="123"/>
  <c r="B17" i="123" s="1"/>
  <c r="P156" i="122"/>
  <c r="P155" i="122"/>
  <c r="P154" i="122"/>
  <c r="Q153" i="122"/>
  <c r="Q154" i="122" s="1"/>
  <c r="Q155" i="122" s="1"/>
  <c r="Q156" i="122" s="1"/>
  <c r="P153" i="122"/>
  <c r="H153" i="122"/>
  <c r="I153" i="122" s="1"/>
  <c r="M153" i="122" s="1"/>
  <c r="D153" i="122"/>
  <c r="D154" i="122" s="1"/>
  <c r="D155" i="122" s="1"/>
  <c r="D156" i="122" s="1"/>
  <c r="P152" i="122"/>
  <c r="J152" i="122"/>
  <c r="I152" i="122"/>
  <c r="M152" i="122" s="1"/>
  <c r="B152" i="122"/>
  <c r="B153" i="122" s="1"/>
  <c r="B154" i="122" s="1"/>
  <c r="B155" i="122" s="1"/>
  <c r="B156" i="122" s="1"/>
  <c r="P151" i="122"/>
  <c r="P150" i="122"/>
  <c r="P149" i="122"/>
  <c r="Q148" i="122"/>
  <c r="Q149" i="122" s="1"/>
  <c r="Q150" i="122" s="1"/>
  <c r="Q151" i="122" s="1"/>
  <c r="P148" i="122"/>
  <c r="H148" i="122"/>
  <c r="J148" i="122" s="1"/>
  <c r="D148" i="122"/>
  <c r="D149" i="122" s="1"/>
  <c r="D150" i="122" s="1"/>
  <c r="D151" i="122" s="1"/>
  <c r="P147" i="122"/>
  <c r="J147" i="122"/>
  <c r="I147" i="122"/>
  <c r="M147" i="122" s="1"/>
  <c r="P146" i="122"/>
  <c r="P145" i="122"/>
  <c r="P144" i="122"/>
  <c r="Q143" i="122"/>
  <c r="Q144" i="122" s="1"/>
  <c r="Q145" i="122" s="1"/>
  <c r="Q146" i="122" s="1"/>
  <c r="P143" i="122"/>
  <c r="H143" i="122"/>
  <c r="H144" i="122" s="1"/>
  <c r="D143" i="122"/>
  <c r="D144" i="122" s="1"/>
  <c r="D145" i="122" s="1"/>
  <c r="D146" i="122" s="1"/>
  <c r="P142" i="122"/>
  <c r="K142" i="122"/>
  <c r="I142" i="122" s="1"/>
  <c r="M142" i="122" s="1"/>
  <c r="J142" i="122"/>
  <c r="M141" i="122"/>
  <c r="K141" i="122"/>
  <c r="J141" i="122"/>
  <c r="P140" i="122"/>
  <c r="P139" i="122"/>
  <c r="Q138" i="122"/>
  <c r="Q139" i="122" s="1"/>
  <c r="Q140" i="122" s="1"/>
  <c r="P138" i="122"/>
  <c r="H138" i="122"/>
  <c r="K138" i="122" s="1"/>
  <c r="I138" i="122" s="1"/>
  <c r="M138" i="122" s="1"/>
  <c r="P137" i="122"/>
  <c r="K137" i="122"/>
  <c r="I137" i="122" s="1"/>
  <c r="M137" i="122" s="1"/>
  <c r="J137" i="122"/>
  <c r="P136" i="122"/>
  <c r="P135" i="122"/>
  <c r="P134" i="122"/>
  <c r="Q133" i="122"/>
  <c r="Q134" i="122" s="1"/>
  <c r="Q135" i="122" s="1"/>
  <c r="Q136" i="122" s="1"/>
  <c r="P133" i="122"/>
  <c r="H133" i="122"/>
  <c r="K133" i="122" s="1"/>
  <c r="I133" i="122" s="1"/>
  <c r="M133" i="122" s="1"/>
  <c r="P132" i="122"/>
  <c r="K132" i="122"/>
  <c r="I132" i="122" s="1"/>
  <c r="M132" i="122" s="1"/>
  <c r="J132" i="122"/>
  <c r="P131" i="122"/>
  <c r="P130" i="122"/>
  <c r="P129" i="122"/>
  <c r="Q128" i="122"/>
  <c r="Q129" i="122" s="1"/>
  <c r="Q130" i="122" s="1"/>
  <c r="Q131" i="122" s="1"/>
  <c r="P128" i="122"/>
  <c r="H128" i="122"/>
  <c r="K128" i="122" s="1"/>
  <c r="I128" i="122" s="1"/>
  <c r="M128" i="122" s="1"/>
  <c r="D128" i="122"/>
  <c r="D129" i="122" s="1"/>
  <c r="D130" i="122" s="1"/>
  <c r="D131" i="122" s="1"/>
  <c r="D132" i="122" s="1"/>
  <c r="D133" i="122" s="1"/>
  <c r="D134" i="122" s="1"/>
  <c r="D135" i="122" s="1"/>
  <c r="D136" i="122" s="1"/>
  <c r="D137" i="122" s="1"/>
  <c r="D138" i="122" s="1"/>
  <c r="D139" i="122" s="1"/>
  <c r="D140" i="122" s="1"/>
  <c r="D141" i="122" s="1"/>
  <c r="B128" i="122"/>
  <c r="B129" i="122" s="1"/>
  <c r="B130" i="122" s="1"/>
  <c r="B131" i="122" s="1"/>
  <c r="B132" i="122" s="1"/>
  <c r="B133" i="122" s="1"/>
  <c r="B134" i="122" s="1"/>
  <c r="B135" i="122" s="1"/>
  <c r="B136" i="122" s="1"/>
  <c r="B137" i="122" s="1"/>
  <c r="B138" i="122" s="1"/>
  <c r="B139" i="122" s="1"/>
  <c r="B140" i="122" s="1"/>
  <c r="B141" i="122" s="1"/>
  <c r="B142" i="122" s="1"/>
  <c r="P127" i="122"/>
  <c r="K127" i="122"/>
  <c r="I127" i="122" s="1"/>
  <c r="M127" i="122" s="1"/>
  <c r="J127" i="122"/>
  <c r="C127" i="122"/>
  <c r="C128" i="122" s="1"/>
  <c r="C129" i="122" s="1"/>
  <c r="C130" i="122" s="1"/>
  <c r="C131" i="122" s="1"/>
  <c r="C132" i="122" s="1"/>
  <c r="C133" i="122" s="1"/>
  <c r="C134" i="122" s="1"/>
  <c r="C135" i="122" s="1"/>
  <c r="C136" i="122" s="1"/>
  <c r="C137" i="122" s="1"/>
  <c r="C138" i="122" s="1"/>
  <c r="C139" i="122" s="1"/>
  <c r="C140" i="122" s="1"/>
  <c r="C141" i="122" s="1"/>
  <c r="AG126" i="122"/>
  <c r="AF126" i="122"/>
  <c r="AE126" i="122"/>
  <c r="AD126" i="122"/>
  <c r="AC126" i="122"/>
  <c r="AB126" i="122"/>
  <c r="AA126" i="122"/>
  <c r="Z126" i="122"/>
  <c r="Y126" i="122"/>
  <c r="X126" i="122"/>
  <c r="W126" i="122"/>
  <c r="V126" i="122"/>
  <c r="U126" i="122"/>
  <c r="T126" i="122"/>
  <c r="S126" i="122"/>
  <c r="R126" i="122"/>
  <c r="L116" i="122"/>
  <c r="K116" i="122"/>
  <c r="J116" i="122"/>
  <c r="L115" i="122"/>
  <c r="K115" i="122"/>
  <c r="J115" i="122"/>
  <c r="L114" i="122"/>
  <c r="K114" i="122"/>
  <c r="J114" i="122"/>
  <c r="L113" i="122"/>
  <c r="K113" i="122"/>
  <c r="J113" i="122"/>
  <c r="D113" i="122"/>
  <c r="D114" i="122" s="1"/>
  <c r="D115" i="122" s="1"/>
  <c r="D116" i="122" s="1"/>
  <c r="C113" i="122"/>
  <c r="C114" i="122" s="1"/>
  <c r="C115" i="122" s="1"/>
  <c r="C116" i="122" s="1"/>
  <c r="B113" i="122"/>
  <c r="B114" i="122" s="1"/>
  <c r="B115" i="122" s="1"/>
  <c r="B116" i="122" s="1"/>
  <c r="L112" i="122"/>
  <c r="K112" i="122"/>
  <c r="J112" i="122"/>
  <c r="I111" i="122"/>
  <c r="L111" i="122" s="1"/>
  <c r="H111" i="122"/>
  <c r="K111" i="122" s="1"/>
  <c r="G111" i="122"/>
  <c r="J111" i="122" s="1"/>
  <c r="AG104" i="122"/>
  <c r="AF104" i="122"/>
  <c r="AE104" i="122"/>
  <c r="AD104" i="122"/>
  <c r="AC104" i="122"/>
  <c r="AB104" i="122"/>
  <c r="AA104" i="122"/>
  <c r="Z104" i="122"/>
  <c r="Y104" i="122"/>
  <c r="X104" i="122"/>
  <c r="W104" i="122"/>
  <c r="V104" i="122"/>
  <c r="U104" i="122"/>
  <c r="T104" i="122"/>
  <c r="S104" i="122"/>
  <c r="R104" i="122"/>
  <c r="AG103" i="122"/>
  <c r="AF103" i="122"/>
  <c r="AE103" i="122"/>
  <c r="AD103" i="122"/>
  <c r="AC103" i="122"/>
  <c r="AB103" i="122"/>
  <c r="AA103" i="122"/>
  <c r="Z103" i="122"/>
  <c r="Y103" i="122"/>
  <c r="X103" i="122"/>
  <c r="W103" i="122"/>
  <c r="V103" i="122"/>
  <c r="U103" i="122"/>
  <c r="T103" i="122"/>
  <c r="S103" i="122"/>
  <c r="R103" i="122"/>
  <c r="AG102" i="122"/>
  <c r="AF102" i="122"/>
  <c r="AE102" i="122"/>
  <c r="AD102" i="122"/>
  <c r="AC102" i="122"/>
  <c r="AB102" i="122"/>
  <c r="AA102" i="122"/>
  <c r="Z102" i="122"/>
  <c r="Y102" i="122"/>
  <c r="X102" i="122"/>
  <c r="W102" i="122"/>
  <c r="V102" i="122"/>
  <c r="U102" i="122"/>
  <c r="T102" i="122"/>
  <c r="S102" i="122"/>
  <c r="R102" i="122"/>
  <c r="AG101" i="122"/>
  <c r="AF101" i="122"/>
  <c r="AE101" i="122"/>
  <c r="AD101" i="122"/>
  <c r="AC101" i="122"/>
  <c r="AB101" i="122"/>
  <c r="AA101" i="122"/>
  <c r="Z101" i="122"/>
  <c r="Y101" i="122"/>
  <c r="X101" i="122"/>
  <c r="W101" i="122"/>
  <c r="V101" i="122"/>
  <c r="U101" i="122"/>
  <c r="T101" i="122"/>
  <c r="S101" i="122"/>
  <c r="R101" i="122"/>
  <c r="AG100" i="122"/>
  <c r="AF100" i="122"/>
  <c r="AE100" i="122"/>
  <c r="AD100" i="122"/>
  <c r="AC100" i="122"/>
  <c r="AB100" i="122"/>
  <c r="AA100" i="122"/>
  <c r="Z100" i="122"/>
  <c r="Y100" i="122"/>
  <c r="X100" i="122"/>
  <c r="W100" i="122"/>
  <c r="V100" i="122"/>
  <c r="U100" i="122"/>
  <c r="T100" i="122"/>
  <c r="S100" i="122"/>
  <c r="R100" i="122"/>
  <c r="AG99" i="122"/>
  <c r="AF99" i="122"/>
  <c r="AE99" i="122"/>
  <c r="AD99" i="122"/>
  <c r="AC99" i="122"/>
  <c r="AB99" i="122"/>
  <c r="AA99" i="122"/>
  <c r="Z99" i="122"/>
  <c r="Y99" i="122"/>
  <c r="X99" i="122"/>
  <c r="W99" i="122"/>
  <c r="V99" i="122"/>
  <c r="U99" i="122"/>
  <c r="T99" i="122"/>
  <c r="S99" i="122"/>
  <c r="R99" i="122"/>
  <c r="AG98" i="122"/>
  <c r="AF98" i="122"/>
  <c r="AE98" i="122"/>
  <c r="AD98" i="122"/>
  <c r="AC98" i="122"/>
  <c r="AB98" i="122"/>
  <c r="AA98" i="122"/>
  <c r="Z98" i="122"/>
  <c r="Y98" i="122"/>
  <c r="X98" i="122"/>
  <c r="W98" i="122"/>
  <c r="V98" i="122"/>
  <c r="U98" i="122"/>
  <c r="T98" i="122"/>
  <c r="S98" i="122"/>
  <c r="R98" i="122"/>
  <c r="AG97" i="122"/>
  <c r="AF97" i="122"/>
  <c r="AE97" i="122"/>
  <c r="AD97" i="122"/>
  <c r="AC97" i="122"/>
  <c r="AB97" i="122"/>
  <c r="AA97" i="122"/>
  <c r="Z97" i="122"/>
  <c r="Y97" i="122"/>
  <c r="X97" i="122"/>
  <c r="W97" i="122"/>
  <c r="V97" i="122"/>
  <c r="U97" i="122"/>
  <c r="T97" i="122"/>
  <c r="S97" i="122"/>
  <c r="R97" i="122"/>
  <c r="AG96" i="122"/>
  <c r="AF96" i="122"/>
  <c r="AE96" i="122"/>
  <c r="AD96" i="122"/>
  <c r="AC96" i="122"/>
  <c r="AB96" i="122"/>
  <c r="AA96" i="122"/>
  <c r="Z96" i="122"/>
  <c r="Y96" i="122"/>
  <c r="X96" i="122"/>
  <c r="W96" i="122"/>
  <c r="V96" i="122"/>
  <c r="U96" i="122"/>
  <c r="T96" i="122"/>
  <c r="S96" i="122"/>
  <c r="R96" i="122"/>
  <c r="AG95" i="122"/>
  <c r="AF95" i="122"/>
  <c r="AE95" i="122"/>
  <c r="AD95" i="122"/>
  <c r="AC95" i="122"/>
  <c r="AB95" i="122"/>
  <c r="AA95" i="122"/>
  <c r="Z95" i="122"/>
  <c r="Y95" i="122"/>
  <c r="X95" i="122"/>
  <c r="W95" i="122"/>
  <c r="V95" i="122"/>
  <c r="U95" i="122"/>
  <c r="T95" i="122"/>
  <c r="S95" i="122"/>
  <c r="R95" i="122"/>
  <c r="AG94" i="122"/>
  <c r="AF94" i="122"/>
  <c r="AE94" i="122"/>
  <c r="AD94" i="122"/>
  <c r="AC94" i="122"/>
  <c r="AB94" i="122"/>
  <c r="AA94" i="122"/>
  <c r="Z94" i="122"/>
  <c r="Y94" i="122"/>
  <c r="X94" i="122"/>
  <c r="W94" i="122"/>
  <c r="V94" i="122"/>
  <c r="U94" i="122"/>
  <c r="T94" i="122"/>
  <c r="S94" i="122"/>
  <c r="R94" i="122"/>
  <c r="AG93" i="122"/>
  <c r="AF93" i="122"/>
  <c r="AE93" i="122"/>
  <c r="AD93" i="122"/>
  <c r="AC93" i="122"/>
  <c r="AB93" i="122"/>
  <c r="AA93" i="122"/>
  <c r="Z93" i="122"/>
  <c r="Y93" i="122"/>
  <c r="X93" i="122"/>
  <c r="W93" i="122"/>
  <c r="V93" i="122"/>
  <c r="U93" i="122"/>
  <c r="T93" i="122"/>
  <c r="S93" i="122"/>
  <c r="R93" i="122"/>
  <c r="AG92" i="122"/>
  <c r="AF92" i="122"/>
  <c r="AE92" i="122"/>
  <c r="AD92" i="122"/>
  <c r="AC92" i="122"/>
  <c r="AB92" i="122"/>
  <c r="AA92" i="122"/>
  <c r="Z92" i="122"/>
  <c r="Y92" i="122"/>
  <c r="X92" i="122"/>
  <c r="W92" i="122"/>
  <c r="V92" i="122"/>
  <c r="U92" i="122"/>
  <c r="T92" i="122"/>
  <c r="S92" i="122"/>
  <c r="R92" i="122"/>
  <c r="AG91" i="122"/>
  <c r="AF91" i="122"/>
  <c r="AE91" i="122"/>
  <c r="AD91" i="122"/>
  <c r="AC91" i="122"/>
  <c r="AB91" i="122"/>
  <c r="AA91" i="122"/>
  <c r="Z91" i="122"/>
  <c r="Y91" i="122"/>
  <c r="X91" i="122"/>
  <c r="W91" i="122"/>
  <c r="V91" i="122"/>
  <c r="U91" i="122"/>
  <c r="T91" i="122"/>
  <c r="S91" i="122"/>
  <c r="R91" i="122"/>
  <c r="AG90" i="122"/>
  <c r="AF90" i="122"/>
  <c r="AE90" i="122"/>
  <c r="AD90" i="122"/>
  <c r="AC90" i="122"/>
  <c r="AB90" i="122"/>
  <c r="AA90" i="122"/>
  <c r="Z90" i="122"/>
  <c r="Y90" i="122"/>
  <c r="X90" i="122"/>
  <c r="W90" i="122"/>
  <c r="V90" i="122"/>
  <c r="U90" i="122"/>
  <c r="T90" i="122"/>
  <c r="S90" i="122"/>
  <c r="R90" i="122"/>
  <c r="AG89" i="122"/>
  <c r="AF89" i="122"/>
  <c r="AE89" i="122"/>
  <c r="AD89" i="122"/>
  <c r="AC89" i="122"/>
  <c r="AB89" i="122"/>
  <c r="AA89" i="122"/>
  <c r="Z89" i="122"/>
  <c r="Y89" i="122"/>
  <c r="X89" i="122"/>
  <c r="W89" i="122"/>
  <c r="V89" i="122"/>
  <c r="U89" i="122"/>
  <c r="T89" i="122"/>
  <c r="S89" i="122"/>
  <c r="R89" i="122"/>
  <c r="AG88" i="122"/>
  <c r="AF88" i="122"/>
  <c r="AE88" i="122"/>
  <c r="AD88" i="122"/>
  <c r="AC88" i="122"/>
  <c r="AB88" i="122"/>
  <c r="AA88" i="122"/>
  <c r="Z88" i="122"/>
  <c r="Y88" i="122"/>
  <c r="X88" i="122"/>
  <c r="W88" i="122"/>
  <c r="V88" i="122"/>
  <c r="U88" i="122"/>
  <c r="T88" i="122"/>
  <c r="S88" i="122"/>
  <c r="R88" i="122"/>
  <c r="AG87" i="122"/>
  <c r="AF87" i="122"/>
  <c r="AE87" i="122"/>
  <c r="AD87" i="122"/>
  <c r="AC87" i="122"/>
  <c r="AB87" i="122"/>
  <c r="AA87" i="122"/>
  <c r="Z87" i="122"/>
  <c r="Y87" i="122"/>
  <c r="X87" i="122"/>
  <c r="W87" i="122"/>
  <c r="V87" i="122"/>
  <c r="U87" i="122"/>
  <c r="T87" i="122"/>
  <c r="S87" i="122"/>
  <c r="R87" i="122"/>
  <c r="AG86" i="122"/>
  <c r="AF86" i="122"/>
  <c r="AE86" i="122"/>
  <c r="AD86" i="122"/>
  <c r="AC86" i="122"/>
  <c r="AB86" i="122"/>
  <c r="AA86" i="122"/>
  <c r="Z86" i="122"/>
  <c r="Y86" i="122"/>
  <c r="X86" i="122"/>
  <c r="W86" i="122"/>
  <c r="V86" i="122"/>
  <c r="U86" i="122"/>
  <c r="T86" i="122"/>
  <c r="S86" i="122"/>
  <c r="R86" i="122"/>
  <c r="AG85" i="122"/>
  <c r="AF85" i="122"/>
  <c r="AE85" i="122"/>
  <c r="AD85" i="122"/>
  <c r="AC85" i="122"/>
  <c r="AB85" i="122"/>
  <c r="AA85" i="122"/>
  <c r="Z85" i="122"/>
  <c r="Y85" i="122"/>
  <c r="X85" i="122"/>
  <c r="W85" i="122"/>
  <c r="V85" i="122"/>
  <c r="U85" i="122"/>
  <c r="T85" i="122"/>
  <c r="S85" i="122"/>
  <c r="R85" i="122"/>
  <c r="AG84" i="122"/>
  <c r="AF84" i="122"/>
  <c r="AE84" i="122"/>
  <c r="AD84" i="122"/>
  <c r="AC84" i="122"/>
  <c r="AB84" i="122"/>
  <c r="AA84" i="122"/>
  <c r="Z84" i="122"/>
  <c r="Y84" i="122"/>
  <c r="X84" i="122"/>
  <c r="W84" i="122"/>
  <c r="V84" i="122"/>
  <c r="U84" i="122"/>
  <c r="T84" i="122"/>
  <c r="S84" i="122"/>
  <c r="R84" i="122"/>
  <c r="AG83" i="122"/>
  <c r="AF83" i="122"/>
  <c r="AE83" i="122"/>
  <c r="AD83" i="122"/>
  <c r="AC83" i="122"/>
  <c r="AB83" i="122"/>
  <c r="AA83" i="122"/>
  <c r="Z83" i="122"/>
  <c r="Y83" i="122"/>
  <c r="X83" i="122"/>
  <c r="W83" i="122"/>
  <c r="V83" i="122"/>
  <c r="U83" i="122"/>
  <c r="T83" i="122"/>
  <c r="S83" i="122"/>
  <c r="R83" i="122"/>
  <c r="AG82" i="122"/>
  <c r="AF82" i="122"/>
  <c r="AE82" i="122"/>
  <c r="AD82" i="122"/>
  <c r="AC82" i="122"/>
  <c r="AB82" i="122"/>
  <c r="AA82" i="122"/>
  <c r="Z82" i="122"/>
  <c r="Y82" i="122"/>
  <c r="X82" i="122"/>
  <c r="W82" i="122"/>
  <c r="V82" i="122"/>
  <c r="U82" i="122"/>
  <c r="T82" i="122"/>
  <c r="S82" i="122"/>
  <c r="R82" i="122"/>
  <c r="AG81" i="122"/>
  <c r="AF81" i="122"/>
  <c r="AE81" i="122"/>
  <c r="AD81" i="122"/>
  <c r="AC81" i="122"/>
  <c r="AB81" i="122"/>
  <c r="AA81" i="122"/>
  <c r="Z81" i="122"/>
  <c r="Y81" i="122"/>
  <c r="X81" i="122"/>
  <c r="W81" i="122"/>
  <c r="V81" i="122"/>
  <c r="U81" i="122"/>
  <c r="T81" i="122"/>
  <c r="S81" i="122"/>
  <c r="R81" i="122"/>
  <c r="AG80" i="122"/>
  <c r="AF80" i="122"/>
  <c r="AE80" i="122"/>
  <c r="AD80" i="122"/>
  <c r="AC80" i="122"/>
  <c r="AB80" i="122"/>
  <c r="AA80" i="122"/>
  <c r="Z80" i="122"/>
  <c r="Y80" i="122"/>
  <c r="X80" i="122"/>
  <c r="W80" i="122"/>
  <c r="V80" i="122"/>
  <c r="U80" i="122"/>
  <c r="T80" i="122"/>
  <c r="S80" i="122"/>
  <c r="R80" i="122"/>
  <c r="AG79" i="122"/>
  <c r="AF79" i="122"/>
  <c r="AE79" i="122"/>
  <c r="AD79" i="122"/>
  <c r="AC79" i="122"/>
  <c r="AB79" i="122"/>
  <c r="AA79" i="122"/>
  <c r="Z79" i="122"/>
  <c r="Y79" i="122"/>
  <c r="X79" i="122"/>
  <c r="W79" i="122"/>
  <c r="V79" i="122"/>
  <c r="U79" i="122"/>
  <c r="T79" i="122"/>
  <c r="S79" i="122"/>
  <c r="R79" i="122"/>
  <c r="AG78" i="122"/>
  <c r="AF78" i="122"/>
  <c r="AE78" i="122"/>
  <c r="AD78" i="122"/>
  <c r="AC78" i="122"/>
  <c r="AB78" i="122"/>
  <c r="AA78" i="122"/>
  <c r="Z78" i="122"/>
  <c r="Y78" i="122"/>
  <c r="X78" i="122"/>
  <c r="W78" i="122"/>
  <c r="V78" i="122"/>
  <c r="U78" i="122"/>
  <c r="T78" i="122"/>
  <c r="S78" i="122"/>
  <c r="R78" i="122"/>
  <c r="AG77" i="122"/>
  <c r="AF77" i="122"/>
  <c r="AE77" i="122"/>
  <c r="AD77" i="122"/>
  <c r="AC77" i="122"/>
  <c r="AB77" i="122"/>
  <c r="AA77" i="122"/>
  <c r="Z77" i="122"/>
  <c r="Y77" i="122"/>
  <c r="X77" i="122"/>
  <c r="W77" i="122"/>
  <c r="V77" i="122"/>
  <c r="U77" i="122"/>
  <c r="T77" i="122"/>
  <c r="S77" i="122"/>
  <c r="R77" i="122"/>
  <c r="AG76" i="122"/>
  <c r="AF76" i="122"/>
  <c r="AE76" i="122"/>
  <c r="AD76" i="122"/>
  <c r="AC76" i="122"/>
  <c r="AB76" i="122"/>
  <c r="AA76" i="122"/>
  <c r="Z76" i="122"/>
  <c r="Y76" i="122"/>
  <c r="X76" i="122"/>
  <c r="W76" i="122"/>
  <c r="V76" i="122"/>
  <c r="U76" i="122"/>
  <c r="T76" i="122"/>
  <c r="S76" i="122"/>
  <c r="R76" i="122"/>
  <c r="AG75" i="122"/>
  <c r="AF75" i="122"/>
  <c r="AE75" i="122"/>
  <c r="AD75" i="122"/>
  <c r="AC75" i="122"/>
  <c r="AB75" i="122"/>
  <c r="AA75" i="122"/>
  <c r="Z75" i="122"/>
  <c r="Y75" i="122"/>
  <c r="X75" i="122"/>
  <c r="W75" i="122"/>
  <c r="V75" i="122"/>
  <c r="U75" i="122"/>
  <c r="T75" i="122"/>
  <c r="S75" i="122"/>
  <c r="R75" i="122"/>
  <c r="AG74" i="122"/>
  <c r="AF74" i="122"/>
  <c r="AE74" i="122"/>
  <c r="AD74" i="122"/>
  <c r="AC74" i="122"/>
  <c r="AB74" i="122"/>
  <c r="AA74" i="122"/>
  <c r="Z74" i="122"/>
  <c r="Y74" i="122"/>
  <c r="X74" i="122"/>
  <c r="W74" i="122"/>
  <c r="V74" i="122"/>
  <c r="U74" i="122"/>
  <c r="T74" i="122"/>
  <c r="S74" i="122"/>
  <c r="R74" i="122"/>
  <c r="AG73" i="122"/>
  <c r="AF73" i="122"/>
  <c r="AE73" i="122"/>
  <c r="AD73" i="122"/>
  <c r="AC73" i="122"/>
  <c r="AB73" i="122"/>
  <c r="AA73" i="122"/>
  <c r="Z73" i="122"/>
  <c r="Y73" i="122"/>
  <c r="X73" i="122"/>
  <c r="W73" i="122"/>
  <c r="V73" i="122"/>
  <c r="U73" i="122"/>
  <c r="T73" i="122"/>
  <c r="S73" i="122"/>
  <c r="R73" i="122"/>
  <c r="AG72" i="122"/>
  <c r="AF72" i="122"/>
  <c r="AE72" i="122"/>
  <c r="AD72" i="122"/>
  <c r="AC72" i="122"/>
  <c r="AB72" i="122"/>
  <c r="AA72" i="122"/>
  <c r="Z72" i="122"/>
  <c r="Y72" i="122"/>
  <c r="X72" i="122"/>
  <c r="W72" i="122"/>
  <c r="V72" i="122"/>
  <c r="U72" i="122"/>
  <c r="T72" i="122"/>
  <c r="S72" i="122"/>
  <c r="R72" i="122"/>
  <c r="AG71" i="122"/>
  <c r="AF71" i="122"/>
  <c r="AE71" i="122"/>
  <c r="AD71" i="122"/>
  <c r="AC71" i="122"/>
  <c r="AB71" i="122"/>
  <c r="AA71" i="122"/>
  <c r="Z71" i="122"/>
  <c r="Y71" i="122"/>
  <c r="X71" i="122"/>
  <c r="W71" i="122"/>
  <c r="V71" i="122"/>
  <c r="U71" i="122"/>
  <c r="T71" i="122"/>
  <c r="S71" i="122"/>
  <c r="R71" i="122"/>
  <c r="AG70" i="122"/>
  <c r="AF70" i="122"/>
  <c r="AE70" i="122"/>
  <c r="AD70" i="122"/>
  <c r="AC70" i="122"/>
  <c r="AB70" i="122"/>
  <c r="AA70" i="122"/>
  <c r="Z70" i="122"/>
  <c r="Y70" i="122"/>
  <c r="X70" i="122"/>
  <c r="W70" i="122"/>
  <c r="V70" i="122"/>
  <c r="U70" i="122"/>
  <c r="T70" i="122"/>
  <c r="S70" i="122"/>
  <c r="R70" i="122"/>
  <c r="AG69" i="122"/>
  <c r="AF69" i="122"/>
  <c r="AE69" i="122"/>
  <c r="AD69" i="122"/>
  <c r="AC69" i="122"/>
  <c r="AB69" i="122"/>
  <c r="AA69" i="122"/>
  <c r="Z69" i="122"/>
  <c r="Y69" i="122"/>
  <c r="X69" i="122"/>
  <c r="W69" i="122"/>
  <c r="V69" i="122"/>
  <c r="U69" i="122"/>
  <c r="T69" i="122"/>
  <c r="S69" i="122"/>
  <c r="R69" i="122"/>
  <c r="AG68" i="122"/>
  <c r="AF68" i="122"/>
  <c r="AE68" i="122"/>
  <c r="AD68" i="122"/>
  <c r="AC68" i="122"/>
  <c r="AB68" i="122"/>
  <c r="AA68" i="122"/>
  <c r="Z68" i="122"/>
  <c r="Y68" i="122"/>
  <c r="X68" i="122"/>
  <c r="W68" i="122"/>
  <c r="V68" i="122"/>
  <c r="U68" i="122"/>
  <c r="T68" i="122"/>
  <c r="S68" i="122"/>
  <c r="R68" i="122"/>
  <c r="AG67" i="122"/>
  <c r="AF67" i="122"/>
  <c r="AE67" i="122"/>
  <c r="AD67" i="122"/>
  <c r="AC67" i="122"/>
  <c r="AB67" i="122"/>
  <c r="AA67" i="122"/>
  <c r="Z67" i="122"/>
  <c r="Y67" i="122"/>
  <c r="X67" i="122"/>
  <c r="W67" i="122"/>
  <c r="V67" i="122"/>
  <c r="U67" i="122"/>
  <c r="T67" i="122"/>
  <c r="S67" i="122"/>
  <c r="R67" i="122"/>
  <c r="AG66" i="122"/>
  <c r="AF66" i="122"/>
  <c r="AE66" i="122"/>
  <c r="AD66" i="122"/>
  <c r="AC66" i="122"/>
  <c r="AB66" i="122"/>
  <c r="AA66" i="122"/>
  <c r="Z66" i="122"/>
  <c r="Y66" i="122"/>
  <c r="X66" i="122"/>
  <c r="W66" i="122"/>
  <c r="V66" i="122"/>
  <c r="U66" i="122"/>
  <c r="T66" i="122"/>
  <c r="S66" i="122"/>
  <c r="R66" i="122"/>
  <c r="AG65" i="122"/>
  <c r="AF65" i="122"/>
  <c r="AE65" i="122"/>
  <c r="AD65" i="122"/>
  <c r="AC65" i="122"/>
  <c r="AB65" i="122"/>
  <c r="AA65" i="122"/>
  <c r="Z65" i="122"/>
  <c r="Y65" i="122"/>
  <c r="X65" i="122"/>
  <c r="W65" i="122"/>
  <c r="V65" i="122"/>
  <c r="U65" i="122"/>
  <c r="T65" i="122"/>
  <c r="S65" i="122"/>
  <c r="R65" i="122"/>
  <c r="AG64" i="122"/>
  <c r="AF64" i="122"/>
  <c r="AE64" i="122"/>
  <c r="AD64" i="122"/>
  <c r="AC64" i="122"/>
  <c r="AB64" i="122"/>
  <c r="AA64" i="122"/>
  <c r="Z64" i="122"/>
  <c r="Y64" i="122"/>
  <c r="X64" i="122"/>
  <c r="W64" i="122"/>
  <c r="V64" i="122"/>
  <c r="U64" i="122"/>
  <c r="T64" i="122"/>
  <c r="S64" i="122"/>
  <c r="R64" i="122"/>
  <c r="AG63" i="122"/>
  <c r="AF63" i="122"/>
  <c r="AE63" i="122"/>
  <c r="AD63" i="122"/>
  <c r="AC63" i="122"/>
  <c r="AB63" i="122"/>
  <c r="AA63" i="122"/>
  <c r="Z63" i="122"/>
  <c r="Y63" i="122"/>
  <c r="X63" i="122"/>
  <c r="W63" i="122"/>
  <c r="V63" i="122"/>
  <c r="U63" i="122"/>
  <c r="T63" i="122"/>
  <c r="S63" i="122"/>
  <c r="R63" i="122"/>
  <c r="AG62" i="122"/>
  <c r="AF62" i="122"/>
  <c r="AE62" i="122"/>
  <c r="AD62" i="122"/>
  <c r="AC62" i="122"/>
  <c r="AB62" i="122"/>
  <c r="AA62" i="122"/>
  <c r="Z62" i="122"/>
  <c r="Y62" i="122"/>
  <c r="X62" i="122"/>
  <c r="W62" i="122"/>
  <c r="V62" i="122"/>
  <c r="U62" i="122"/>
  <c r="T62" i="122"/>
  <c r="S62" i="122"/>
  <c r="R62" i="122"/>
  <c r="AG61" i="122"/>
  <c r="AF61" i="122"/>
  <c r="AE61" i="122"/>
  <c r="AD61" i="122"/>
  <c r="AC61" i="122"/>
  <c r="AB61" i="122"/>
  <c r="AA61" i="122"/>
  <c r="Z61" i="122"/>
  <c r="Y61" i="122"/>
  <c r="X61" i="122"/>
  <c r="W61" i="122"/>
  <c r="V61" i="122"/>
  <c r="U61" i="122"/>
  <c r="T61" i="122"/>
  <c r="S61" i="122"/>
  <c r="R61" i="122"/>
  <c r="AG60" i="122"/>
  <c r="AF60" i="122"/>
  <c r="AE60" i="122"/>
  <c r="AD60" i="122"/>
  <c r="AC60" i="122"/>
  <c r="AB60" i="122"/>
  <c r="AA60" i="122"/>
  <c r="Z60" i="122"/>
  <c r="Y60" i="122"/>
  <c r="X60" i="122"/>
  <c r="W60" i="122"/>
  <c r="V60" i="122"/>
  <c r="U60" i="122"/>
  <c r="T60" i="122"/>
  <c r="S60" i="122"/>
  <c r="R60" i="122"/>
  <c r="AG59" i="122"/>
  <c r="AF59" i="122"/>
  <c r="AE59" i="122"/>
  <c r="AD59" i="122"/>
  <c r="AC59" i="122"/>
  <c r="AB59" i="122"/>
  <c r="AA59" i="122"/>
  <c r="Z59" i="122"/>
  <c r="Y59" i="122"/>
  <c r="X59" i="122"/>
  <c r="W59" i="122"/>
  <c r="V59" i="122"/>
  <c r="U59" i="122"/>
  <c r="T59" i="122"/>
  <c r="S59" i="122"/>
  <c r="R59" i="122"/>
  <c r="AG58" i="122"/>
  <c r="AF58" i="122"/>
  <c r="AE58" i="122"/>
  <c r="AD58" i="122"/>
  <c r="AC58" i="122"/>
  <c r="AB58" i="122"/>
  <c r="AA58" i="122"/>
  <c r="Z58" i="122"/>
  <c r="Y58" i="122"/>
  <c r="X58" i="122"/>
  <c r="W58" i="122"/>
  <c r="V58" i="122"/>
  <c r="U58" i="122"/>
  <c r="T58" i="122"/>
  <c r="S58" i="122"/>
  <c r="R58" i="122"/>
  <c r="AG57" i="122"/>
  <c r="AF57" i="122"/>
  <c r="AE57" i="122"/>
  <c r="AD57" i="122"/>
  <c r="AC57" i="122"/>
  <c r="AB57" i="122"/>
  <c r="AA57" i="122"/>
  <c r="Z57" i="122"/>
  <c r="Y57" i="122"/>
  <c r="X57" i="122"/>
  <c r="W57" i="122"/>
  <c r="V57" i="122"/>
  <c r="U57" i="122"/>
  <c r="T57" i="122"/>
  <c r="S57" i="122"/>
  <c r="R57" i="122"/>
  <c r="AG56" i="122"/>
  <c r="AF56" i="122"/>
  <c r="AE56" i="122"/>
  <c r="AD56" i="122"/>
  <c r="AC56" i="122"/>
  <c r="AB56" i="122"/>
  <c r="AA56" i="122"/>
  <c r="Z56" i="122"/>
  <c r="Y56" i="122"/>
  <c r="X56" i="122"/>
  <c r="W56" i="122"/>
  <c r="V56" i="122"/>
  <c r="U56" i="122"/>
  <c r="T56" i="122"/>
  <c r="S56" i="122"/>
  <c r="R56" i="122"/>
  <c r="AG55" i="122"/>
  <c r="AF55" i="122"/>
  <c r="AE55" i="122"/>
  <c r="AD55" i="122"/>
  <c r="AC55" i="122"/>
  <c r="AB55" i="122"/>
  <c r="AA55" i="122"/>
  <c r="Z55" i="122"/>
  <c r="Y55" i="122"/>
  <c r="X55" i="122"/>
  <c r="W55" i="122"/>
  <c r="V55" i="122"/>
  <c r="U55" i="122"/>
  <c r="T55" i="122"/>
  <c r="S55" i="122"/>
  <c r="R55" i="122"/>
  <c r="AG54" i="122"/>
  <c r="AF54" i="122"/>
  <c r="AE54" i="122"/>
  <c r="AD54" i="122"/>
  <c r="AC54" i="122"/>
  <c r="AB54" i="122"/>
  <c r="AA54" i="122"/>
  <c r="Z54" i="122"/>
  <c r="Y54" i="122"/>
  <c r="X54" i="122"/>
  <c r="W54" i="122"/>
  <c r="V54" i="122"/>
  <c r="U54" i="122"/>
  <c r="T54" i="122"/>
  <c r="S54" i="122"/>
  <c r="R54" i="122"/>
  <c r="AG53" i="122"/>
  <c r="AF53" i="122"/>
  <c r="AE53" i="122"/>
  <c r="AD53" i="122"/>
  <c r="AC53" i="122"/>
  <c r="AB53" i="122"/>
  <c r="AA53" i="122"/>
  <c r="Z53" i="122"/>
  <c r="Y53" i="122"/>
  <c r="X53" i="122"/>
  <c r="W53" i="122"/>
  <c r="V53" i="122"/>
  <c r="U53" i="122"/>
  <c r="T53" i="122"/>
  <c r="S53" i="122"/>
  <c r="R53" i="122"/>
  <c r="AG52" i="122"/>
  <c r="AF52" i="122"/>
  <c r="AE52" i="122"/>
  <c r="AD52" i="122"/>
  <c r="AC52" i="122"/>
  <c r="AB52" i="122"/>
  <c r="AA52" i="122"/>
  <c r="Z52" i="122"/>
  <c r="Y52" i="122"/>
  <c r="X52" i="122"/>
  <c r="W52" i="122"/>
  <c r="V52" i="122"/>
  <c r="U52" i="122"/>
  <c r="T52" i="122"/>
  <c r="S52" i="122"/>
  <c r="R52" i="122"/>
  <c r="AG51" i="122"/>
  <c r="AF51" i="122"/>
  <c r="AE51" i="122"/>
  <c r="AD51" i="122"/>
  <c r="AC51" i="122"/>
  <c r="AB51" i="122"/>
  <c r="AA51" i="122"/>
  <c r="Z51" i="122"/>
  <c r="Y51" i="122"/>
  <c r="X51" i="122"/>
  <c r="W51" i="122"/>
  <c r="V51" i="122"/>
  <c r="U51" i="122"/>
  <c r="T51" i="122"/>
  <c r="S51" i="122"/>
  <c r="R51" i="122"/>
  <c r="AG50" i="122"/>
  <c r="AF50" i="122"/>
  <c r="AE50" i="122"/>
  <c r="AD50" i="122"/>
  <c r="AC50" i="122"/>
  <c r="AB50" i="122"/>
  <c r="AA50" i="122"/>
  <c r="Z50" i="122"/>
  <c r="Y50" i="122"/>
  <c r="X50" i="122"/>
  <c r="W50" i="122"/>
  <c r="V50" i="122"/>
  <c r="U50" i="122"/>
  <c r="T50" i="122"/>
  <c r="S50" i="122"/>
  <c r="R50" i="122"/>
  <c r="AG49" i="122"/>
  <c r="AF49" i="122"/>
  <c r="AE49" i="122"/>
  <c r="AD49" i="122"/>
  <c r="AC49" i="122"/>
  <c r="AB49" i="122"/>
  <c r="AA49" i="122"/>
  <c r="Z49" i="122"/>
  <c r="Y49" i="122"/>
  <c r="X49" i="122"/>
  <c r="W49" i="122"/>
  <c r="V49" i="122"/>
  <c r="U49" i="122"/>
  <c r="T49" i="122"/>
  <c r="S49" i="122"/>
  <c r="R49" i="122"/>
  <c r="AG48" i="122"/>
  <c r="AF48" i="122"/>
  <c r="AE48" i="122"/>
  <c r="AD48" i="122"/>
  <c r="AC48" i="122"/>
  <c r="AB48" i="122"/>
  <c r="AA48" i="122"/>
  <c r="Z48" i="122"/>
  <c r="Y48" i="122"/>
  <c r="X48" i="122"/>
  <c r="W48" i="122"/>
  <c r="V48" i="122"/>
  <c r="U48" i="122"/>
  <c r="T48" i="122"/>
  <c r="S48" i="122"/>
  <c r="R48" i="122"/>
  <c r="AG47" i="122"/>
  <c r="AF47" i="122"/>
  <c r="AE47" i="122"/>
  <c r="AD47" i="122"/>
  <c r="AC47" i="122"/>
  <c r="AB47" i="122"/>
  <c r="AA47" i="122"/>
  <c r="Z47" i="122"/>
  <c r="Y47" i="122"/>
  <c r="X47" i="122"/>
  <c r="W47" i="122"/>
  <c r="V47" i="122"/>
  <c r="U47" i="122"/>
  <c r="T47" i="122"/>
  <c r="S47" i="122"/>
  <c r="R47" i="122"/>
  <c r="AG46" i="122"/>
  <c r="AF46" i="122"/>
  <c r="AE46" i="122"/>
  <c r="AD46" i="122"/>
  <c r="AC46" i="122"/>
  <c r="AB46" i="122"/>
  <c r="AA46" i="122"/>
  <c r="Z46" i="122"/>
  <c r="Y46" i="122"/>
  <c r="X46" i="122"/>
  <c r="W46" i="122"/>
  <c r="V46" i="122"/>
  <c r="U46" i="122"/>
  <c r="T46" i="122"/>
  <c r="S46" i="122"/>
  <c r="R46" i="122"/>
  <c r="AG45" i="122"/>
  <c r="AF45" i="122"/>
  <c r="AE45" i="122"/>
  <c r="AD45" i="122"/>
  <c r="AC45" i="122"/>
  <c r="AB45" i="122"/>
  <c r="AA45" i="122"/>
  <c r="Z45" i="122"/>
  <c r="Y45" i="122"/>
  <c r="X45" i="122"/>
  <c r="W45" i="122"/>
  <c r="V45" i="122"/>
  <c r="U45" i="122"/>
  <c r="T45" i="122"/>
  <c r="S45" i="122"/>
  <c r="R45" i="122"/>
  <c r="AG44" i="122"/>
  <c r="AF44" i="122"/>
  <c r="AE44" i="122"/>
  <c r="AD44" i="122"/>
  <c r="AC44" i="122"/>
  <c r="AB44" i="122"/>
  <c r="AA44" i="122"/>
  <c r="Z44" i="122"/>
  <c r="Y44" i="122"/>
  <c r="X44" i="122"/>
  <c r="W44" i="122"/>
  <c r="V44" i="122"/>
  <c r="U44" i="122"/>
  <c r="T44" i="122"/>
  <c r="S44" i="122"/>
  <c r="R44" i="122"/>
  <c r="AG43" i="122"/>
  <c r="AF43" i="122"/>
  <c r="AE43" i="122"/>
  <c r="AD43" i="122"/>
  <c r="AC43" i="122"/>
  <c r="AB43" i="122"/>
  <c r="AA43" i="122"/>
  <c r="Z43" i="122"/>
  <c r="Y43" i="122"/>
  <c r="X43" i="122"/>
  <c r="W43" i="122"/>
  <c r="V43" i="122"/>
  <c r="U43" i="122"/>
  <c r="T43" i="122"/>
  <c r="S43" i="122"/>
  <c r="R43" i="122"/>
  <c r="AG42" i="122"/>
  <c r="AF42" i="122"/>
  <c r="AE42" i="122"/>
  <c r="AD42" i="122"/>
  <c r="AC42" i="122"/>
  <c r="AB42" i="122"/>
  <c r="AA42" i="122"/>
  <c r="Z42" i="122"/>
  <c r="Y42" i="122"/>
  <c r="X42" i="122"/>
  <c r="W42" i="122"/>
  <c r="V42" i="122"/>
  <c r="U42" i="122"/>
  <c r="T42" i="122"/>
  <c r="S42" i="122"/>
  <c r="R42" i="122"/>
  <c r="AG41" i="122"/>
  <c r="AF41" i="122"/>
  <c r="AE41" i="122"/>
  <c r="AD41" i="122"/>
  <c r="AC41" i="122"/>
  <c r="AB41" i="122"/>
  <c r="AA41" i="122"/>
  <c r="Z41" i="122"/>
  <c r="Y41" i="122"/>
  <c r="X41" i="122"/>
  <c r="W41" i="122"/>
  <c r="V41" i="122"/>
  <c r="U41" i="122"/>
  <c r="T41" i="122"/>
  <c r="S41" i="122"/>
  <c r="R41" i="122"/>
  <c r="AG40" i="122"/>
  <c r="AF40" i="122"/>
  <c r="AE40" i="122"/>
  <c r="AD40" i="122"/>
  <c r="AC40" i="122"/>
  <c r="AB40" i="122"/>
  <c r="AA40" i="122"/>
  <c r="Z40" i="122"/>
  <c r="Y40" i="122"/>
  <c r="X40" i="122"/>
  <c r="W40" i="122"/>
  <c r="V40" i="122"/>
  <c r="U40" i="122"/>
  <c r="T40" i="122"/>
  <c r="S40" i="122"/>
  <c r="R40" i="122"/>
  <c r="AG39" i="122"/>
  <c r="AF39" i="122"/>
  <c r="AE39" i="122"/>
  <c r="AD39" i="122"/>
  <c r="AC39" i="122"/>
  <c r="AB39" i="122"/>
  <c r="AA39" i="122"/>
  <c r="Z39" i="122"/>
  <c r="Y39" i="122"/>
  <c r="X39" i="122"/>
  <c r="W39" i="122"/>
  <c r="V39" i="122"/>
  <c r="U39" i="122"/>
  <c r="T39" i="122"/>
  <c r="S39" i="122"/>
  <c r="R39" i="122"/>
  <c r="AG38" i="122"/>
  <c r="AF38" i="122"/>
  <c r="AE38" i="122"/>
  <c r="AD38" i="122"/>
  <c r="AC38" i="122"/>
  <c r="AB38" i="122"/>
  <c r="AA38" i="122"/>
  <c r="Z38" i="122"/>
  <c r="Y38" i="122"/>
  <c r="X38" i="122"/>
  <c r="W38" i="122"/>
  <c r="V38" i="122"/>
  <c r="U38" i="122"/>
  <c r="T38" i="122"/>
  <c r="S38" i="122"/>
  <c r="R38" i="122"/>
  <c r="AG37" i="122"/>
  <c r="AF37" i="122"/>
  <c r="AE37" i="122"/>
  <c r="AD37" i="122"/>
  <c r="AC37" i="122"/>
  <c r="AB37" i="122"/>
  <c r="AA37" i="122"/>
  <c r="Z37" i="122"/>
  <c r="Y37" i="122"/>
  <c r="X37" i="122"/>
  <c r="W37" i="122"/>
  <c r="V37" i="122"/>
  <c r="U37" i="122"/>
  <c r="T37" i="122"/>
  <c r="S37" i="122"/>
  <c r="R37" i="122"/>
  <c r="AG36" i="122"/>
  <c r="AF36" i="122"/>
  <c r="AE36" i="122"/>
  <c r="AD36" i="122"/>
  <c r="AC36" i="122"/>
  <c r="AB36" i="122"/>
  <c r="AA36" i="122"/>
  <c r="Z36" i="122"/>
  <c r="Y36" i="122"/>
  <c r="X36" i="122"/>
  <c r="W36" i="122"/>
  <c r="V36" i="122"/>
  <c r="U36" i="122"/>
  <c r="T36" i="122"/>
  <c r="S36" i="122"/>
  <c r="R36" i="122"/>
  <c r="AG35" i="122"/>
  <c r="AF35" i="122"/>
  <c r="AE35" i="122"/>
  <c r="AD35" i="122"/>
  <c r="AC35" i="122"/>
  <c r="AB35" i="122"/>
  <c r="AA35" i="122"/>
  <c r="Z35" i="122"/>
  <c r="Y35" i="122"/>
  <c r="X35" i="122"/>
  <c r="W35" i="122"/>
  <c r="V35" i="122"/>
  <c r="U35" i="122"/>
  <c r="T35" i="122"/>
  <c r="S35" i="122"/>
  <c r="R35" i="122"/>
  <c r="AG34" i="122"/>
  <c r="AF34" i="122"/>
  <c r="AE34" i="122"/>
  <c r="AD34" i="122"/>
  <c r="AC34" i="122"/>
  <c r="AB34" i="122"/>
  <c r="AA34" i="122"/>
  <c r="Z34" i="122"/>
  <c r="Y34" i="122"/>
  <c r="X34" i="122"/>
  <c r="W34" i="122"/>
  <c r="V34" i="122"/>
  <c r="U34" i="122"/>
  <c r="T34" i="122"/>
  <c r="S34" i="122"/>
  <c r="R34" i="122"/>
  <c r="AG33" i="122"/>
  <c r="AF33" i="122"/>
  <c r="AE33" i="122"/>
  <c r="AD33" i="122"/>
  <c r="AC33" i="122"/>
  <c r="AB33" i="122"/>
  <c r="AA33" i="122"/>
  <c r="Z33" i="122"/>
  <c r="Y33" i="122"/>
  <c r="X33" i="122"/>
  <c r="W33" i="122"/>
  <c r="V33" i="122"/>
  <c r="U33" i="122"/>
  <c r="T33" i="122"/>
  <c r="S33" i="122"/>
  <c r="R33" i="122"/>
  <c r="AC27" i="122"/>
  <c r="AC28" i="122" s="1"/>
  <c r="AB27" i="122"/>
  <c r="AB28" i="122" s="1"/>
  <c r="D27" i="122"/>
  <c r="D28" i="122" s="1"/>
  <c r="AC24" i="122"/>
  <c r="AC25" i="122" s="1"/>
  <c r="AB24" i="122"/>
  <c r="AB25" i="122" s="1"/>
  <c r="D24" i="122"/>
  <c r="D25" i="122" s="1"/>
  <c r="AC21" i="122"/>
  <c r="AC22" i="122" s="1"/>
  <c r="AB21" i="122"/>
  <c r="AB22" i="122" s="1"/>
  <c r="D21" i="122"/>
  <c r="D22" i="122" s="1"/>
  <c r="AC18" i="122"/>
  <c r="AC19" i="122" s="1"/>
  <c r="AB18" i="122"/>
  <c r="AB19" i="122" s="1"/>
  <c r="D18" i="122"/>
  <c r="D19" i="122" s="1"/>
  <c r="E17" i="122"/>
  <c r="E96" i="122" s="1"/>
  <c r="AV16" i="122"/>
  <c r="AU16" i="122"/>
  <c r="AT16" i="122"/>
  <c r="AR16" i="122"/>
  <c r="AQ16" i="122"/>
  <c r="AP16" i="122"/>
  <c r="X16" i="122"/>
  <c r="W16" i="122"/>
  <c r="V16" i="122"/>
  <c r="T16" i="122"/>
  <c r="S16" i="122"/>
  <c r="R16" i="122"/>
  <c r="W12" i="122"/>
  <c r="B12" i="122"/>
  <c r="W11" i="122"/>
  <c r="B11" i="122"/>
  <c r="W10" i="122"/>
  <c r="B10" i="122"/>
  <c r="W9" i="122"/>
  <c r="B9" i="122"/>
  <c r="W8" i="122"/>
  <c r="B8" i="122"/>
  <c r="X7" i="122"/>
  <c r="X9" i="122" s="1"/>
  <c r="X10" i="122" s="1"/>
  <c r="X11" i="122" s="1"/>
  <c r="X12" i="122" s="1"/>
  <c r="W7" i="122"/>
  <c r="C7" i="122"/>
  <c r="C8" i="122" s="1"/>
  <c r="B7" i="122"/>
  <c r="W6" i="122"/>
  <c r="B6" i="122"/>
  <c r="B17" i="122" s="1"/>
  <c r="C103" i="122" s="1"/>
  <c r="H134" i="122" l="1"/>
  <c r="K134" i="122" s="1"/>
  <c r="I134" i="122" s="1"/>
  <c r="M134" i="122" s="1"/>
  <c r="E23" i="123"/>
  <c r="E24" i="123" s="1"/>
  <c r="E25" i="123" s="1"/>
  <c r="E43" i="123"/>
  <c r="E79" i="123"/>
  <c r="X8" i="122"/>
  <c r="C9" i="123"/>
  <c r="C10" i="123" s="1"/>
  <c r="C11" i="123" s="1"/>
  <c r="C12" i="123" s="1"/>
  <c r="C103" i="123"/>
  <c r="B99" i="123"/>
  <c r="B104" i="123"/>
  <c r="B87" i="123"/>
  <c r="B94" i="123"/>
  <c r="C99" i="123"/>
  <c r="E99" i="123"/>
  <c r="J128" i="123"/>
  <c r="J133" i="123"/>
  <c r="J143" i="122"/>
  <c r="K128" i="123"/>
  <c r="I128" i="123" s="1"/>
  <c r="M128" i="123" s="1"/>
  <c r="K133" i="123"/>
  <c r="I133" i="123" s="1"/>
  <c r="M133" i="123" s="1"/>
  <c r="H149" i="123"/>
  <c r="J149" i="123" s="1"/>
  <c r="E55" i="122"/>
  <c r="E55" i="123"/>
  <c r="K134" i="123"/>
  <c r="I134" i="123" s="1"/>
  <c r="M134" i="123" s="1"/>
  <c r="J144" i="122"/>
  <c r="K144" i="122"/>
  <c r="I144" i="122" s="1"/>
  <c r="M144" i="122" s="1"/>
  <c r="K143" i="122"/>
  <c r="I143" i="122" s="1"/>
  <c r="M143" i="122" s="1"/>
  <c r="J139" i="123"/>
  <c r="H140" i="123"/>
  <c r="K140" i="123" s="1"/>
  <c r="I140" i="123" s="1"/>
  <c r="M140" i="123" s="1"/>
  <c r="K139" i="123"/>
  <c r="I139" i="123" s="1"/>
  <c r="M139" i="123" s="1"/>
  <c r="E91" i="122"/>
  <c r="E18" i="123"/>
  <c r="E19" i="123" s="1"/>
  <c r="E26" i="123"/>
  <c r="E27" i="123" s="1"/>
  <c r="E28" i="123" s="1"/>
  <c r="E37" i="123"/>
  <c r="E39" i="123"/>
  <c r="C44" i="123"/>
  <c r="E49" i="123"/>
  <c r="E51" i="123"/>
  <c r="C56" i="123"/>
  <c r="E61" i="123"/>
  <c r="E66" i="123"/>
  <c r="E68" i="123"/>
  <c r="H116" i="123"/>
  <c r="G112" i="123"/>
  <c r="H112" i="123"/>
  <c r="E67" i="122"/>
  <c r="G113" i="122"/>
  <c r="E74" i="122"/>
  <c r="C152" i="122"/>
  <c r="C153" i="122" s="1"/>
  <c r="C154" i="122" s="1"/>
  <c r="C155" i="122" s="1"/>
  <c r="C156" i="122" s="1"/>
  <c r="E42" i="123"/>
  <c r="E44" i="123"/>
  <c r="E54" i="123"/>
  <c r="E56" i="123"/>
  <c r="I116" i="123"/>
  <c r="J138" i="123"/>
  <c r="E103" i="122"/>
  <c r="G112" i="122"/>
  <c r="X9" i="123"/>
  <c r="X10" i="123" s="1"/>
  <c r="X11" i="123" s="1"/>
  <c r="X12" i="123" s="1"/>
  <c r="H115" i="123"/>
  <c r="E103" i="123"/>
  <c r="K138" i="123"/>
  <c r="I138" i="123" s="1"/>
  <c r="M138" i="123" s="1"/>
  <c r="H144" i="123"/>
  <c r="G115" i="122"/>
  <c r="E38" i="122"/>
  <c r="G116" i="122"/>
  <c r="B75" i="123"/>
  <c r="G114" i="122"/>
  <c r="E86" i="122"/>
  <c r="H112" i="122"/>
  <c r="G113" i="123"/>
  <c r="E91" i="123"/>
  <c r="H135" i="123"/>
  <c r="H136" i="123" s="1"/>
  <c r="K136" i="123" s="1"/>
  <c r="I136" i="123" s="1"/>
  <c r="M136" i="123" s="1"/>
  <c r="J153" i="123"/>
  <c r="H114" i="122"/>
  <c r="E43" i="122"/>
  <c r="I112" i="122"/>
  <c r="I113" i="123"/>
  <c r="H113" i="123"/>
  <c r="E98" i="122"/>
  <c r="H129" i="122"/>
  <c r="J129" i="122" s="1"/>
  <c r="E38" i="123"/>
  <c r="E50" i="123"/>
  <c r="E67" i="123"/>
  <c r="G114" i="123"/>
  <c r="H113" i="122"/>
  <c r="B82" i="123"/>
  <c r="C87" i="123"/>
  <c r="B92" i="123"/>
  <c r="C97" i="123"/>
  <c r="C104" i="123"/>
  <c r="I112" i="123"/>
  <c r="I114" i="122"/>
  <c r="E50" i="122"/>
  <c r="H116" i="122"/>
  <c r="H139" i="122"/>
  <c r="B63" i="123"/>
  <c r="B70" i="123"/>
  <c r="C75" i="123"/>
  <c r="B80" i="123"/>
  <c r="C85" i="123"/>
  <c r="E87" i="123"/>
  <c r="C92" i="123"/>
  <c r="E97" i="123"/>
  <c r="E102" i="123"/>
  <c r="E104" i="123"/>
  <c r="J143" i="123"/>
  <c r="E79" i="122"/>
  <c r="I113" i="122"/>
  <c r="I116" i="122"/>
  <c r="H135" i="122"/>
  <c r="H136" i="122" s="1"/>
  <c r="J136" i="122" s="1"/>
  <c r="B18" i="123"/>
  <c r="B19" i="123" s="1"/>
  <c r="B20" i="123" s="1"/>
  <c r="C20" i="123" s="1"/>
  <c r="C21" i="123" s="1"/>
  <c r="C22" i="123" s="1"/>
  <c r="I114" i="123"/>
  <c r="B34" i="123"/>
  <c r="B39" i="123"/>
  <c r="B46" i="123"/>
  <c r="B51" i="123"/>
  <c r="B58" i="123"/>
  <c r="C63" i="123"/>
  <c r="B68" i="123"/>
  <c r="C73" i="123"/>
  <c r="E75" i="123"/>
  <c r="C80" i="123"/>
  <c r="E85" i="123"/>
  <c r="E90" i="123"/>
  <c r="E92" i="123"/>
  <c r="I115" i="123"/>
  <c r="H114" i="123"/>
  <c r="E62" i="122"/>
  <c r="H154" i="122"/>
  <c r="H155" i="122" s="1"/>
  <c r="J155" i="122" s="1"/>
  <c r="C37" i="123"/>
  <c r="C39" i="123"/>
  <c r="B44" i="123"/>
  <c r="C49" i="123"/>
  <c r="C51" i="123"/>
  <c r="B56" i="123"/>
  <c r="C61" i="123"/>
  <c r="E63" i="123"/>
  <c r="C68" i="123"/>
  <c r="E73" i="123"/>
  <c r="E78" i="123"/>
  <c r="E80" i="123"/>
  <c r="G116" i="123"/>
  <c r="K129" i="123"/>
  <c r="I129" i="123" s="1"/>
  <c r="M129" i="123" s="1"/>
  <c r="J129" i="123"/>
  <c r="H130" i="123"/>
  <c r="J136" i="123"/>
  <c r="J155" i="123"/>
  <c r="I155" i="123"/>
  <c r="M155" i="123" s="1"/>
  <c r="H156" i="123"/>
  <c r="B143" i="123"/>
  <c r="B144" i="123" s="1"/>
  <c r="B145" i="123" s="1"/>
  <c r="B146" i="123" s="1"/>
  <c r="B147" i="123" s="1"/>
  <c r="C142" i="123"/>
  <c r="C143" i="123" s="1"/>
  <c r="C144" i="123" s="1"/>
  <c r="C145" i="123" s="1"/>
  <c r="C146" i="123" s="1"/>
  <c r="C86" i="123"/>
  <c r="C98" i="123"/>
  <c r="C17" i="123"/>
  <c r="C18" i="123" s="1"/>
  <c r="C19" i="123" s="1"/>
  <c r="C33" i="123"/>
  <c r="B40" i="123"/>
  <c r="C45" i="123"/>
  <c r="B52" i="123"/>
  <c r="C57" i="123"/>
  <c r="E62" i="123"/>
  <c r="B64" i="123"/>
  <c r="C69" i="123"/>
  <c r="E74" i="123"/>
  <c r="B76" i="123"/>
  <c r="C81" i="123"/>
  <c r="E86" i="123"/>
  <c r="B88" i="123"/>
  <c r="C93" i="123"/>
  <c r="E98" i="123"/>
  <c r="B100" i="123"/>
  <c r="I154" i="123"/>
  <c r="M154" i="123" s="1"/>
  <c r="I149" i="123"/>
  <c r="M149" i="123" s="1"/>
  <c r="C50" i="123"/>
  <c r="E33" i="123"/>
  <c r="B35" i="123"/>
  <c r="C40" i="123"/>
  <c r="E45" i="123"/>
  <c r="B47" i="123"/>
  <c r="C52" i="123"/>
  <c r="E57" i="123"/>
  <c r="B59" i="123"/>
  <c r="C64" i="123"/>
  <c r="E69" i="123"/>
  <c r="B71" i="123"/>
  <c r="C76" i="123"/>
  <c r="E81" i="123"/>
  <c r="B83" i="123"/>
  <c r="C88" i="123"/>
  <c r="E93" i="123"/>
  <c r="B95" i="123"/>
  <c r="C100" i="123"/>
  <c r="J154" i="123"/>
  <c r="C152" i="123"/>
  <c r="C153" i="123" s="1"/>
  <c r="C154" i="123" s="1"/>
  <c r="C155" i="123" s="1"/>
  <c r="C156" i="123" s="1"/>
  <c r="B33" i="123"/>
  <c r="C38" i="123"/>
  <c r="G115" i="123"/>
  <c r="C35" i="123"/>
  <c r="E40" i="123"/>
  <c r="B42" i="123"/>
  <c r="C47" i="123"/>
  <c r="E52" i="123"/>
  <c r="B54" i="123"/>
  <c r="C59" i="123"/>
  <c r="E64" i="123"/>
  <c r="B66" i="123"/>
  <c r="C71" i="123"/>
  <c r="E76" i="123"/>
  <c r="B78" i="123"/>
  <c r="C83" i="123"/>
  <c r="E88" i="123"/>
  <c r="B90" i="123"/>
  <c r="C95" i="123"/>
  <c r="E100" i="123"/>
  <c r="B102" i="123"/>
  <c r="H150" i="123"/>
  <c r="B45" i="123"/>
  <c r="B57" i="123"/>
  <c r="C62" i="123"/>
  <c r="B69" i="123"/>
  <c r="C74" i="123"/>
  <c r="B81" i="123"/>
  <c r="B93" i="123"/>
  <c r="E35" i="123"/>
  <c r="B37" i="123"/>
  <c r="C42" i="123"/>
  <c r="E47" i="123"/>
  <c r="B49" i="123"/>
  <c r="C54" i="123"/>
  <c r="E59" i="123"/>
  <c r="B61" i="123"/>
  <c r="C66" i="123"/>
  <c r="E71" i="123"/>
  <c r="B73" i="123"/>
  <c r="C78" i="123"/>
  <c r="E83" i="123"/>
  <c r="B85" i="123"/>
  <c r="C90" i="123"/>
  <c r="E95" i="123"/>
  <c r="B97" i="123"/>
  <c r="C102" i="123"/>
  <c r="C58" i="123"/>
  <c r="B65" i="123"/>
  <c r="C70" i="123"/>
  <c r="B77" i="123"/>
  <c r="C82" i="123"/>
  <c r="B89" i="123"/>
  <c r="C94" i="123"/>
  <c r="B101" i="123"/>
  <c r="Z17" i="123"/>
  <c r="E34" i="123"/>
  <c r="B36" i="123"/>
  <c r="C41" i="123"/>
  <c r="E46" i="123"/>
  <c r="B48" i="123"/>
  <c r="C53" i="123"/>
  <c r="E58" i="123"/>
  <c r="B60" i="123"/>
  <c r="C65" i="123"/>
  <c r="E70" i="123"/>
  <c r="B72" i="123"/>
  <c r="C77" i="123"/>
  <c r="E82" i="123"/>
  <c r="B84" i="123"/>
  <c r="C89" i="123"/>
  <c r="E94" i="123"/>
  <c r="B96" i="123"/>
  <c r="C101" i="123"/>
  <c r="C34" i="123"/>
  <c r="C46" i="123"/>
  <c r="C36" i="123"/>
  <c r="E41" i="123"/>
  <c r="B43" i="123"/>
  <c r="C48" i="123"/>
  <c r="E53" i="123"/>
  <c r="B55" i="123"/>
  <c r="C60" i="123"/>
  <c r="E65" i="123"/>
  <c r="B67" i="123"/>
  <c r="C72" i="123"/>
  <c r="E77" i="123"/>
  <c r="B79" i="123"/>
  <c r="C84" i="123"/>
  <c r="E89" i="123"/>
  <c r="B91" i="123"/>
  <c r="C96" i="123"/>
  <c r="E101" i="123"/>
  <c r="B103" i="123"/>
  <c r="I148" i="123"/>
  <c r="M148" i="123" s="1"/>
  <c r="B41" i="123"/>
  <c r="B53" i="123"/>
  <c r="E20" i="123"/>
  <c r="E21" i="123" s="1"/>
  <c r="E22" i="123" s="1"/>
  <c r="E36" i="123"/>
  <c r="B38" i="123"/>
  <c r="C43" i="123"/>
  <c r="E48" i="123"/>
  <c r="B50" i="123"/>
  <c r="C55" i="123"/>
  <c r="E60" i="123"/>
  <c r="B62" i="123"/>
  <c r="C67" i="123"/>
  <c r="E72" i="123"/>
  <c r="B74" i="123"/>
  <c r="C79" i="123"/>
  <c r="E84" i="123"/>
  <c r="B86" i="123"/>
  <c r="C91" i="123"/>
  <c r="B98" i="123"/>
  <c r="C142" i="122"/>
  <c r="C143" i="122" s="1"/>
  <c r="C144" i="122" s="1"/>
  <c r="C145" i="122" s="1"/>
  <c r="C146" i="122" s="1"/>
  <c r="B143" i="122"/>
  <c r="B144" i="122" s="1"/>
  <c r="B145" i="122" s="1"/>
  <c r="B146" i="122" s="1"/>
  <c r="B147" i="122" s="1"/>
  <c r="B69" i="122"/>
  <c r="B93" i="122"/>
  <c r="C45" i="122"/>
  <c r="C81" i="122"/>
  <c r="B47" i="122"/>
  <c r="C76" i="122"/>
  <c r="E81" i="122"/>
  <c r="E88" i="122"/>
  <c r="B49" i="122"/>
  <c r="E83" i="122"/>
  <c r="B57" i="122"/>
  <c r="C33" i="122"/>
  <c r="B40" i="122"/>
  <c r="B52" i="122"/>
  <c r="B64" i="122"/>
  <c r="C69" i="122"/>
  <c r="C88" i="122"/>
  <c r="E93" i="122"/>
  <c r="C35" i="122"/>
  <c r="B90" i="122"/>
  <c r="B37" i="122"/>
  <c r="C42" i="122"/>
  <c r="E59" i="122"/>
  <c r="E71" i="122"/>
  <c r="E95" i="122"/>
  <c r="C61" i="122"/>
  <c r="B68" i="122"/>
  <c r="C73" i="122"/>
  <c r="C85" i="122"/>
  <c r="E90" i="122"/>
  <c r="C97" i="122"/>
  <c r="J153" i="122"/>
  <c r="E37" i="122"/>
  <c r="B39" i="122"/>
  <c r="C44" i="122"/>
  <c r="E49" i="122"/>
  <c r="B51" i="122"/>
  <c r="C56" i="122"/>
  <c r="E61" i="122"/>
  <c r="B63" i="122"/>
  <c r="C68" i="122"/>
  <c r="E73" i="122"/>
  <c r="B75" i="122"/>
  <c r="C80" i="122"/>
  <c r="E85" i="122"/>
  <c r="B87" i="122"/>
  <c r="C92" i="122"/>
  <c r="E97" i="122"/>
  <c r="B99" i="122"/>
  <c r="C104" i="122"/>
  <c r="J128" i="122"/>
  <c r="J133" i="122"/>
  <c r="J138" i="122"/>
  <c r="H149" i="122"/>
  <c r="B45" i="122"/>
  <c r="E33" i="122"/>
  <c r="C40" i="122"/>
  <c r="C64" i="122"/>
  <c r="I115" i="122"/>
  <c r="E40" i="122"/>
  <c r="B54" i="122"/>
  <c r="C59" i="122"/>
  <c r="E64" i="122"/>
  <c r="E100" i="122"/>
  <c r="B73" i="122"/>
  <c r="J134" i="122"/>
  <c r="C37" i="122"/>
  <c r="E42" i="122"/>
  <c r="E66" i="122"/>
  <c r="B80" i="122"/>
  <c r="C9" i="122"/>
  <c r="C10" i="122" s="1"/>
  <c r="C11" i="122" s="1"/>
  <c r="C12" i="122" s="1"/>
  <c r="B34" i="122"/>
  <c r="C39" i="122"/>
  <c r="E44" i="122"/>
  <c r="B46" i="122"/>
  <c r="C51" i="122"/>
  <c r="E56" i="122"/>
  <c r="B58" i="122"/>
  <c r="C63" i="122"/>
  <c r="E68" i="122"/>
  <c r="B70" i="122"/>
  <c r="C75" i="122"/>
  <c r="E80" i="122"/>
  <c r="B82" i="122"/>
  <c r="C87" i="122"/>
  <c r="E92" i="122"/>
  <c r="B94" i="122"/>
  <c r="C99" i="122"/>
  <c r="E104" i="122"/>
  <c r="H145" i="122"/>
  <c r="C74" i="122"/>
  <c r="B81" i="122"/>
  <c r="C93" i="122"/>
  <c r="H115" i="122"/>
  <c r="B71" i="122"/>
  <c r="B95" i="122"/>
  <c r="B42" i="122"/>
  <c r="C47" i="122"/>
  <c r="B78" i="122"/>
  <c r="C95" i="122"/>
  <c r="C66" i="122"/>
  <c r="C78" i="122"/>
  <c r="B97" i="122"/>
  <c r="B92" i="122"/>
  <c r="B104" i="122"/>
  <c r="E18" i="122"/>
  <c r="E19" i="122" s="1"/>
  <c r="E23" i="122"/>
  <c r="E24" i="122" s="1"/>
  <c r="E25" i="122" s="1"/>
  <c r="C34" i="122"/>
  <c r="E39" i="122"/>
  <c r="B41" i="122"/>
  <c r="C46" i="122"/>
  <c r="E51" i="122"/>
  <c r="B53" i="122"/>
  <c r="C58" i="122"/>
  <c r="E63" i="122"/>
  <c r="B65" i="122"/>
  <c r="C70" i="122"/>
  <c r="E75" i="122"/>
  <c r="B77" i="122"/>
  <c r="C82" i="122"/>
  <c r="E87" i="122"/>
  <c r="B89" i="122"/>
  <c r="C94" i="122"/>
  <c r="E99" i="122"/>
  <c r="B101" i="122"/>
  <c r="B33" i="122"/>
  <c r="C86" i="122"/>
  <c r="B100" i="122"/>
  <c r="E57" i="122"/>
  <c r="E69" i="122"/>
  <c r="C100" i="122"/>
  <c r="E26" i="122"/>
  <c r="E27" i="122" s="1"/>
  <c r="E28" i="122" s="1"/>
  <c r="C49" i="122"/>
  <c r="E78" i="122"/>
  <c r="Z17" i="122"/>
  <c r="E34" i="122"/>
  <c r="B36" i="122"/>
  <c r="C41" i="122"/>
  <c r="E46" i="122"/>
  <c r="B48" i="122"/>
  <c r="C53" i="122"/>
  <c r="E58" i="122"/>
  <c r="B60" i="122"/>
  <c r="C65" i="122"/>
  <c r="E70" i="122"/>
  <c r="B72" i="122"/>
  <c r="C77" i="122"/>
  <c r="E82" i="122"/>
  <c r="B84" i="122"/>
  <c r="C89" i="122"/>
  <c r="E94" i="122"/>
  <c r="B96" i="122"/>
  <c r="C101" i="122"/>
  <c r="C38" i="122"/>
  <c r="C57" i="122"/>
  <c r="B76" i="122"/>
  <c r="B88" i="122"/>
  <c r="E45" i="122"/>
  <c r="C52" i="122"/>
  <c r="B59" i="122"/>
  <c r="C83" i="122"/>
  <c r="E35" i="122"/>
  <c r="E47" i="122"/>
  <c r="C54" i="122"/>
  <c r="B61" i="122"/>
  <c r="C90" i="122"/>
  <c r="B56" i="122"/>
  <c r="C36" i="122"/>
  <c r="E41" i="122"/>
  <c r="B43" i="122"/>
  <c r="C48" i="122"/>
  <c r="E53" i="122"/>
  <c r="B55" i="122"/>
  <c r="C60" i="122"/>
  <c r="E65" i="122"/>
  <c r="B67" i="122"/>
  <c r="C72" i="122"/>
  <c r="E77" i="122"/>
  <c r="B79" i="122"/>
  <c r="C84" i="122"/>
  <c r="E89" i="122"/>
  <c r="B91" i="122"/>
  <c r="C96" i="122"/>
  <c r="E101" i="122"/>
  <c r="B103" i="122"/>
  <c r="I148" i="122"/>
  <c r="M148" i="122" s="1"/>
  <c r="C50" i="122"/>
  <c r="C62" i="122"/>
  <c r="C98" i="122"/>
  <c r="C17" i="122"/>
  <c r="C18" i="122" s="1"/>
  <c r="C19" i="122" s="1"/>
  <c r="B35" i="122"/>
  <c r="B83" i="122"/>
  <c r="E52" i="122"/>
  <c r="B66" i="122"/>
  <c r="C71" i="122"/>
  <c r="E76" i="122"/>
  <c r="B102" i="122"/>
  <c r="B85" i="122"/>
  <c r="C102" i="122"/>
  <c r="B18" i="122"/>
  <c r="B19" i="122" s="1"/>
  <c r="B20" i="122" s="1"/>
  <c r="B44" i="122"/>
  <c r="E54" i="122"/>
  <c r="E102" i="122"/>
  <c r="E20" i="122"/>
  <c r="E21" i="122" s="1"/>
  <c r="E22" i="122" s="1"/>
  <c r="E36" i="122"/>
  <c r="B38" i="122"/>
  <c r="C43" i="122"/>
  <c r="E48" i="122"/>
  <c r="B50" i="122"/>
  <c r="C55" i="122"/>
  <c r="E60" i="122"/>
  <c r="B62" i="122"/>
  <c r="C67" i="122"/>
  <c r="E72" i="122"/>
  <c r="B74" i="122"/>
  <c r="C79" i="122"/>
  <c r="E84" i="122"/>
  <c r="B86" i="122"/>
  <c r="C91" i="122"/>
  <c r="B98" i="122"/>
  <c r="K135" i="122" l="1"/>
  <c r="I135" i="122" s="1"/>
  <c r="M135" i="122" s="1"/>
  <c r="B21" i="123"/>
  <c r="B22" i="123" s="1"/>
  <c r="B23" i="123" s="1"/>
  <c r="J135" i="122"/>
  <c r="K136" i="122"/>
  <c r="I136" i="122" s="1"/>
  <c r="M136" i="122" s="1"/>
  <c r="G108" i="123"/>
  <c r="K135" i="123"/>
  <c r="I135" i="123" s="1"/>
  <c r="M135" i="123" s="1"/>
  <c r="J140" i="123"/>
  <c r="G108" i="122"/>
  <c r="J144" i="123"/>
  <c r="H145" i="123"/>
  <c r="K144" i="123"/>
  <c r="I144" i="123" s="1"/>
  <c r="M144" i="123" s="1"/>
  <c r="H156" i="122"/>
  <c r="J156" i="122" s="1"/>
  <c r="I155" i="122"/>
  <c r="M155" i="122" s="1"/>
  <c r="J139" i="122"/>
  <c r="H140" i="122"/>
  <c r="J154" i="122"/>
  <c r="I154" i="122"/>
  <c r="M154" i="122" s="1"/>
  <c r="K129" i="122"/>
  <c r="I129" i="122" s="1"/>
  <c r="M129" i="122" s="1"/>
  <c r="H130" i="122"/>
  <c r="K139" i="122"/>
  <c r="I139" i="122" s="1"/>
  <c r="M139" i="122" s="1"/>
  <c r="J135" i="123"/>
  <c r="AA17" i="123"/>
  <c r="AA18" i="123" s="1"/>
  <c r="AA19" i="123" s="1"/>
  <c r="Z18" i="123"/>
  <c r="Z19" i="123" s="1"/>
  <c r="Z20" i="123" s="1"/>
  <c r="I156" i="123"/>
  <c r="M156" i="123" s="1"/>
  <c r="J156" i="123"/>
  <c r="J150" i="123"/>
  <c r="I150" i="123"/>
  <c r="M150" i="123" s="1"/>
  <c r="H151" i="123"/>
  <c r="H131" i="123"/>
  <c r="K130" i="123"/>
  <c r="I130" i="123" s="1"/>
  <c r="J130" i="123"/>
  <c r="B148" i="123"/>
  <c r="B149" i="123" s="1"/>
  <c r="B150" i="123" s="1"/>
  <c r="B151" i="123" s="1"/>
  <c r="C147" i="123"/>
  <c r="C148" i="123" s="1"/>
  <c r="C149" i="123" s="1"/>
  <c r="C150" i="123" s="1"/>
  <c r="C151" i="123" s="1"/>
  <c r="B24" i="123"/>
  <c r="B25" i="123" s="1"/>
  <c r="B26" i="123" s="1"/>
  <c r="B27" i="123" s="1"/>
  <c r="B28" i="123" s="1"/>
  <c r="C23" i="123"/>
  <c r="C24" i="123" s="1"/>
  <c r="C25" i="123" s="1"/>
  <c r="C26" i="123" s="1"/>
  <c r="C27" i="123" s="1"/>
  <c r="C28" i="123" s="1"/>
  <c r="AA17" i="122"/>
  <c r="AA18" i="122" s="1"/>
  <c r="AA19" i="122" s="1"/>
  <c r="Z18" i="122"/>
  <c r="Z19" i="122" s="1"/>
  <c r="Z20" i="122" s="1"/>
  <c r="K145" i="122"/>
  <c r="I145" i="122" s="1"/>
  <c r="J145" i="122"/>
  <c r="H146" i="122"/>
  <c r="C147" i="122"/>
  <c r="C148" i="122" s="1"/>
  <c r="C149" i="122" s="1"/>
  <c r="C150" i="122" s="1"/>
  <c r="C151" i="122" s="1"/>
  <c r="B148" i="122"/>
  <c r="B149" i="122" s="1"/>
  <c r="B150" i="122" s="1"/>
  <c r="B151" i="122" s="1"/>
  <c r="B21" i="122"/>
  <c r="B22" i="122" s="1"/>
  <c r="B23" i="122" s="1"/>
  <c r="C20" i="122"/>
  <c r="C21" i="122" s="1"/>
  <c r="C22" i="122" s="1"/>
  <c r="H150" i="122"/>
  <c r="J149" i="122"/>
  <c r="I149" i="122"/>
  <c r="M149" i="122" s="1"/>
  <c r="I156" i="122" l="1"/>
  <c r="M156" i="122" s="1"/>
  <c r="J140" i="122"/>
  <c r="K140" i="122"/>
  <c r="I140" i="122" s="1"/>
  <c r="M140" i="122" s="1"/>
  <c r="H131" i="122"/>
  <c r="J130" i="122"/>
  <c r="K130" i="122"/>
  <c r="I130" i="122" s="1"/>
  <c r="M130" i="122" s="1"/>
  <c r="K145" i="123"/>
  <c r="I145" i="123" s="1"/>
  <c r="M145" i="123" s="1"/>
  <c r="H146" i="123"/>
  <c r="H108" i="123" s="1"/>
  <c r="J145" i="123"/>
  <c r="J151" i="123"/>
  <c r="I151" i="123"/>
  <c r="M151" i="123" s="1"/>
  <c r="M130" i="123"/>
  <c r="K131" i="123"/>
  <c r="I131" i="123" s="1"/>
  <c r="M131" i="123" s="1"/>
  <c r="J131" i="123"/>
  <c r="AA20" i="123"/>
  <c r="AA21" i="123" s="1"/>
  <c r="AA22" i="123" s="1"/>
  <c r="Z21" i="123"/>
  <c r="Z22" i="123" s="1"/>
  <c r="Z23" i="123" s="1"/>
  <c r="B24" i="122"/>
  <c r="B25" i="122" s="1"/>
  <c r="B26" i="122" s="1"/>
  <c r="B27" i="122" s="1"/>
  <c r="B28" i="122" s="1"/>
  <c r="C23" i="122"/>
  <c r="C24" i="122" s="1"/>
  <c r="C25" i="122" s="1"/>
  <c r="C26" i="122" s="1"/>
  <c r="C27" i="122" s="1"/>
  <c r="C28" i="122" s="1"/>
  <c r="K146" i="122"/>
  <c r="I146" i="122" s="1"/>
  <c r="M146" i="122" s="1"/>
  <c r="J146" i="122"/>
  <c r="M145" i="122"/>
  <c r="Z21" i="122"/>
  <c r="Z22" i="122" s="1"/>
  <c r="Z23" i="122" s="1"/>
  <c r="AA20" i="122"/>
  <c r="AA21" i="122" s="1"/>
  <c r="AA22" i="122" s="1"/>
  <c r="H151" i="122"/>
  <c r="J150" i="122"/>
  <c r="I150" i="122"/>
  <c r="M150" i="122" s="1"/>
  <c r="K146" i="123" l="1"/>
  <c r="I146" i="123" s="1"/>
  <c r="M146" i="123" s="1"/>
  <c r="J146" i="123"/>
  <c r="J131" i="122"/>
  <c r="K131" i="122"/>
  <c r="I131" i="122" s="1"/>
  <c r="M131" i="122" s="1"/>
  <c r="Z24" i="123"/>
  <c r="Z25" i="123" s="1"/>
  <c r="Z26" i="123" s="1"/>
  <c r="Z27" i="123" s="1"/>
  <c r="Z28" i="123" s="1"/>
  <c r="AA23" i="123"/>
  <c r="AA24" i="123" s="1"/>
  <c r="AA25" i="123" s="1"/>
  <c r="AA26" i="123" s="1"/>
  <c r="AA27" i="123" s="1"/>
  <c r="AA28" i="123" s="1"/>
  <c r="I151" i="122"/>
  <c r="M151" i="122" s="1"/>
  <c r="J151" i="122"/>
  <c r="H108" i="122"/>
  <c r="Z24" i="122"/>
  <c r="Z25" i="122" s="1"/>
  <c r="Z26" i="122" s="1"/>
  <c r="Z27" i="122" s="1"/>
  <c r="Z28" i="122" s="1"/>
  <c r="AA23" i="122"/>
  <c r="AA24" i="122" s="1"/>
  <c r="AA25" i="122" s="1"/>
  <c r="AA26" i="122" s="1"/>
  <c r="AA27" i="122" s="1"/>
  <c r="AA28" i="122" s="1"/>
  <c r="I108" i="123" l="1"/>
  <c r="I108" i="122"/>
  <c r="L116" i="118"/>
  <c r="K116" i="118"/>
  <c r="J116" i="118"/>
  <c r="L115" i="118"/>
  <c r="K115" i="118"/>
  <c r="J115" i="118"/>
  <c r="L114" i="118"/>
  <c r="K114" i="118"/>
  <c r="J114" i="118"/>
  <c r="L113" i="118"/>
  <c r="K113" i="118"/>
  <c r="L112" i="118"/>
  <c r="K112" i="118"/>
  <c r="J112" i="118"/>
  <c r="J113" i="118"/>
  <c r="P156" i="118"/>
  <c r="P155" i="118"/>
  <c r="P154" i="118"/>
  <c r="Q153" i="118"/>
  <c r="Q154" i="118" s="1"/>
  <c r="Q155" i="118" s="1"/>
  <c r="Q156" i="118" s="1"/>
  <c r="P153" i="118"/>
  <c r="H153" i="118"/>
  <c r="H154" i="118" s="1"/>
  <c r="D153" i="118"/>
  <c r="D154" i="118" s="1"/>
  <c r="D155" i="118" s="1"/>
  <c r="D156" i="118" s="1"/>
  <c r="P152" i="118"/>
  <c r="J152" i="118"/>
  <c r="I152" i="118"/>
  <c r="M152" i="118" s="1"/>
  <c r="P151" i="118"/>
  <c r="P150" i="118"/>
  <c r="P149" i="118"/>
  <c r="Q148" i="118"/>
  <c r="Q149" i="118" s="1"/>
  <c r="Q150" i="118" s="1"/>
  <c r="Q151" i="118" s="1"/>
  <c r="P148" i="118"/>
  <c r="H148" i="118"/>
  <c r="I148" i="118" s="1"/>
  <c r="M148" i="118" s="1"/>
  <c r="D148" i="118"/>
  <c r="D149" i="118" s="1"/>
  <c r="D150" i="118" s="1"/>
  <c r="D151" i="118" s="1"/>
  <c r="P147" i="118"/>
  <c r="J147" i="118"/>
  <c r="I147" i="118"/>
  <c r="M147" i="118" s="1"/>
  <c r="P146" i="118"/>
  <c r="P145" i="118"/>
  <c r="P144" i="118"/>
  <c r="Q143" i="118"/>
  <c r="Q144" i="118" s="1"/>
  <c r="Q145" i="118" s="1"/>
  <c r="Q146" i="118" s="1"/>
  <c r="P143" i="118"/>
  <c r="H143" i="118"/>
  <c r="H144" i="118" s="1"/>
  <c r="H145" i="118" s="1"/>
  <c r="H146" i="118" s="1"/>
  <c r="D143" i="118"/>
  <c r="D144" i="118" s="1"/>
  <c r="D145" i="118" s="1"/>
  <c r="D146" i="118" s="1"/>
  <c r="P142" i="118"/>
  <c r="K142" i="118"/>
  <c r="I142" i="118" s="1"/>
  <c r="M142" i="118" s="1"/>
  <c r="J142" i="118"/>
  <c r="M141" i="118"/>
  <c r="K141" i="118"/>
  <c r="J141" i="118"/>
  <c r="P140" i="118"/>
  <c r="P139" i="118"/>
  <c r="Q138" i="118"/>
  <c r="Q139" i="118" s="1"/>
  <c r="Q140" i="118" s="1"/>
  <c r="P138" i="118"/>
  <c r="H138" i="118"/>
  <c r="H139" i="118" s="1"/>
  <c r="H140" i="118" s="1"/>
  <c r="P137" i="118"/>
  <c r="K137" i="118"/>
  <c r="I137" i="118" s="1"/>
  <c r="M137" i="118" s="1"/>
  <c r="J137" i="118"/>
  <c r="P136" i="118"/>
  <c r="P135" i="118"/>
  <c r="P134" i="118"/>
  <c r="Q133" i="118"/>
  <c r="Q134" i="118" s="1"/>
  <c r="Q135" i="118" s="1"/>
  <c r="Q136" i="118" s="1"/>
  <c r="P133" i="118"/>
  <c r="H133" i="118"/>
  <c r="H134" i="118" s="1"/>
  <c r="H135" i="118" s="1"/>
  <c r="P132" i="118"/>
  <c r="K132" i="118"/>
  <c r="I132" i="118" s="1"/>
  <c r="M132" i="118" s="1"/>
  <c r="J132" i="118"/>
  <c r="P131" i="118"/>
  <c r="P130" i="118"/>
  <c r="P129" i="118"/>
  <c r="Q128" i="118"/>
  <c r="Q129" i="118" s="1"/>
  <c r="Q130" i="118" s="1"/>
  <c r="Q131" i="118" s="1"/>
  <c r="P128" i="118"/>
  <c r="H128" i="118"/>
  <c r="H129" i="118" s="1"/>
  <c r="H130" i="118" s="1"/>
  <c r="D128" i="118"/>
  <c r="D129" i="118" s="1"/>
  <c r="D130" i="118" s="1"/>
  <c r="D131" i="118" s="1"/>
  <c r="D132" i="118" s="1"/>
  <c r="D133" i="118" s="1"/>
  <c r="D134" i="118" s="1"/>
  <c r="D135" i="118" s="1"/>
  <c r="D136" i="118" s="1"/>
  <c r="D137" i="118" s="1"/>
  <c r="D138" i="118" s="1"/>
  <c r="D139" i="118" s="1"/>
  <c r="D140" i="118" s="1"/>
  <c r="D141" i="118" s="1"/>
  <c r="P127" i="118"/>
  <c r="K127" i="118"/>
  <c r="I127" i="118" s="1"/>
  <c r="M127" i="118" s="1"/>
  <c r="J127" i="118"/>
  <c r="AG126" i="118"/>
  <c r="AF126" i="118"/>
  <c r="AE126" i="118"/>
  <c r="AD126" i="118"/>
  <c r="AC126" i="118"/>
  <c r="AB126" i="118"/>
  <c r="AA126" i="118"/>
  <c r="Z126" i="118"/>
  <c r="Y126" i="118"/>
  <c r="X126" i="118"/>
  <c r="W126" i="118"/>
  <c r="V126" i="118"/>
  <c r="U126" i="118"/>
  <c r="T126" i="118"/>
  <c r="S126" i="118"/>
  <c r="R126" i="118"/>
  <c r="D113" i="118"/>
  <c r="D114" i="118" s="1"/>
  <c r="D115" i="118" s="1"/>
  <c r="D116" i="118" s="1"/>
  <c r="C113" i="118"/>
  <c r="C114" i="118" s="1"/>
  <c r="C115" i="118" s="1"/>
  <c r="C116" i="118" s="1"/>
  <c r="B113" i="118"/>
  <c r="B114" i="118" s="1"/>
  <c r="B115" i="118" s="1"/>
  <c r="B116" i="118" s="1"/>
  <c r="I111" i="118"/>
  <c r="L111" i="118" s="1"/>
  <c r="H111" i="118"/>
  <c r="K111" i="118" s="1"/>
  <c r="G111" i="118"/>
  <c r="J111" i="118" s="1"/>
  <c r="K144" i="118" l="1"/>
  <c r="I144" i="118" s="1"/>
  <c r="M144" i="118" s="1"/>
  <c r="J144" i="118"/>
  <c r="J148" i="118"/>
  <c r="H149" i="118"/>
  <c r="I149" i="118" s="1"/>
  <c r="M149" i="118" s="1"/>
  <c r="H155" i="118"/>
  <c r="J154" i="118"/>
  <c r="I154" i="118"/>
  <c r="M154" i="118" s="1"/>
  <c r="H136" i="118"/>
  <c r="K135" i="118"/>
  <c r="I135" i="118" s="1"/>
  <c r="M135" i="118" s="1"/>
  <c r="J135" i="118"/>
  <c r="K140" i="118"/>
  <c r="I140" i="118" s="1"/>
  <c r="M140" i="118" s="1"/>
  <c r="J140" i="118"/>
  <c r="H131" i="118"/>
  <c r="K130" i="118"/>
  <c r="I130" i="118" s="1"/>
  <c r="M130" i="118" s="1"/>
  <c r="J130" i="118"/>
  <c r="K146" i="118"/>
  <c r="I146" i="118" s="1"/>
  <c r="M146" i="118" s="1"/>
  <c r="J146" i="118"/>
  <c r="J129" i="118"/>
  <c r="J134" i="118"/>
  <c r="J139" i="118"/>
  <c r="J143" i="118"/>
  <c r="K129" i="118"/>
  <c r="I129" i="118" s="1"/>
  <c r="M129" i="118" s="1"/>
  <c r="K134" i="118"/>
  <c r="I134" i="118" s="1"/>
  <c r="M134" i="118" s="1"/>
  <c r="K139" i="118"/>
  <c r="I139" i="118" s="1"/>
  <c r="M139" i="118" s="1"/>
  <c r="K133" i="118"/>
  <c r="I133" i="118" s="1"/>
  <c r="M133" i="118" s="1"/>
  <c r="J133" i="118"/>
  <c r="K138" i="118"/>
  <c r="I138" i="118" s="1"/>
  <c r="M138" i="118" s="1"/>
  <c r="J138" i="118"/>
  <c r="K145" i="118"/>
  <c r="I145" i="118" s="1"/>
  <c r="M145" i="118" s="1"/>
  <c r="J145" i="118"/>
  <c r="K143" i="118"/>
  <c r="I143" i="118" s="1"/>
  <c r="M143" i="118" s="1"/>
  <c r="I153" i="118"/>
  <c r="M153" i="118" s="1"/>
  <c r="J153" i="118"/>
  <c r="K128" i="118"/>
  <c r="I128" i="118" s="1"/>
  <c r="M128" i="118" s="1"/>
  <c r="J128" i="118"/>
  <c r="J149" i="118" l="1"/>
  <c r="H150" i="118"/>
  <c r="K131" i="118"/>
  <c r="I131" i="118" s="1"/>
  <c r="M131" i="118" s="1"/>
  <c r="J131" i="118"/>
  <c r="J155" i="118"/>
  <c r="I155" i="118"/>
  <c r="M155" i="118" s="1"/>
  <c r="H156" i="118"/>
  <c r="K136" i="118"/>
  <c r="I136" i="118" s="1"/>
  <c r="M136" i="118" s="1"/>
  <c r="J136" i="118"/>
  <c r="H151" i="118" l="1"/>
  <c r="J150" i="118"/>
  <c r="I150" i="118"/>
  <c r="M150" i="118" s="1"/>
  <c r="J156" i="118"/>
  <c r="I156" i="118"/>
  <c r="M156" i="118" s="1"/>
  <c r="J151" i="118" l="1"/>
  <c r="I151" i="118"/>
  <c r="M151" i="118" s="1"/>
  <c r="F66" i="90"/>
  <c r="G66" i="90"/>
  <c r="E66" i="90"/>
  <c r="F65" i="90"/>
  <c r="G65" i="90"/>
  <c r="E65" i="90"/>
  <c r="F63" i="90"/>
  <c r="AG8" i="122" s="1"/>
  <c r="G63" i="90"/>
  <c r="AH8" i="122" s="1"/>
  <c r="E63" i="90"/>
  <c r="AF8" i="122" s="1"/>
  <c r="F62" i="90"/>
  <c r="L8" i="122" s="1"/>
  <c r="G62" i="90"/>
  <c r="M8" i="122" s="1"/>
  <c r="E62" i="90"/>
  <c r="K8" i="122" s="1"/>
  <c r="F60" i="90"/>
  <c r="G60" i="90"/>
  <c r="E60" i="90"/>
  <c r="F59" i="90"/>
  <c r="G59" i="90"/>
  <c r="E59" i="90"/>
  <c r="S99" i="118"/>
  <c r="T99" i="118"/>
  <c r="U99" i="118"/>
  <c r="V99" i="118"/>
  <c r="W99" i="118"/>
  <c r="X99" i="118"/>
  <c r="Y99" i="118"/>
  <c r="S100" i="118"/>
  <c r="T100" i="118"/>
  <c r="U100" i="118"/>
  <c r="V100" i="118"/>
  <c r="W100" i="118"/>
  <c r="X100" i="118"/>
  <c r="Y100" i="118"/>
  <c r="S101" i="118"/>
  <c r="T101" i="118"/>
  <c r="U101" i="118"/>
  <c r="V101" i="118"/>
  <c r="W101" i="118"/>
  <c r="X101" i="118"/>
  <c r="Y101" i="118"/>
  <c r="S102" i="118"/>
  <c r="T102" i="118"/>
  <c r="U102" i="118"/>
  <c r="V102" i="118"/>
  <c r="W102" i="118"/>
  <c r="X102" i="118"/>
  <c r="Y102" i="118"/>
  <c r="S103" i="118"/>
  <c r="T103" i="118"/>
  <c r="U103" i="118"/>
  <c r="V103" i="118"/>
  <c r="W103" i="118"/>
  <c r="X103" i="118"/>
  <c r="Y103" i="118"/>
  <c r="S104" i="118"/>
  <c r="T104" i="118"/>
  <c r="U104" i="118"/>
  <c r="V104" i="118"/>
  <c r="W104" i="118"/>
  <c r="X104" i="118"/>
  <c r="Y104" i="118"/>
  <c r="R104" i="118"/>
  <c r="R103" i="118"/>
  <c r="R102" i="118"/>
  <c r="R101" i="118"/>
  <c r="R100" i="118"/>
  <c r="R99" i="118"/>
  <c r="S93" i="118"/>
  <c r="T93" i="118"/>
  <c r="U93" i="118"/>
  <c r="V93" i="118"/>
  <c r="W93" i="118"/>
  <c r="X93" i="118"/>
  <c r="Y93" i="118"/>
  <c r="S94" i="118"/>
  <c r="T94" i="118"/>
  <c r="U94" i="118"/>
  <c r="V94" i="118"/>
  <c r="W94" i="118"/>
  <c r="X94" i="118"/>
  <c r="Y94" i="118"/>
  <c r="S95" i="118"/>
  <c r="T95" i="118"/>
  <c r="U95" i="118"/>
  <c r="V95" i="118"/>
  <c r="W95" i="118"/>
  <c r="X95" i="118"/>
  <c r="Y95" i="118"/>
  <c r="S96" i="118"/>
  <c r="T96" i="118"/>
  <c r="U96" i="118"/>
  <c r="V96" i="118"/>
  <c r="W96" i="118"/>
  <c r="X96" i="118"/>
  <c r="Y96" i="118"/>
  <c r="S97" i="118"/>
  <c r="T97" i="118"/>
  <c r="U97" i="118"/>
  <c r="V97" i="118"/>
  <c r="W97" i="118"/>
  <c r="X97" i="118"/>
  <c r="Y97" i="118"/>
  <c r="S98" i="118"/>
  <c r="T98" i="118"/>
  <c r="U98" i="118"/>
  <c r="V98" i="118"/>
  <c r="W98" i="118"/>
  <c r="X98" i="118"/>
  <c r="Y98" i="118"/>
  <c r="R98" i="118"/>
  <c r="R97" i="118"/>
  <c r="R96" i="118"/>
  <c r="R95" i="118"/>
  <c r="R94" i="118"/>
  <c r="R93" i="118"/>
  <c r="S87" i="118"/>
  <c r="T87" i="118"/>
  <c r="U87" i="118"/>
  <c r="V87" i="118"/>
  <c r="W87" i="118"/>
  <c r="X87" i="118"/>
  <c r="Y87" i="118"/>
  <c r="S88" i="118"/>
  <c r="T88" i="118"/>
  <c r="U88" i="118"/>
  <c r="V88" i="118"/>
  <c r="W88" i="118"/>
  <c r="X88" i="118"/>
  <c r="Y88" i="118"/>
  <c r="S89" i="118"/>
  <c r="T89" i="118"/>
  <c r="U89" i="118"/>
  <c r="V89" i="118"/>
  <c r="W89" i="118"/>
  <c r="X89" i="118"/>
  <c r="Y89" i="118"/>
  <c r="S90" i="118"/>
  <c r="T90" i="118"/>
  <c r="U90" i="118"/>
  <c r="V90" i="118"/>
  <c r="W90" i="118"/>
  <c r="X90" i="118"/>
  <c r="Y90" i="118"/>
  <c r="S91" i="118"/>
  <c r="T91" i="118"/>
  <c r="U91" i="118"/>
  <c r="V91" i="118"/>
  <c r="W91" i="118"/>
  <c r="X91" i="118"/>
  <c r="Y91" i="118"/>
  <c r="S92" i="118"/>
  <c r="T92" i="118"/>
  <c r="U92" i="118"/>
  <c r="V92" i="118"/>
  <c r="W92" i="118"/>
  <c r="X92" i="118"/>
  <c r="Y92" i="118"/>
  <c r="R92" i="118"/>
  <c r="R91" i="118"/>
  <c r="R90" i="118"/>
  <c r="R89" i="118"/>
  <c r="R88" i="118"/>
  <c r="R87" i="118"/>
  <c r="S81" i="118"/>
  <c r="T81" i="118"/>
  <c r="U81" i="118"/>
  <c r="V81" i="118"/>
  <c r="W81" i="118"/>
  <c r="X81" i="118"/>
  <c r="Y81" i="118"/>
  <c r="S82" i="118"/>
  <c r="T82" i="118"/>
  <c r="U82" i="118"/>
  <c r="V82" i="118"/>
  <c r="W82" i="118"/>
  <c r="X82" i="118"/>
  <c r="Y82" i="118"/>
  <c r="S83" i="118"/>
  <c r="T83" i="118"/>
  <c r="U83" i="118"/>
  <c r="V83" i="118"/>
  <c r="W83" i="118"/>
  <c r="X83" i="118"/>
  <c r="Y83" i="118"/>
  <c r="S84" i="118"/>
  <c r="T84" i="118"/>
  <c r="U84" i="118"/>
  <c r="V84" i="118"/>
  <c r="W84" i="118"/>
  <c r="X84" i="118"/>
  <c r="Y84" i="118"/>
  <c r="S85" i="118"/>
  <c r="T85" i="118"/>
  <c r="U85" i="118"/>
  <c r="V85" i="118"/>
  <c r="W85" i="118"/>
  <c r="X85" i="118"/>
  <c r="Y85" i="118"/>
  <c r="S86" i="118"/>
  <c r="T86" i="118"/>
  <c r="U86" i="118"/>
  <c r="V86" i="118"/>
  <c r="W86" i="118"/>
  <c r="X86" i="118"/>
  <c r="Y86" i="118"/>
  <c r="R86" i="118"/>
  <c r="R85" i="118"/>
  <c r="R84" i="118"/>
  <c r="R83" i="118"/>
  <c r="R82" i="118"/>
  <c r="R81" i="118"/>
  <c r="S75" i="118"/>
  <c r="T75" i="118"/>
  <c r="U75" i="118"/>
  <c r="V75" i="118"/>
  <c r="W75" i="118"/>
  <c r="X75" i="118"/>
  <c r="Y75" i="118"/>
  <c r="S76" i="118"/>
  <c r="T76" i="118"/>
  <c r="U76" i="118"/>
  <c r="V76" i="118"/>
  <c r="W76" i="118"/>
  <c r="X76" i="118"/>
  <c r="Y76" i="118"/>
  <c r="S77" i="118"/>
  <c r="T77" i="118"/>
  <c r="U77" i="118"/>
  <c r="V77" i="118"/>
  <c r="W77" i="118"/>
  <c r="X77" i="118"/>
  <c r="Y77" i="118"/>
  <c r="S78" i="118"/>
  <c r="T78" i="118"/>
  <c r="U78" i="118"/>
  <c r="V78" i="118"/>
  <c r="W78" i="118"/>
  <c r="X78" i="118"/>
  <c r="Y78" i="118"/>
  <c r="S79" i="118"/>
  <c r="T79" i="118"/>
  <c r="U79" i="118"/>
  <c r="V79" i="118"/>
  <c r="W79" i="118"/>
  <c r="X79" i="118"/>
  <c r="Y79" i="118"/>
  <c r="S80" i="118"/>
  <c r="T80" i="118"/>
  <c r="U80" i="118"/>
  <c r="V80" i="118"/>
  <c r="W80" i="118"/>
  <c r="X80" i="118"/>
  <c r="Y80" i="118"/>
  <c r="R80" i="118"/>
  <c r="R79" i="118"/>
  <c r="R78" i="118"/>
  <c r="R77" i="118"/>
  <c r="R76" i="118"/>
  <c r="R75" i="118"/>
  <c r="S69" i="118"/>
  <c r="T69" i="118"/>
  <c r="U69" i="118"/>
  <c r="V69" i="118"/>
  <c r="W69" i="118"/>
  <c r="X69" i="118"/>
  <c r="Y69" i="118"/>
  <c r="S70" i="118"/>
  <c r="T70" i="118"/>
  <c r="U70" i="118"/>
  <c r="V70" i="118"/>
  <c r="W70" i="118"/>
  <c r="X70" i="118"/>
  <c r="Y70" i="118"/>
  <c r="S71" i="118"/>
  <c r="T71" i="118"/>
  <c r="U71" i="118"/>
  <c r="V71" i="118"/>
  <c r="W71" i="118"/>
  <c r="X71" i="118"/>
  <c r="Y71" i="118"/>
  <c r="S72" i="118"/>
  <c r="T72" i="118"/>
  <c r="U72" i="118"/>
  <c r="V72" i="118"/>
  <c r="W72" i="118"/>
  <c r="X72" i="118"/>
  <c r="Y72" i="118"/>
  <c r="S73" i="118"/>
  <c r="T73" i="118"/>
  <c r="U73" i="118"/>
  <c r="V73" i="118"/>
  <c r="W73" i="118"/>
  <c r="X73" i="118"/>
  <c r="Y73" i="118"/>
  <c r="S74" i="118"/>
  <c r="T74" i="118"/>
  <c r="U74" i="118"/>
  <c r="V74" i="118"/>
  <c r="W74" i="118"/>
  <c r="X74" i="118"/>
  <c r="Y74" i="118"/>
  <c r="R74" i="118"/>
  <c r="R73" i="118"/>
  <c r="R72" i="118"/>
  <c r="R71" i="118"/>
  <c r="R70" i="118"/>
  <c r="R69" i="118"/>
  <c r="S63" i="118"/>
  <c r="T63" i="118"/>
  <c r="U63" i="118"/>
  <c r="V63" i="118"/>
  <c r="W63" i="118"/>
  <c r="X63" i="118"/>
  <c r="Y63" i="118"/>
  <c r="S64" i="118"/>
  <c r="T64" i="118"/>
  <c r="U64" i="118"/>
  <c r="V64" i="118"/>
  <c r="W64" i="118"/>
  <c r="X64" i="118"/>
  <c r="Y64" i="118"/>
  <c r="S65" i="118"/>
  <c r="T65" i="118"/>
  <c r="U65" i="118"/>
  <c r="V65" i="118"/>
  <c r="W65" i="118"/>
  <c r="X65" i="118"/>
  <c r="Y65" i="118"/>
  <c r="S66" i="118"/>
  <c r="T66" i="118"/>
  <c r="U66" i="118"/>
  <c r="V66" i="118"/>
  <c r="W66" i="118"/>
  <c r="X66" i="118"/>
  <c r="Y66" i="118"/>
  <c r="S67" i="118"/>
  <c r="T67" i="118"/>
  <c r="U67" i="118"/>
  <c r="V67" i="118"/>
  <c r="W67" i="118"/>
  <c r="X67" i="118"/>
  <c r="Y67" i="118"/>
  <c r="S68" i="118"/>
  <c r="T68" i="118"/>
  <c r="U68" i="118"/>
  <c r="V68" i="118"/>
  <c r="W68" i="118"/>
  <c r="X68" i="118"/>
  <c r="Y68" i="118"/>
  <c r="R68" i="118"/>
  <c r="R67" i="118"/>
  <c r="R66" i="118"/>
  <c r="R65" i="118"/>
  <c r="R64" i="118"/>
  <c r="R63" i="118"/>
  <c r="S57" i="118"/>
  <c r="T57" i="118"/>
  <c r="U57" i="118"/>
  <c r="V57" i="118"/>
  <c r="W57" i="118"/>
  <c r="X57" i="118"/>
  <c r="Y57" i="118"/>
  <c r="S58" i="118"/>
  <c r="T58" i="118"/>
  <c r="U58" i="118"/>
  <c r="V58" i="118"/>
  <c r="W58" i="118"/>
  <c r="X58" i="118"/>
  <c r="Y58" i="118"/>
  <c r="S59" i="118"/>
  <c r="T59" i="118"/>
  <c r="U59" i="118"/>
  <c r="V59" i="118"/>
  <c r="W59" i="118"/>
  <c r="X59" i="118"/>
  <c r="Y59" i="118"/>
  <c r="S60" i="118"/>
  <c r="T60" i="118"/>
  <c r="U60" i="118"/>
  <c r="V60" i="118"/>
  <c r="W60" i="118"/>
  <c r="X60" i="118"/>
  <c r="Y60" i="118"/>
  <c r="S61" i="118"/>
  <c r="T61" i="118"/>
  <c r="U61" i="118"/>
  <c r="V61" i="118"/>
  <c r="W61" i="118"/>
  <c r="X61" i="118"/>
  <c r="Y61" i="118"/>
  <c r="S62" i="118"/>
  <c r="T62" i="118"/>
  <c r="U62" i="118"/>
  <c r="V62" i="118"/>
  <c r="W62" i="118"/>
  <c r="X62" i="118"/>
  <c r="Y62" i="118"/>
  <c r="R62" i="118"/>
  <c r="R61" i="118"/>
  <c r="R60" i="118"/>
  <c r="R59" i="118"/>
  <c r="R58" i="118"/>
  <c r="R57" i="118"/>
  <c r="S51" i="118"/>
  <c r="T51" i="118"/>
  <c r="U51" i="118"/>
  <c r="V51" i="118"/>
  <c r="W51" i="118"/>
  <c r="X51" i="118"/>
  <c r="Y51" i="118"/>
  <c r="S52" i="118"/>
  <c r="T52" i="118"/>
  <c r="U52" i="118"/>
  <c r="V52" i="118"/>
  <c r="W52" i="118"/>
  <c r="X52" i="118"/>
  <c r="Y52" i="118"/>
  <c r="S53" i="118"/>
  <c r="T53" i="118"/>
  <c r="U53" i="118"/>
  <c r="V53" i="118"/>
  <c r="W53" i="118"/>
  <c r="X53" i="118"/>
  <c r="Y53" i="118"/>
  <c r="S54" i="118"/>
  <c r="T54" i="118"/>
  <c r="U54" i="118"/>
  <c r="V54" i="118"/>
  <c r="W54" i="118"/>
  <c r="X54" i="118"/>
  <c r="Y54" i="118"/>
  <c r="S55" i="118"/>
  <c r="T55" i="118"/>
  <c r="U55" i="118"/>
  <c r="V55" i="118"/>
  <c r="W55" i="118"/>
  <c r="X55" i="118"/>
  <c r="Y55" i="118"/>
  <c r="S56" i="118"/>
  <c r="T56" i="118"/>
  <c r="U56" i="118"/>
  <c r="V56" i="118"/>
  <c r="W56" i="118"/>
  <c r="X56" i="118"/>
  <c r="Y56" i="118"/>
  <c r="R56" i="118"/>
  <c r="R55" i="118"/>
  <c r="R54" i="118"/>
  <c r="R53" i="118"/>
  <c r="R52" i="118"/>
  <c r="R51" i="118"/>
  <c r="S45" i="118"/>
  <c r="T45" i="118"/>
  <c r="U45" i="118"/>
  <c r="V45" i="118"/>
  <c r="W45" i="118"/>
  <c r="X45" i="118"/>
  <c r="Y45" i="118"/>
  <c r="S46" i="118"/>
  <c r="T46" i="118"/>
  <c r="U46" i="118"/>
  <c r="V46" i="118"/>
  <c r="W46" i="118"/>
  <c r="X46" i="118"/>
  <c r="Y46" i="118"/>
  <c r="S47" i="118"/>
  <c r="T47" i="118"/>
  <c r="U47" i="118"/>
  <c r="V47" i="118"/>
  <c r="W47" i="118"/>
  <c r="X47" i="118"/>
  <c r="Y47" i="118"/>
  <c r="S48" i="118"/>
  <c r="T48" i="118"/>
  <c r="U48" i="118"/>
  <c r="V48" i="118"/>
  <c r="W48" i="118"/>
  <c r="X48" i="118"/>
  <c r="Y48" i="118"/>
  <c r="S49" i="118"/>
  <c r="T49" i="118"/>
  <c r="U49" i="118"/>
  <c r="V49" i="118"/>
  <c r="W49" i="118"/>
  <c r="X49" i="118"/>
  <c r="Y49" i="118"/>
  <c r="S50" i="118"/>
  <c r="T50" i="118"/>
  <c r="U50" i="118"/>
  <c r="V50" i="118"/>
  <c r="W50" i="118"/>
  <c r="X50" i="118"/>
  <c r="Y50" i="118"/>
  <c r="R50" i="118"/>
  <c r="R49" i="118"/>
  <c r="R48" i="118"/>
  <c r="R47" i="118"/>
  <c r="R46" i="118"/>
  <c r="R45" i="118"/>
  <c r="S39" i="118"/>
  <c r="T39" i="118"/>
  <c r="U39" i="118"/>
  <c r="V39" i="118"/>
  <c r="W39" i="118"/>
  <c r="X39" i="118"/>
  <c r="Y39" i="118"/>
  <c r="S40" i="118"/>
  <c r="T40" i="118"/>
  <c r="U40" i="118"/>
  <c r="V40" i="118"/>
  <c r="W40" i="118"/>
  <c r="X40" i="118"/>
  <c r="Y40" i="118"/>
  <c r="S41" i="118"/>
  <c r="T41" i="118"/>
  <c r="U41" i="118"/>
  <c r="V41" i="118"/>
  <c r="W41" i="118"/>
  <c r="X41" i="118"/>
  <c r="Y41" i="118"/>
  <c r="S42" i="118"/>
  <c r="T42" i="118"/>
  <c r="U42" i="118"/>
  <c r="V42" i="118"/>
  <c r="W42" i="118"/>
  <c r="X42" i="118"/>
  <c r="Y42" i="118"/>
  <c r="S43" i="118"/>
  <c r="T43" i="118"/>
  <c r="U43" i="118"/>
  <c r="V43" i="118"/>
  <c r="W43" i="118"/>
  <c r="X43" i="118"/>
  <c r="Y43" i="118"/>
  <c r="S44" i="118"/>
  <c r="T44" i="118"/>
  <c r="U44" i="118"/>
  <c r="V44" i="118"/>
  <c r="W44" i="118"/>
  <c r="X44" i="118"/>
  <c r="Y44" i="118"/>
  <c r="R44" i="118"/>
  <c r="R43" i="118"/>
  <c r="R42" i="118"/>
  <c r="R41" i="118"/>
  <c r="R40" i="118"/>
  <c r="R39" i="118"/>
  <c r="S33" i="118"/>
  <c r="T33" i="118"/>
  <c r="U33" i="118"/>
  <c r="V33" i="118"/>
  <c r="W33" i="118"/>
  <c r="X33" i="118"/>
  <c r="S34" i="118"/>
  <c r="T34" i="118"/>
  <c r="U34" i="118"/>
  <c r="V34" i="118"/>
  <c r="W34" i="118"/>
  <c r="X34" i="118"/>
  <c r="Y34" i="118"/>
  <c r="S35" i="118"/>
  <c r="T35" i="118"/>
  <c r="U35" i="118"/>
  <c r="V35" i="118"/>
  <c r="W35" i="118"/>
  <c r="X35" i="118"/>
  <c r="Y35" i="118"/>
  <c r="S36" i="118"/>
  <c r="T36" i="118"/>
  <c r="U36" i="118"/>
  <c r="V36" i="118"/>
  <c r="W36" i="118"/>
  <c r="X36" i="118"/>
  <c r="Y36" i="118"/>
  <c r="S37" i="118"/>
  <c r="T37" i="118"/>
  <c r="U37" i="118"/>
  <c r="V37" i="118"/>
  <c r="W37" i="118"/>
  <c r="X37" i="118"/>
  <c r="Y37" i="118"/>
  <c r="S38" i="118"/>
  <c r="T38" i="118"/>
  <c r="U38" i="118"/>
  <c r="V38" i="118"/>
  <c r="W38" i="118"/>
  <c r="X38" i="118"/>
  <c r="Y38" i="118"/>
  <c r="R38" i="118"/>
  <c r="R37" i="118"/>
  <c r="R36" i="118"/>
  <c r="R35" i="118"/>
  <c r="R34" i="118"/>
  <c r="R33" i="118"/>
  <c r="AU27" i="118" l="1"/>
  <c r="AV27" i="118"/>
  <c r="AU28" i="118"/>
  <c r="AV28" i="118"/>
  <c r="AT28" i="118"/>
  <c r="AT27" i="118"/>
  <c r="AQ27" i="118"/>
  <c r="AR27" i="118"/>
  <c r="AQ28" i="118"/>
  <c r="AR28" i="118"/>
  <c r="AP28" i="118"/>
  <c r="AP27" i="118"/>
  <c r="AU26" i="118"/>
  <c r="AV26" i="118"/>
  <c r="AT26" i="118"/>
  <c r="AQ26" i="118"/>
  <c r="AR26" i="118"/>
  <c r="AP26" i="118"/>
  <c r="AU24" i="118"/>
  <c r="AV24" i="118"/>
  <c r="AU25" i="118"/>
  <c r="AV25" i="118"/>
  <c r="AT25" i="118"/>
  <c r="AT24" i="118"/>
  <c r="AQ24" i="118"/>
  <c r="AR24" i="118"/>
  <c r="AQ25" i="118"/>
  <c r="AR25" i="118"/>
  <c r="AP25" i="118"/>
  <c r="AP24" i="118"/>
  <c r="AU23" i="118"/>
  <c r="AV23" i="118"/>
  <c r="AQ23" i="118"/>
  <c r="AR23" i="118"/>
  <c r="AT23" i="118"/>
  <c r="AP23" i="118"/>
  <c r="AU21" i="118"/>
  <c r="AV21" i="118"/>
  <c r="AU22" i="118"/>
  <c r="AV22" i="118"/>
  <c r="AQ21" i="118"/>
  <c r="AR21" i="118"/>
  <c r="AQ22" i="118"/>
  <c r="AR22" i="118"/>
  <c r="AT22" i="118"/>
  <c r="AT21" i="118"/>
  <c r="AP22" i="118"/>
  <c r="AP21" i="118"/>
  <c r="AU20" i="118"/>
  <c r="AV20" i="118"/>
  <c r="AT20" i="118"/>
  <c r="AQ20" i="118"/>
  <c r="AR20" i="118"/>
  <c r="AP20" i="118"/>
  <c r="AU19" i="118"/>
  <c r="AV19" i="118"/>
  <c r="AT19" i="118"/>
  <c r="AU18" i="118"/>
  <c r="AV18" i="118"/>
  <c r="AT18" i="118"/>
  <c r="AQ18" i="118"/>
  <c r="AR18" i="118"/>
  <c r="AQ19" i="118"/>
  <c r="AR19" i="118"/>
  <c r="AP19" i="118"/>
  <c r="AP18" i="118"/>
  <c r="AU17" i="118"/>
  <c r="AV17" i="118"/>
  <c r="AT17" i="118"/>
  <c r="AQ17" i="118"/>
  <c r="AR17" i="118"/>
  <c r="AP17" i="118"/>
  <c r="W26" i="118"/>
  <c r="X26" i="118"/>
  <c r="W27" i="118"/>
  <c r="X27" i="118"/>
  <c r="W28" i="118"/>
  <c r="X28" i="118"/>
  <c r="S26" i="118"/>
  <c r="T26" i="118"/>
  <c r="S27" i="118"/>
  <c r="T27" i="118"/>
  <c r="S28" i="118"/>
  <c r="T28" i="118"/>
  <c r="V28" i="118"/>
  <c r="V27" i="118"/>
  <c r="R28" i="118"/>
  <c r="R27" i="118"/>
  <c r="V26" i="118"/>
  <c r="R26" i="118"/>
  <c r="W23" i="118"/>
  <c r="X23" i="118"/>
  <c r="W24" i="118"/>
  <c r="X24" i="118"/>
  <c r="W25" i="118"/>
  <c r="X25" i="118"/>
  <c r="S23" i="118"/>
  <c r="T23" i="118"/>
  <c r="S24" i="118"/>
  <c r="T24" i="118"/>
  <c r="S25" i="118"/>
  <c r="T25" i="118"/>
  <c r="V25" i="118"/>
  <c r="V24" i="118"/>
  <c r="R25" i="118"/>
  <c r="R24" i="118"/>
  <c r="V23" i="118"/>
  <c r="R23" i="118"/>
  <c r="W21" i="118"/>
  <c r="X21" i="118"/>
  <c r="W22" i="118"/>
  <c r="X22" i="118"/>
  <c r="V22" i="118"/>
  <c r="V21" i="118"/>
  <c r="S21" i="118"/>
  <c r="T21" i="118"/>
  <c r="S22" i="118"/>
  <c r="T22" i="118"/>
  <c r="R22" i="118"/>
  <c r="R21" i="118"/>
  <c r="W20" i="118"/>
  <c r="X20" i="118"/>
  <c r="V20" i="118"/>
  <c r="S20" i="118"/>
  <c r="T20" i="118"/>
  <c r="R20" i="118"/>
  <c r="W19" i="118"/>
  <c r="X19" i="118"/>
  <c r="V19" i="118"/>
  <c r="S19" i="118"/>
  <c r="T19" i="118"/>
  <c r="R19" i="118"/>
  <c r="W18" i="118"/>
  <c r="X18" i="118"/>
  <c r="V18" i="118"/>
  <c r="S18" i="118"/>
  <c r="T18" i="118"/>
  <c r="R18" i="118"/>
  <c r="W17" i="118"/>
  <c r="X17" i="118"/>
  <c r="V17" i="118"/>
  <c r="S17" i="118"/>
  <c r="T17" i="118"/>
  <c r="R17" i="118"/>
  <c r="E17" i="118"/>
  <c r="E163" i="118" s="1"/>
  <c r="E26" i="118" l="1"/>
  <c r="E27" i="118" s="1"/>
  <c r="E28" i="118" s="1"/>
  <c r="E43" i="118"/>
  <c r="E55" i="118"/>
  <c r="E67" i="118"/>
  <c r="E79" i="118"/>
  <c r="E91" i="118"/>
  <c r="E103" i="118"/>
  <c r="E44" i="118"/>
  <c r="E56" i="118"/>
  <c r="E68" i="118"/>
  <c r="E80" i="118"/>
  <c r="E92" i="118"/>
  <c r="E104" i="118"/>
  <c r="E45" i="118"/>
  <c r="E57" i="118"/>
  <c r="E69" i="118"/>
  <c r="E81" i="118"/>
  <c r="E93" i="118"/>
  <c r="E33" i="118"/>
  <c r="E36" i="118"/>
  <c r="E48" i="118"/>
  <c r="E72" i="118"/>
  <c r="E96" i="118"/>
  <c r="E49" i="118"/>
  <c r="E73" i="118"/>
  <c r="E97" i="118"/>
  <c r="E50" i="118"/>
  <c r="E86" i="118"/>
  <c r="E74" i="118"/>
  <c r="E34" i="118"/>
  <c r="E46" i="118"/>
  <c r="E58" i="118"/>
  <c r="E70" i="118"/>
  <c r="E82" i="118"/>
  <c r="E94" i="118"/>
  <c r="E35" i="118"/>
  <c r="E47" i="118"/>
  <c r="E59" i="118"/>
  <c r="E71" i="118"/>
  <c r="E83" i="118"/>
  <c r="E95" i="118"/>
  <c r="E60" i="118"/>
  <c r="E84" i="118"/>
  <c r="E37" i="118"/>
  <c r="E61" i="118"/>
  <c r="E85" i="118"/>
  <c r="E38" i="118"/>
  <c r="E62" i="118"/>
  <c r="E98" i="118"/>
  <c r="E53" i="118"/>
  <c r="E89" i="118"/>
  <c r="E54" i="118"/>
  <c r="E90" i="118"/>
  <c r="E63" i="118"/>
  <c r="E99" i="118"/>
  <c r="E75" i="118"/>
  <c r="E40" i="118"/>
  <c r="E77" i="118"/>
  <c r="E78" i="118"/>
  <c r="E52" i="118"/>
  <c r="E88" i="118"/>
  <c r="E87" i="118"/>
  <c r="E42" i="118"/>
  <c r="E64" i="118"/>
  <c r="E100" i="118"/>
  <c r="E65" i="118"/>
  <c r="E101" i="118"/>
  <c r="E66" i="118"/>
  <c r="E102" i="118"/>
  <c r="E39" i="118"/>
  <c r="E76" i="118"/>
  <c r="E41" i="118"/>
  <c r="E51" i="118"/>
  <c r="E20" i="118"/>
  <c r="E23" i="118"/>
  <c r="E24" i="118" s="1"/>
  <c r="E25" i="118" s="1"/>
  <c r="AC27" i="118"/>
  <c r="AC28" i="118" s="1"/>
  <c r="AB27" i="118"/>
  <c r="AB28" i="118" s="1"/>
  <c r="AC24" i="118"/>
  <c r="AC25" i="118" s="1"/>
  <c r="AB24" i="118"/>
  <c r="AB25" i="118" s="1"/>
  <c r="AC21" i="118"/>
  <c r="AC22" i="118" s="1"/>
  <c r="AB21" i="118"/>
  <c r="AB22" i="118" s="1"/>
  <c r="AC18" i="118"/>
  <c r="AC19" i="118" s="1"/>
  <c r="AB18" i="118"/>
  <c r="AB19" i="118" s="1"/>
  <c r="D27" i="118"/>
  <c r="D28" i="118" s="1"/>
  <c r="D24" i="118"/>
  <c r="D25" i="118" s="1"/>
  <c r="D21" i="118"/>
  <c r="E18" i="118"/>
  <c r="D18" i="118"/>
  <c r="AV16" i="118"/>
  <c r="AU16" i="118"/>
  <c r="AT16" i="118"/>
  <c r="AR16" i="118"/>
  <c r="AQ16" i="118"/>
  <c r="AP16" i="118"/>
  <c r="X16" i="118"/>
  <c r="W16" i="118"/>
  <c r="V16" i="118"/>
  <c r="T16" i="118"/>
  <c r="S16" i="118"/>
  <c r="R16" i="118"/>
  <c r="E19" i="118" l="1"/>
  <c r="E165" i="118" s="1"/>
  <c r="E164" i="118"/>
  <c r="E21" i="118"/>
  <c r="E166" i="118"/>
  <c r="D19" i="118"/>
  <c r="D165" i="118" s="1"/>
  <c r="D164" i="118"/>
  <c r="D22" i="118"/>
  <c r="D168" i="118" s="1"/>
  <c r="D167" i="118"/>
  <c r="W12" i="118"/>
  <c r="W11" i="118"/>
  <c r="W10" i="118"/>
  <c r="W9" i="118"/>
  <c r="W8" i="118"/>
  <c r="W7" i="118"/>
  <c r="W6" i="118"/>
  <c r="B7" i="118"/>
  <c r="B8" i="118"/>
  <c r="B9" i="118"/>
  <c r="B10" i="118"/>
  <c r="B11" i="118"/>
  <c r="B12" i="118"/>
  <c r="B6" i="118"/>
  <c r="B17" i="118" s="1"/>
  <c r="X7" i="118"/>
  <c r="X9" i="118" s="1"/>
  <c r="X10" i="118" s="1"/>
  <c r="X11" i="118" s="1"/>
  <c r="X12" i="118" s="1"/>
  <c r="C7" i="118"/>
  <c r="C9" i="118" s="1"/>
  <c r="C10" i="118" s="1"/>
  <c r="C11" i="118" s="1"/>
  <c r="C12" i="118" s="1"/>
  <c r="E22" i="118" l="1"/>
  <c r="E168" i="118" s="1"/>
  <c r="E167" i="118"/>
  <c r="B166" i="118"/>
  <c r="B168" i="118"/>
  <c r="C168" i="118"/>
  <c r="B164" i="118"/>
  <c r="B165" i="118"/>
  <c r="B167" i="118"/>
  <c r="B163" i="118"/>
  <c r="C166" i="118"/>
  <c r="C163" i="118"/>
  <c r="C164" i="118"/>
  <c r="C165" i="118"/>
  <c r="C167" i="118"/>
  <c r="C38" i="118"/>
  <c r="C44" i="118"/>
  <c r="C50" i="118"/>
  <c r="C56" i="118"/>
  <c r="C62" i="118"/>
  <c r="C68" i="118"/>
  <c r="C74" i="118"/>
  <c r="C80" i="118"/>
  <c r="C86" i="118"/>
  <c r="C92" i="118"/>
  <c r="C98" i="118"/>
  <c r="C104" i="118"/>
  <c r="B39" i="118"/>
  <c r="B45" i="118"/>
  <c r="B51" i="118"/>
  <c r="B57" i="118"/>
  <c r="B63" i="118"/>
  <c r="B69" i="118"/>
  <c r="B75" i="118"/>
  <c r="B81" i="118"/>
  <c r="B87" i="118"/>
  <c r="B93" i="118"/>
  <c r="B99" i="118"/>
  <c r="C33" i="118"/>
  <c r="C39" i="118"/>
  <c r="C45" i="118"/>
  <c r="C51" i="118"/>
  <c r="C63" i="118"/>
  <c r="C69" i="118"/>
  <c r="C75" i="118"/>
  <c r="C81" i="118"/>
  <c r="C87" i="118"/>
  <c r="C93" i="118"/>
  <c r="C99" i="118"/>
  <c r="B33" i="118"/>
  <c r="C40" i="118"/>
  <c r="C52" i="118"/>
  <c r="C64" i="118"/>
  <c r="C70" i="118"/>
  <c r="C76" i="118"/>
  <c r="C88" i="118"/>
  <c r="C94" i="118"/>
  <c r="C100" i="118"/>
  <c r="B41" i="118"/>
  <c r="B53" i="118"/>
  <c r="B65" i="118"/>
  <c r="B77" i="118"/>
  <c r="B89" i="118"/>
  <c r="B101" i="118"/>
  <c r="C47" i="118"/>
  <c r="C59" i="118"/>
  <c r="C71" i="118"/>
  <c r="C83" i="118"/>
  <c r="C101" i="118"/>
  <c r="B36" i="118"/>
  <c r="B54" i="118"/>
  <c r="B66" i="118"/>
  <c r="B90" i="118"/>
  <c r="B78" i="118"/>
  <c r="C57" i="118"/>
  <c r="B84" i="118"/>
  <c r="B34" i="118"/>
  <c r="B40" i="118"/>
  <c r="B46" i="118"/>
  <c r="B52" i="118"/>
  <c r="B58" i="118"/>
  <c r="B64" i="118"/>
  <c r="B70" i="118"/>
  <c r="B76" i="118"/>
  <c r="B82" i="118"/>
  <c r="B88" i="118"/>
  <c r="B94" i="118"/>
  <c r="B100" i="118"/>
  <c r="C34" i="118"/>
  <c r="C46" i="118"/>
  <c r="C58" i="118"/>
  <c r="C82" i="118"/>
  <c r="B35" i="118"/>
  <c r="B47" i="118"/>
  <c r="B59" i="118"/>
  <c r="B71" i="118"/>
  <c r="B83" i="118"/>
  <c r="B95" i="118"/>
  <c r="C35" i="118"/>
  <c r="C41" i="118"/>
  <c r="C53" i="118"/>
  <c r="C65" i="118"/>
  <c r="C77" i="118"/>
  <c r="C89" i="118"/>
  <c r="C95" i="118"/>
  <c r="B42" i="118"/>
  <c r="B48" i="118"/>
  <c r="B60" i="118"/>
  <c r="B72" i="118"/>
  <c r="B96" i="118"/>
  <c r="C43" i="118"/>
  <c r="C61" i="118"/>
  <c r="C79" i="118"/>
  <c r="C97" i="118"/>
  <c r="B44" i="118"/>
  <c r="B62" i="118"/>
  <c r="B80" i="118"/>
  <c r="B98" i="118"/>
  <c r="C48" i="118"/>
  <c r="C66" i="118"/>
  <c r="C84" i="118"/>
  <c r="B102" i="118"/>
  <c r="C49" i="118"/>
  <c r="C85" i="118"/>
  <c r="B86" i="118"/>
  <c r="C72" i="118"/>
  <c r="B55" i="118"/>
  <c r="B73" i="118"/>
  <c r="C73" i="118"/>
  <c r="B92" i="118"/>
  <c r="C60" i="118"/>
  <c r="C96" i="118"/>
  <c r="B61" i="118"/>
  <c r="B79" i="118"/>
  <c r="C103" i="118"/>
  <c r="C37" i="118"/>
  <c r="B56" i="118"/>
  <c r="B97" i="118"/>
  <c r="B37" i="118"/>
  <c r="C42" i="118"/>
  <c r="B43" i="118"/>
  <c r="B49" i="118"/>
  <c r="B67" i="118"/>
  <c r="B85" i="118"/>
  <c r="C102" i="118"/>
  <c r="C67" i="118"/>
  <c r="B103" i="118"/>
  <c r="B50" i="118"/>
  <c r="B68" i="118"/>
  <c r="C36" i="118"/>
  <c r="C54" i="118"/>
  <c r="C90" i="118"/>
  <c r="B104" i="118"/>
  <c r="B91" i="118"/>
  <c r="B127" i="118" s="1"/>
  <c r="C55" i="118"/>
  <c r="C91" i="118"/>
  <c r="B38" i="118"/>
  <c r="B74" i="118"/>
  <c r="C78" i="118"/>
  <c r="Z17" i="118"/>
  <c r="B18" i="118"/>
  <c r="B19" i="118" s="1"/>
  <c r="B20" i="118" s="1"/>
  <c r="C17" i="118"/>
  <c r="C18" i="118" s="1"/>
  <c r="C19" i="118" s="1"/>
  <c r="X8" i="118"/>
  <c r="C8" i="118"/>
  <c r="B128" i="118" l="1"/>
  <c r="B129" i="118" s="1"/>
  <c r="B130" i="118" s="1"/>
  <c r="B131" i="118" s="1"/>
  <c r="B132" i="118" s="1"/>
  <c r="B133" i="118" s="1"/>
  <c r="B134" i="118" s="1"/>
  <c r="B135" i="118" s="1"/>
  <c r="B136" i="118" s="1"/>
  <c r="B137" i="118" s="1"/>
  <c r="B138" i="118" s="1"/>
  <c r="B139" i="118" s="1"/>
  <c r="B140" i="118" s="1"/>
  <c r="B141" i="118" s="1"/>
  <c r="B142" i="118" s="1"/>
  <c r="B152" i="118"/>
  <c r="C127" i="118"/>
  <c r="C128" i="118" s="1"/>
  <c r="C129" i="118" s="1"/>
  <c r="C130" i="118" s="1"/>
  <c r="C131" i="118" s="1"/>
  <c r="C132" i="118" s="1"/>
  <c r="C133" i="118" s="1"/>
  <c r="C134" i="118" s="1"/>
  <c r="C135" i="118" s="1"/>
  <c r="C136" i="118" s="1"/>
  <c r="C137" i="118" s="1"/>
  <c r="C138" i="118" s="1"/>
  <c r="C139" i="118" s="1"/>
  <c r="C140" i="118" s="1"/>
  <c r="C141" i="118" s="1"/>
  <c r="B21" i="118"/>
  <c r="B22" i="118" s="1"/>
  <c r="B23" i="118" s="1"/>
  <c r="C20" i="118"/>
  <c r="C21" i="118" s="1"/>
  <c r="C22" i="118" s="1"/>
  <c r="Z18" i="118"/>
  <c r="Z19" i="118" s="1"/>
  <c r="Z20" i="118" s="1"/>
  <c r="AA17" i="118"/>
  <c r="AA18" i="118" s="1"/>
  <c r="AA19" i="118" s="1"/>
  <c r="H210" i="86"/>
  <c r="G210" i="86"/>
  <c r="F210" i="86"/>
  <c r="B218" i="86"/>
  <c r="B217" i="86"/>
  <c r="B216" i="86"/>
  <c r="B215" i="86"/>
  <c r="B214" i="86"/>
  <c r="B213" i="86"/>
  <c r="F212" i="86"/>
  <c r="H197" i="86"/>
  <c r="G197" i="86"/>
  <c r="F197" i="86"/>
  <c r="B205" i="86"/>
  <c r="B204" i="86"/>
  <c r="B203" i="86"/>
  <c r="B202" i="86"/>
  <c r="B201" i="86"/>
  <c r="B200" i="86"/>
  <c r="F199" i="86"/>
  <c r="F186" i="86"/>
  <c r="H184" i="86"/>
  <c r="G184" i="86"/>
  <c r="F184" i="86"/>
  <c r="B191" i="86"/>
  <c r="B190" i="86"/>
  <c r="B189" i="86"/>
  <c r="B188" i="86"/>
  <c r="B187" i="86"/>
  <c r="E57" i="90"/>
  <c r="D66" i="90"/>
  <c r="D65" i="90"/>
  <c r="E64" i="90"/>
  <c r="D63" i="90"/>
  <c r="D62" i="90"/>
  <c r="E61" i="90"/>
  <c r="AH8" i="118"/>
  <c r="AG8" i="118"/>
  <c r="AF8" i="118"/>
  <c r="D60" i="90"/>
  <c r="M8" i="118"/>
  <c r="L8" i="118"/>
  <c r="K8" i="118"/>
  <c r="D59" i="90"/>
  <c r="E58" i="90"/>
  <c r="E69" i="90"/>
  <c r="G22" i="114"/>
  <c r="C152" i="118" l="1"/>
  <c r="C153" i="118" s="1"/>
  <c r="C154" i="118" s="1"/>
  <c r="C155" i="118" s="1"/>
  <c r="C156" i="118" s="1"/>
  <c r="B153" i="118"/>
  <c r="B154" i="118" s="1"/>
  <c r="B155" i="118" s="1"/>
  <c r="B156" i="118" s="1"/>
  <c r="B143" i="118"/>
  <c r="B144" i="118" s="1"/>
  <c r="B145" i="118" s="1"/>
  <c r="B146" i="118" s="1"/>
  <c r="B147" i="118" s="1"/>
  <c r="C142" i="118"/>
  <c r="C143" i="118" s="1"/>
  <c r="C144" i="118" s="1"/>
  <c r="C145" i="118" s="1"/>
  <c r="C146" i="118" s="1"/>
  <c r="Z21" i="118"/>
  <c r="Z22" i="118" s="1"/>
  <c r="Z23" i="118" s="1"/>
  <c r="AA20" i="118"/>
  <c r="AA21" i="118" s="1"/>
  <c r="AA22" i="118" s="1"/>
  <c r="B24" i="118"/>
  <c r="B25" i="118" s="1"/>
  <c r="B26" i="118" s="1"/>
  <c r="B27" i="118" s="1"/>
  <c r="B28" i="118" s="1"/>
  <c r="C23" i="118"/>
  <c r="C24" i="118" s="1"/>
  <c r="C25" i="118" s="1"/>
  <c r="C26" i="118" s="1"/>
  <c r="C27" i="118" s="1"/>
  <c r="C28" i="118" s="1"/>
  <c r="G23" i="117"/>
  <c r="B148" i="118" l="1"/>
  <c r="B149" i="118" s="1"/>
  <c r="B150" i="118" s="1"/>
  <c r="B151" i="118" s="1"/>
  <c r="C147" i="118"/>
  <c r="C148" i="118" s="1"/>
  <c r="C149" i="118" s="1"/>
  <c r="C150" i="118" s="1"/>
  <c r="C151" i="118" s="1"/>
  <c r="Z24" i="118"/>
  <c r="Z25" i="118" s="1"/>
  <c r="Z26" i="118" s="1"/>
  <c r="Z27" i="118" s="1"/>
  <c r="Z28" i="118" s="1"/>
  <c r="AA23" i="118"/>
  <c r="AA24" i="118" s="1"/>
  <c r="AA25" i="118" s="1"/>
  <c r="AA26" i="118" s="1"/>
  <c r="AA27" i="118" s="1"/>
  <c r="AA28" i="118" s="1"/>
  <c r="B282" i="117"/>
  <c r="B273" i="117"/>
  <c r="B278" i="117" s="1"/>
  <c r="B268" i="117"/>
  <c r="B265" i="117"/>
  <c r="F262" i="117"/>
  <c r="B260" i="117"/>
  <c r="B272" i="117" s="1"/>
  <c r="B277" i="117" s="1"/>
  <c r="F258" i="117"/>
  <c r="B256" i="117"/>
  <c r="B253" i="117"/>
  <c r="B245" i="117"/>
  <c r="L243" i="117"/>
  <c r="K243" i="117"/>
  <c r="J243" i="117"/>
  <c r="I243" i="117"/>
  <c r="H243" i="117"/>
  <c r="G243" i="117"/>
  <c r="F243" i="117"/>
  <c r="E243" i="117"/>
  <c r="L238" i="117"/>
  <c r="K238" i="117"/>
  <c r="J238" i="117"/>
  <c r="I238" i="117"/>
  <c r="H238" i="117"/>
  <c r="G238" i="117"/>
  <c r="F238" i="117"/>
  <c r="E238" i="117"/>
  <c r="L233" i="117"/>
  <c r="K233" i="117"/>
  <c r="J233" i="117"/>
  <c r="I233" i="117"/>
  <c r="H233" i="117"/>
  <c r="G233" i="117"/>
  <c r="F233" i="117"/>
  <c r="E233" i="117"/>
  <c r="L228" i="117"/>
  <c r="K228" i="117"/>
  <c r="J228" i="117"/>
  <c r="I228" i="117"/>
  <c r="H228" i="117"/>
  <c r="G228" i="117"/>
  <c r="F228" i="117"/>
  <c r="E228" i="117"/>
  <c r="L223" i="117"/>
  <c r="K223" i="117"/>
  <c r="J223" i="117"/>
  <c r="I223" i="117"/>
  <c r="H223" i="117"/>
  <c r="G223" i="117"/>
  <c r="F223" i="117"/>
  <c r="E223" i="117"/>
  <c r="L218" i="117"/>
  <c r="K218" i="117"/>
  <c r="J218" i="117"/>
  <c r="I218" i="117"/>
  <c r="H218" i="117"/>
  <c r="G218" i="117"/>
  <c r="F218" i="117"/>
  <c r="E218" i="117"/>
  <c r="L213" i="117"/>
  <c r="K213" i="117"/>
  <c r="J213" i="117"/>
  <c r="I213" i="117"/>
  <c r="H213" i="117"/>
  <c r="G213" i="117"/>
  <c r="F213" i="117"/>
  <c r="E213" i="117"/>
  <c r="L208" i="117"/>
  <c r="K208" i="117"/>
  <c r="J208" i="117"/>
  <c r="I208" i="117"/>
  <c r="H208" i="117"/>
  <c r="G208" i="117"/>
  <c r="F208" i="117"/>
  <c r="E208" i="117"/>
  <c r="B200" i="117"/>
  <c r="B197" i="117"/>
  <c r="B189" i="117"/>
  <c r="L187" i="117"/>
  <c r="K187" i="117"/>
  <c r="J187" i="117"/>
  <c r="I187" i="117"/>
  <c r="H187" i="117"/>
  <c r="G187" i="117"/>
  <c r="F187" i="117"/>
  <c r="E187" i="117"/>
  <c r="B183" i="117"/>
  <c r="B239" i="117" s="1"/>
  <c r="L182" i="117"/>
  <c r="K182" i="117"/>
  <c r="J182" i="117"/>
  <c r="I182" i="117"/>
  <c r="H182" i="117"/>
  <c r="G182" i="117"/>
  <c r="F182" i="117"/>
  <c r="E182" i="117"/>
  <c r="B178" i="117"/>
  <c r="B234" i="117" s="1"/>
  <c r="L177" i="117"/>
  <c r="K177" i="117"/>
  <c r="J177" i="117"/>
  <c r="I177" i="117"/>
  <c r="H177" i="117"/>
  <c r="G177" i="117"/>
  <c r="F177" i="117"/>
  <c r="E177" i="117"/>
  <c r="B173" i="117"/>
  <c r="B229" i="117" s="1"/>
  <c r="L172" i="117"/>
  <c r="K172" i="117"/>
  <c r="J172" i="117"/>
  <c r="I172" i="117"/>
  <c r="H172" i="117"/>
  <c r="G172" i="117"/>
  <c r="F172" i="117"/>
  <c r="E172" i="117"/>
  <c r="B168" i="117"/>
  <c r="B224" i="117" s="1"/>
  <c r="L167" i="117"/>
  <c r="K167" i="117"/>
  <c r="J167" i="117"/>
  <c r="I167" i="117"/>
  <c r="H167" i="117"/>
  <c r="G167" i="117"/>
  <c r="F167" i="117"/>
  <c r="E167" i="117"/>
  <c r="B163" i="117"/>
  <c r="B219" i="117" s="1"/>
  <c r="L162" i="117"/>
  <c r="K162" i="117"/>
  <c r="J162" i="117"/>
  <c r="I162" i="117"/>
  <c r="H162" i="117"/>
  <c r="G162" i="117"/>
  <c r="F162" i="117"/>
  <c r="E162" i="117"/>
  <c r="B158" i="117"/>
  <c r="B214" i="117" s="1"/>
  <c r="L157" i="117"/>
  <c r="K157" i="117"/>
  <c r="J157" i="117"/>
  <c r="I157" i="117"/>
  <c r="H157" i="117"/>
  <c r="G157" i="117"/>
  <c r="F157" i="117"/>
  <c r="E157" i="117"/>
  <c r="B153" i="117"/>
  <c r="B209" i="117" s="1"/>
  <c r="L152" i="117"/>
  <c r="K152" i="117"/>
  <c r="J152" i="117"/>
  <c r="I152" i="117"/>
  <c r="H152" i="117"/>
  <c r="G152" i="117"/>
  <c r="F152" i="117"/>
  <c r="E152" i="117"/>
  <c r="B148" i="117"/>
  <c r="B204" i="117" s="1"/>
  <c r="B145" i="117"/>
  <c r="B142" i="117"/>
  <c r="G137" i="117"/>
  <c r="G192" i="117" s="1"/>
  <c r="G248" i="117" s="1"/>
  <c r="B134" i="117"/>
  <c r="L132" i="117"/>
  <c r="K132" i="117"/>
  <c r="J132" i="117"/>
  <c r="I132" i="117"/>
  <c r="H132" i="117"/>
  <c r="G132" i="117"/>
  <c r="F132" i="117"/>
  <c r="E132" i="117"/>
  <c r="P130" i="117"/>
  <c r="O130" i="117"/>
  <c r="B129" i="117" s="1"/>
  <c r="L128" i="117"/>
  <c r="K128" i="117"/>
  <c r="J128" i="117"/>
  <c r="I128" i="117"/>
  <c r="H128" i="117"/>
  <c r="G128" i="117"/>
  <c r="F128" i="117"/>
  <c r="E128" i="117"/>
  <c r="P126" i="117"/>
  <c r="O126" i="117"/>
  <c r="B125" i="117" s="1"/>
  <c r="L124" i="117"/>
  <c r="K124" i="117"/>
  <c r="J124" i="117"/>
  <c r="I124" i="117"/>
  <c r="H124" i="117"/>
  <c r="G124" i="117"/>
  <c r="F124" i="117"/>
  <c r="E124" i="117"/>
  <c r="P122" i="117"/>
  <c r="O122" i="117"/>
  <c r="B121" i="117" s="1"/>
  <c r="L120" i="117"/>
  <c r="K120" i="117"/>
  <c r="J120" i="117"/>
  <c r="I120" i="117"/>
  <c r="H120" i="117"/>
  <c r="G120" i="117"/>
  <c r="F120" i="117"/>
  <c r="E120" i="117"/>
  <c r="P118" i="117"/>
  <c r="O118" i="117"/>
  <c r="B117" i="117" s="1"/>
  <c r="L116" i="117"/>
  <c r="K116" i="117"/>
  <c r="J116" i="117"/>
  <c r="I116" i="117"/>
  <c r="H116" i="117"/>
  <c r="G116" i="117"/>
  <c r="F116" i="117"/>
  <c r="E116" i="117"/>
  <c r="P114" i="117"/>
  <c r="O114" i="117"/>
  <c r="B113" i="117" s="1"/>
  <c r="L112" i="117"/>
  <c r="L147" i="117" s="1"/>
  <c r="L203" i="117" s="1"/>
  <c r="B109" i="117"/>
  <c r="B106" i="117"/>
  <c r="I102" i="117"/>
  <c r="H102" i="117"/>
  <c r="G102" i="117"/>
  <c r="I101" i="117"/>
  <c r="H101" i="117"/>
  <c r="G101" i="117"/>
  <c r="G103" i="117" s="1"/>
  <c r="B101" i="117"/>
  <c r="I100" i="117"/>
  <c r="H100" i="117"/>
  <c r="G100" i="117"/>
  <c r="D99" i="117"/>
  <c r="P98" i="117"/>
  <c r="O98" i="117"/>
  <c r="B98" i="117" s="1"/>
  <c r="I97" i="117"/>
  <c r="H97" i="117"/>
  <c r="G97" i="117"/>
  <c r="D96" i="117"/>
  <c r="P95" i="117"/>
  <c r="O95" i="117"/>
  <c r="B95" i="117" s="1"/>
  <c r="B94" i="117"/>
  <c r="I93" i="117"/>
  <c r="H93" i="117"/>
  <c r="G93" i="117"/>
  <c r="P91" i="117"/>
  <c r="O91" i="117"/>
  <c r="B91" i="117" s="1"/>
  <c r="I90" i="117"/>
  <c r="H90" i="117"/>
  <c r="G90" i="117"/>
  <c r="D89" i="117"/>
  <c r="D92" i="117" s="1"/>
  <c r="P88" i="117"/>
  <c r="O88" i="117"/>
  <c r="B88" i="117" s="1"/>
  <c r="B87" i="117"/>
  <c r="B86" i="117"/>
  <c r="I85" i="117"/>
  <c r="H85" i="117"/>
  <c r="G85" i="117"/>
  <c r="P83" i="117"/>
  <c r="O83" i="117"/>
  <c r="B83" i="117" s="1"/>
  <c r="I82" i="117"/>
  <c r="H82" i="117"/>
  <c r="G82" i="117"/>
  <c r="D81" i="117"/>
  <c r="D84" i="117" s="1"/>
  <c r="P80" i="117"/>
  <c r="O80" i="117"/>
  <c r="B80" i="117" s="1"/>
  <c r="B79" i="117"/>
  <c r="I78" i="117"/>
  <c r="H78" i="117"/>
  <c r="G78" i="117"/>
  <c r="P76" i="117"/>
  <c r="O76" i="117"/>
  <c r="B76" i="117" s="1"/>
  <c r="I75" i="117"/>
  <c r="H75" i="117"/>
  <c r="G75" i="117"/>
  <c r="D74" i="117"/>
  <c r="D77" i="117" s="1"/>
  <c r="P73" i="117"/>
  <c r="O73" i="117"/>
  <c r="B73" i="117" s="1"/>
  <c r="B72" i="117"/>
  <c r="B71" i="117"/>
  <c r="I70" i="117"/>
  <c r="H70" i="117"/>
  <c r="G70" i="117"/>
  <c r="P68" i="117"/>
  <c r="O68" i="117"/>
  <c r="B68" i="117" s="1"/>
  <c r="I67" i="117"/>
  <c r="H67" i="117"/>
  <c r="G67" i="117"/>
  <c r="D66" i="117"/>
  <c r="D69" i="117" s="1"/>
  <c r="P65" i="117"/>
  <c r="O65" i="117"/>
  <c r="B65" i="117" s="1"/>
  <c r="B64" i="117"/>
  <c r="I63" i="117"/>
  <c r="H63" i="117"/>
  <c r="G63" i="117"/>
  <c r="P61" i="117"/>
  <c r="O61" i="117"/>
  <c r="B61" i="117" s="1"/>
  <c r="I60" i="117"/>
  <c r="H60" i="117"/>
  <c r="G60" i="117"/>
  <c r="D59" i="117"/>
  <c r="B217" i="117" s="1"/>
  <c r="P58" i="117"/>
  <c r="O58" i="117"/>
  <c r="B58" i="117" s="1"/>
  <c r="B57" i="117"/>
  <c r="B56" i="117"/>
  <c r="B55" i="117"/>
  <c r="I54" i="117"/>
  <c r="H54" i="117"/>
  <c r="G54" i="117"/>
  <c r="D54" i="117"/>
  <c r="D53" i="117"/>
  <c r="D52" i="117"/>
  <c r="B52" i="117"/>
  <c r="B51" i="117"/>
  <c r="I50" i="117"/>
  <c r="H50" i="117"/>
  <c r="G50" i="117"/>
  <c r="D50" i="117"/>
  <c r="D49" i="117"/>
  <c r="D48" i="117"/>
  <c r="B48" i="117"/>
  <c r="B47" i="117"/>
  <c r="B46" i="117"/>
  <c r="I45" i="117"/>
  <c r="H45" i="117"/>
  <c r="G45" i="117"/>
  <c r="D45" i="117"/>
  <c r="D44" i="117"/>
  <c r="D43" i="117"/>
  <c r="B43" i="117"/>
  <c r="B42" i="117"/>
  <c r="I41" i="117"/>
  <c r="H41" i="117"/>
  <c r="G41" i="117"/>
  <c r="D41" i="117"/>
  <c r="D40" i="117"/>
  <c r="D39" i="117"/>
  <c r="D67" i="117" s="1"/>
  <c r="D82" i="117" s="1"/>
  <c r="D85" i="117" s="1"/>
  <c r="B39" i="117"/>
  <c r="B38" i="117"/>
  <c r="B37" i="117"/>
  <c r="I36" i="117"/>
  <c r="H36" i="117"/>
  <c r="G36" i="117"/>
  <c r="D36" i="117"/>
  <c r="D35" i="117"/>
  <c r="D34" i="117"/>
  <c r="B34" i="117"/>
  <c r="B33" i="117"/>
  <c r="I32" i="117"/>
  <c r="H32" i="117"/>
  <c r="G32" i="117"/>
  <c r="D32" i="117"/>
  <c r="B187" i="117" s="1"/>
  <c r="D31" i="117"/>
  <c r="B186" i="117" s="1"/>
  <c r="D30" i="117"/>
  <c r="C260" i="117" s="1"/>
  <c r="B30" i="117"/>
  <c r="B29" i="117"/>
  <c r="B28" i="117"/>
  <c r="B27" i="117"/>
  <c r="G25" i="117"/>
  <c r="H25" i="117" s="1"/>
  <c r="I25" i="117" s="1"/>
  <c r="B23" i="117"/>
  <c r="B19" i="117"/>
  <c r="B17" i="117"/>
  <c r="B10" i="117"/>
  <c r="B170" i="117" l="1"/>
  <c r="H103" i="117"/>
  <c r="B212" i="117"/>
  <c r="B207" i="117"/>
  <c r="C250" i="117" s="1"/>
  <c r="B242" i="117"/>
  <c r="B182" i="117"/>
  <c r="D62" i="117"/>
  <c r="D102" i="117" s="1"/>
  <c r="B176" i="117"/>
  <c r="F137" i="117"/>
  <c r="F192" i="117" s="1"/>
  <c r="F248" i="117" s="1"/>
  <c r="B171" i="117"/>
  <c r="D73" i="117"/>
  <c r="D76" i="117" s="1"/>
  <c r="B177" i="117"/>
  <c r="C261" i="117"/>
  <c r="K112" i="117"/>
  <c r="K147" i="117" s="1"/>
  <c r="K203" i="117" s="1"/>
  <c r="C262" i="117"/>
  <c r="B175" i="117"/>
  <c r="B181" i="117"/>
  <c r="D273" i="117"/>
  <c r="D272" i="117"/>
  <c r="B165" i="117"/>
  <c r="B172" i="117"/>
  <c r="B237" i="117"/>
  <c r="D58" i="117"/>
  <c r="I103" i="117"/>
  <c r="B166" i="117"/>
  <c r="B160" i="117"/>
  <c r="B167" i="117"/>
  <c r="B232" i="117"/>
  <c r="B115" i="117"/>
  <c r="B119" i="117"/>
  <c r="B123" i="117"/>
  <c r="B127" i="117"/>
  <c r="B131" i="117"/>
  <c r="B161" i="117"/>
  <c r="D97" i="117"/>
  <c r="B155" i="117"/>
  <c r="B162" i="117"/>
  <c r="B227" i="117"/>
  <c r="D60" i="117"/>
  <c r="D70" i="117"/>
  <c r="D100" i="117" s="1"/>
  <c r="B156" i="117"/>
  <c r="C139" i="117"/>
  <c r="B150" i="117"/>
  <c r="C193" i="117" s="1"/>
  <c r="B157" i="117"/>
  <c r="B185" i="117"/>
  <c r="B222" i="117"/>
  <c r="B151" i="117"/>
  <c r="C194" i="117" s="1"/>
  <c r="B152" i="117"/>
  <c r="B180" i="117"/>
  <c r="J112" i="117" l="1"/>
  <c r="I112" i="117" s="1"/>
  <c r="D80" i="117"/>
  <c r="D83" i="117" s="1"/>
  <c r="B223" i="117"/>
  <c r="B228" i="117"/>
  <c r="B132" i="117"/>
  <c r="B128" i="117"/>
  <c r="B124" i="117"/>
  <c r="B120" i="117"/>
  <c r="B116" i="117"/>
  <c r="B243" i="117"/>
  <c r="B233" i="117"/>
  <c r="B213" i="117"/>
  <c r="D75" i="117"/>
  <c r="D78" i="117" s="1"/>
  <c r="D90" i="117"/>
  <c r="D93" i="117" s="1"/>
  <c r="B238" i="117"/>
  <c r="D63" i="117"/>
  <c r="D103" i="117" s="1"/>
  <c r="B208" i="117"/>
  <c r="B218" i="117"/>
  <c r="D278" i="117"/>
  <c r="D277" i="117"/>
  <c r="B216" i="117"/>
  <c r="D65" i="117"/>
  <c r="D68" i="117" s="1"/>
  <c r="B221" i="117"/>
  <c r="D88" i="117"/>
  <c r="B226" i="117"/>
  <c r="C138" i="117"/>
  <c r="B241" i="117"/>
  <c r="B206" i="117"/>
  <c r="C249" i="117" s="1"/>
  <c r="B211" i="117"/>
  <c r="B231" i="117"/>
  <c r="B130" i="117"/>
  <c r="B126" i="117"/>
  <c r="B122" i="117"/>
  <c r="B118" i="117"/>
  <c r="B114" i="117"/>
  <c r="B236" i="117"/>
  <c r="D61" i="117"/>
  <c r="D101" i="117" s="1"/>
  <c r="J147" i="117" l="1"/>
  <c r="J203" i="117" s="1"/>
  <c r="D91" i="117"/>
  <c r="D98" i="117" s="1"/>
  <c r="D95" i="117"/>
  <c r="H112" i="117"/>
  <c r="I147" i="117"/>
  <c r="I203" i="117" s="1"/>
  <c r="G112" i="117" l="1"/>
  <c r="H147" i="117"/>
  <c r="H203" i="117" s="1"/>
  <c r="F112" i="117" l="1"/>
  <c r="G147" i="117"/>
  <c r="G203" i="117" s="1"/>
  <c r="E112" i="117" l="1"/>
  <c r="E147" i="117" s="1"/>
  <c r="E203" i="117" s="1"/>
  <c r="F147" i="117"/>
  <c r="F203" i="117" s="1"/>
  <c r="B282" i="116" l="1"/>
  <c r="B273" i="116"/>
  <c r="B278" i="116" s="1"/>
  <c r="B268" i="116"/>
  <c r="B265" i="116"/>
  <c r="F262" i="116"/>
  <c r="B260" i="116"/>
  <c r="B272" i="116" s="1"/>
  <c r="B277" i="116" s="1"/>
  <c r="F258" i="116"/>
  <c r="B256" i="116"/>
  <c r="B253" i="116"/>
  <c r="B245" i="116"/>
  <c r="L243" i="116"/>
  <c r="K243" i="116"/>
  <c r="J243" i="116"/>
  <c r="I243" i="116"/>
  <c r="H243" i="116"/>
  <c r="G243" i="116"/>
  <c r="F243" i="116"/>
  <c r="E243" i="116"/>
  <c r="L238" i="116"/>
  <c r="K238" i="116"/>
  <c r="J238" i="116"/>
  <c r="I238" i="116"/>
  <c r="H238" i="116"/>
  <c r="G238" i="116"/>
  <c r="F238" i="116"/>
  <c r="E238" i="116"/>
  <c r="L233" i="116"/>
  <c r="K233" i="116"/>
  <c r="J233" i="116"/>
  <c r="I233" i="116"/>
  <c r="H233" i="116"/>
  <c r="G233" i="116"/>
  <c r="F233" i="116"/>
  <c r="E233" i="116"/>
  <c r="L228" i="116"/>
  <c r="K228" i="116"/>
  <c r="J228" i="116"/>
  <c r="I228" i="116"/>
  <c r="H228" i="116"/>
  <c r="G228" i="116"/>
  <c r="F228" i="116"/>
  <c r="E228" i="116"/>
  <c r="L223" i="116"/>
  <c r="K223" i="116"/>
  <c r="J223" i="116"/>
  <c r="I223" i="116"/>
  <c r="H223" i="116"/>
  <c r="G223" i="116"/>
  <c r="F223" i="116"/>
  <c r="E223" i="116"/>
  <c r="L218" i="116"/>
  <c r="K218" i="116"/>
  <c r="J218" i="116"/>
  <c r="I218" i="116"/>
  <c r="H218" i="116"/>
  <c r="G218" i="116"/>
  <c r="F218" i="116"/>
  <c r="E218" i="116"/>
  <c r="L213" i="116"/>
  <c r="K213" i="116"/>
  <c r="J213" i="116"/>
  <c r="I213" i="116"/>
  <c r="H213" i="116"/>
  <c r="G213" i="116"/>
  <c r="F213" i="116"/>
  <c r="E213" i="116"/>
  <c r="L208" i="116"/>
  <c r="K208" i="116"/>
  <c r="J208" i="116"/>
  <c r="I208" i="116"/>
  <c r="H208" i="116"/>
  <c r="G208" i="116"/>
  <c r="F208" i="116"/>
  <c r="E208" i="116"/>
  <c r="B200" i="116"/>
  <c r="B197" i="116"/>
  <c r="B189" i="116"/>
  <c r="L187" i="116"/>
  <c r="K187" i="116"/>
  <c r="J187" i="116"/>
  <c r="I187" i="116"/>
  <c r="H187" i="116"/>
  <c r="G187" i="116"/>
  <c r="F187" i="116"/>
  <c r="E187" i="116"/>
  <c r="B183" i="116"/>
  <c r="B239" i="116" s="1"/>
  <c r="L182" i="116"/>
  <c r="K182" i="116"/>
  <c r="J182" i="116"/>
  <c r="I182" i="116"/>
  <c r="H182" i="116"/>
  <c r="G182" i="116"/>
  <c r="F182" i="116"/>
  <c r="E182" i="116"/>
  <c r="B178" i="116"/>
  <c r="B234" i="116" s="1"/>
  <c r="L177" i="116"/>
  <c r="K177" i="116"/>
  <c r="J177" i="116"/>
  <c r="I177" i="116"/>
  <c r="H177" i="116"/>
  <c r="G177" i="116"/>
  <c r="F177" i="116"/>
  <c r="E177" i="116"/>
  <c r="B173" i="116"/>
  <c r="B229" i="116" s="1"/>
  <c r="L172" i="116"/>
  <c r="K172" i="116"/>
  <c r="J172" i="116"/>
  <c r="I172" i="116"/>
  <c r="H172" i="116"/>
  <c r="G172" i="116"/>
  <c r="F172" i="116"/>
  <c r="E172" i="116"/>
  <c r="B168" i="116"/>
  <c r="B224" i="116" s="1"/>
  <c r="L167" i="116"/>
  <c r="K167" i="116"/>
  <c r="J167" i="116"/>
  <c r="I167" i="116"/>
  <c r="H167" i="116"/>
  <c r="G167" i="116"/>
  <c r="F167" i="116"/>
  <c r="E167" i="116"/>
  <c r="B163" i="116"/>
  <c r="B219" i="116" s="1"/>
  <c r="L162" i="116"/>
  <c r="K162" i="116"/>
  <c r="J162" i="116"/>
  <c r="I162" i="116"/>
  <c r="H162" i="116"/>
  <c r="G162" i="116"/>
  <c r="F162" i="116"/>
  <c r="E162" i="116"/>
  <c r="B158" i="116"/>
  <c r="B214" i="116" s="1"/>
  <c r="L157" i="116"/>
  <c r="K157" i="116"/>
  <c r="J157" i="116"/>
  <c r="I157" i="116"/>
  <c r="H157" i="116"/>
  <c r="G157" i="116"/>
  <c r="F157" i="116"/>
  <c r="E157" i="116"/>
  <c r="B153" i="116"/>
  <c r="B209" i="116" s="1"/>
  <c r="L152" i="116"/>
  <c r="K152" i="116"/>
  <c r="J152" i="116"/>
  <c r="I152" i="116"/>
  <c r="H152" i="116"/>
  <c r="G152" i="116"/>
  <c r="F152" i="116"/>
  <c r="E152" i="116"/>
  <c r="B148" i="116"/>
  <c r="B204" i="116" s="1"/>
  <c r="B145" i="116"/>
  <c r="B142" i="116"/>
  <c r="G137" i="116"/>
  <c r="F137" i="116" s="1"/>
  <c r="F192" i="116" s="1"/>
  <c r="F248" i="116" s="1"/>
  <c r="B134" i="116"/>
  <c r="L132" i="116"/>
  <c r="K132" i="116"/>
  <c r="J132" i="116"/>
  <c r="I132" i="116"/>
  <c r="H132" i="116"/>
  <c r="G132" i="116"/>
  <c r="F132" i="116"/>
  <c r="E132" i="116"/>
  <c r="P130" i="116"/>
  <c r="O130" i="116"/>
  <c r="B129" i="116" s="1"/>
  <c r="L128" i="116"/>
  <c r="K128" i="116"/>
  <c r="J128" i="116"/>
  <c r="I128" i="116"/>
  <c r="H128" i="116"/>
  <c r="G128" i="116"/>
  <c r="F128" i="116"/>
  <c r="E128" i="116"/>
  <c r="P126" i="116"/>
  <c r="O126" i="116"/>
  <c r="B125" i="116" s="1"/>
  <c r="L124" i="116"/>
  <c r="K124" i="116"/>
  <c r="J124" i="116"/>
  <c r="I124" i="116"/>
  <c r="H124" i="116"/>
  <c r="G124" i="116"/>
  <c r="F124" i="116"/>
  <c r="E124" i="116"/>
  <c r="P122" i="116"/>
  <c r="O122" i="116"/>
  <c r="B121" i="116" s="1"/>
  <c r="L120" i="116"/>
  <c r="K120" i="116"/>
  <c r="J120" i="116"/>
  <c r="I120" i="116"/>
  <c r="H120" i="116"/>
  <c r="G120" i="116"/>
  <c r="F120" i="116"/>
  <c r="E120" i="116"/>
  <c r="P118" i="116"/>
  <c r="O118" i="116"/>
  <c r="B117" i="116" s="1"/>
  <c r="L116" i="116"/>
  <c r="K116" i="116"/>
  <c r="J116" i="116"/>
  <c r="I116" i="116"/>
  <c r="H116" i="116"/>
  <c r="G116" i="116"/>
  <c r="F116" i="116"/>
  <c r="E116" i="116"/>
  <c r="P114" i="116"/>
  <c r="O114" i="116"/>
  <c r="B113" i="116" s="1"/>
  <c r="L112" i="116"/>
  <c r="L147" i="116" s="1"/>
  <c r="L203" i="116" s="1"/>
  <c r="B109" i="116"/>
  <c r="B106" i="116"/>
  <c r="I102" i="116"/>
  <c r="H102" i="116"/>
  <c r="G102" i="116"/>
  <c r="I101" i="116"/>
  <c r="H101" i="116"/>
  <c r="G101" i="116"/>
  <c r="G103" i="116" s="1"/>
  <c r="B101" i="116"/>
  <c r="I100" i="116"/>
  <c r="H100" i="116"/>
  <c r="G100" i="116"/>
  <c r="D99" i="116"/>
  <c r="P98" i="116"/>
  <c r="O98" i="116"/>
  <c r="B98" i="116" s="1"/>
  <c r="I97" i="116"/>
  <c r="H97" i="116"/>
  <c r="G97" i="116"/>
  <c r="D96" i="116"/>
  <c r="P95" i="116"/>
  <c r="O95" i="116"/>
  <c r="B95" i="116" s="1"/>
  <c r="B94" i="116"/>
  <c r="I93" i="116"/>
  <c r="H93" i="116"/>
  <c r="G93" i="116"/>
  <c r="P91" i="116"/>
  <c r="O91" i="116"/>
  <c r="B91" i="116" s="1"/>
  <c r="I90" i="116"/>
  <c r="H90" i="116"/>
  <c r="G90" i="116"/>
  <c r="D89" i="116"/>
  <c r="D92" i="116" s="1"/>
  <c r="P88" i="116"/>
  <c r="O88" i="116"/>
  <c r="B88" i="116" s="1"/>
  <c r="B87" i="116"/>
  <c r="B86" i="116"/>
  <c r="I85" i="116"/>
  <c r="H85" i="116"/>
  <c r="G85" i="116"/>
  <c r="P83" i="116"/>
  <c r="O83" i="116"/>
  <c r="B83" i="116" s="1"/>
  <c r="I82" i="116"/>
  <c r="H82" i="116"/>
  <c r="G82" i="116"/>
  <c r="D81" i="116"/>
  <c r="D84" i="116" s="1"/>
  <c r="P80" i="116"/>
  <c r="O80" i="116"/>
  <c r="B80" i="116" s="1"/>
  <c r="B79" i="116"/>
  <c r="I78" i="116"/>
  <c r="H78" i="116"/>
  <c r="G78" i="116"/>
  <c r="P76" i="116"/>
  <c r="O76" i="116"/>
  <c r="B76" i="116" s="1"/>
  <c r="I75" i="116"/>
  <c r="H75" i="116"/>
  <c r="G75" i="116"/>
  <c r="D74" i="116"/>
  <c r="D77" i="116" s="1"/>
  <c r="P73" i="116"/>
  <c r="O73" i="116"/>
  <c r="B73" i="116" s="1"/>
  <c r="B72" i="116"/>
  <c r="B71" i="116"/>
  <c r="I70" i="116"/>
  <c r="H70" i="116"/>
  <c r="G70" i="116"/>
  <c r="P68" i="116"/>
  <c r="O68" i="116"/>
  <c r="B68" i="116" s="1"/>
  <c r="I67" i="116"/>
  <c r="H67" i="116"/>
  <c r="G67" i="116"/>
  <c r="D66" i="116"/>
  <c r="D69" i="116" s="1"/>
  <c r="P65" i="116"/>
  <c r="O65" i="116"/>
  <c r="B65" i="116" s="1"/>
  <c r="B64" i="116"/>
  <c r="I63" i="116"/>
  <c r="H63" i="116"/>
  <c r="G63" i="116"/>
  <c r="P61" i="116"/>
  <c r="O61" i="116"/>
  <c r="B61" i="116" s="1"/>
  <c r="I60" i="116"/>
  <c r="H60" i="116"/>
  <c r="G60" i="116"/>
  <c r="D59" i="116"/>
  <c r="B217" i="116" s="1"/>
  <c r="P58" i="116"/>
  <c r="O58" i="116"/>
  <c r="B58" i="116" s="1"/>
  <c r="B57" i="116"/>
  <c r="B56" i="116"/>
  <c r="B55" i="116"/>
  <c r="I54" i="116"/>
  <c r="H54" i="116"/>
  <c r="G54" i="116"/>
  <c r="D54" i="116"/>
  <c r="D53" i="116"/>
  <c r="D52" i="116"/>
  <c r="B52" i="116"/>
  <c r="B51" i="116"/>
  <c r="I50" i="116"/>
  <c r="H50" i="116"/>
  <c r="G50" i="116"/>
  <c r="D50" i="116"/>
  <c r="D49" i="116"/>
  <c r="D48" i="116"/>
  <c r="B48" i="116"/>
  <c r="B47" i="116"/>
  <c r="B46" i="116"/>
  <c r="I45" i="116"/>
  <c r="H45" i="116"/>
  <c r="G45" i="116"/>
  <c r="D45" i="116"/>
  <c r="D44" i="116"/>
  <c r="D43" i="116"/>
  <c r="B43" i="116"/>
  <c r="B42" i="116"/>
  <c r="I41" i="116"/>
  <c r="H41" i="116"/>
  <c r="G41" i="116"/>
  <c r="D41" i="116"/>
  <c r="D40" i="116"/>
  <c r="D39" i="116"/>
  <c r="D67" i="116" s="1"/>
  <c r="D82" i="116" s="1"/>
  <c r="D85" i="116" s="1"/>
  <c r="B39" i="116"/>
  <c r="B38" i="116"/>
  <c r="B37" i="116"/>
  <c r="I36" i="116"/>
  <c r="H36" i="116"/>
  <c r="G36" i="116"/>
  <c r="D36" i="116"/>
  <c r="D35" i="116"/>
  <c r="D34" i="116"/>
  <c r="B34" i="116"/>
  <c r="B33" i="116"/>
  <c r="I32" i="116"/>
  <c r="H32" i="116"/>
  <c r="G32" i="116"/>
  <c r="D32" i="116"/>
  <c r="B187" i="116" s="1"/>
  <c r="D31" i="116"/>
  <c r="B186" i="116" s="1"/>
  <c r="D30" i="116"/>
  <c r="C260" i="116" s="1"/>
  <c r="B30" i="116"/>
  <c r="B29" i="116"/>
  <c r="B28" i="116"/>
  <c r="B27" i="116"/>
  <c r="G25" i="116"/>
  <c r="H25" i="116" s="1"/>
  <c r="I25" i="116" s="1"/>
  <c r="B23" i="116"/>
  <c r="B22" i="116"/>
  <c r="B19" i="116"/>
  <c r="B17" i="116"/>
  <c r="B10" i="116"/>
  <c r="B282" i="115"/>
  <c r="B273" i="115"/>
  <c r="B278" i="115" s="1"/>
  <c r="B268" i="115"/>
  <c r="B265" i="115"/>
  <c r="F262" i="115"/>
  <c r="B260" i="115"/>
  <c r="B272" i="115" s="1"/>
  <c r="B277" i="115" s="1"/>
  <c r="F258" i="115"/>
  <c r="B256" i="115"/>
  <c r="B253" i="115"/>
  <c r="B245" i="115"/>
  <c r="L243" i="115"/>
  <c r="K243" i="115"/>
  <c r="J243" i="115"/>
  <c r="I243" i="115"/>
  <c r="H243" i="115"/>
  <c r="G243" i="115"/>
  <c r="F243" i="115"/>
  <c r="E243" i="115"/>
  <c r="L238" i="115"/>
  <c r="K238" i="115"/>
  <c r="J238" i="115"/>
  <c r="I238" i="115"/>
  <c r="H238" i="115"/>
  <c r="G238" i="115"/>
  <c r="F238" i="115"/>
  <c r="E238" i="115"/>
  <c r="L233" i="115"/>
  <c r="K233" i="115"/>
  <c r="J233" i="115"/>
  <c r="I233" i="115"/>
  <c r="H233" i="115"/>
  <c r="G233" i="115"/>
  <c r="F233" i="115"/>
  <c r="E233" i="115"/>
  <c r="L228" i="115"/>
  <c r="K228" i="115"/>
  <c r="J228" i="115"/>
  <c r="I228" i="115"/>
  <c r="H228" i="115"/>
  <c r="G228" i="115"/>
  <c r="F228" i="115"/>
  <c r="E228" i="115"/>
  <c r="L223" i="115"/>
  <c r="K223" i="115"/>
  <c r="J223" i="115"/>
  <c r="I223" i="115"/>
  <c r="H223" i="115"/>
  <c r="G223" i="115"/>
  <c r="F223" i="115"/>
  <c r="E223" i="115"/>
  <c r="L218" i="115"/>
  <c r="K218" i="115"/>
  <c r="J218" i="115"/>
  <c r="I218" i="115"/>
  <c r="H218" i="115"/>
  <c r="G218" i="115"/>
  <c r="F218" i="115"/>
  <c r="E218" i="115"/>
  <c r="L213" i="115"/>
  <c r="K213" i="115"/>
  <c r="J213" i="115"/>
  <c r="I213" i="115"/>
  <c r="H213" i="115"/>
  <c r="G213" i="115"/>
  <c r="F213" i="115"/>
  <c r="E213" i="115"/>
  <c r="L208" i="115"/>
  <c r="K208" i="115"/>
  <c r="J208" i="115"/>
  <c r="I208" i="115"/>
  <c r="H208" i="115"/>
  <c r="G208" i="115"/>
  <c r="F208" i="115"/>
  <c r="E208" i="115"/>
  <c r="B200" i="115"/>
  <c r="B197" i="115"/>
  <c r="B189" i="115"/>
  <c r="L187" i="115"/>
  <c r="K187" i="115"/>
  <c r="J187" i="115"/>
  <c r="I187" i="115"/>
  <c r="H187" i="115"/>
  <c r="G187" i="115"/>
  <c r="F187" i="115"/>
  <c r="E187" i="115"/>
  <c r="B183" i="115"/>
  <c r="B239" i="115" s="1"/>
  <c r="L182" i="115"/>
  <c r="K182" i="115"/>
  <c r="J182" i="115"/>
  <c r="I182" i="115"/>
  <c r="H182" i="115"/>
  <c r="G182" i="115"/>
  <c r="F182" i="115"/>
  <c r="E182" i="115"/>
  <c r="B178" i="115"/>
  <c r="B234" i="115" s="1"/>
  <c r="L177" i="115"/>
  <c r="K177" i="115"/>
  <c r="J177" i="115"/>
  <c r="I177" i="115"/>
  <c r="H177" i="115"/>
  <c r="G177" i="115"/>
  <c r="F177" i="115"/>
  <c r="E177" i="115"/>
  <c r="B173" i="115"/>
  <c r="B229" i="115" s="1"/>
  <c r="L172" i="115"/>
  <c r="K172" i="115"/>
  <c r="J172" i="115"/>
  <c r="I172" i="115"/>
  <c r="H172" i="115"/>
  <c r="G172" i="115"/>
  <c r="F172" i="115"/>
  <c r="E172" i="115"/>
  <c r="B168" i="115"/>
  <c r="B224" i="115" s="1"/>
  <c r="L167" i="115"/>
  <c r="K167" i="115"/>
  <c r="J167" i="115"/>
  <c r="I167" i="115"/>
  <c r="H167" i="115"/>
  <c r="G167" i="115"/>
  <c r="F167" i="115"/>
  <c r="E167" i="115"/>
  <c r="B163" i="115"/>
  <c r="B219" i="115" s="1"/>
  <c r="L162" i="115"/>
  <c r="K162" i="115"/>
  <c r="J162" i="115"/>
  <c r="I162" i="115"/>
  <c r="H162" i="115"/>
  <c r="G162" i="115"/>
  <c r="F162" i="115"/>
  <c r="E162" i="115"/>
  <c r="B158" i="115"/>
  <c r="B214" i="115" s="1"/>
  <c r="L157" i="115"/>
  <c r="K157" i="115"/>
  <c r="J157" i="115"/>
  <c r="I157" i="115"/>
  <c r="H157" i="115"/>
  <c r="G157" i="115"/>
  <c r="F157" i="115"/>
  <c r="E157" i="115"/>
  <c r="B153" i="115"/>
  <c r="B209" i="115" s="1"/>
  <c r="L152" i="115"/>
  <c r="K152" i="115"/>
  <c r="J152" i="115"/>
  <c r="I152" i="115"/>
  <c r="H152" i="115"/>
  <c r="G152" i="115"/>
  <c r="F152" i="115"/>
  <c r="E152" i="115"/>
  <c r="B148" i="115"/>
  <c r="B204" i="115" s="1"/>
  <c r="B145" i="115"/>
  <c r="B142" i="115"/>
  <c r="G137" i="115"/>
  <c r="G192" i="115" s="1"/>
  <c r="G248" i="115" s="1"/>
  <c r="B134" i="115"/>
  <c r="L132" i="115"/>
  <c r="K132" i="115"/>
  <c r="J132" i="115"/>
  <c r="I132" i="115"/>
  <c r="H132" i="115"/>
  <c r="G132" i="115"/>
  <c r="F132" i="115"/>
  <c r="E132" i="115"/>
  <c r="P130" i="115"/>
  <c r="O130" i="115"/>
  <c r="B129" i="115" s="1"/>
  <c r="L128" i="115"/>
  <c r="K128" i="115"/>
  <c r="J128" i="115"/>
  <c r="I128" i="115"/>
  <c r="H128" i="115"/>
  <c r="G128" i="115"/>
  <c r="F128" i="115"/>
  <c r="E128" i="115"/>
  <c r="P126" i="115"/>
  <c r="O126" i="115"/>
  <c r="B125" i="115" s="1"/>
  <c r="L124" i="115"/>
  <c r="K124" i="115"/>
  <c r="J124" i="115"/>
  <c r="I124" i="115"/>
  <c r="H124" i="115"/>
  <c r="G124" i="115"/>
  <c r="F124" i="115"/>
  <c r="E124" i="115"/>
  <c r="P122" i="115"/>
  <c r="O122" i="115"/>
  <c r="B121" i="115" s="1"/>
  <c r="L120" i="115"/>
  <c r="K120" i="115"/>
  <c r="J120" i="115"/>
  <c r="I120" i="115"/>
  <c r="H120" i="115"/>
  <c r="G120" i="115"/>
  <c r="F120" i="115"/>
  <c r="E120" i="115"/>
  <c r="P118" i="115"/>
  <c r="O118" i="115"/>
  <c r="B117" i="115" s="1"/>
  <c r="L116" i="115"/>
  <c r="K116" i="115"/>
  <c r="J116" i="115"/>
  <c r="I116" i="115"/>
  <c r="H116" i="115"/>
  <c r="G116" i="115"/>
  <c r="F116" i="115"/>
  <c r="E116" i="115"/>
  <c r="P114" i="115"/>
  <c r="O114" i="115"/>
  <c r="B113" i="115" s="1"/>
  <c r="L112" i="115"/>
  <c r="L147" i="115" s="1"/>
  <c r="L203" i="115" s="1"/>
  <c r="B109" i="115"/>
  <c r="B106" i="115"/>
  <c r="I102" i="115"/>
  <c r="H102" i="115"/>
  <c r="G102" i="115"/>
  <c r="I101" i="115"/>
  <c r="H101" i="115"/>
  <c r="G101" i="115"/>
  <c r="G103" i="115" s="1"/>
  <c r="B101" i="115"/>
  <c r="I100" i="115"/>
  <c r="H100" i="115"/>
  <c r="G100" i="115"/>
  <c r="D99" i="115"/>
  <c r="P98" i="115"/>
  <c r="O98" i="115"/>
  <c r="B98" i="115" s="1"/>
  <c r="I97" i="115"/>
  <c r="H97" i="115"/>
  <c r="G97" i="115"/>
  <c r="D96" i="115"/>
  <c r="P95" i="115"/>
  <c r="O95" i="115"/>
  <c r="B95" i="115" s="1"/>
  <c r="B94" i="115"/>
  <c r="I93" i="115"/>
  <c r="H93" i="115"/>
  <c r="G93" i="115"/>
  <c r="P91" i="115"/>
  <c r="O91" i="115"/>
  <c r="B91" i="115" s="1"/>
  <c r="I90" i="115"/>
  <c r="H90" i="115"/>
  <c r="G90" i="115"/>
  <c r="D89" i="115"/>
  <c r="D92" i="115" s="1"/>
  <c r="P88" i="115"/>
  <c r="O88" i="115"/>
  <c r="B88" i="115" s="1"/>
  <c r="B87" i="115"/>
  <c r="B86" i="115"/>
  <c r="I85" i="115"/>
  <c r="H85" i="115"/>
  <c r="G85" i="115"/>
  <c r="P83" i="115"/>
  <c r="O83" i="115"/>
  <c r="B83" i="115" s="1"/>
  <c r="I82" i="115"/>
  <c r="H82" i="115"/>
  <c r="G82" i="115"/>
  <c r="D81" i="115"/>
  <c r="D84" i="115" s="1"/>
  <c r="P80" i="115"/>
  <c r="O80" i="115"/>
  <c r="B80" i="115" s="1"/>
  <c r="B79" i="115"/>
  <c r="I78" i="115"/>
  <c r="H78" i="115"/>
  <c r="G78" i="115"/>
  <c r="P76" i="115"/>
  <c r="O76" i="115"/>
  <c r="B76" i="115" s="1"/>
  <c r="I75" i="115"/>
  <c r="H75" i="115"/>
  <c r="G75" i="115"/>
  <c r="D74" i="115"/>
  <c r="D77" i="115" s="1"/>
  <c r="P73" i="115"/>
  <c r="O73" i="115"/>
  <c r="B73" i="115" s="1"/>
  <c r="B72" i="115"/>
  <c r="B71" i="115"/>
  <c r="I70" i="115"/>
  <c r="H70" i="115"/>
  <c r="G70" i="115"/>
  <c r="P68" i="115"/>
  <c r="O68" i="115"/>
  <c r="B68" i="115" s="1"/>
  <c r="I67" i="115"/>
  <c r="H67" i="115"/>
  <c r="G67" i="115"/>
  <c r="D66" i="115"/>
  <c r="D69" i="115" s="1"/>
  <c r="P65" i="115"/>
  <c r="O65" i="115"/>
  <c r="B65" i="115" s="1"/>
  <c r="B64" i="115"/>
  <c r="I63" i="115"/>
  <c r="H63" i="115"/>
  <c r="G63" i="115"/>
  <c r="P61" i="115"/>
  <c r="O61" i="115"/>
  <c r="B61" i="115" s="1"/>
  <c r="I60" i="115"/>
  <c r="H60" i="115"/>
  <c r="G60" i="115"/>
  <c r="D59" i="115"/>
  <c r="B217" i="115" s="1"/>
  <c r="P58" i="115"/>
  <c r="O58" i="115"/>
  <c r="B58" i="115" s="1"/>
  <c r="B57" i="115"/>
  <c r="B56" i="115"/>
  <c r="B55" i="115"/>
  <c r="I54" i="115"/>
  <c r="H54" i="115"/>
  <c r="G54" i="115"/>
  <c r="D54" i="115"/>
  <c r="D53" i="115"/>
  <c r="D52" i="115"/>
  <c r="B52" i="115"/>
  <c r="B51" i="115"/>
  <c r="I50" i="115"/>
  <c r="H50" i="115"/>
  <c r="G50" i="115"/>
  <c r="D50" i="115"/>
  <c r="D49" i="115"/>
  <c r="D48" i="115"/>
  <c r="B48" i="115"/>
  <c r="B47" i="115"/>
  <c r="B46" i="115"/>
  <c r="I45" i="115"/>
  <c r="H45" i="115"/>
  <c r="G45" i="115"/>
  <c r="D45" i="115"/>
  <c r="D44" i="115"/>
  <c r="D43" i="115"/>
  <c r="B43" i="115"/>
  <c r="B42" i="115"/>
  <c r="I41" i="115"/>
  <c r="H41" i="115"/>
  <c r="G41" i="115"/>
  <c r="D41" i="115"/>
  <c r="D40" i="115"/>
  <c r="D39" i="115"/>
  <c r="D67" i="115" s="1"/>
  <c r="D97" i="115" s="1"/>
  <c r="B39" i="115"/>
  <c r="B38" i="115"/>
  <c r="B37" i="115"/>
  <c r="I36" i="115"/>
  <c r="H36" i="115"/>
  <c r="G36" i="115"/>
  <c r="D36" i="115"/>
  <c r="D35" i="115"/>
  <c r="D34" i="115"/>
  <c r="B34" i="115"/>
  <c r="B33" i="115"/>
  <c r="I32" i="115"/>
  <c r="H32" i="115"/>
  <c r="G32" i="115"/>
  <c r="D32" i="115"/>
  <c r="B187" i="115" s="1"/>
  <c r="D31" i="115"/>
  <c r="B186" i="115" s="1"/>
  <c r="D30" i="115"/>
  <c r="C260" i="115" s="1"/>
  <c r="B30" i="115"/>
  <c r="B29" i="115"/>
  <c r="B28" i="115"/>
  <c r="B27" i="115"/>
  <c r="G25" i="115"/>
  <c r="H25" i="115" s="1"/>
  <c r="I25" i="115" s="1"/>
  <c r="B23" i="115"/>
  <c r="B22" i="115"/>
  <c r="B19" i="115"/>
  <c r="B17" i="115"/>
  <c r="B10" i="115"/>
  <c r="H103" i="116" l="1"/>
  <c r="I103" i="116"/>
  <c r="H103" i="115"/>
  <c r="B212" i="115"/>
  <c r="B175" i="116"/>
  <c r="D62" i="115"/>
  <c r="D102" i="115" s="1"/>
  <c r="B237" i="115"/>
  <c r="D73" i="116"/>
  <c r="D76" i="116" s="1"/>
  <c r="B165" i="115"/>
  <c r="B170" i="115"/>
  <c r="B175" i="115"/>
  <c r="B181" i="115"/>
  <c r="G192" i="116"/>
  <c r="G248" i="116" s="1"/>
  <c r="B242" i="116"/>
  <c r="D73" i="115"/>
  <c r="D76" i="115" s="1"/>
  <c r="B160" i="115"/>
  <c r="B166" i="115"/>
  <c r="B171" i="115"/>
  <c r="B176" i="115"/>
  <c r="B182" i="115"/>
  <c r="B162" i="115"/>
  <c r="B167" i="115"/>
  <c r="B172" i="115"/>
  <c r="B177" i="115"/>
  <c r="B181" i="116"/>
  <c r="B207" i="115"/>
  <c r="C250" i="115" s="1"/>
  <c r="K112" i="116"/>
  <c r="B170" i="116"/>
  <c r="B176" i="116"/>
  <c r="B182" i="116"/>
  <c r="B155" i="115"/>
  <c r="C261" i="115"/>
  <c r="C262" i="115"/>
  <c r="I103" i="115"/>
  <c r="B166" i="116"/>
  <c r="B171" i="116"/>
  <c r="B177" i="116"/>
  <c r="B212" i="116"/>
  <c r="B161" i="116"/>
  <c r="B167" i="116"/>
  <c r="C261" i="116"/>
  <c r="D60" i="116"/>
  <c r="D63" i="116" s="1"/>
  <c r="D103" i="116" s="1"/>
  <c r="B155" i="116"/>
  <c r="B162" i="116"/>
  <c r="C262" i="116"/>
  <c r="D58" i="115"/>
  <c r="B221" i="115" s="1"/>
  <c r="K112" i="115"/>
  <c r="J112" i="115" s="1"/>
  <c r="I112" i="115" s="1"/>
  <c r="F137" i="115"/>
  <c r="F192" i="115" s="1"/>
  <c r="F248" i="115" s="1"/>
  <c r="B242" i="115"/>
  <c r="B156" i="116"/>
  <c r="B207" i="116"/>
  <c r="C250" i="116" s="1"/>
  <c r="D272" i="116"/>
  <c r="D273" i="116"/>
  <c r="D62" i="116"/>
  <c r="D102" i="116" s="1"/>
  <c r="B165" i="116"/>
  <c r="B172" i="116"/>
  <c r="B237" i="116"/>
  <c r="D58" i="116"/>
  <c r="B160" i="116"/>
  <c r="B232" i="116"/>
  <c r="B115" i="116"/>
  <c r="B119" i="116"/>
  <c r="B123" i="116"/>
  <c r="B127" i="116"/>
  <c r="B131" i="116"/>
  <c r="B227" i="116"/>
  <c r="D70" i="116"/>
  <c r="D100" i="116" s="1"/>
  <c r="C139" i="116"/>
  <c r="B150" i="116"/>
  <c r="C193" i="116" s="1"/>
  <c r="B157" i="116"/>
  <c r="B185" i="116"/>
  <c r="B222" i="116"/>
  <c r="D97" i="116"/>
  <c r="B151" i="116"/>
  <c r="C194" i="116" s="1"/>
  <c r="B152" i="116"/>
  <c r="B180" i="116"/>
  <c r="D272" i="115"/>
  <c r="D273" i="115"/>
  <c r="B232" i="115"/>
  <c r="B115" i="115"/>
  <c r="B119" i="115"/>
  <c r="B123" i="115"/>
  <c r="B127" i="115"/>
  <c r="B131" i="115"/>
  <c r="B161" i="115"/>
  <c r="D60" i="115"/>
  <c r="D70" i="115"/>
  <c r="D100" i="115" s="1"/>
  <c r="B156" i="115"/>
  <c r="B227" i="115"/>
  <c r="C139" i="115"/>
  <c r="B150" i="115"/>
  <c r="C193" i="115" s="1"/>
  <c r="B157" i="115"/>
  <c r="B185" i="115"/>
  <c r="B222" i="115"/>
  <c r="D82" i="115"/>
  <c r="D85" i="115" s="1"/>
  <c r="B151" i="115"/>
  <c r="C194" i="115" s="1"/>
  <c r="B152" i="115"/>
  <c r="B180" i="115"/>
  <c r="B243" i="116" l="1"/>
  <c r="D65" i="115"/>
  <c r="D68" i="115" s="1"/>
  <c r="B208" i="116"/>
  <c r="B228" i="116"/>
  <c r="B238" i="116"/>
  <c r="B233" i="116"/>
  <c r="D80" i="116"/>
  <c r="D83" i="116" s="1"/>
  <c r="D80" i="115"/>
  <c r="D83" i="115" s="1"/>
  <c r="B216" i="115"/>
  <c r="B236" i="115"/>
  <c r="B130" i="115"/>
  <c r="B126" i="115"/>
  <c r="B122" i="115"/>
  <c r="B241" i="115"/>
  <c r="D61" i="115"/>
  <c r="D101" i="115" s="1"/>
  <c r="D88" i="115"/>
  <c r="B206" i="115"/>
  <c r="C249" i="115" s="1"/>
  <c r="B114" i="115"/>
  <c r="B211" i="115"/>
  <c r="B118" i="115"/>
  <c r="B231" i="115"/>
  <c r="K147" i="116"/>
  <c r="K203" i="116" s="1"/>
  <c r="J112" i="116"/>
  <c r="B226" i="115"/>
  <c r="K147" i="115"/>
  <c r="K203" i="115" s="1"/>
  <c r="C138" i="115"/>
  <c r="J147" i="115"/>
  <c r="J203" i="115" s="1"/>
  <c r="B223" i="116"/>
  <c r="B116" i="116"/>
  <c r="B120" i="116"/>
  <c r="B213" i="116"/>
  <c r="B124" i="116"/>
  <c r="D90" i="116"/>
  <c r="D93" i="116" s="1"/>
  <c r="D75" i="116"/>
  <c r="D78" i="116" s="1"/>
  <c r="B128" i="116"/>
  <c r="B132" i="116"/>
  <c r="B218" i="116"/>
  <c r="B216" i="116"/>
  <c r="B221" i="116"/>
  <c r="B241" i="116"/>
  <c r="D65" i="116"/>
  <c r="D68" i="116" s="1"/>
  <c r="B226" i="116"/>
  <c r="C138" i="116"/>
  <c r="B206" i="116"/>
  <c r="C249" i="116" s="1"/>
  <c r="B211" i="116"/>
  <c r="B231" i="116"/>
  <c r="D88" i="116"/>
  <c r="B130" i="116"/>
  <c r="B126" i="116"/>
  <c r="B122" i="116"/>
  <c r="B118" i="116"/>
  <c r="B114" i="116"/>
  <c r="B236" i="116"/>
  <c r="D61" i="116"/>
  <c r="D101" i="116" s="1"/>
  <c r="D278" i="116"/>
  <c r="D277" i="116"/>
  <c r="B120" i="115"/>
  <c r="B223" i="115"/>
  <c r="B132" i="115"/>
  <c r="B124" i="115"/>
  <c r="B238" i="115"/>
  <c r="D63" i="115"/>
  <c r="D103" i="115" s="1"/>
  <c r="D90" i="115"/>
  <c r="D93" i="115" s="1"/>
  <c r="B228" i="115"/>
  <c r="B128" i="115"/>
  <c r="B116" i="115"/>
  <c r="D75" i="115"/>
  <c r="D78" i="115" s="1"/>
  <c r="B243" i="115"/>
  <c r="B208" i="115"/>
  <c r="B213" i="115"/>
  <c r="B218" i="115"/>
  <c r="B233" i="115"/>
  <c r="D278" i="115"/>
  <c r="D277" i="115"/>
  <c r="H112" i="115"/>
  <c r="I147" i="115"/>
  <c r="I203" i="115" s="1"/>
  <c r="D95" i="115" l="1"/>
  <c r="D91" i="115"/>
  <c r="D98" i="115" s="1"/>
  <c r="J147" i="116"/>
  <c r="J203" i="116" s="1"/>
  <c r="I112" i="116"/>
  <c r="D91" i="116"/>
  <c r="D98" i="116" s="1"/>
  <c r="D95" i="116"/>
  <c r="G112" i="115"/>
  <c r="H147" i="115"/>
  <c r="H203" i="115" s="1"/>
  <c r="B192" i="86"/>
  <c r="B182" i="86"/>
  <c r="B181" i="86"/>
  <c r="I147" i="86"/>
  <c r="H147" i="86"/>
  <c r="G147" i="86"/>
  <c r="H143" i="86"/>
  <c r="I143" i="86"/>
  <c r="G143" i="86"/>
  <c r="H137" i="86"/>
  <c r="I137" i="86"/>
  <c r="G137" i="86"/>
  <c r="H133" i="86"/>
  <c r="I133" i="86"/>
  <c r="G133" i="86"/>
  <c r="H127" i="86"/>
  <c r="I127" i="86"/>
  <c r="G127" i="86"/>
  <c r="H123" i="86"/>
  <c r="I123" i="86"/>
  <c r="G123" i="86"/>
  <c r="E146" i="86"/>
  <c r="E145" i="86"/>
  <c r="E144" i="86"/>
  <c r="E143" i="86"/>
  <c r="E142" i="86"/>
  <c r="E141" i="86"/>
  <c r="E140" i="86"/>
  <c r="E139" i="86"/>
  <c r="E137" i="86"/>
  <c r="E136" i="86"/>
  <c r="E135" i="86"/>
  <c r="E134" i="86"/>
  <c r="E133" i="86"/>
  <c r="E132" i="86"/>
  <c r="E131" i="86"/>
  <c r="E130" i="86"/>
  <c r="E129" i="86"/>
  <c r="E127" i="86"/>
  <c r="E126" i="86"/>
  <c r="E125" i="86"/>
  <c r="E124" i="86"/>
  <c r="E119" i="86"/>
  <c r="E123" i="86"/>
  <c r="E122" i="86"/>
  <c r="E121" i="86"/>
  <c r="H112" i="116" l="1"/>
  <c r="I147" i="116"/>
  <c r="I203" i="116" s="1"/>
  <c r="F112" i="115"/>
  <c r="G147" i="115"/>
  <c r="G203" i="115" s="1"/>
  <c r="E120" i="86"/>
  <c r="E147" i="86"/>
  <c r="B115" i="86"/>
  <c r="G117" i="86"/>
  <c r="B105" i="86"/>
  <c r="B106" i="86"/>
  <c r="B107" i="86"/>
  <c r="B108" i="86"/>
  <c r="B109" i="86"/>
  <c r="B112" i="86"/>
  <c r="F103" i="90"/>
  <c r="AG11" i="123" s="1"/>
  <c r="G103" i="90"/>
  <c r="AH11" i="123" s="1"/>
  <c r="E103" i="90"/>
  <c r="AF11" i="123" s="1"/>
  <c r="F102" i="90"/>
  <c r="AG10" i="123" s="1"/>
  <c r="G102" i="90"/>
  <c r="AH10" i="123" s="1"/>
  <c r="E102" i="90"/>
  <c r="AF10" i="123" s="1"/>
  <c r="F100" i="90"/>
  <c r="L11" i="123" s="1"/>
  <c r="G100" i="90"/>
  <c r="M11" i="123" s="1"/>
  <c r="E100" i="90"/>
  <c r="K11" i="123" s="1"/>
  <c r="F99" i="90"/>
  <c r="L10" i="123" s="1"/>
  <c r="G99" i="90"/>
  <c r="M10" i="123" s="1"/>
  <c r="E99" i="90"/>
  <c r="K10" i="123" s="1"/>
  <c r="E101" i="90"/>
  <c r="E98" i="90"/>
  <c r="E97" i="90"/>
  <c r="F96" i="90"/>
  <c r="AG11" i="122" s="1"/>
  <c r="G96" i="90"/>
  <c r="AH11" i="122" s="1"/>
  <c r="E96" i="90"/>
  <c r="AF11" i="122" s="1"/>
  <c r="F95" i="90"/>
  <c r="AG10" i="122" s="1"/>
  <c r="G95" i="90"/>
  <c r="AH10" i="122" s="1"/>
  <c r="E95" i="90"/>
  <c r="AF10" i="122" s="1"/>
  <c r="E94" i="90"/>
  <c r="F93" i="90"/>
  <c r="L11" i="122" s="1"/>
  <c r="G93" i="90"/>
  <c r="M11" i="122" s="1"/>
  <c r="E93" i="90"/>
  <c r="K11" i="122" s="1"/>
  <c r="F92" i="90"/>
  <c r="L10" i="122" s="1"/>
  <c r="G92" i="90"/>
  <c r="M10" i="122" s="1"/>
  <c r="E92" i="90"/>
  <c r="K10" i="122" s="1"/>
  <c r="E91" i="90"/>
  <c r="E90" i="90"/>
  <c r="F89" i="90"/>
  <c r="G89" i="90"/>
  <c r="E89" i="90"/>
  <c r="F88" i="90"/>
  <c r="G88" i="90"/>
  <c r="E88" i="90"/>
  <c r="E87" i="90"/>
  <c r="F86" i="90"/>
  <c r="G86" i="90"/>
  <c r="E86" i="90"/>
  <c r="F85" i="90"/>
  <c r="G85" i="90"/>
  <c r="E85" i="90"/>
  <c r="E84" i="90"/>
  <c r="E83" i="90"/>
  <c r="F78" i="90"/>
  <c r="G78" i="90"/>
  <c r="E78" i="90"/>
  <c r="F77" i="90"/>
  <c r="G77" i="90"/>
  <c r="E77" i="90"/>
  <c r="F75" i="90"/>
  <c r="AG9" i="122" s="1"/>
  <c r="G75" i="90"/>
  <c r="AH9" i="122" s="1"/>
  <c r="E75" i="90"/>
  <c r="AF9" i="122" s="1"/>
  <c r="F74" i="90"/>
  <c r="L9" i="122" s="1"/>
  <c r="G74" i="90"/>
  <c r="M9" i="122" s="1"/>
  <c r="E74" i="90"/>
  <c r="K9" i="122" s="1"/>
  <c r="F72" i="90"/>
  <c r="G72" i="90"/>
  <c r="E72" i="90"/>
  <c r="F71" i="90"/>
  <c r="G71" i="90"/>
  <c r="E71" i="90"/>
  <c r="D78" i="90"/>
  <c r="D77" i="90"/>
  <c r="E76" i="90"/>
  <c r="D75" i="90"/>
  <c r="D74" i="90"/>
  <c r="E73" i="90"/>
  <c r="D72" i="90"/>
  <c r="D71" i="90"/>
  <c r="E70" i="90"/>
  <c r="F55" i="90"/>
  <c r="G55" i="90"/>
  <c r="E55" i="90"/>
  <c r="F54" i="90"/>
  <c r="G54" i="90"/>
  <c r="E54" i="90"/>
  <c r="F52" i="90"/>
  <c r="AG7" i="122" s="1"/>
  <c r="G52" i="90"/>
  <c r="AH7" i="122" s="1"/>
  <c r="E52" i="90"/>
  <c r="AF7" i="122" s="1"/>
  <c r="F51" i="90"/>
  <c r="L7" i="122" s="1"/>
  <c r="G51" i="90"/>
  <c r="M7" i="122" s="1"/>
  <c r="E51" i="90"/>
  <c r="K7" i="122" s="1"/>
  <c r="F49" i="90"/>
  <c r="G49" i="90"/>
  <c r="E49" i="90"/>
  <c r="F48" i="90"/>
  <c r="G48" i="90"/>
  <c r="E48" i="90"/>
  <c r="D55" i="90"/>
  <c r="D54" i="90"/>
  <c r="E53" i="90"/>
  <c r="D52" i="90"/>
  <c r="D51" i="90"/>
  <c r="E50" i="90"/>
  <c r="D49" i="90"/>
  <c r="D48" i="90"/>
  <c r="E47" i="90"/>
  <c r="F44" i="90"/>
  <c r="AG6" i="123" s="1"/>
  <c r="G44" i="90"/>
  <c r="AH6" i="123" s="1"/>
  <c r="E44" i="90"/>
  <c r="AF6" i="123" s="1"/>
  <c r="F43" i="90"/>
  <c r="L6" i="123" s="1"/>
  <c r="G43" i="90"/>
  <c r="M6" i="123" s="1"/>
  <c r="E43" i="90"/>
  <c r="K6" i="123" s="1"/>
  <c r="F41" i="90"/>
  <c r="AG6" i="122" s="1"/>
  <c r="G41" i="90"/>
  <c r="AH6" i="122" s="1"/>
  <c r="E41" i="90"/>
  <c r="AF6" i="122" s="1"/>
  <c r="F40" i="90"/>
  <c r="L6" i="122" s="1"/>
  <c r="G40" i="90"/>
  <c r="M6" i="122" s="1"/>
  <c r="E40" i="90"/>
  <c r="K6" i="122" s="1"/>
  <c r="F38" i="90"/>
  <c r="G38" i="90"/>
  <c r="E38" i="90"/>
  <c r="F37" i="90"/>
  <c r="G37" i="90"/>
  <c r="E37" i="90"/>
  <c r="D44" i="90"/>
  <c r="D43" i="90"/>
  <c r="E42" i="90"/>
  <c r="D41" i="90"/>
  <c r="D40" i="90"/>
  <c r="E39" i="90"/>
  <c r="D38" i="90"/>
  <c r="D37" i="90"/>
  <c r="E36" i="90"/>
  <c r="AG9" i="118" l="1"/>
  <c r="K7" i="118"/>
  <c r="M7" i="118"/>
  <c r="L7" i="118"/>
  <c r="K9" i="118"/>
  <c r="AF7" i="118"/>
  <c r="AH7" i="118"/>
  <c r="M9" i="118"/>
  <c r="AG7" i="118"/>
  <c r="L9" i="118"/>
  <c r="AF9" i="118"/>
  <c r="AH9" i="118"/>
  <c r="AF11" i="118"/>
  <c r="AH11" i="118"/>
  <c r="AG11" i="118"/>
  <c r="AF6" i="118"/>
  <c r="AH6" i="118"/>
  <c r="L10" i="118"/>
  <c r="AG10" i="118"/>
  <c r="M6" i="118"/>
  <c r="M10" i="118"/>
  <c r="AG6" i="118"/>
  <c r="K11" i="118"/>
  <c r="M11" i="118"/>
  <c r="K6" i="118"/>
  <c r="L11" i="118"/>
  <c r="L6" i="118"/>
  <c r="K10" i="118"/>
  <c r="AF10" i="118"/>
  <c r="AH10" i="118"/>
  <c r="G112" i="116"/>
  <c r="H147" i="116"/>
  <c r="H203" i="116" s="1"/>
  <c r="F147" i="115"/>
  <c r="F203" i="115" s="1"/>
  <c r="E112" i="115"/>
  <c r="E147" i="115" s="1"/>
  <c r="E203" i="115" s="1"/>
  <c r="E79" i="90"/>
  <c r="B23" i="114"/>
  <c r="D79" i="90" s="1"/>
  <c r="B282" i="114"/>
  <c r="B273" i="114"/>
  <c r="B278" i="114" s="1"/>
  <c r="B268" i="114"/>
  <c r="B265" i="114"/>
  <c r="F262" i="114"/>
  <c r="B260" i="114"/>
  <c r="B272" i="114" s="1"/>
  <c r="B277" i="114" s="1"/>
  <c r="F258" i="114"/>
  <c r="B256" i="114"/>
  <c r="B253" i="114"/>
  <c r="B245" i="114"/>
  <c r="L243" i="114"/>
  <c r="K243" i="114"/>
  <c r="J243" i="114"/>
  <c r="I243" i="114"/>
  <c r="H243" i="114"/>
  <c r="G243" i="114"/>
  <c r="F243" i="114"/>
  <c r="E243" i="114"/>
  <c r="L238" i="114"/>
  <c r="K238" i="114"/>
  <c r="J238" i="114"/>
  <c r="I238" i="114"/>
  <c r="H238" i="114"/>
  <c r="G238" i="114"/>
  <c r="F238" i="114"/>
  <c r="E238" i="114"/>
  <c r="L233" i="114"/>
  <c r="K233" i="114"/>
  <c r="J233" i="114"/>
  <c r="I233" i="114"/>
  <c r="H233" i="114"/>
  <c r="G233" i="114"/>
  <c r="F233" i="114"/>
  <c r="E233" i="114"/>
  <c r="L228" i="114"/>
  <c r="K228" i="114"/>
  <c r="J228" i="114"/>
  <c r="I228" i="114"/>
  <c r="H228" i="114"/>
  <c r="G228" i="114"/>
  <c r="F228" i="114"/>
  <c r="E228" i="114"/>
  <c r="L223" i="114"/>
  <c r="K223" i="114"/>
  <c r="J223" i="114"/>
  <c r="I223" i="114"/>
  <c r="H223" i="114"/>
  <c r="G223" i="114"/>
  <c r="F223" i="114"/>
  <c r="E223" i="114"/>
  <c r="L218" i="114"/>
  <c r="K218" i="114"/>
  <c r="J218" i="114"/>
  <c r="I218" i="114"/>
  <c r="H218" i="114"/>
  <c r="G218" i="114"/>
  <c r="F218" i="114"/>
  <c r="E218" i="114"/>
  <c r="L213" i="114"/>
  <c r="K213" i="114"/>
  <c r="J213" i="114"/>
  <c r="I213" i="114"/>
  <c r="H213" i="114"/>
  <c r="G213" i="114"/>
  <c r="F213" i="114"/>
  <c r="E213" i="114"/>
  <c r="L208" i="114"/>
  <c r="K208" i="114"/>
  <c r="J208" i="114"/>
  <c r="I208" i="114"/>
  <c r="H208" i="114"/>
  <c r="G208" i="114"/>
  <c r="F208" i="114"/>
  <c r="E208" i="114"/>
  <c r="B200" i="114"/>
  <c r="B197" i="114"/>
  <c r="B189" i="114"/>
  <c r="L187" i="114"/>
  <c r="K187" i="114"/>
  <c r="J187" i="114"/>
  <c r="I187" i="114"/>
  <c r="H187" i="114"/>
  <c r="G187" i="114"/>
  <c r="F187" i="114"/>
  <c r="E187" i="114"/>
  <c r="B183" i="114"/>
  <c r="B239" i="114" s="1"/>
  <c r="L182" i="114"/>
  <c r="K182" i="114"/>
  <c r="J182" i="114"/>
  <c r="I182" i="114"/>
  <c r="H182" i="114"/>
  <c r="G182" i="114"/>
  <c r="F182" i="114"/>
  <c r="E182" i="114"/>
  <c r="B178" i="114"/>
  <c r="B234" i="114" s="1"/>
  <c r="L177" i="114"/>
  <c r="K177" i="114"/>
  <c r="J177" i="114"/>
  <c r="I177" i="114"/>
  <c r="H177" i="114"/>
  <c r="G177" i="114"/>
  <c r="F177" i="114"/>
  <c r="E177" i="114"/>
  <c r="B173" i="114"/>
  <c r="B229" i="114" s="1"/>
  <c r="L172" i="114"/>
  <c r="K172" i="114"/>
  <c r="J172" i="114"/>
  <c r="I172" i="114"/>
  <c r="H172" i="114"/>
  <c r="G172" i="114"/>
  <c r="F172" i="114"/>
  <c r="E172" i="114"/>
  <c r="B168" i="114"/>
  <c r="B224" i="114" s="1"/>
  <c r="L167" i="114"/>
  <c r="K167" i="114"/>
  <c r="J167" i="114"/>
  <c r="I167" i="114"/>
  <c r="H167" i="114"/>
  <c r="G167" i="114"/>
  <c r="F167" i="114"/>
  <c r="E167" i="114"/>
  <c r="B163" i="114"/>
  <c r="B219" i="114" s="1"/>
  <c r="L162" i="114"/>
  <c r="K162" i="114"/>
  <c r="J162" i="114"/>
  <c r="I162" i="114"/>
  <c r="H162" i="114"/>
  <c r="G162" i="114"/>
  <c r="F162" i="114"/>
  <c r="E162" i="114"/>
  <c r="B158" i="114"/>
  <c r="B214" i="114" s="1"/>
  <c r="L157" i="114"/>
  <c r="K157" i="114"/>
  <c r="J157" i="114"/>
  <c r="I157" i="114"/>
  <c r="H157" i="114"/>
  <c r="G157" i="114"/>
  <c r="F157" i="114"/>
  <c r="E157" i="114"/>
  <c r="B153" i="114"/>
  <c r="B209" i="114" s="1"/>
  <c r="L152" i="114"/>
  <c r="K152" i="114"/>
  <c r="J152" i="114"/>
  <c r="I152" i="114"/>
  <c r="H152" i="114"/>
  <c r="G152" i="114"/>
  <c r="F152" i="114"/>
  <c r="E152" i="114"/>
  <c r="B148" i="114"/>
  <c r="B204" i="114" s="1"/>
  <c r="B145" i="114"/>
  <c r="B142" i="114"/>
  <c r="G137" i="114"/>
  <c r="G192" i="114" s="1"/>
  <c r="G248" i="114" s="1"/>
  <c r="B134" i="114"/>
  <c r="L132" i="114"/>
  <c r="K132" i="114"/>
  <c r="J132" i="114"/>
  <c r="I132" i="114"/>
  <c r="H132" i="114"/>
  <c r="G132" i="114"/>
  <c r="F132" i="114"/>
  <c r="E132" i="114"/>
  <c r="P130" i="114"/>
  <c r="O130" i="114"/>
  <c r="B129" i="114" s="1"/>
  <c r="L128" i="114"/>
  <c r="K128" i="114"/>
  <c r="J128" i="114"/>
  <c r="I128" i="114"/>
  <c r="H128" i="114"/>
  <c r="G128" i="114"/>
  <c r="F128" i="114"/>
  <c r="E128" i="114"/>
  <c r="P126" i="114"/>
  <c r="O126" i="114"/>
  <c r="B125" i="114" s="1"/>
  <c r="L124" i="114"/>
  <c r="K124" i="114"/>
  <c r="J124" i="114"/>
  <c r="I124" i="114"/>
  <c r="H124" i="114"/>
  <c r="G124" i="114"/>
  <c r="F124" i="114"/>
  <c r="E124" i="114"/>
  <c r="P122" i="114"/>
  <c r="O122" i="114"/>
  <c r="B121" i="114" s="1"/>
  <c r="L120" i="114"/>
  <c r="K120" i="114"/>
  <c r="J120" i="114"/>
  <c r="I120" i="114"/>
  <c r="H120" i="114"/>
  <c r="G120" i="114"/>
  <c r="F120" i="114"/>
  <c r="E120" i="114"/>
  <c r="P118" i="114"/>
  <c r="O118" i="114"/>
  <c r="B117" i="114" s="1"/>
  <c r="L116" i="114"/>
  <c r="K116" i="114"/>
  <c r="J116" i="114"/>
  <c r="I116" i="114"/>
  <c r="H116" i="114"/>
  <c r="G116" i="114"/>
  <c r="F116" i="114"/>
  <c r="E116" i="114"/>
  <c r="P114" i="114"/>
  <c r="O114" i="114"/>
  <c r="B113" i="114" s="1"/>
  <c r="L112" i="114"/>
  <c r="L147" i="114" s="1"/>
  <c r="L203" i="114" s="1"/>
  <c r="B109" i="114"/>
  <c r="B106" i="114"/>
  <c r="I102" i="114"/>
  <c r="H102" i="114"/>
  <c r="G102" i="114"/>
  <c r="I101" i="114"/>
  <c r="H101" i="114"/>
  <c r="G101" i="114"/>
  <c r="G103" i="114" s="1"/>
  <c r="B101" i="114"/>
  <c r="I100" i="114"/>
  <c r="H100" i="114"/>
  <c r="G100" i="114"/>
  <c r="D99" i="114"/>
  <c r="P98" i="114"/>
  <c r="O98" i="114"/>
  <c r="B98" i="114" s="1"/>
  <c r="I97" i="114"/>
  <c r="H97" i="114"/>
  <c r="G97" i="114"/>
  <c r="D96" i="114"/>
  <c r="P95" i="114"/>
  <c r="O95" i="114"/>
  <c r="B95" i="114" s="1"/>
  <c r="B94" i="114"/>
  <c r="I93" i="114"/>
  <c r="H93" i="114"/>
  <c r="G93" i="114"/>
  <c r="P91" i="114"/>
  <c r="O91" i="114"/>
  <c r="B91" i="114" s="1"/>
  <c r="I90" i="114"/>
  <c r="H90" i="114"/>
  <c r="G90" i="114"/>
  <c r="D89" i="114"/>
  <c r="D92" i="114" s="1"/>
  <c r="P88" i="114"/>
  <c r="O88" i="114"/>
  <c r="B88" i="114"/>
  <c r="B87" i="114"/>
  <c r="B86" i="114"/>
  <c r="I85" i="114"/>
  <c r="H85" i="114"/>
  <c r="G85" i="114"/>
  <c r="P83" i="114"/>
  <c r="O83" i="114"/>
  <c r="B83" i="114" s="1"/>
  <c r="I82" i="114"/>
  <c r="H82" i="114"/>
  <c r="G82" i="114"/>
  <c r="D81" i="114"/>
  <c r="D84" i="114" s="1"/>
  <c r="P80" i="114"/>
  <c r="O80" i="114"/>
  <c r="B80" i="114" s="1"/>
  <c r="B79" i="114"/>
  <c r="I78" i="114"/>
  <c r="H78" i="114"/>
  <c r="G78" i="114"/>
  <c r="P76" i="114"/>
  <c r="O76" i="114"/>
  <c r="B76" i="114" s="1"/>
  <c r="I75" i="114"/>
  <c r="H75" i="114"/>
  <c r="G75" i="114"/>
  <c r="D74" i="114"/>
  <c r="D77" i="114" s="1"/>
  <c r="P73" i="114"/>
  <c r="O73" i="114"/>
  <c r="B73" i="114" s="1"/>
  <c r="B72" i="114"/>
  <c r="B71" i="114"/>
  <c r="I70" i="114"/>
  <c r="H70" i="114"/>
  <c r="G70" i="114"/>
  <c r="P68" i="114"/>
  <c r="O68" i="114"/>
  <c r="B68" i="114" s="1"/>
  <c r="I67" i="114"/>
  <c r="H67" i="114"/>
  <c r="G67" i="114"/>
  <c r="D66" i="114"/>
  <c r="D69" i="114" s="1"/>
  <c r="P65" i="114"/>
  <c r="O65" i="114"/>
  <c r="B65" i="114" s="1"/>
  <c r="B64" i="114"/>
  <c r="I63" i="114"/>
  <c r="H63" i="114"/>
  <c r="G63" i="114"/>
  <c r="P61" i="114"/>
  <c r="O61" i="114"/>
  <c r="B61" i="114" s="1"/>
  <c r="I60" i="114"/>
  <c r="H60" i="114"/>
  <c r="G60" i="114"/>
  <c r="D59" i="114"/>
  <c r="B131" i="114" s="1"/>
  <c r="P58" i="114"/>
  <c r="O58" i="114"/>
  <c r="B58" i="114" s="1"/>
  <c r="B57" i="114"/>
  <c r="B56" i="114"/>
  <c r="B55" i="114"/>
  <c r="I54" i="114"/>
  <c r="H54" i="114"/>
  <c r="G54" i="114"/>
  <c r="D54" i="114"/>
  <c r="D53" i="114"/>
  <c r="D52" i="114"/>
  <c r="B52" i="114"/>
  <c r="B51" i="114"/>
  <c r="I50" i="114"/>
  <c r="H50" i="114"/>
  <c r="G50" i="114"/>
  <c r="D50" i="114"/>
  <c r="D49" i="114"/>
  <c r="D48" i="114"/>
  <c r="B48" i="114"/>
  <c r="B47" i="114"/>
  <c r="B46" i="114"/>
  <c r="I45" i="114"/>
  <c r="H45" i="114"/>
  <c r="G45" i="114"/>
  <c r="D45" i="114"/>
  <c r="D44" i="114"/>
  <c r="D43" i="114"/>
  <c r="B43" i="114"/>
  <c r="B42" i="114"/>
  <c r="I41" i="114"/>
  <c r="H41" i="114"/>
  <c r="G41" i="114"/>
  <c r="D41" i="114"/>
  <c r="D40" i="114"/>
  <c r="D39" i="114"/>
  <c r="D67" i="114" s="1"/>
  <c r="D97" i="114" s="1"/>
  <c r="B39" i="114"/>
  <c r="B38" i="114"/>
  <c r="B37" i="114"/>
  <c r="I36" i="114"/>
  <c r="H36" i="114"/>
  <c r="G36" i="114"/>
  <c r="D36" i="114"/>
  <c r="D35" i="114"/>
  <c r="D34" i="114"/>
  <c r="B34" i="114"/>
  <c r="B33" i="114"/>
  <c r="I32" i="114"/>
  <c r="H32" i="114"/>
  <c r="G32" i="114"/>
  <c r="D32" i="114"/>
  <c r="B162" i="114" s="1"/>
  <c r="D31" i="114"/>
  <c r="B161" i="114" s="1"/>
  <c r="D30" i="114"/>
  <c r="B160" i="114" s="1"/>
  <c r="B30" i="114"/>
  <c r="B29" i="114"/>
  <c r="B28" i="114"/>
  <c r="B27" i="114"/>
  <c r="G25" i="114"/>
  <c r="H25" i="114" s="1"/>
  <c r="I25" i="114" s="1"/>
  <c r="B22" i="114"/>
  <c r="B19" i="114"/>
  <c r="B17" i="114"/>
  <c r="B10" i="114"/>
  <c r="AB9" i="122" l="1"/>
  <c r="G9" i="123"/>
  <c r="G9" i="122"/>
  <c r="AB9" i="123"/>
  <c r="F137" i="114"/>
  <c r="F192" i="114" s="1"/>
  <c r="F248" i="114" s="1"/>
  <c r="H103" i="114"/>
  <c r="AB9" i="118"/>
  <c r="G9" i="118"/>
  <c r="F112" i="116"/>
  <c r="G147" i="116"/>
  <c r="G203" i="116" s="1"/>
  <c r="B232" i="114"/>
  <c r="B187" i="114"/>
  <c r="D60" i="114"/>
  <c r="B124" i="114" s="1"/>
  <c r="B217" i="114"/>
  <c r="C262" i="114"/>
  <c r="K112" i="114"/>
  <c r="C139" i="114"/>
  <c r="B212" i="114"/>
  <c r="B242" i="114"/>
  <c r="B186" i="114"/>
  <c r="B227" i="114"/>
  <c r="C261" i="114"/>
  <c r="B151" i="114"/>
  <c r="C194" i="114" s="1"/>
  <c r="B181" i="114"/>
  <c r="B152" i="114"/>
  <c r="B182" i="114"/>
  <c r="B222" i="114"/>
  <c r="B237" i="114"/>
  <c r="B175" i="114"/>
  <c r="B185" i="114"/>
  <c r="B180" i="114"/>
  <c r="B176" i="114"/>
  <c r="B155" i="114"/>
  <c r="B156" i="114"/>
  <c r="B207" i="114"/>
  <c r="C250" i="114" s="1"/>
  <c r="D58" i="114"/>
  <c r="B118" i="114" s="1"/>
  <c r="D70" i="114"/>
  <c r="D100" i="114" s="1"/>
  <c r="B150" i="114"/>
  <c r="C193" i="114" s="1"/>
  <c r="B157" i="114"/>
  <c r="C260" i="114"/>
  <c r="D82" i="114"/>
  <c r="D85" i="114" s="1"/>
  <c r="B170" i="114"/>
  <c r="B177" i="114"/>
  <c r="D62" i="114"/>
  <c r="D102" i="114" s="1"/>
  <c r="B171" i="114"/>
  <c r="I103" i="114"/>
  <c r="B165" i="114"/>
  <c r="B172" i="114"/>
  <c r="D73" i="114"/>
  <c r="B166" i="114"/>
  <c r="B167" i="114"/>
  <c r="B115" i="114"/>
  <c r="B119" i="114"/>
  <c r="B123" i="114"/>
  <c r="B127" i="114"/>
  <c r="M27" i="122" l="1"/>
  <c r="M28" i="122"/>
  <c r="M26" i="122"/>
  <c r="M27" i="118"/>
  <c r="M26" i="118"/>
  <c r="M28" i="118"/>
  <c r="M28" i="123"/>
  <c r="M27" i="123"/>
  <c r="M26" i="123"/>
  <c r="AK27" i="118"/>
  <c r="AK28" i="118"/>
  <c r="AK26" i="118"/>
  <c r="AK27" i="123"/>
  <c r="AK28" i="123"/>
  <c r="AK26" i="123"/>
  <c r="AK27" i="122"/>
  <c r="AK26" i="122"/>
  <c r="AK28" i="122"/>
  <c r="B228" i="114"/>
  <c r="B213" i="114"/>
  <c r="B238" i="114"/>
  <c r="D90" i="114"/>
  <c r="D93" i="114" s="1"/>
  <c r="F147" i="116"/>
  <c r="F203" i="116" s="1"/>
  <c r="E112" i="116"/>
  <c r="E147" i="116" s="1"/>
  <c r="E203" i="116" s="1"/>
  <c r="B128" i="114"/>
  <c r="B120" i="114"/>
  <c r="D63" i="114"/>
  <c r="D103" i="114" s="1"/>
  <c r="B243" i="114"/>
  <c r="B233" i="114"/>
  <c r="B218" i="114"/>
  <c r="B116" i="114"/>
  <c r="D75" i="114"/>
  <c r="D78" i="114" s="1"/>
  <c r="B208" i="114"/>
  <c r="B132" i="114"/>
  <c r="B223" i="114"/>
  <c r="K147" i="114"/>
  <c r="K203" i="114" s="1"/>
  <c r="J112" i="114"/>
  <c r="B231" i="114"/>
  <c r="B236" i="114"/>
  <c r="B130" i="114"/>
  <c r="B241" i="114"/>
  <c r="C138" i="114"/>
  <c r="B122" i="114"/>
  <c r="D273" i="114"/>
  <c r="D272" i="114"/>
  <c r="B226" i="114"/>
  <c r="D65" i="114"/>
  <c r="D68" i="114" s="1"/>
  <c r="B221" i="114"/>
  <c r="B211" i="114"/>
  <c r="D61" i="114"/>
  <c r="D101" i="114" s="1"/>
  <c r="B216" i="114"/>
  <c r="B126" i="114"/>
  <c r="B114" i="114"/>
  <c r="B206" i="114"/>
  <c r="C249" i="114" s="1"/>
  <c r="D88" i="114"/>
  <c r="D95" i="114" s="1"/>
  <c r="D76" i="114"/>
  <c r="D80" i="114"/>
  <c r="D83" i="114" s="1"/>
  <c r="J147" i="114" l="1"/>
  <c r="J203" i="114" s="1"/>
  <c r="I112" i="114"/>
  <c r="D91" i="114"/>
  <c r="D98" i="114" s="1"/>
  <c r="D278" i="114"/>
  <c r="D277" i="114"/>
  <c r="I147" i="114" l="1"/>
  <c r="I203" i="114" s="1"/>
  <c r="H112" i="114"/>
  <c r="G23" i="113"/>
  <c r="B282" i="113"/>
  <c r="B273" i="113"/>
  <c r="B278" i="113" s="1"/>
  <c r="B268" i="113"/>
  <c r="B265" i="113"/>
  <c r="F262" i="113"/>
  <c r="B260" i="113"/>
  <c r="B272" i="113" s="1"/>
  <c r="B277" i="113" s="1"/>
  <c r="F258" i="113"/>
  <c r="B256" i="113"/>
  <c r="B253" i="113"/>
  <c r="B245" i="113"/>
  <c r="L243" i="113"/>
  <c r="K243" i="113"/>
  <c r="J243" i="113"/>
  <c r="I243" i="113"/>
  <c r="H243" i="113"/>
  <c r="G243" i="113"/>
  <c r="F243" i="113"/>
  <c r="E243" i="113"/>
  <c r="L238" i="113"/>
  <c r="K238" i="113"/>
  <c r="J238" i="113"/>
  <c r="I238" i="113"/>
  <c r="H238" i="113"/>
  <c r="G238" i="113"/>
  <c r="F238" i="113"/>
  <c r="E238" i="113"/>
  <c r="L233" i="113"/>
  <c r="K233" i="113"/>
  <c r="J233" i="113"/>
  <c r="I233" i="113"/>
  <c r="H233" i="113"/>
  <c r="G233" i="113"/>
  <c r="F233" i="113"/>
  <c r="E233" i="113"/>
  <c r="L228" i="113"/>
  <c r="K228" i="113"/>
  <c r="J228" i="113"/>
  <c r="I228" i="113"/>
  <c r="H228" i="113"/>
  <c r="G228" i="113"/>
  <c r="F228" i="113"/>
  <c r="E228" i="113"/>
  <c r="L223" i="113"/>
  <c r="K223" i="113"/>
  <c r="J223" i="113"/>
  <c r="I223" i="113"/>
  <c r="H223" i="113"/>
  <c r="G223" i="113"/>
  <c r="F223" i="113"/>
  <c r="E223" i="113"/>
  <c r="L218" i="113"/>
  <c r="K218" i="113"/>
  <c r="J218" i="113"/>
  <c r="I218" i="113"/>
  <c r="H218" i="113"/>
  <c r="G218" i="113"/>
  <c r="F218" i="113"/>
  <c r="E218" i="113"/>
  <c r="L213" i="113"/>
  <c r="K213" i="113"/>
  <c r="J213" i="113"/>
  <c r="I213" i="113"/>
  <c r="H213" i="113"/>
  <c r="G213" i="113"/>
  <c r="F213" i="113"/>
  <c r="E213" i="113"/>
  <c r="L208" i="113"/>
  <c r="K208" i="113"/>
  <c r="J208" i="113"/>
  <c r="I208" i="113"/>
  <c r="H208" i="113"/>
  <c r="G208" i="113"/>
  <c r="F208" i="113"/>
  <c r="E208" i="113"/>
  <c r="B200" i="113"/>
  <c r="B197" i="113"/>
  <c r="B189" i="113"/>
  <c r="L187" i="113"/>
  <c r="K187" i="113"/>
  <c r="J187" i="113"/>
  <c r="I187" i="113"/>
  <c r="H187" i="113"/>
  <c r="G187" i="113"/>
  <c r="F187" i="113"/>
  <c r="E187" i="113"/>
  <c r="B183" i="113"/>
  <c r="B239" i="113" s="1"/>
  <c r="L182" i="113"/>
  <c r="K182" i="113"/>
  <c r="J182" i="113"/>
  <c r="I182" i="113"/>
  <c r="H182" i="113"/>
  <c r="G182" i="113"/>
  <c r="F182" i="113"/>
  <c r="E182" i="113"/>
  <c r="B178" i="113"/>
  <c r="B234" i="113" s="1"/>
  <c r="L177" i="113"/>
  <c r="K177" i="113"/>
  <c r="J177" i="113"/>
  <c r="I177" i="113"/>
  <c r="H177" i="113"/>
  <c r="G177" i="113"/>
  <c r="F177" i="113"/>
  <c r="E177" i="113"/>
  <c r="B173" i="113"/>
  <c r="B229" i="113" s="1"/>
  <c r="L172" i="113"/>
  <c r="K172" i="113"/>
  <c r="J172" i="113"/>
  <c r="I172" i="113"/>
  <c r="H172" i="113"/>
  <c r="G172" i="113"/>
  <c r="F172" i="113"/>
  <c r="E172" i="113"/>
  <c r="B168" i="113"/>
  <c r="B224" i="113" s="1"/>
  <c r="L167" i="113"/>
  <c r="K167" i="113"/>
  <c r="J167" i="113"/>
  <c r="I167" i="113"/>
  <c r="H167" i="113"/>
  <c r="G167" i="113"/>
  <c r="F167" i="113"/>
  <c r="E167" i="113"/>
  <c r="B163" i="113"/>
  <c r="B219" i="113" s="1"/>
  <c r="L162" i="113"/>
  <c r="K162" i="113"/>
  <c r="J162" i="113"/>
  <c r="I162" i="113"/>
  <c r="H162" i="113"/>
  <c r="G162" i="113"/>
  <c r="F162" i="113"/>
  <c r="E162" i="113"/>
  <c r="B158" i="113"/>
  <c r="B214" i="113" s="1"/>
  <c r="L157" i="113"/>
  <c r="K157" i="113"/>
  <c r="J157" i="113"/>
  <c r="I157" i="113"/>
  <c r="H157" i="113"/>
  <c r="G157" i="113"/>
  <c r="F157" i="113"/>
  <c r="E157" i="113"/>
  <c r="B153" i="113"/>
  <c r="B209" i="113" s="1"/>
  <c r="L152" i="113"/>
  <c r="K152" i="113"/>
  <c r="J152" i="113"/>
  <c r="I152" i="113"/>
  <c r="H152" i="113"/>
  <c r="G152" i="113"/>
  <c r="F152" i="113"/>
  <c r="E152" i="113"/>
  <c r="B148" i="113"/>
  <c r="B204" i="113" s="1"/>
  <c r="B145" i="113"/>
  <c r="B142" i="113"/>
  <c r="G137" i="113"/>
  <c r="F137" i="113" s="1"/>
  <c r="F192" i="113" s="1"/>
  <c r="F248" i="113" s="1"/>
  <c r="B134" i="113"/>
  <c r="L132" i="113"/>
  <c r="K132" i="113"/>
  <c r="J132" i="113"/>
  <c r="I132" i="113"/>
  <c r="H132" i="113"/>
  <c r="G132" i="113"/>
  <c r="F132" i="113"/>
  <c r="E132" i="113"/>
  <c r="P130" i="113"/>
  <c r="O130" i="113"/>
  <c r="B129" i="113" s="1"/>
  <c r="L128" i="113"/>
  <c r="K128" i="113"/>
  <c r="J128" i="113"/>
  <c r="I128" i="113"/>
  <c r="H128" i="113"/>
  <c r="G128" i="113"/>
  <c r="F128" i="113"/>
  <c r="E128" i="113"/>
  <c r="P126" i="113"/>
  <c r="O126" i="113"/>
  <c r="B125" i="113" s="1"/>
  <c r="L124" i="113"/>
  <c r="K124" i="113"/>
  <c r="J124" i="113"/>
  <c r="I124" i="113"/>
  <c r="H124" i="113"/>
  <c r="G124" i="113"/>
  <c r="F124" i="113"/>
  <c r="E124" i="113"/>
  <c r="P122" i="113"/>
  <c r="O122" i="113"/>
  <c r="B121" i="113" s="1"/>
  <c r="L120" i="113"/>
  <c r="K120" i="113"/>
  <c r="J120" i="113"/>
  <c r="I120" i="113"/>
  <c r="H120" i="113"/>
  <c r="G120" i="113"/>
  <c r="F120" i="113"/>
  <c r="E120" i="113"/>
  <c r="P118" i="113"/>
  <c r="O118" i="113"/>
  <c r="B117" i="113" s="1"/>
  <c r="L116" i="113"/>
  <c r="K116" i="113"/>
  <c r="J116" i="113"/>
  <c r="I116" i="113"/>
  <c r="H116" i="113"/>
  <c r="G116" i="113"/>
  <c r="F116" i="113"/>
  <c r="E116" i="113"/>
  <c r="P114" i="113"/>
  <c r="O114" i="113"/>
  <c r="B113" i="113" s="1"/>
  <c r="L112" i="113"/>
  <c r="L147" i="113" s="1"/>
  <c r="L203" i="113" s="1"/>
  <c r="B109" i="113"/>
  <c r="B106" i="113"/>
  <c r="I102" i="113"/>
  <c r="H102" i="113"/>
  <c r="G102" i="113"/>
  <c r="I101" i="113"/>
  <c r="H101" i="113"/>
  <c r="G101" i="113"/>
  <c r="G103" i="113" s="1"/>
  <c r="B101" i="113"/>
  <c r="I100" i="113"/>
  <c r="H100" i="113"/>
  <c r="G100" i="113"/>
  <c r="D99" i="113"/>
  <c r="P98" i="113"/>
  <c r="O98" i="113"/>
  <c r="B98" i="113" s="1"/>
  <c r="I97" i="113"/>
  <c r="H97" i="113"/>
  <c r="G97" i="113"/>
  <c r="D96" i="113"/>
  <c r="P95" i="113"/>
  <c r="O95" i="113"/>
  <c r="B95" i="113" s="1"/>
  <c r="B94" i="113"/>
  <c r="I93" i="113"/>
  <c r="H93" i="113"/>
  <c r="G93" i="113"/>
  <c r="P91" i="113"/>
  <c r="O91" i="113"/>
  <c r="B91" i="113" s="1"/>
  <c r="I90" i="113"/>
  <c r="H90" i="113"/>
  <c r="G90" i="113"/>
  <c r="D89" i="113"/>
  <c r="D92" i="113" s="1"/>
  <c r="P88" i="113"/>
  <c r="O88" i="113"/>
  <c r="B88" i="113" s="1"/>
  <c r="B87" i="113"/>
  <c r="B86" i="113"/>
  <c r="I85" i="113"/>
  <c r="H85" i="113"/>
  <c r="G85" i="113"/>
  <c r="P83" i="113"/>
  <c r="O83" i="113"/>
  <c r="B83" i="113" s="1"/>
  <c r="I82" i="113"/>
  <c r="H82" i="113"/>
  <c r="G82" i="113"/>
  <c r="D81" i="113"/>
  <c r="D84" i="113" s="1"/>
  <c r="P80" i="113"/>
  <c r="O80" i="113"/>
  <c r="B80" i="113" s="1"/>
  <c r="B79" i="113"/>
  <c r="I78" i="113"/>
  <c r="H78" i="113"/>
  <c r="G78" i="113"/>
  <c r="P76" i="113"/>
  <c r="O76" i="113"/>
  <c r="B76" i="113" s="1"/>
  <c r="I75" i="113"/>
  <c r="H75" i="113"/>
  <c r="G75" i="113"/>
  <c r="D74" i="113"/>
  <c r="D77" i="113" s="1"/>
  <c r="P73" i="113"/>
  <c r="O73" i="113"/>
  <c r="B73" i="113" s="1"/>
  <c r="B72" i="113"/>
  <c r="B71" i="113"/>
  <c r="I70" i="113"/>
  <c r="H70" i="113"/>
  <c r="G70" i="113"/>
  <c r="P68" i="113"/>
  <c r="O68" i="113"/>
  <c r="B68" i="113" s="1"/>
  <c r="I67" i="113"/>
  <c r="H67" i="113"/>
  <c r="G67" i="113"/>
  <c r="D66" i="113"/>
  <c r="D69" i="113" s="1"/>
  <c r="P65" i="113"/>
  <c r="O65" i="113"/>
  <c r="B65" i="113" s="1"/>
  <c r="B64" i="113"/>
  <c r="I63" i="113"/>
  <c r="H63" i="113"/>
  <c r="G63" i="113"/>
  <c r="P61" i="113"/>
  <c r="O61" i="113"/>
  <c r="B61" i="113" s="1"/>
  <c r="I60" i="113"/>
  <c r="H60" i="113"/>
  <c r="G60" i="113"/>
  <c r="D59" i="113"/>
  <c r="B227" i="113" s="1"/>
  <c r="P58" i="113"/>
  <c r="O58" i="113"/>
  <c r="B58" i="113" s="1"/>
  <c r="B57" i="113"/>
  <c r="B56" i="113"/>
  <c r="B55" i="113"/>
  <c r="I54" i="113"/>
  <c r="H54" i="113"/>
  <c r="G54" i="113"/>
  <c r="D54" i="113"/>
  <c r="D53" i="113"/>
  <c r="D52" i="113"/>
  <c r="B52" i="113"/>
  <c r="B51" i="113"/>
  <c r="I50" i="113"/>
  <c r="H50" i="113"/>
  <c r="G50" i="113"/>
  <c r="D50" i="113"/>
  <c r="D49" i="113"/>
  <c r="D48" i="113"/>
  <c r="B48" i="113"/>
  <c r="B47" i="113"/>
  <c r="B46" i="113"/>
  <c r="I45" i="113"/>
  <c r="H45" i="113"/>
  <c r="G45" i="113"/>
  <c r="D45" i="113"/>
  <c r="D44" i="113"/>
  <c r="D43" i="113"/>
  <c r="B43" i="113"/>
  <c r="B42" i="113"/>
  <c r="I41" i="113"/>
  <c r="H41" i="113"/>
  <c r="G41" i="113"/>
  <c r="D41" i="113"/>
  <c r="D40" i="113"/>
  <c r="D39" i="113"/>
  <c r="D67" i="113" s="1"/>
  <c r="B39" i="113"/>
  <c r="B38" i="113"/>
  <c r="B37" i="113"/>
  <c r="I36" i="113"/>
  <c r="H36" i="113"/>
  <c r="G36" i="113"/>
  <c r="D36" i="113"/>
  <c r="D35" i="113"/>
  <c r="D34" i="113"/>
  <c r="B34" i="113"/>
  <c r="B33" i="113"/>
  <c r="I32" i="113"/>
  <c r="H32" i="113"/>
  <c r="G32" i="113"/>
  <c r="D32" i="113"/>
  <c r="B167" i="113" s="1"/>
  <c r="D31" i="113"/>
  <c r="B161" i="113" s="1"/>
  <c r="D30" i="113"/>
  <c r="B155" i="113" s="1"/>
  <c r="B30" i="113"/>
  <c r="B29" i="113"/>
  <c r="B28" i="113"/>
  <c r="B27" i="113"/>
  <c r="G25" i="113"/>
  <c r="H25" i="113" s="1"/>
  <c r="I25" i="113" s="1"/>
  <c r="B23" i="113"/>
  <c r="B19" i="113"/>
  <c r="B17" i="113"/>
  <c r="B10" i="113"/>
  <c r="H102" i="91"/>
  <c r="I102" i="91"/>
  <c r="G102" i="91"/>
  <c r="H101" i="91"/>
  <c r="I101" i="91"/>
  <c r="G101" i="91"/>
  <c r="I100" i="91"/>
  <c r="H100" i="91"/>
  <c r="G100" i="91"/>
  <c r="D99" i="91"/>
  <c r="P98" i="91"/>
  <c r="O98" i="91"/>
  <c r="B98" i="91" s="1"/>
  <c r="I97" i="91"/>
  <c r="H97" i="91"/>
  <c r="G97" i="91"/>
  <c r="D96" i="91"/>
  <c r="P95" i="91"/>
  <c r="O95" i="91"/>
  <c r="B95" i="91" s="1"/>
  <c r="B94" i="91"/>
  <c r="B87" i="91"/>
  <c r="P83" i="91"/>
  <c r="O83" i="91"/>
  <c r="B83" i="91" s="1"/>
  <c r="P80" i="91"/>
  <c r="O80" i="91"/>
  <c r="B80" i="91" s="1"/>
  <c r="I85" i="91"/>
  <c r="H85" i="91"/>
  <c r="G85" i="91"/>
  <c r="I82" i="91"/>
  <c r="H82" i="91"/>
  <c r="G82" i="91"/>
  <c r="D81" i="91"/>
  <c r="D84" i="91" s="1"/>
  <c r="B79" i="91"/>
  <c r="B72" i="91"/>
  <c r="P68" i="91"/>
  <c r="O68" i="91"/>
  <c r="B68" i="91" s="1"/>
  <c r="P65" i="91"/>
  <c r="O65" i="91"/>
  <c r="B65" i="91" s="1"/>
  <c r="I70" i="91"/>
  <c r="H70" i="91"/>
  <c r="G70" i="91"/>
  <c r="I67" i="91"/>
  <c r="H67" i="91"/>
  <c r="G67" i="91"/>
  <c r="D66" i="91"/>
  <c r="D69" i="91" s="1"/>
  <c r="B64" i="91"/>
  <c r="B57" i="91"/>
  <c r="I54" i="91"/>
  <c r="H54" i="91"/>
  <c r="G54" i="91"/>
  <c r="D54" i="91"/>
  <c r="D53" i="91"/>
  <c r="D52" i="91"/>
  <c r="B52" i="91"/>
  <c r="B51" i="91"/>
  <c r="B47" i="91"/>
  <c r="I45" i="91"/>
  <c r="H45" i="91"/>
  <c r="G45" i="91"/>
  <c r="D45" i="91"/>
  <c r="D44" i="91"/>
  <c r="D43" i="91"/>
  <c r="B43" i="91"/>
  <c r="B42" i="91"/>
  <c r="B38" i="91"/>
  <c r="I36" i="91"/>
  <c r="H36" i="91"/>
  <c r="G36" i="91"/>
  <c r="D36" i="91"/>
  <c r="D35" i="91"/>
  <c r="D34" i="91"/>
  <c r="B34" i="91"/>
  <c r="B29" i="91"/>
  <c r="B33" i="91"/>
  <c r="G43" i="92" l="1"/>
  <c r="H103" i="113"/>
  <c r="B186" i="113"/>
  <c r="H147" i="114"/>
  <c r="H203" i="114" s="1"/>
  <c r="G112" i="114"/>
  <c r="B156" i="113"/>
  <c r="B185" i="113"/>
  <c r="B150" i="113"/>
  <c r="C193" i="113" s="1"/>
  <c r="B180" i="113"/>
  <c r="B181" i="113"/>
  <c r="D97" i="113"/>
  <c r="D70" i="113"/>
  <c r="D100" i="113" s="1"/>
  <c r="B207" i="113"/>
  <c r="C250" i="113" s="1"/>
  <c r="B157" i="113"/>
  <c r="B177" i="113"/>
  <c r="B151" i="113"/>
  <c r="C194" i="113" s="1"/>
  <c r="B152" i="113"/>
  <c r="B222" i="113"/>
  <c r="C262" i="113"/>
  <c r="G192" i="113"/>
  <c r="G248" i="113" s="1"/>
  <c r="D60" i="113"/>
  <c r="B208" i="113" s="1"/>
  <c r="B187" i="113"/>
  <c r="B217" i="113"/>
  <c r="C139" i="113"/>
  <c r="K112" i="113"/>
  <c r="B162" i="113"/>
  <c r="B175" i="113"/>
  <c r="B182" i="113"/>
  <c r="C260" i="113"/>
  <c r="B212" i="113"/>
  <c r="B176" i="113"/>
  <c r="C261" i="113"/>
  <c r="B170" i="113"/>
  <c r="B242" i="113"/>
  <c r="D82" i="113"/>
  <c r="D85" i="113" s="1"/>
  <c r="D62" i="113"/>
  <c r="D102" i="113" s="1"/>
  <c r="B171" i="113"/>
  <c r="D58" i="113"/>
  <c r="I103" i="113"/>
  <c r="B165" i="113"/>
  <c r="B172" i="113"/>
  <c r="B237" i="113"/>
  <c r="D73" i="113"/>
  <c r="B166" i="113"/>
  <c r="B160" i="113"/>
  <c r="B232" i="113"/>
  <c r="B115" i="113"/>
  <c r="B119" i="113"/>
  <c r="B123" i="113"/>
  <c r="B127" i="113"/>
  <c r="B131" i="113"/>
  <c r="D57" i="80"/>
  <c r="B23" i="82"/>
  <c r="B24" i="82"/>
  <c r="B25" i="82"/>
  <c r="B26" i="82"/>
  <c r="B27" i="82"/>
  <c r="B28" i="82"/>
  <c r="B29" i="82"/>
  <c r="B22" i="82"/>
  <c r="F112" i="114" l="1"/>
  <c r="G147" i="114"/>
  <c r="G203" i="114" s="1"/>
  <c r="B128" i="113"/>
  <c r="B124" i="113"/>
  <c r="B120" i="113"/>
  <c r="B116" i="113"/>
  <c r="D273" i="113"/>
  <c r="D272" i="113"/>
  <c r="B243" i="113"/>
  <c r="B132" i="113"/>
  <c r="B213" i="113"/>
  <c r="D90" i="113"/>
  <c r="D93" i="113" s="1"/>
  <c r="B218" i="113"/>
  <c r="B223" i="113"/>
  <c r="B228" i="113"/>
  <c r="D75" i="113"/>
  <c r="D78" i="113" s="1"/>
  <c r="D63" i="113"/>
  <c r="D103" i="113" s="1"/>
  <c r="B233" i="113"/>
  <c r="B238" i="113"/>
  <c r="K147" i="113"/>
  <c r="K203" i="113" s="1"/>
  <c r="J112" i="113"/>
  <c r="B226" i="113"/>
  <c r="C138" i="113"/>
  <c r="D88" i="113"/>
  <c r="B241" i="113"/>
  <c r="B221" i="113"/>
  <c r="B231" i="113"/>
  <c r="D61" i="113"/>
  <c r="D101" i="113" s="1"/>
  <c r="B130" i="113"/>
  <c r="B126" i="113"/>
  <c r="B122" i="113"/>
  <c r="B118" i="113"/>
  <c r="B114" i="113"/>
  <c r="B206" i="113"/>
  <c r="C249" i="113" s="1"/>
  <c r="B211" i="113"/>
  <c r="D65" i="113"/>
  <c r="D68" i="113" s="1"/>
  <c r="B236" i="113"/>
  <c r="B216" i="113"/>
  <c r="D76" i="113"/>
  <c r="D80" i="113"/>
  <c r="D83" i="113" s="1"/>
  <c r="G137" i="91"/>
  <c r="I93" i="91"/>
  <c r="H93" i="91"/>
  <c r="G93" i="91"/>
  <c r="P91" i="91"/>
  <c r="O91" i="91"/>
  <c r="B91" i="91" s="1"/>
  <c r="I90" i="91"/>
  <c r="H90" i="91"/>
  <c r="G90" i="91"/>
  <c r="D89" i="91"/>
  <c r="D92" i="91" s="1"/>
  <c r="P88" i="91"/>
  <c r="O88" i="91"/>
  <c r="B88" i="91" s="1"/>
  <c r="B86" i="91"/>
  <c r="I78" i="91"/>
  <c r="H78" i="91"/>
  <c r="G78" i="91"/>
  <c r="P76" i="91"/>
  <c r="O76" i="91"/>
  <c r="B76" i="91" s="1"/>
  <c r="I75" i="91"/>
  <c r="H75" i="91"/>
  <c r="G75" i="91"/>
  <c r="D74" i="91"/>
  <c r="D77" i="91" s="1"/>
  <c r="P73" i="91"/>
  <c r="O73" i="91"/>
  <c r="B73" i="91" s="1"/>
  <c r="B71" i="91"/>
  <c r="B56" i="91"/>
  <c r="B46" i="91"/>
  <c r="B37" i="91"/>
  <c r="B28" i="91"/>
  <c r="I41" i="91"/>
  <c r="H41" i="91"/>
  <c r="G41" i="91"/>
  <c r="D41" i="91"/>
  <c r="D40" i="91"/>
  <c r="D39" i="91"/>
  <c r="D67" i="91" s="1"/>
  <c r="D97" i="91" s="1"/>
  <c r="B39" i="91"/>
  <c r="I50" i="91"/>
  <c r="H50" i="91"/>
  <c r="G50" i="91"/>
  <c r="D50" i="91"/>
  <c r="D49" i="91"/>
  <c r="D48" i="91"/>
  <c r="B48" i="91"/>
  <c r="D58" i="80"/>
  <c r="F147" i="114" l="1"/>
  <c r="F203" i="114" s="1"/>
  <c r="E112" i="114"/>
  <c r="E147" i="114" s="1"/>
  <c r="E203" i="114" s="1"/>
  <c r="D278" i="113"/>
  <c r="D277" i="113"/>
  <c r="J147" i="113"/>
  <c r="J203" i="113" s="1"/>
  <c r="I112" i="113"/>
  <c r="D95" i="113"/>
  <c r="D91" i="113"/>
  <c r="D98" i="113" s="1"/>
  <c r="D70" i="91"/>
  <c r="D100" i="91" s="1"/>
  <c r="D82" i="91"/>
  <c r="D85" i="91" s="1"/>
  <c r="F104" i="90"/>
  <c r="G104" i="90"/>
  <c r="E104" i="90"/>
  <c r="L12" i="122" l="1"/>
  <c r="AG12" i="122"/>
  <c r="M12" i="122"/>
  <c r="AH12" i="122"/>
  <c r="AF12" i="122"/>
  <c r="K12" i="122"/>
  <c r="M12" i="118"/>
  <c r="AH12" i="118"/>
  <c r="AG12" i="118"/>
  <c r="L12" i="118"/>
  <c r="AF12" i="118"/>
  <c r="K12" i="118"/>
  <c r="I147" i="113"/>
  <c r="I203" i="113" s="1"/>
  <c r="H112" i="113"/>
  <c r="H147" i="113" l="1"/>
  <c r="H203" i="113" s="1"/>
  <c r="G112" i="113"/>
  <c r="G147" i="113" l="1"/>
  <c r="G203" i="113" s="1"/>
  <c r="F112" i="113"/>
  <c r="F147" i="113" l="1"/>
  <c r="F203" i="113" s="1"/>
  <c r="E112" i="113"/>
  <c r="E147" i="113" s="1"/>
  <c r="E203" i="113" s="1"/>
  <c r="B38" i="81" l="1"/>
  <c r="B37" i="81"/>
  <c r="B36" i="81"/>
  <c r="B35" i="81"/>
  <c r="C2" i="80" l="1"/>
  <c r="B10" i="81" l="1"/>
  <c r="D12" i="89"/>
  <c r="E12" i="89"/>
  <c r="D12" i="84"/>
  <c r="E12" i="84"/>
  <c r="P79" i="83"/>
  <c r="P177" i="83"/>
  <c r="P288" i="83" l="1"/>
  <c r="P246" i="83"/>
  <c r="P8" i="83"/>
  <c r="O8" i="83" l="1"/>
  <c r="P233" i="83" l="1"/>
  <c r="P220" i="83"/>
  <c r="H63" i="91"/>
  <c r="H60" i="91"/>
  <c r="H32" i="91"/>
  <c r="P275" i="83" l="1"/>
  <c r="O275" i="83"/>
  <c r="B17" i="90"/>
  <c r="E47" i="81"/>
  <c r="B6" i="82"/>
  <c r="B6" i="81"/>
  <c r="B6" i="117" l="1"/>
  <c r="B6" i="116"/>
  <c r="B6" i="115"/>
  <c r="B6" i="114"/>
  <c r="B6" i="113"/>
  <c r="B6" i="89"/>
  <c r="B6" i="92"/>
  <c r="B6" i="91"/>
  <c r="B6" i="84"/>
  <c r="B6" i="83"/>
  <c r="B6" i="90"/>
  <c r="B6" i="86"/>
  <c r="D53" i="80" l="1"/>
  <c r="D52" i="80"/>
  <c r="P109" i="83"/>
  <c r="O109" i="83"/>
  <c r="P58" i="86"/>
  <c r="O58" i="86"/>
  <c r="O35" i="86"/>
  <c r="O93" i="83"/>
  <c r="O335" i="83"/>
  <c r="O322" i="83"/>
  <c r="O288" i="83"/>
  <c r="O79" i="83"/>
  <c r="O45" i="81"/>
  <c r="I63" i="91"/>
  <c r="G63" i="91"/>
  <c r="I60" i="91"/>
  <c r="G60" i="91"/>
  <c r="I32" i="91"/>
  <c r="G32" i="91"/>
  <c r="O22" i="86"/>
  <c r="B53" i="89"/>
  <c r="B43" i="89"/>
  <c r="B33" i="89"/>
  <c r="B23" i="89"/>
  <c r="B13" i="89"/>
  <c r="B23" i="84"/>
  <c r="B33" i="84"/>
  <c r="B43" i="84"/>
  <c r="B53" i="84"/>
  <c r="B155" i="83"/>
  <c r="B150" i="83"/>
  <c r="D62" i="80"/>
  <c r="D44" i="80"/>
  <c r="D45" i="80"/>
  <c r="D46" i="80"/>
  <c r="D47" i="80"/>
  <c r="D48" i="80"/>
  <c r="D43" i="80"/>
  <c r="G22" i="115" l="1"/>
  <c r="G22" i="116"/>
  <c r="B193" i="117"/>
  <c r="B138" i="117"/>
  <c r="B249" i="117"/>
  <c r="B193" i="115"/>
  <c r="B249" i="115"/>
  <c r="B138" i="115"/>
  <c r="B138" i="116"/>
  <c r="B193" i="116"/>
  <c r="B249" i="116"/>
  <c r="B249" i="114"/>
  <c r="B193" i="114"/>
  <c r="B138" i="114"/>
  <c r="B249" i="113"/>
  <c r="B193" i="113"/>
  <c r="B138" i="113"/>
  <c r="G22" i="91"/>
  <c r="B249" i="91"/>
  <c r="B193" i="91"/>
  <c r="B138" i="91"/>
  <c r="D37" i="82" l="1"/>
  <c r="B101" i="91"/>
  <c r="D59" i="91"/>
  <c r="D31" i="91"/>
  <c r="B176" i="91" s="1"/>
  <c r="H10" i="81"/>
  <c r="B28" i="90"/>
  <c r="B9" i="90"/>
  <c r="B8" i="90"/>
  <c r="E46" i="90"/>
  <c r="E35" i="90"/>
  <c r="D30" i="92" l="1"/>
  <c r="H103" i="91"/>
  <c r="I103" i="91"/>
  <c r="G103" i="91"/>
  <c r="B123" i="91"/>
  <c r="B127" i="91"/>
  <c r="B212" i="91"/>
  <c r="B217" i="91"/>
  <c r="B232" i="91"/>
  <c r="B151" i="91"/>
  <c r="C194" i="91" s="1"/>
  <c r="B131" i="91"/>
  <c r="B156" i="91"/>
  <c r="B222" i="91"/>
  <c r="B166" i="91"/>
  <c r="B119" i="91"/>
  <c r="B181" i="91"/>
  <c r="B207" i="91"/>
  <c r="C250" i="91" s="1"/>
  <c r="B171" i="91"/>
  <c r="B237" i="91"/>
  <c r="C261" i="91"/>
  <c r="B186" i="91"/>
  <c r="C139" i="91"/>
  <c r="B161" i="91"/>
  <c r="B227" i="91"/>
  <c r="B115" i="91"/>
  <c r="B242" i="91"/>
  <c r="D62" i="91"/>
  <c r="D102" i="91" s="1"/>
  <c r="B8" i="89"/>
  <c r="B19" i="92"/>
  <c r="B10" i="91"/>
  <c r="B253" i="91"/>
  <c r="B19" i="91"/>
  <c r="B106" i="91"/>
  <c r="B142" i="91"/>
  <c r="B197" i="91"/>
  <c r="B183" i="91"/>
  <c r="B178" i="91"/>
  <c r="B173" i="91"/>
  <c r="B168" i="91"/>
  <c r="B163" i="91"/>
  <c r="B158" i="91"/>
  <c r="B153" i="91"/>
  <c r="B148" i="91"/>
  <c r="D63" i="80"/>
  <c r="D64" i="80"/>
  <c r="B2" i="86"/>
  <c r="D56" i="80"/>
  <c r="D55" i="80"/>
  <c r="B347" i="83"/>
  <c r="B259" i="83"/>
  <c r="B140" i="83"/>
  <c r="B76" i="83"/>
  <c r="B12" i="83"/>
  <c r="B4" i="82"/>
  <c r="B115" i="81"/>
  <c r="B97" i="81"/>
  <c r="B75" i="81"/>
  <c r="B69" i="81"/>
  <c r="G193" i="114" l="1"/>
  <c r="G193" i="117"/>
  <c r="G193" i="113"/>
  <c r="G193" i="116"/>
  <c r="G193" i="115"/>
  <c r="F194" i="114"/>
  <c r="F194" i="117"/>
  <c r="F194" i="113"/>
  <c r="F194" i="116"/>
  <c r="F194" i="91"/>
  <c r="F193" i="91"/>
  <c r="G194" i="117"/>
  <c r="G194" i="113"/>
  <c r="F193" i="114"/>
  <c r="F193" i="117"/>
  <c r="F193" i="113"/>
  <c r="F193" i="116"/>
  <c r="G193" i="91"/>
  <c r="F193" i="115"/>
  <c r="G194" i="91"/>
  <c r="G194" i="115"/>
  <c r="F194" i="115"/>
  <c r="G194" i="114"/>
  <c r="G194" i="116"/>
  <c r="G138" i="117"/>
  <c r="G249" i="117"/>
  <c r="G250" i="117"/>
  <c r="F250" i="117"/>
  <c r="F139" i="117"/>
  <c r="F138" i="117"/>
  <c r="F249" i="117"/>
  <c r="G139" i="117"/>
  <c r="F250" i="115"/>
  <c r="G139" i="115"/>
  <c r="G250" i="115"/>
  <c r="G249" i="116"/>
  <c r="F139" i="115"/>
  <c r="F249" i="115"/>
  <c r="F138" i="115"/>
  <c r="G250" i="116"/>
  <c r="F139" i="116"/>
  <c r="G139" i="116"/>
  <c r="G249" i="115"/>
  <c r="G138" i="115"/>
  <c r="F138" i="116"/>
  <c r="G138" i="116"/>
  <c r="F250" i="116"/>
  <c r="F249" i="116"/>
  <c r="G250" i="114"/>
  <c r="G139" i="114"/>
  <c r="F250" i="114"/>
  <c r="F138" i="114"/>
  <c r="G138" i="114"/>
  <c r="G249" i="114"/>
  <c r="F139" i="114"/>
  <c r="F249" i="114"/>
  <c r="G139" i="91"/>
  <c r="F250" i="113"/>
  <c r="F249" i="113"/>
  <c r="F249" i="91"/>
  <c r="G249" i="91"/>
  <c r="G138" i="91"/>
  <c r="G250" i="113"/>
  <c r="G138" i="113"/>
  <c r="F139" i="91"/>
  <c r="F138" i="113"/>
  <c r="F138" i="91"/>
  <c r="G250" i="91"/>
  <c r="G139" i="113"/>
  <c r="G249" i="113"/>
  <c r="F250" i="91"/>
  <c r="F139" i="113"/>
  <c r="B4" i="117"/>
  <c r="B4" i="115"/>
  <c r="B4" i="116"/>
  <c r="B2" i="117"/>
  <c r="B2" i="115"/>
  <c r="B2" i="116"/>
  <c r="B4" i="114"/>
  <c r="B4" i="113"/>
  <c r="B2" i="114"/>
  <c r="B2" i="113"/>
  <c r="G44" i="92"/>
  <c r="G192" i="91"/>
  <c r="F137" i="91"/>
  <c r="F192" i="91" s="1"/>
  <c r="B2" i="92"/>
  <c r="B2" i="89"/>
  <c r="B2" i="91"/>
  <c r="B43" i="81"/>
  <c r="C30" i="81"/>
  <c r="B26" i="81"/>
  <c r="B5" i="81"/>
  <c r="C8" i="80"/>
  <c r="C6" i="80"/>
  <c r="B150" i="86"/>
  <c r="B392" i="83"/>
  <c r="P22" i="86" l="1"/>
  <c r="P45" i="81"/>
  <c r="H112" i="81"/>
  <c r="P48" i="81"/>
  <c r="B50" i="81" l="1"/>
  <c r="O48" i="81"/>
  <c r="P47" i="81"/>
  <c r="O47" i="81"/>
  <c r="F258" i="91" l="1"/>
  <c r="L187" i="91"/>
  <c r="K187" i="91"/>
  <c r="J187" i="91"/>
  <c r="I187" i="91"/>
  <c r="H187" i="91"/>
  <c r="G187" i="91"/>
  <c r="F187" i="91"/>
  <c r="E187" i="91"/>
  <c r="L182" i="91"/>
  <c r="K182" i="91"/>
  <c r="J182" i="91"/>
  <c r="I182" i="91"/>
  <c r="H182" i="91"/>
  <c r="G182" i="91"/>
  <c r="F182" i="91"/>
  <c r="E182" i="91"/>
  <c r="L177" i="91"/>
  <c r="K177" i="91"/>
  <c r="J177" i="91"/>
  <c r="I177" i="91"/>
  <c r="H177" i="91"/>
  <c r="G177" i="91"/>
  <c r="F177" i="91"/>
  <c r="E177" i="91"/>
  <c r="L172" i="91"/>
  <c r="K172" i="91"/>
  <c r="J172" i="91"/>
  <c r="I172" i="91"/>
  <c r="H172" i="91"/>
  <c r="G172" i="91"/>
  <c r="F172" i="91"/>
  <c r="E172" i="91"/>
  <c r="L167" i="91"/>
  <c r="K167" i="91"/>
  <c r="J167" i="91"/>
  <c r="I167" i="91"/>
  <c r="H167" i="91"/>
  <c r="G167" i="91"/>
  <c r="F167" i="91"/>
  <c r="E167" i="91"/>
  <c r="L162" i="91"/>
  <c r="K162" i="91"/>
  <c r="J162" i="91"/>
  <c r="I162" i="91"/>
  <c r="H162" i="91"/>
  <c r="G162" i="91"/>
  <c r="F162" i="91"/>
  <c r="E162" i="91"/>
  <c r="L157" i="91"/>
  <c r="K157" i="91"/>
  <c r="J157" i="91"/>
  <c r="I157" i="91"/>
  <c r="H157" i="91"/>
  <c r="G157" i="91"/>
  <c r="F157" i="91"/>
  <c r="E157" i="91"/>
  <c r="L132" i="91"/>
  <c r="K132" i="91"/>
  <c r="J132" i="91"/>
  <c r="I132" i="91"/>
  <c r="H132" i="91"/>
  <c r="G132" i="91"/>
  <c r="F132" i="91"/>
  <c r="E132" i="91"/>
  <c r="L128" i="91"/>
  <c r="K128" i="91"/>
  <c r="J128" i="91"/>
  <c r="I128" i="91"/>
  <c r="H128" i="91"/>
  <c r="G128" i="91"/>
  <c r="F128" i="91"/>
  <c r="E128" i="91"/>
  <c r="L124" i="91"/>
  <c r="K124" i="91"/>
  <c r="J124" i="91"/>
  <c r="I124" i="91"/>
  <c r="H124" i="91"/>
  <c r="G124" i="91"/>
  <c r="F124" i="91"/>
  <c r="E124" i="91"/>
  <c r="L120" i="91"/>
  <c r="K120" i="91"/>
  <c r="J120" i="91"/>
  <c r="I120" i="91"/>
  <c r="H120" i="91"/>
  <c r="G120" i="91"/>
  <c r="F120" i="91"/>
  <c r="E120" i="91"/>
  <c r="F116" i="91"/>
  <c r="G116" i="91"/>
  <c r="H116" i="91"/>
  <c r="I116" i="91"/>
  <c r="J116" i="91"/>
  <c r="K116" i="91"/>
  <c r="L116" i="91"/>
  <c r="E116" i="91"/>
  <c r="B23" i="91"/>
  <c r="P35" i="86"/>
  <c r="P302" i="83"/>
  <c r="O37" i="82"/>
  <c r="P37" i="82"/>
  <c r="B11" i="90"/>
  <c r="L243" i="91"/>
  <c r="K243" i="91"/>
  <c r="J243" i="91"/>
  <c r="I243" i="91"/>
  <c r="H243" i="91"/>
  <c r="G243" i="91"/>
  <c r="F243" i="91"/>
  <c r="E243" i="91"/>
  <c r="L238" i="91"/>
  <c r="K238" i="91"/>
  <c r="J238" i="91"/>
  <c r="I238" i="91"/>
  <c r="H238" i="91"/>
  <c r="G238" i="91"/>
  <c r="F238" i="91"/>
  <c r="E238" i="91"/>
  <c r="L233" i="91"/>
  <c r="K233" i="91"/>
  <c r="J233" i="91"/>
  <c r="I233" i="91"/>
  <c r="H233" i="91"/>
  <c r="G233" i="91"/>
  <c r="F233" i="91"/>
  <c r="E233" i="91"/>
  <c r="L228" i="91"/>
  <c r="K228" i="91"/>
  <c r="J228" i="91"/>
  <c r="I228" i="91"/>
  <c r="H228" i="91"/>
  <c r="G228" i="91"/>
  <c r="F228" i="91"/>
  <c r="E228" i="91"/>
  <c r="L223" i="91"/>
  <c r="K223" i="91"/>
  <c r="J223" i="91"/>
  <c r="I223" i="91"/>
  <c r="H223" i="91"/>
  <c r="G223" i="91"/>
  <c r="F223" i="91"/>
  <c r="E223" i="91"/>
  <c r="L218" i="91"/>
  <c r="K218" i="91"/>
  <c r="J218" i="91"/>
  <c r="I218" i="91"/>
  <c r="H218" i="91"/>
  <c r="G218" i="91"/>
  <c r="F218" i="91"/>
  <c r="E218" i="91"/>
  <c r="L213" i="91"/>
  <c r="K213" i="91"/>
  <c r="J213" i="91"/>
  <c r="I213" i="91"/>
  <c r="H213" i="91"/>
  <c r="G213" i="91"/>
  <c r="F213" i="91"/>
  <c r="E213" i="91"/>
  <c r="L208" i="91"/>
  <c r="K208" i="91"/>
  <c r="J208" i="91"/>
  <c r="I208" i="91"/>
  <c r="H208" i="91"/>
  <c r="G208" i="91"/>
  <c r="F208" i="91"/>
  <c r="E208" i="91"/>
  <c r="B126" i="83"/>
  <c r="B125" i="83"/>
  <c r="B124" i="83"/>
  <c r="J39" i="83"/>
  <c r="G39" i="83"/>
  <c r="E39" i="83"/>
  <c r="C39" i="83"/>
  <c r="P13" i="90" l="1"/>
  <c r="O13" i="90"/>
  <c r="B167" i="86" l="1"/>
  <c r="B153" i="86"/>
  <c r="B27" i="91" l="1"/>
  <c r="J131" i="81"/>
  <c r="O177" i="83"/>
  <c r="B71" i="86" l="1"/>
  <c r="B239" i="91" l="1"/>
  <c r="B234" i="91"/>
  <c r="O75" i="92" l="1"/>
  <c r="O61" i="92"/>
  <c r="O350" i="83"/>
  <c r="O302" i="83"/>
  <c r="B302" i="83" s="1"/>
  <c r="O262" i="83"/>
  <c r="O191" i="83"/>
  <c r="O128" i="83"/>
  <c r="O64" i="83"/>
  <c r="P75" i="92"/>
  <c r="P61" i="92"/>
  <c r="P350" i="83"/>
  <c r="P335" i="83"/>
  <c r="P322" i="83"/>
  <c r="P262" i="83"/>
  <c r="P191" i="83"/>
  <c r="P128" i="83"/>
  <c r="P93" i="83"/>
  <c r="P64" i="83"/>
  <c r="B18" i="83" l="1"/>
  <c r="G34" i="92" l="1"/>
  <c r="H31" i="92"/>
  <c r="G31" i="92"/>
  <c r="G28" i="92"/>
  <c r="I27" i="92"/>
  <c r="H27" i="92"/>
  <c r="I26" i="92"/>
  <c r="I43" i="92" s="1"/>
  <c r="H26" i="92"/>
  <c r="H43" i="92" s="1"/>
  <c r="F262" i="91"/>
  <c r="L152" i="91"/>
  <c r="K152" i="91"/>
  <c r="J152" i="91"/>
  <c r="I152" i="91"/>
  <c r="H152" i="91"/>
  <c r="G152" i="91"/>
  <c r="F152" i="91"/>
  <c r="E152" i="91"/>
  <c r="H28" i="92" l="1"/>
  <c r="I28" i="92"/>
  <c r="B131" i="81" l="1"/>
  <c r="E131" i="81"/>
  <c r="B229" i="91" l="1"/>
  <c r="B282" i="91"/>
  <c r="B260" i="91" l="1"/>
  <c r="B272" i="91" s="1"/>
  <c r="B277" i="91" s="1"/>
  <c r="B256" i="91"/>
  <c r="B22" i="86"/>
  <c r="B273" i="91"/>
  <c r="B278" i="91" s="1"/>
  <c r="B268" i="91"/>
  <c r="B265" i="91"/>
  <c r="B245" i="91"/>
  <c r="B200" i="91"/>
  <c r="B110" i="117" l="1"/>
  <c r="B201" i="117"/>
  <c r="B201" i="116"/>
  <c r="B201" i="115"/>
  <c r="B110" i="116"/>
  <c r="B110" i="115"/>
  <c r="B110" i="114"/>
  <c r="B201" i="114"/>
  <c r="B110" i="113"/>
  <c r="B201" i="113"/>
  <c r="B87" i="86"/>
  <c r="B103" i="86"/>
  <c r="B38" i="86"/>
  <c r="B110" i="91"/>
  <c r="B201" i="91"/>
  <c r="B52" i="86"/>
  <c r="B134" i="91"/>
  <c r="O246" i="83"/>
  <c r="O233" i="83"/>
  <c r="O220" i="83"/>
  <c r="B163" i="83"/>
  <c r="D48" i="82" l="1"/>
  <c r="B48" i="82"/>
  <c r="D43" i="82"/>
  <c r="B43" i="82"/>
  <c r="D52" i="82"/>
  <c r="B52" i="82"/>
  <c r="B42" i="82"/>
  <c r="L112" i="91" l="1"/>
  <c r="K112" i="91" l="1"/>
  <c r="J112" i="91" s="1"/>
  <c r="I112" i="91" s="1"/>
  <c r="H112" i="91" s="1"/>
  <c r="G112" i="91" s="1"/>
  <c r="F112" i="91" s="1"/>
  <c r="P102" i="86"/>
  <c r="L147" i="91"/>
  <c r="B145" i="83"/>
  <c r="B143" i="83"/>
  <c r="J147" i="91" l="1"/>
  <c r="J203" i="91" s="1"/>
  <c r="I147" i="91"/>
  <c r="I203" i="91" s="1"/>
  <c r="H147" i="91"/>
  <c r="H203" i="91" s="1"/>
  <c r="G147" i="91"/>
  <c r="G203" i="91" s="1"/>
  <c r="K147" i="91"/>
  <c r="K203" i="91" s="1"/>
  <c r="E112" i="91"/>
  <c r="O102" i="86" s="1"/>
  <c r="F147" i="91"/>
  <c r="F203" i="91" s="1"/>
  <c r="L203" i="91"/>
  <c r="P130" i="91"/>
  <c r="O130" i="91"/>
  <c r="P126" i="91"/>
  <c r="O126" i="91"/>
  <c r="P122" i="91"/>
  <c r="O122" i="91"/>
  <c r="P118" i="91"/>
  <c r="O118" i="91"/>
  <c r="P114" i="91"/>
  <c r="O114" i="91"/>
  <c r="E147" i="91" l="1"/>
  <c r="E203" i="91" s="1"/>
  <c r="B22" i="91" l="1"/>
  <c r="B364" i="83" l="1"/>
  <c r="B89" i="92" l="1"/>
  <c r="B75" i="92"/>
  <c r="B61" i="92"/>
  <c r="B48" i="92"/>
  <c r="E44" i="92"/>
  <c r="B44" i="92"/>
  <c r="E43" i="92"/>
  <c r="G41" i="92"/>
  <c r="B38" i="92"/>
  <c r="I34" i="92"/>
  <c r="H34" i="92"/>
  <c r="D34" i="92"/>
  <c r="D32" i="92"/>
  <c r="B32" i="92"/>
  <c r="B43" i="92" s="1"/>
  <c r="I31" i="92"/>
  <c r="D31" i="92"/>
  <c r="D29" i="92"/>
  <c r="B29" i="92"/>
  <c r="D104" i="90" s="1"/>
  <c r="D28" i="92"/>
  <c r="D26" i="92"/>
  <c r="B26" i="92"/>
  <c r="G24" i="92"/>
  <c r="H24" i="92" s="1"/>
  <c r="I24" i="92" s="1"/>
  <c r="B22" i="92"/>
  <c r="B189" i="91"/>
  <c r="B145" i="91"/>
  <c r="B129" i="91"/>
  <c r="B125" i="91"/>
  <c r="B121" i="91"/>
  <c r="B117" i="91"/>
  <c r="B113" i="91"/>
  <c r="B109" i="91"/>
  <c r="P61" i="91"/>
  <c r="O61" i="91"/>
  <c r="P58" i="91"/>
  <c r="O58" i="91"/>
  <c r="B55" i="91"/>
  <c r="D32" i="91"/>
  <c r="D30" i="91"/>
  <c r="D73" i="91" s="1"/>
  <c r="B30" i="91"/>
  <c r="G25" i="91"/>
  <c r="B17" i="91"/>
  <c r="D76" i="91" l="1"/>
  <c r="D80" i="91"/>
  <c r="D83" i="91" s="1"/>
  <c r="D58" i="91"/>
  <c r="B150" i="91"/>
  <c r="C193" i="91" s="1"/>
  <c r="B175" i="91"/>
  <c r="B160" i="91"/>
  <c r="B165" i="91"/>
  <c r="B185" i="91"/>
  <c r="B155" i="91"/>
  <c r="B180" i="91"/>
  <c r="C260" i="91"/>
  <c r="B170" i="91"/>
  <c r="D60" i="91"/>
  <c r="B162" i="91"/>
  <c r="B172" i="91"/>
  <c r="B187" i="91"/>
  <c r="C262" i="91"/>
  <c r="B157" i="91"/>
  <c r="B167" i="91"/>
  <c r="B152" i="91"/>
  <c r="B182" i="91"/>
  <c r="B177" i="91"/>
  <c r="B17" i="92"/>
  <c r="B224" i="91"/>
  <c r="B219" i="91"/>
  <c r="B209" i="91"/>
  <c r="B214" i="91"/>
  <c r="B61" i="91"/>
  <c r="B58" i="91"/>
  <c r="B204" i="91"/>
  <c r="H44" i="92"/>
  <c r="I44" i="92"/>
  <c r="H41" i="92"/>
  <c r="I41" i="92" s="1"/>
  <c r="H25" i="91"/>
  <c r="B35" i="86"/>
  <c r="B86" i="90" l="1"/>
  <c r="B93" i="90"/>
  <c r="B89" i="90"/>
  <c r="B103" i="90"/>
  <c r="B96" i="90"/>
  <c r="B100" i="90"/>
  <c r="B85" i="90"/>
  <c r="B92" i="90"/>
  <c r="B102" i="90"/>
  <c r="B99" i="90"/>
  <c r="B88" i="90"/>
  <c r="B95" i="90"/>
  <c r="D88" i="91"/>
  <c r="D91" i="91" s="1"/>
  <c r="D98" i="91" s="1"/>
  <c r="D65" i="91"/>
  <c r="D68" i="91" s="1"/>
  <c r="D75" i="91"/>
  <c r="D78" i="91" s="1"/>
  <c r="D90" i="91"/>
  <c r="D63" i="91"/>
  <c r="D103" i="91" s="1"/>
  <c r="B243" i="91"/>
  <c r="B228" i="91"/>
  <c r="B213" i="91"/>
  <c r="B124" i="91"/>
  <c r="B238" i="91"/>
  <c r="B116" i="91"/>
  <c r="B223" i="91"/>
  <c r="B132" i="91"/>
  <c r="B233" i="91"/>
  <c r="B218" i="91"/>
  <c r="B128" i="91"/>
  <c r="B208" i="91"/>
  <c r="B120" i="91"/>
  <c r="D273" i="91"/>
  <c r="D272" i="91"/>
  <c r="D61" i="91"/>
  <c r="B231" i="91"/>
  <c r="B216" i="91"/>
  <c r="B126" i="91"/>
  <c r="B241" i="91"/>
  <c r="B114" i="91"/>
  <c r="B226" i="91"/>
  <c r="C138" i="91"/>
  <c r="B211" i="91"/>
  <c r="B122" i="91"/>
  <c r="B221" i="91"/>
  <c r="B130" i="91"/>
  <c r="B118" i="91"/>
  <c r="B236" i="91"/>
  <c r="B206" i="91"/>
  <c r="C249" i="91" s="1"/>
  <c r="I25" i="91"/>
  <c r="D95" i="91" l="1"/>
  <c r="D278" i="91"/>
  <c r="D277" i="91"/>
  <c r="D101" i="91"/>
  <c r="D93" i="91"/>
  <c r="F248" i="91"/>
  <c r="G248" i="91"/>
  <c r="B128" i="83" l="1"/>
  <c r="B122" i="83"/>
  <c r="B93" i="83"/>
  <c r="B15" i="83" l="1"/>
  <c r="E33" i="90" l="1"/>
  <c r="B30" i="90"/>
  <c r="B15" i="90"/>
  <c r="G14" i="90"/>
  <c r="F14" i="90"/>
  <c r="E14" i="90"/>
  <c r="D14" i="90"/>
  <c r="C14" i="90"/>
  <c r="B14" i="90"/>
  <c r="B102" i="86"/>
  <c r="B99" i="86"/>
  <c r="I96" i="86"/>
  <c r="H96" i="86"/>
  <c r="G96" i="86"/>
  <c r="B96" i="86"/>
  <c r="B95" i="86"/>
  <c r="B94" i="86"/>
  <c r="B93" i="86"/>
  <c r="B92" i="86"/>
  <c r="B91" i="86"/>
  <c r="G89" i="86"/>
  <c r="H117" i="86" s="1"/>
  <c r="B86" i="86"/>
  <c r="B83" i="86"/>
  <c r="B58" i="86"/>
  <c r="B56" i="86"/>
  <c r="E54" i="86"/>
  <c r="B51" i="86"/>
  <c r="B21" i="86"/>
  <c r="B18" i="86"/>
  <c r="B16" i="86"/>
  <c r="B15" i="86"/>
  <c r="B14" i="86"/>
  <c r="B13" i="86"/>
  <c r="B12" i="86"/>
  <c r="P10" i="86"/>
  <c r="B10" i="86" s="1"/>
  <c r="B13" i="84"/>
  <c r="B10" i="84"/>
  <c r="B10" i="89" s="1"/>
  <c r="B8" i="84"/>
  <c r="B378" i="83"/>
  <c r="B350" i="83"/>
  <c r="B335" i="83"/>
  <c r="B322" i="83"/>
  <c r="B320" i="83"/>
  <c r="B319" i="83"/>
  <c r="B318" i="83"/>
  <c r="B316" i="83"/>
  <c r="B288" i="83"/>
  <c r="B275" i="83"/>
  <c r="B262" i="83"/>
  <c r="B246" i="83"/>
  <c r="B233" i="83"/>
  <c r="B220" i="83"/>
  <c r="B207" i="83"/>
  <c r="B204" i="83"/>
  <c r="B191" i="83"/>
  <c r="B177" i="83"/>
  <c r="B109" i="83"/>
  <c r="B79" i="83"/>
  <c r="B64" i="83"/>
  <c r="B35" i="83"/>
  <c r="B22" i="83"/>
  <c r="B10" i="83"/>
  <c r="B9" i="83"/>
  <c r="B8" i="83"/>
  <c r="B35" i="82"/>
  <c r="L33" i="82"/>
  <c r="K33" i="82"/>
  <c r="J33" i="82"/>
  <c r="I33" i="82"/>
  <c r="H33" i="82"/>
  <c r="G33" i="82"/>
  <c r="F33" i="82"/>
  <c r="E33" i="82"/>
  <c r="D33" i="82"/>
  <c r="B33" i="82"/>
  <c r="L20" i="82"/>
  <c r="K20" i="82"/>
  <c r="J20" i="82"/>
  <c r="I20" i="82"/>
  <c r="H20" i="82"/>
  <c r="G20" i="82"/>
  <c r="F20" i="82"/>
  <c r="E20" i="82"/>
  <c r="D20" i="82"/>
  <c r="B20" i="82"/>
  <c r="B15" i="82"/>
  <c r="B12" i="82"/>
  <c r="B10" i="82"/>
  <c r="L8" i="82"/>
  <c r="K8" i="82"/>
  <c r="J8" i="82"/>
  <c r="I8" i="82"/>
  <c r="H8" i="82"/>
  <c r="G8" i="82"/>
  <c r="F8" i="82"/>
  <c r="E8" i="82"/>
  <c r="D8" i="82"/>
  <c r="B8" i="82"/>
  <c r="J130" i="81"/>
  <c r="E130" i="81"/>
  <c r="B130" i="81"/>
  <c r="B128" i="81"/>
  <c r="L126" i="81"/>
  <c r="K126" i="81"/>
  <c r="J126" i="81"/>
  <c r="I126" i="81"/>
  <c r="H126" i="81"/>
  <c r="F126" i="81"/>
  <c r="E126" i="81"/>
  <c r="D126" i="81"/>
  <c r="C126" i="81"/>
  <c r="B122" i="81"/>
  <c r="B119" i="81"/>
  <c r="B118" i="81"/>
  <c r="B117" i="81"/>
  <c r="L115" i="81"/>
  <c r="K115" i="81"/>
  <c r="J115" i="81"/>
  <c r="I115" i="81"/>
  <c r="H115" i="81"/>
  <c r="F115" i="81"/>
  <c r="E115" i="81"/>
  <c r="D115" i="81"/>
  <c r="C115" i="81"/>
  <c r="B107" i="81"/>
  <c r="B105" i="81"/>
  <c r="B103" i="81"/>
  <c r="B101" i="81"/>
  <c r="B99" i="81"/>
  <c r="B85" i="81"/>
  <c r="B84" i="81"/>
  <c r="B81" i="81"/>
  <c r="B79" i="81"/>
  <c r="B77" i="81"/>
  <c r="B71" i="81"/>
  <c r="L69" i="81"/>
  <c r="K69" i="81"/>
  <c r="J69" i="81"/>
  <c r="I69" i="81"/>
  <c r="H69" i="81"/>
  <c r="F69" i="81"/>
  <c r="E69" i="81"/>
  <c r="D69" i="81"/>
  <c r="C69" i="81"/>
  <c r="P65" i="81"/>
  <c r="O65" i="81"/>
  <c r="L63" i="81"/>
  <c r="K63" i="81"/>
  <c r="J63" i="81"/>
  <c r="I63" i="81"/>
  <c r="H63" i="81"/>
  <c r="F63" i="81"/>
  <c r="E63" i="81"/>
  <c r="D63" i="81"/>
  <c r="C63" i="81"/>
  <c r="B63" i="81"/>
  <c r="B45" i="81"/>
  <c r="B47" i="81"/>
  <c r="B40" i="81"/>
  <c r="B28" i="81"/>
  <c r="L26" i="81"/>
  <c r="K26" i="81"/>
  <c r="J26" i="81"/>
  <c r="I26" i="81"/>
  <c r="H26" i="81"/>
  <c r="F26" i="81"/>
  <c r="E26" i="81"/>
  <c r="D26" i="81"/>
  <c r="C26" i="81"/>
  <c r="B8" i="117" l="1"/>
  <c r="B8" i="116"/>
  <c r="B8" i="115"/>
  <c r="B9" i="117"/>
  <c r="B9" i="116"/>
  <c r="B9" i="115"/>
  <c r="B13" i="117"/>
  <c r="B13" i="115"/>
  <c r="B13" i="116"/>
  <c r="B12" i="117"/>
  <c r="B12" i="116"/>
  <c r="B12" i="115"/>
  <c r="B14" i="117"/>
  <c r="B14" i="115"/>
  <c r="B14" i="116"/>
  <c r="B15" i="117"/>
  <c r="B15" i="115"/>
  <c r="B15" i="116"/>
  <c r="B16" i="117"/>
  <c r="B16" i="116"/>
  <c r="B16" i="115"/>
  <c r="B8" i="114"/>
  <c r="B8" i="113"/>
  <c r="B9" i="114"/>
  <c r="B9" i="113"/>
  <c r="B12" i="114"/>
  <c r="B12" i="113"/>
  <c r="B15" i="114"/>
  <c r="B15" i="113"/>
  <c r="B14" i="114"/>
  <c r="B14" i="113"/>
  <c r="B16" i="114"/>
  <c r="B16" i="113"/>
  <c r="B13" i="114"/>
  <c r="B13" i="113"/>
  <c r="B10" i="92"/>
  <c r="B14" i="92"/>
  <c r="B15" i="92"/>
  <c r="B12" i="92"/>
  <c r="B13" i="92"/>
  <c r="B16" i="92"/>
  <c r="B4" i="91"/>
  <c r="B4" i="86"/>
  <c r="B4" i="89"/>
  <c r="B4" i="84"/>
  <c r="B4" i="90"/>
  <c r="B4" i="92"/>
  <c r="B4" i="83"/>
  <c r="B8" i="91"/>
  <c r="B8" i="92"/>
  <c r="B8" i="86"/>
  <c r="B9" i="92"/>
  <c r="B9" i="91"/>
  <c r="B9" i="86"/>
  <c r="B12" i="91"/>
  <c r="B13" i="91"/>
  <c r="B15" i="91"/>
  <c r="B14" i="91"/>
  <c r="B16" i="91"/>
  <c r="D65" i="81"/>
  <c r="B13" i="90"/>
  <c r="B5" i="82"/>
  <c r="C15" i="90"/>
  <c r="G15" i="90"/>
  <c r="F15" i="90"/>
  <c r="E15" i="90"/>
  <c r="D15" i="90"/>
  <c r="F54" i="86"/>
  <c r="G54" i="86" s="1"/>
  <c r="H89" i="86"/>
  <c r="F33" i="90"/>
  <c r="G33" i="90" s="1"/>
  <c r="B5" i="117" l="1"/>
  <c r="B5" i="116"/>
  <c r="B5" i="115"/>
  <c r="B5" i="114"/>
  <c r="B5" i="113"/>
  <c r="I89" i="86"/>
  <c r="I117" i="86"/>
  <c r="B5" i="90"/>
  <c r="B5" i="83"/>
  <c r="B5" i="84"/>
  <c r="B5" i="86"/>
  <c r="B5" i="91"/>
  <c r="B5" i="92"/>
  <c r="B5" i="8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tc={D01C2DD5-9683-4BDA-862B-CCF82949889B}</author>
  </authors>
  <commentList>
    <comment ref="G112" authorId="0" shapeId="0" xr:uid="{D01C2DD5-9683-4BDA-862B-CCF82949889B}">
      <text>
        <t>[Threaded comment]
Your version of Excel allows you to read this threaded comment; however, any edits to it will get removed if the file is opened in a newer version of Excel. Learn more: https://go.microsoft.com/fwlink/?linkid=870924
Comment:
    Modified this formula</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tc={8C5DB4D2-938A-48B3-A3EE-8B586884B047}</author>
  </authors>
  <commentList>
    <comment ref="R18" authorId="0" shapeId="0" xr:uid="{8C5DB4D2-938A-48B3-A3EE-8B586884B047}">
      <text>
        <t>[Threaded comment]
Your version of Excel allows you to read this threaded comment; however, any edits to it will get removed if the file is opened in a newer version of Excel. Learn more: https://go.microsoft.com/fwlink/?linkid=870924
Comment:
    Modified this formula: Replaced G65 to G73</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tc={A4A9CABB-F7F6-4673-A37E-C7AF80930064}</author>
  </authors>
  <commentList>
    <comment ref="AT22" authorId="0" shapeId="0" xr:uid="{A4A9CABB-F7F6-4673-A37E-C7AF80930064}">
      <text>
        <t>[Threaded comment]
Your version of Excel allows you to read this threaded comment; however, any edits to it will get removed if the file is opened in a newer version of Excel. Learn more: https://go.microsoft.com/fwlink/?linkid=870924
Comment:
    Fixed this formula. It referred to Other countries instead of US</t>
      </text>
    </comment>
  </commentList>
</comments>
</file>

<file path=xl/sharedStrings.xml><?xml version="1.0" encoding="utf-8"?>
<sst xmlns="http://schemas.openxmlformats.org/spreadsheetml/2006/main" count="5313" uniqueCount="800">
  <si>
    <t>TRANSMISSION DU QUESTIONNAIRE REMPLI</t>
  </si>
  <si>
    <t>Firm Name</t>
  </si>
  <si>
    <t>Firm Address</t>
  </si>
  <si>
    <t>Adresse de l'entreprise</t>
  </si>
  <si>
    <t>Adresse du site Web</t>
  </si>
  <si>
    <t>Name of Authorized Official</t>
  </si>
  <si>
    <t>Nom du représentant autorisé</t>
  </si>
  <si>
    <t>Title of Authorized Official</t>
  </si>
  <si>
    <t>Titre du représentant autorisé</t>
  </si>
  <si>
    <t>E-mail Address</t>
  </si>
  <si>
    <t>Telephone</t>
  </si>
  <si>
    <t>Téléphone</t>
  </si>
  <si>
    <t>Question 1</t>
  </si>
  <si>
    <t xml:space="preserve">Dénomination sociale de l'entreprise </t>
  </si>
  <si>
    <t>Role in the Industry</t>
  </si>
  <si>
    <t>Question 2</t>
  </si>
  <si>
    <t>Question 3</t>
  </si>
  <si>
    <t>Question 4</t>
  </si>
  <si>
    <t>Question 5</t>
  </si>
  <si>
    <t>Question 6</t>
  </si>
  <si>
    <t>Question 7</t>
  </si>
  <si>
    <t>Question 8</t>
  </si>
  <si>
    <t>Question 9</t>
  </si>
  <si>
    <t>Question 10</t>
  </si>
  <si>
    <t>Question 11</t>
  </si>
  <si>
    <t>Provide the names and addresses of other locations, facilities, and outlets in Canada on behalf of which your company is responding.</t>
  </si>
  <si>
    <t>Question 12</t>
  </si>
  <si>
    <t>FIRM INFORMATION</t>
  </si>
  <si>
    <t>RENSEIGNEMENTS SUR L’ENTREPRISE</t>
  </si>
  <si>
    <t>CONFIRMATION DES DONNÉES DÉCLARÉES</t>
  </si>
  <si>
    <t>CERTIFICATION</t>
  </si>
  <si>
    <t>ATTESTATION</t>
  </si>
  <si>
    <t>Website Address</t>
  </si>
  <si>
    <t>PUBLIC COMMENTS</t>
  </si>
  <si>
    <t>Atlantic Provinces</t>
  </si>
  <si>
    <t>Provinces de l’Atlantique</t>
  </si>
  <si>
    <t xml:space="preserve">Quebec and Ontario </t>
  </si>
  <si>
    <t>Québec et Ontario</t>
  </si>
  <si>
    <t>Manitoba and Saskatchewan</t>
  </si>
  <si>
    <t>Alberta and British Columbia</t>
  </si>
  <si>
    <t>Alberta et Colombie-Britannique</t>
  </si>
  <si>
    <t>Nunavut, Yukon and Northwest Territories</t>
  </si>
  <si>
    <t>Nunavut, Yukon et Territoires du Nord-Ouest</t>
  </si>
  <si>
    <t xml:space="preserve">Manitoba et Saskatchewan </t>
  </si>
  <si>
    <t>Question 13</t>
  </si>
  <si>
    <t>Account 1</t>
  </si>
  <si>
    <t>Client 1</t>
  </si>
  <si>
    <t>Account 2</t>
  </si>
  <si>
    <t>Client 2</t>
  </si>
  <si>
    <t>Account 3</t>
  </si>
  <si>
    <t>Client 3</t>
  </si>
  <si>
    <t>Account 4</t>
  </si>
  <si>
    <t>Client 4</t>
  </si>
  <si>
    <t>Account 5</t>
  </si>
  <si>
    <t>Client 5</t>
  </si>
  <si>
    <t>Question 16</t>
  </si>
  <si>
    <t>Question 14</t>
  </si>
  <si>
    <t>Question 15</t>
  </si>
  <si>
    <t>QUESTIONNAIRE DUE DATE</t>
  </si>
  <si>
    <t>DATE D'ÉCHÉANCE DU QUESTIONNAIRE</t>
  </si>
  <si>
    <t>CONFIRMATION OF REPORTED DATA</t>
  </si>
  <si>
    <t>I understand that checking this box constitutes my legally binding signature.</t>
  </si>
  <si>
    <t>Je comprends que le fait de cocher cette case constitue ma signature juridiquement contraignante.</t>
  </si>
  <si>
    <t>Rôle dans l'industrie</t>
  </si>
  <si>
    <t>Question 19</t>
  </si>
  <si>
    <t>PUBLIC</t>
  </si>
  <si>
    <t>CUSTOMS TARIFF</t>
  </si>
  <si>
    <t>TARIF DES DOUANES</t>
  </si>
  <si>
    <t>SUBMITTING THE QUESTIONNAIRE RESPONSE</t>
  </si>
  <si>
    <t>Fournissez les noms et adresses des autres emplacements, installations et points de vente au Canada au nom de laquelle votre entreprise répond. </t>
  </si>
  <si>
    <t>Adresse de courrier électronique</t>
  </si>
  <si>
    <t>Date</t>
  </si>
  <si>
    <t>Provide a brief history of your firm, with particular emphasis on activities regarding the goods.</t>
  </si>
  <si>
    <t>Donnez un bref historique de votre entreprise, en insistant plus particulièrement sur les activités entourant les marchandises.</t>
  </si>
  <si>
    <t>Question 17</t>
  </si>
  <si>
    <t>Question 18</t>
  </si>
  <si>
    <t>Question 20</t>
  </si>
  <si>
    <t>Question 21</t>
  </si>
  <si>
    <t>Question 22</t>
  </si>
  <si>
    <t>Question 23</t>
  </si>
  <si>
    <t>Question 24</t>
  </si>
  <si>
    <t>Question 25</t>
  </si>
  <si>
    <t>COMMENTAIRES PUBLICS</t>
  </si>
  <si>
    <t>Fournissez les stocks et ventes à l'exportation des marchandises importées.</t>
  </si>
  <si>
    <t>Describe the method used to value your firm's sales to Canadian or foreign associated firms.</t>
  </si>
  <si>
    <t>Décrivez la méthode utilisée pour déterminer la valeur des ventes de votre entreprise à ses entreprises associées au Canada et/ou à l’étranger.</t>
  </si>
  <si>
    <t>PROTECTED COMMENTS</t>
  </si>
  <si>
    <t>Confirm that all information is reported on a calendar-year basis.</t>
  </si>
  <si>
    <t>Confirmez que tous les renseignements déclarés le sont selon l’année civile.</t>
  </si>
  <si>
    <t>Imports</t>
  </si>
  <si>
    <t>Variable</t>
  </si>
  <si>
    <t>English</t>
  </si>
  <si>
    <t>French</t>
  </si>
  <si>
    <t>Data Validation comments</t>
  </si>
  <si>
    <t>Case Number</t>
  </si>
  <si>
    <t>The Goods</t>
  </si>
  <si>
    <t>Due Date</t>
  </si>
  <si>
    <t>Trade Level 1 (plural)</t>
  </si>
  <si>
    <t>Benchmark Products 1</t>
  </si>
  <si>
    <t>Benchmark Products 2</t>
  </si>
  <si>
    <t>Benchmark Products 3</t>
  </si>
  <si>
    <t>Benchmark Products 4</t>
  </si>
  <si>
    <t>Benchmark Products 5</t>
  </si>
  <si>
    <t>Product Defn</t>
  </si>
  <si>
    <t>HS Code defn change date</t>
  </si>
  <si>
    <t>HS Codes before change</t>
  </si>
  <si>
    <t>HS Codes after change</t>
  </si>
  <si>
    <t>Français</t>
  </si>
  <si>
    <t>In which language would you prefer to complete this questionnaire?</t>
  </si>
  <si>
    <t>Failure to complete the questionnaire by the due date may result in the Tribunal issuing a production order, pursuant to section 17 of the Canadian International Trade Tribunal Act, to compel the production of a questionnaire response.</t>
  </si>
  <si>
    <t>The completed questionnaire can be submitted using one of the following methods:</t>
  </si>
  <si>
    <t xml:space="preserve">This questionnaire is divided into two parts:
</t>
  </si>
  <si>
    <t xml:space="preserve">Le présent questionnaire est divisé en deux parties :
</t>
  </si>
  <si>
    <t xml:space="preserve">PART I (Blue Tabs) - Information requested in this part is public. Requests to treat any of this information as confidential must be fully justified in writing and accompanied by a redacted version for the public record.
</t>
  </si>
  <si>
    <t xml:space="preserve">PARTIE I (onglets bleus) - porte sur des renseignements de nature publique. Les demandes de traiter un ou des renseignements comme des renseignements confidentiels doivent être dûment justifiées par écrit et être accompagnées d’une version publique remaniée.
</t>
  </si>
  <si>
    <t xml:space="preserve">PART II (Green Tabs) - Information requested in this part is considered to be confidential in nature and will be treated in accordance with sections 43 to 49 of the Canadian International Trade Tribunal Act, which require that it shall not be made public in such a manner as to be available for the use of any business competitor or rival of the reporting person, firm or corporation.
</t>
  </si>
  <si>
    <t xml:space="preserve">PARTIE II (onglets verts) - Les renseignements de nature confidentielle seront traités conformément aux articles 43 à 49 de la Loi sur le Tribunal canadien du commerce extérieur, qui précisent que ces renseignements ne doivent pas être rendus publics de manière à pouvoir être utilisés par un concurrent de la personne, de l’entreprise ou de la société déclarante.
</t>
  </si>
  <si>
    <t xml:space="preserve">Product information and a glossary of terms can be found in the Info tab.
</t>
  </si>
  <si>
    <t>Des informations sur le produit et un glossaire de termes sont disponibles dans l'onglet Info.</t>
  </si>
  <si>
    <t xml:space="preserve">Use the AddPub tab if more space is needed.
</t>
  </si>
  <si>
    <t>Utilisez l'onglet AddPub si vous avez besoin de plus d'espace.</t>
  </si>
  <si>
    <t>%</t>
  </si>
  <si>
    <t>Price Premium</t>
  </si>
  <si>
    <t xml:space="preserve"> Majoration du prix</t>
  </si>
  <si>
    <t>Sales</t>
  </si>
  <si>
    <t>Ventes</t>
  </si>
  <si>
    <t>Describe how delivery of the goods sold by your firm is paid for.</t>
  </si>
  <si>
    <t>Comments</t>
  </si>
  <si>
    <t>Commentaires</t>
  </si>
  <si>
    <t>Comment 1</t>
  </si>
  <si>
    <t>Commentaire 1</t>
  </si>
  <si>
    <t>Comment 2</t>
  </si>
  <si>
    <t>Commentaire 2</t>
  </si>
  <si>
    <t>Comment 3</t>
  </si>
  <si>
    <t>Commentaire 3</t>
  </si>
  <si>
    <t>Comment 4</t>
  </si>
  <si>
    <t>Commentaire 4</t>
  </si>
  <si>
    <t>Comment 5</t>
  </si>
  <si>
    <t>Commentaire 5</t>
  </si>
  <si>
    <t xml:space="preserve">Use the AddPro tab if more space is needed.
</t>
  </si>
  <si>
    <t>For the questions in this tab, note the following:</t>
  </si>
  <si>
    <t>Pour les questions de cet onglet, notez ce qui suit :</t>
  </si>
  <si>
    <t>Beginning inventory</t>
  </si>
  <si>
    <t>Stock d'ouverture</t>
  </si>
  <si>
    <t>Ventes à l'exportation</t>
  </si>
  <si>
    <t>Ending inventory</t>
  </si>
  <si>
    <t>Décrivez les plans de votre entreprise pour gérer les niveaux de stocks au cours des deux prochaines années. Fournissez les motifs et les hypothèses sous-tendant ces objectifs et ces stratégies.</t>
  </si>
  <si>
    <t>Delivery Cost</t>
  </si>
  <si>
    <t>Coût de livraison</t>
  </si>
  <si>
    <t>Regional Sales</t>
  </si>
  <si>
    <t>Ventes régionales</t>
  </si>
  <si>
    <t>Verification</t>
  </si>
  <si>
    <t>Vérification</t>
  </si>
  <si>
    <t>Indicate your firm's trade level with respect to the goods in Canada:</t>
  </si>
  <si>
    <t>References to "the goods" in this questionnaire refer to:</t>
  </si>
  <si>
    <t>Les références aux « marchandises » dans ce questionnaire font référence à :</t>
  </si>
  <si>
    <t>Describe how delivery of the goods purchased by your firm is paid for.</t>
  </si>
  <si>
    <t>Explain circumstances where Canadian purchasers are willing to pay a price premium for the goods produced in Canada and what the amount of that premium would be.</t>
  </si>
  <si>
    <t xml:space="preserve">Primary Industry 1 </t>
  </si>
  <si>
    <t>Segment de marché 1</t>
  </si>
  <si>
    <t>Primary Industry 2</t>
  </si>
  <si>
    <t>Segment de marché 2</t>
  </si>
  <si>
    <t>Primary Industry 3</t>
  </si>
  <si>
    <t>Segment de marché 3</t>
  </si>
  <si>
    <t>Indicate the primary industries of your customers of the goods.</t>
  </si>
  <si>
    <t>Fournissez la répartition régionale du volume des ventes d'importations de marchandises par votre entreprise.</t>
  </si>
  <si>
    <t>Type</t>
  </si>
  <si>
    <t xml:space="preserve">Exporter name: </t>
  </si>
  <si>
    <t>Nom de l'exportateur :</t>
  </si>
  <si>
    <t>Importations</t>
  </si>
  <si>
    <t xml:space="preserve">Report the volume and value of sales of imports in Canada for each benchmark product listed below : </t>
  </si>
  <si>
    <t xml:space="preserve">Report the volume and value of sales of imports in Canada for each account listed below : </t>
  </si>
  <si>
    <t>Déclarez le volume et la valeur des ventes d'importations au Canada pour chaque compte indiqué ci-dessous :</t>
  </si>
  <si>
    <t>Provide your firm's inventories and export sales of imports of the goods.</t>
  </si>
  <si>
    <t>If the volume of ending inventory in Question 1 on the Invent-Stock tab differs from the calculated ending inventory, explain why there is a difference.</t>
  </si>
  <si>
    <t>Les informations publiques/non confidentielles de ce tableau sont automatiquement générées à partir des informations fournies dans les onglets "Imp" et l'onglet "Invent-Stock". Toute modification de ce résumé public doit donc être effectuée dans ces onglets.</t>
  </si>
  <si>
    <t>Select Yes or No</t>
  </si>
  <si>
    <t xml:space="preserve">If your firm has more than one location, facility or outlet, submit a consolidated response to the questionnaire.
</t>
  </si>
  <si>
    <t xml:space="preserve">Si votre entreprise a plus d’un emplacement, d’une installation ou d’un point de vente, transmettez une réponse consolidée au questionnaire.
</t>
  </si>
  <si>
    <t xml:space="preserve">When submitting the completed questionnaire using the secure E-filing service, designate the questionnaire as confidential. Note that the information in the public (blue) tabs in your questionnaire will be treated as public information.
</t>
  </si>
  <si>
    <t>Retournez le questionnaire rempli en utilisant l’une des options suivantes :</t>
  </si>
  <si>
    <t xml:space="preserve">Lorsque vous faites parvenir le questionnaire rempli en utilisant le service sécurisé de dépôt électronique, désignez le questionnaire comme étant confidentiel. Notez que l’information contenue dans les onglets publics (les onglets bleus) du questionnaire sera traitée en tant qu’information publique.
</t>
  </si>
  <si>
    <t>Net delivered selling value</t>
  </si>
  <si>
    <t>Valeur de vente nette rendue</t>
  </si>
  <si>
    <t>Net delivered purchase value (laid-in cost)</t>
  </si>
  <si>
    <t>Describe whether there is seasonality in the Canadian market for the goods. Describe any seasonal patterns in your firm's imports, inventory or sales of imports in Canada.</t>
  </si>
  <si>
    <t>Décrivez s'il y a une saisonnalité sur le marché canadien pour les marchandises. Décrivez les tendances saisonnières dans les importations, les stocks ou les ventes d’importations de votre entreprise au Canada.</t>
  </si>
  <si>
    <t>Expliquez les changements que vous prévoyez voir sur le marché canadien et sur d’autres marchés mondiaux pour les marchandises au cours des deux prochaines années en ce qui concerne la demande, les prix, les volumes d’importation ou tout autre facteur.</t>
  </si>
  <si>
    <t>Error</t>
  </si>
  <si>
    <t>Erreur</t>
  </si>
  <si>
    <t>Okay</t>
  </si>
  <si>
    <t xml:space="preserve">Report the volume and value of imports for each benchmark product listed below : </t>
  </si>
  <si>
    <t>Indiquez le volume et la valeur des importations pour chaque produit de référence :</t>
  </si>
  <si>
    <t xml:space="preserve">Report the volume of imports and the ending inventory in Canada of the goods originating from the exporter outlined above : </t>
  </si>
  <si>
    <t>Ending Inventories</t>
  </si>
  <si>
    <t>Difference between ending inventory in Question 1 on the Invent-Stock tab and the calculated ending inventory</t>
  </si>
  <si>
    <t>GLOSSAIRE</t>
  </si>
  <si>
    <t/>
  </si>
  <si>
    <t xml:space="preserve">Report the volume and value of imports during CBSA's period of dumping investigation : </t>
  </si>
  <si>
    <t>Indiquez le volume et la valeur des importations pendant la période d'enquête de dumping de l'ASFC :</t>
  </si>
  <si>
    <t>Benchmark Products 6</t>
  </si>
  <si>
    <t xml:space="preserve">Questions relating to this questionnaire should be directed to:
</t>
  </si>
  <si>
    <t xml:space="preserve">Toutes les questions relatives au présent questionnaire doivent être adressées à :
</t>
  </si>
  <si>
    <t>Dénomination sociale 
(en français et en anglais, le cas échéant)</t>
  </si>
  <si>
    <t>Dans quelle langue préférez-vous remplir ce questionnaire?</t>
  </si>
  <si>
    <t>Provide the proportion of your import sales value that is represented by delivery costs.</t>
  </si>
  <si>
    <t>Indiquez la proportion de la valeur de vos ventes à l’importation qui est représentée par les frais de livraison.</t>
  </si>
  <si>
    <t>SALES OF IMPORTS IN CANADA TO TOP FIVE ACCOUNTS</t>
  </si>
  <si>
    <t>VENTES D'IMPORTATIONS AU CANADA À VOS CINQ PLUS IMPORTANTS CLIENTS</t>
  </si>
  <si>
    <t>Nature of association</t>
  </si>
  <si>
    <t>Décrivez comment les coûts de livraison des marchandises achetées par votre entreprise sont payés.</t>
  </si>
  <si>
    <t>Décrivez comment les coûts de livraison des marchandises vendues par votre entreprise sont payés.</t>
  </si>
  <si>
    <t>Expliquez les circonstances dans lesquelles les acheteurs canadiens sont prêts à payer un prix plus élevé pour les marchandises produites au Canada. Quel serait le montant de ce supplément?</t>
  </si>
  <si>
    <t>Indiquez le niveau commercial de votre entreprise en ce qui concerne les marchandises au Canada :</t>
  </si>
  <si>
    <t>Si votre entreprise désire ajouter des commentaires concernant vos réponses, vous les inscrivez ici. Indiquez à quelle question se rapportent vos commentaires.</t>
  </si>
  <si>
    <t>Describe your firm’s plans to manage inventory levels, in the next two years. Provide the rationale and assumptions underlying these strategies and objectives.</t>
  </si>
  <si>
    <t>COMMENTAIRES PROTÉGÉS</t>
  </si>
  <si>
    <t>Confirmez que toutes les valeurs déclarées dans ce questionnaire sont en dollars canadiens.</t>
  </si>
  <si>
    <t>Confirm that all values reported in this questionnaire are in Canadian dollars.</t>
  </si>
  <si>
    <t>Maximum length reached. Please use the AddPro tab to add further info. | La limite maximale de caractères est atteinte. SVP utiliser l'onglet AddPro pour ajouter plus d'information.</t>
  </si>
  <si>
    <t>Maximum length reached. Please use the AddPub tab to add further info. | La limite maximale de caractères est atteinte. SVP utiliser l'onglet AddPub pour ajouter plus d'information.</t>
  </si>
  <si>
    <t>1000 character limit | limite de 1000 caractères</t>
  </si>
  <si>
    <t>If not listed above, other trade level is:</t>
  </si>
  <si>
    <t>Si non mentionné ci-dessus, l'autre niveau commercial est :</t>
  </si>
  <si>
    <t>Unaccounted</t>
  </si>
  <si>
    <t>Provide the regional distribution of your firm's volume of import sales of the goods.</t>
  </si>
  <si>
    <t>Provide your firm’s strategies and objectives for the next two years with respect to imports and sales of imports of the goods. Provide the rationale and assumptions underlying these strategies and objectives.</t>
  </si>
  <si>
    <t>Fournissez les stratégies et les objectifs de votre entreprise pour les deux prochaines années en ce qui concerne les importations et les ventes de marchandises importées. Fournir la justification et les hypothèses qui sous-tendent ces stratégies et objectifs.</t>
  </si>
  <si>
    <t>Fournissez les stratégies et les objectifs de votre entreprise pour les deux prochaines années en ce qui concerne les achats de marchandises fabriquées au Canada. Fournir la justification et les hypothèses qui sous-tendent ces stratégies et objectifs.</t>
  </si>
  <si>
    <t>Benchmark Products 7</t>
  </si>
  <si>
    <t>Benchmark Products 8</t>
  </si>
  <si>
    <t>Is there a different customer base in Canada for purchasing these goods?</t>
  </si>
  <si>
    <t>Existe-t-il une clientèle distincte au Canada pour l'achat de ces marchandises?</t>
  </si>
  <si>
    <t>Int period 1</t>
  </si>
  <si>
    <t>Int period 2</t>
  </si>
  <si>
    <t>Should your firm wish to add any comments related to its responses, submit them here. Be sure to indicate the applicable question number.</t>
  </si>
  <si>
    <t>Imports in Canada</t>
  </si>
  <si>
    <t>Importations au Canada</t>
  </si>
  <si>
    <t>Sales in Canada</t>
  </si>
  <si>
    <t>Ventes au Canada</t>
  </si>
  <si>
    <t>CAD</t>
  </si>
  <si>
    <t>Explain any changes you expect to see in the Canadian market and in other markets globally for the goods over the next two years with respect to demand, prices, import volumes or any other factor.</t>
  </si>
  <si>
    <t xml:space="preserve">The undersigned certifies that the information supplied herein is complete and correct to the best of their knowledge and belief.
</t>
  </si>
  <si>
    <t xml:space="preserve">Le soussigné déclare que, pour autant qu'il sache, les renseignements fournis aux présentes sont complets et exacts.
</t>
  </si>
  <si>
    <t>Firm Name (In English and French, if applicable)</t>
  </si>
  <si>
    <t>Trade Level 2 (plural)</t>
  </si>
  <si>
    <t>HS Codes</t>
  </si>
  <si>
    <t>BMP7</t>
  </si>
  <si>
    <t>BMP8</t>
  </si>
  <si>
    <t>Date of change</t>
  </si>
  <si>
    <t>Si le questionnaire n’est pas rempli dans les délais impartis, le Tribunal peut rendre une ordonnance de production, aux termes de l’article 17 de la Loi sur le Tribunal canadien du commerce extérieur, afin d’exiger la production d’une réponse au questionnaire.</t>
  </si>
  <si>
    <t>Type d'affiliation</t>
  </si>
  <si>
    <t>Non Imputé</t>
  </si>
  <si>
    <t>Last Quarter of POI (ie Q2)</t>
  </si>
  <si>
    <t>Last Year of POI</t>
  </si>
  <si>
    <t>First Year of POI</t>
  </si>
  <si>
    <t>United States of America</t>
  </si>
  <si>
    <t>États-Unis d'Amérique</t>
  </si>
  <si>
    <t>Correct</t>
  </si>
  <si>
    <t>CBSA POI</t>
  </si>
  <si>
    <t>• Report all sales to Canadian and foreign associated firms.</t>
  </si>
  <si>
    <t>• Report all sales as of the date of shipment to the customer or the customer’s warehouse.</t>
  </si>
  <si>
    <t>• Report all values in Canadian dollars.</t>
  </si>
  <si>
    <t xml:space="preserve">• Veuillez indiquer seulement les ventes effectuées à partir des importations de votre entreprise. Les ventes de marchandises achetées auprès de producteurs canadiens doivent être exclues. </t>
  </si>
  <si>
    <t>• Déclarez toutes les ventes aux entreprises associées canadiennes et étrangères.</t>
  </si>
  <si>
    <t>• Déclarez toutes les ventes à compter de la date de l’expédition au client ou à son entrepôt.</t>
  </si>
  <si>
    <t>• Déclarez toutes les valeurs en dollars canadiens.</t>
  </si>
  <si>
    <t>• If your firm is an end user or a retailer, your firm does not need to report sales of imports or inventories of imports.</t>
  </si>
  <si>
    <t>• Si votre entreprise est un utilisateur final ou un détaillant, elle n’a pas besoin de déclarer ses ventes d’importations ou ses stocks d’importations.</t>
  </si>
  <si>
    <t>Export sales</t>
  </si>
  <si>
    <t>Différence entre le stock de clôture à la question 1 dans l'onglet Invent-Stock et le stock de clôture calculé</t>
  </si>
  <si>
    <t>Si le volume du stock de clôture à la question 1 dans l'onglet Invent-Stock diffère du stock de clôture calculé, expliquez pourquoi il y a une différence.</t>
  </si>
  <si>
    <t>Last Day of POI</t>
  </si>
  <si>
    <t>The purchase value net of all cash, quantity or deferred discounts, allowances, taxes, rebates and incentives, whether or not shown on the invoice. However, it includes delivery costs (freight, handling, and insurance) to your Canadian warehouse and, where applicable, all import costs such as customs and other duties (including anti-dumping and countervailing duties), brokerage fees and surcharges.</t>
  </si>
  <si>
    <t xml:space="preserve">La valeur d'achat, après déduction, des escomptes au comptant, des remises sur quantité et des escomptes reportés, des rabais, des taxes, des ristournes et des primes, qu’ils soient indiqués ou non sur la facture. Veuillez inclure tous les coûts de livraison (fret, manutention et assurance) à votre entrepôt canadien et, le cas échéant, tous les frais d’importation, comme les droits de douane et autres (y compris les droits antidumping et compensateurs), les frais de courtage et les suppléments. </t>
  </si>
  <si>
    <t>2. E-mail to citt-tcce@tribunal.gc.ca should you accept the associated risks and you are filing information that belongs to your firm only.</t>
  </si>
  <si>
    <t>2. Par courriel à l'adresse tcce-citt@tribunal.gc.ca si vous acceptez les risques connexes et vous transmettez des renseignements qui sont ceux de votre entreprise seulement.</t>
  </si>
  <si>
    <t>Firms that are related to each other in any manner other than through an arm’s length (independent) customer/supplier relationship. For example, firms are associated or related if an officer or director of one firm is an officer or director of the other, if a firm directly or indirectly owns, holds or controls shares of the other firm.</t>
  </si>
  <si>
    <t>Des entreprises liées l’une à l’autre de quelque façon que ce soit autre qu’une relation client-fournisseur sans lien de dépendance. Par exemple, des entreprises sont associées ou liées si un cadre ou un directeur de l’une est cadre ou directeur de l’autre, si une entreprise, directement ou indirectement, possède, détient ou contrôle des actions de l’autre entreprise.</t>
  </si>
  <si>
    <t>Question 26</t>
  </si>
  <si>
    <t>Provide your firm’s strategies and objectives for the next two years with respect to purchases of the goods made in Canada. Provide the rationale and assumptions underlying these strategies and objectives.</t>
  </si>
  <si>
    <t>Plans</t>
  </si>
  <si>
    <t>List the names and addresses of any foreign or Canadian firms related to your firm (see definition in Info tab) that are involved in the production, export, import, sale, purchase of the goods or supply of direct materials used to produce the goods. For each firm, indicate the nature of your association and its role in the industry.</t>
  </si>
  <si>
    <t>Dressez la liste des dénominations et adresses de toutes les entreprises canadiennes ou étrangères auxquelles votre entreprise est reliée (voir définition dans l'onglet Info) et qui participent à la production, à l’exportation, à l’importation, à la vente, à l’achat de marchandises ou à l’approvisionnement de matières premières pour la production des marchandises. Pour chaque entreprise, veuillez indiquer le type d’affiliation et son rôle dans l'industrie.</t>
  </si>
  <si>
    <t>Related firms</t>
  </si>
  <si>
    <t>Entreprises affiliées</t>
  </si>
  <si>
    <t xml:space="preserve">Provide your firm's imports and sales of imports of the goods from: </t>
  </si>
  <si>
    <t xml:space="preserve">Indiquez les importations et les ventes de marchandises de votre entreprise de : </t>
  </si>
  <si>
    <t xml:space="preserve">Other countries include: </t>
  </si>
  <si>
    <t xml:space="preserve">Autres pays incluent : </t>
  </si>
  <si>
    <t>Additional Product Info</t>
  </si>
  <si>
    <t>Analyst 1</t>
  </si>
  <si>
    <t>Analyst 2</t>
  </si>
  <si>
    <t>Unit of measure (plural)</t>
  </si>
  <si>
    <t>Unit of measure (singular)</t>
  </si>
  <si>
    <t>Important notes for formatting</t>
  </si>
  <si>
    <t>Insert and merge rows where needed to expand height of text boxes.</t>
  </si>
  <si>
    <t>Subject Countries (incl. French pronouns)</t>
  </si>
  <si>
    <t>IMPORTERS' QUESTIONNAIRE | QUESTIONNAIRE À L'INTENTION DES IMPORTATEURS</t>
  </si>
  <si>
    <t>INTRODUCTION</t>
  </si>
  <si>
    <t>LANGUAGE PREFERENCE | PRÉFÉRENCE LINGUISTIQUE</t>
  </si>
  <si>
    <t>DEFINITION OF "THE GOODS"</t>
  </si>
  <si>
    <t>LA DÉFINITION "DES MARCHANDISES"</t>
  </si>
  <si>
    <t>DO YOU NEED TO COMPLETE THIS QUESTIONNAIRE?</t>
  </si>
  <si>
    <t>If no, explain why CBSA import data indicates that you imported using the HS codes listed on the Info tab during this period.</t>
  </si>
  <si>
    <t>Si non, expliquez pourquoi les données d'importation de l'ASFC indiquent que vous avez importé en utilisant les codes SH énumérés dans l'onglet Info au cours de cette période.</t>
  </si>
  <si>
    <t>FAILURE TO COMPLETE QUESTIONNAIRE</t>
  </si>
  <si>
    <t>QUESTIONNAIRE NON REMPLI</t>
  </si>
  <si>
    <t>QUESTIONS</t>
  </si>
  <si>
    <t>IMPORTERS' QUESTIONNAIRE</t>
  </si>
  <si>
    <t>QUESTIONNAIRE À L'INTENTION DES IMPORTATEURS</t>
  </si>
  <si>
    <t>QUESTIONNAIRE OUTLINE</t>
  </si>
  <si>
    <t>APERÇU DU QUESTIONNAIRE</t>
  </si>
  <si>
    <t>ADDITIONAL PRODUCT INFORMATION</t>
  </si>
  <si>
    <t>RENSEIGNEMENTS ADDITIONNELS SUR LE PRODUIT</t>
  </si>
  <si>
    <t>GLOSSARY</t>
  </si>
  <si>
    <t>The value of your sales net of all discounts (cash, quantity or deferred), allowances, taxes, rebates and incentives, whether or not shown on the invoice. It includes all delivery costs (freight, handling, and insurance), incurred by your firm from the point of direct shipment in Canada and included in the selling price or an estimate of such delivery costs incurred by your customers.</t>
  </si>
  <si>
    <t>La valeur de vos ventes après déduction des escomptes au comptant, des remises sur quantité et des escomptes reportés, des rabais, des taxes, des ristournes et des primes, qu’ils soient indiqués ou non sur la facture. Incluez le coût de livraison.</t>
  </si>
  <si>
    <t>GENERAL FIRM INFORMATION</t>
  </si>
  <si>
    <t>INFORMATIONS GÉNÉRALES SUR L'ENTREPRISE</t>
  </si>
  <si>
    <t>PRODUCER INTERACTIONS</t>
  </si>
  <si>
    <t>INTERACTIONS AVEC LES PRODUCTEURS</t>
  </si>
  <si>
    <t>IMPORTATION</t>
  </si>
  <si>
    <t>MARKET CHARACTERISTICS OF THE GOODS</t>
  </si>
  <si>
    <t>CARACTÉRISTIQUES DU MARCHÉ DES MARCHANDISES</t>
  </si>
  <si>
    <t>SALES</t>
  </si>
  <si>
    <t>VENTES</t>
  </si>
  <si>
    <t>MARKETS</t>
  </si>
  <si>
    <t>MARCHÉS</t>
  </si>
  <si>
    <t>Other</t>
  </si>
  <si>
    <t>Autre</t>
  </si>
  <si>
    <t>PROTECTED</t>
  </si>
  <si>
    <t>PROTÉGÉ</t>
  </si>
  <si>
    <t>IMPORTS OF BENCHMARK PRODUCTS</t>
  </si>
  <si>
    <t>IMPORTS AND SALES</t>
  </si>
  <si>
    <t>IMPORTATIONS ET VENTES</t>
  </si>
  <si>
    <t>SALES IN CANADA OF IMPORTS TO THE TOP FIVE ACCOUNTS</t>
  </si>
  <si>
    <t>SALES IN CANADA OF IMPORTS OF BENCHMARK PRODUCTS</t>
  </si>
  <si>
    <t>IMPORT DATA FOR CBSA PERIOD OF DUMPING INVESTIGATION</t>
  </si>
  <si>
    <t>DONNÉES SUR LES IMPORTATIONS POUR LA PÉRIODE D'ENQUÊTE ANTIDUMPING DE L'ASFC</t>
  </si>
  <si>
    <t>IMPORT DATA FOR MASSIVE IMPORTATION ANALYSIS</t>
  </si>
  <si>
    <t>Utilisez un onglet numéroté « Imp-Exp » pour chaque exportateur à partir duquel votre entreprise a importé. Pour obtenir des onglets « Imp-Exp » supplémentaires, contactez un analyste de cas identifié dans l'onglet « Intro ».</t>
  </si>
  <si>
    <t>Use one numbered "Imp-Exp" tab for each exporter your firm imported from. To acquire additional "Imp-Exp" tabs, contact a case analyst identified on the "Intro" tab.</t>
  </si>
  <si>
    <t>valeur d'achat nette rendue (CAD)</t>
  </si>
  <si>
    <t>net delivered purchase value (CAD)</t>
  </si>
  <si>
    <t>valeur de vente nette rendue (CAD)</t>
  </si>
  <si>
    <t>net delivered selling value (CAD)</t>
  </si>
  <si>
    <t>Total sales in Canada</t>
  </si>
  <si>
    <t>Ventes totales au Canada</t>
  </si>
  <si>
    <t>GENERAL</t>
  </si>
  <si>
    <t>GÉNÉRAL</t>
  </si>
  <si>
    <t>The goods are commonly classified in the Customs Tariff under the following Harmonized Commodity Description and Coding System (HS) number(s):</t>
  </si>
  <si>
    <t>Les marchandises sont généralement classées dans le Tarif des douanes sous les numéros suivants du Système harmonisé de désignation et de codification des marchandises (SH) :</t>
  </si>
  <si>
    <t>Public Question 1</t>
  </si>
  <si>
    <t>Countries for Imp-Exp tabs</t>
  </si>
  <si>
    <t>Other country 4</t>
  </si>
  <si>
    <t>Autre pays 4</t>
  </si>
  <si>
    <t>Other country 5</t>
  </si>
  <si>
    <t>Autre pays 5</t>
  </si>
  <si>
    <t>Imp-Exp Question 1</t>
  </si>
  <si>
    <t>Imp-Exp Questions 2, 3, 4</t>
  </si>
  <si>
    <t>• Report only sales from your firm’s imports. Sales of goods purchased from Canadian producers must be excluded.</t>
  </si>
  <si>
    <t>Note: Public/non-confidential information in this table is automatically generated from the information provided in the "Imp" tabs and "Invent-Stock" tab. Any changes to this public summary must therefore be made in those tabs.</t>
  </si>
  <si>
    <t>Drop down lists (MODIFY AS PER CASE SPECIFICS)</t>
  </si>
  <si>
    <t>In the table below, “Error” means that the total sales to your firm’s top five accounts for that period exceed your firm’s total import sales for that period. Therefore, please modify the above data if necessary.</t>
  </si>
  <si>
    <t>Dans le tableau ci-dessous, « Erreur » signifie que le total des ventes des cinq principaux comptes de votre entreprise pour cette période dépasse le total des ventes d'importations de votre entreprise pour cette période. Par conséquent, veuillez modifier les données ci-dessus si nécessaire.</t>
  </si>
  <si>
    <t>In the table below, “Error” means that the total imports of your firm's benchmark products exceed your firm's total imports for that period. Therefore, please modify the above data if necessary.</t>
  </si>
  <si>
    <t>Dans le tableau ci-dessous, « Erreur » signifie que les importations totales des produits de référence de votre entreprise dépassent les importations totales de votre entreprise pour cette période. Par conséquent, veuillez modifier les données ci-dessus si nécessaire.</t>
  </si>
  <si>
    <t>In the table below, “Error” means that the total sales of your firm's benchmark products exceed your firm's total import sales for that period. Therefore, please modify the above data if necessary.</t>
  </si>
  <si>
    <t>Explain any impacts on these outlooks should there be a finding of injury or threat of injury. Provide documents, or the names of documents, such as studies or articles in trade journals, that support your firm's statement.</t>
  </si>
  <si>
    <t>Expliquez les effets possibles sur ces perspectives advenant des conclusions du dommage ou du menace de dommage. Fournissez des documents, ou les noms de documents, tels que des études ou des articles dans des revues spécialisées, qui appuient la déclaration de votre entreprise.</t>
  </si>
  <si>
    <t>INVENTORIES AND EXPORT SALES</t>
  </si>
  <si>
    <t>STOCKS ET VENTES À L'EXPORTATION</t>
  </si>
  <si>
    <t>Intro</t>
  </si>
  <si>
    <t>Yes</t>
  </si>
  <si>
    <t>No</t>
  </si>
  <si>
    <t>Oui</t>
  </si>
  <si>
    <t>Non</t>
  </si>
  <si>
    <t>If no, explain.</t>
  </si>
  <si>
    <t>Si non, expliquez.</t>
  </si>
  <si>
    <t>Describe any factors (for example, shipping delays, seasonality, etc.) which would explain the overall trend in your firm's quarterly import volumes and ending inventories, as reported in Question 6.</t>
  </si>
  <si>
    <t>Décrivez tous les facteurs (par exemple, les retards d’expédition, la saisonnalité, etc.) qui pourraient expliquer la tendance générale des volumes d’importation trimestriels et des stocks finals de votre entreprise, comme indiqué dans la question 6.</t>
  </si>
  <si>
    <t>Jun-Dec 2023</t>
  </si>
  <si>
    <t>juin-déc 2023</t>
  </si>
  <si>
    <t>April-June 2025</t>
  </si>
  <si>
    <t>avril-juin 2025</t>
  </si>
  <si>
    <t>n/a</t>
  </si>
  <si>
    <t>CBSA Determination Date</t>
  </si>
  <si>
    <t>DEVEZ-VOUS REMPLIR CE QUESTIONNAIRE?</t>
  </si>
  <si>
    <t>Valeur d’achat nette rendue (coût de revient)</t>
  </si>
  <si>
    <t>les pays sujets</t>
  </si>
  <si>
    <t xml:space="preserve">The exporter handles delivery, and the cost is built into the price. </t>
  </si>
  <si>
    <t xml:space="preserve">The exporter handles delivery, but charges your firm separately for it. </t>
  </si>
  <si>
    <t>L'exportateur s'occupe de la livraison et les frais de livraison sont inclus dans le prix de vente.</t>
  </si>
  <si>
    <t>La livraison et ses frais sont pris en charge par votre entreprise.</t>
  </si>
  <si>
    <t>L'exportateur s'occupe de la livraison mais les frais de livraison sont facturés séparément à votre entreprise.</t>
  </si>
  <si>
    <t>Comment on how the Canadian market for the goods has changed in 2025. Has your firm’s import strategy for the goods changed? Has the domestic price premium for the goods changed as a result of any promotional efforts to buy Canadian products?</t>
  </si>
  <si>
    <t>Sélectionnez oui ou non</t>
  </si>
  <si>
    <t>VENTES AU CANADA D'IMPORTATIONS À VOS CINQ PLUS IMPORTANTS CLIENTS</t>
  </si>
  <si>
    <t>IMPORTATIONS DE PRODUITS DE RÉFÉRENCE</t>
  </si>
  <si>
    <t>Indiquez le volume et la valeur des ventes d'importations au Canada pour chaque produit de référence :</t>
  </si>
  <si>
    <t>VENTES AU CANADA D'IMPORTATIONS DE PRODUITS DE RÉFÉRENCE</t>
  </si>
  <si>
    <t>Dans le tableau ci-dessous, « Erreur » signifie que les ventes totales des produits de référence de votre entreprise dépassent les ventes totales d'importations de votre entreprise pour cette période. Par conséquent, veuillez modifier les données ci-dessus si nécessaire.</t>
  </si>
  <si>
    <t>DONNÉES SUR LES IMPORTATIONS POUR L'ANALYSE DES IMPORTATIONS MASSIVES</t>
  </si>
  <si>
    <t>Stock de clôture</t>
  </si>
  <si>
    <t>Indiquez le volume des importations et le stock de clôture au Canada des marchandises provenant de l'exportateur décrit ci-dessus :</t>
  </si>
  <si>
    <t>Commentez la façon dont le marché canadien des marchandises a changé en 2025. La stratégie d’importation de votre entreprise pour les marchandises a-t-elle changé? La majoration du prix intérieur des marchandises a-t-elle changé à la suite d'efforts promotionnels visant à acheter des produits canadiens?</t>
  </si>
  <si>
    <t>SVP accorder ces mots : "défini/définis/définie/définies"; "originaire/originaires"; "exporté/exportés/exportée/exportées" selon le(s) mot(s) utilisé(s) pour décrire les biens couverts par ce NQ (soit avec "les marchandises" (féminin pluriel) ou avec la définition de ces marchandises)</t>
  </si>
  <si>
    <t>Indiquez dans quels segments de marché ces marchandises sont vendues.</t>
  </si>
  <si>
    <t>Confirm that all data reported in this questionnaire pertain to the goods as defined in the "Intro" tab.</t>
  </si>
  <si>
    <t>Confirmez que toutes les données déclarées dans ce questionnaire concernent les marchandises telles que définies dans l’onglet « Intro ».</t>
  </si>
  <si>
    <t>Tab and Question</t>
  </si>
  <si>
    <t>Onglet et question</t>
  </si>
  <si>
    <t>i.e. columns B-L should be 160 pixels each.</t>
  </si>
  <si>
    <t>When adding or modifying columns, please ensure the total of all column widths in a tab equals 1760 pixels to allow for consistent scaling when exported to PDF.</t>
  </si>
  <si>
    <t>Using data provided in Question 1 in the country tabs with the data provided in Question 1 on the Invent-Stock tab, the questionnaire calculates ending inventory as follows:</t>
  </si>
  <si>
    <t>En utilisant les données fournies à la question 1 dans les onglets des pays avec les données fournies à la question 1 sur l'onglet Invent-Stock, le questionnaire calcule le stock de clôture comme suit :</t>
  </si>
  <si>
    <t>Pro Questions 2, 3, 4</t>
  </si>
  <si>
    <t xml:space="preserve">Your firm arranges and pays for delivery directly. </t>
  </si>
  <si>
    <t>Delivery cost is included in the selling price.</t>
  </si>
  <si>
    <t>Delivery cost is charged to the purchaser.</t>
  </si>
  <si>
    <t>Delivery cost is assumed and arranged by the purchaser.</t>
  </si>
  <si>
    <t xml:space="preserve"> Les frais de livraison sont inclus dans le prix de vente.</t>
  </si>
  <si>
    <t xml:space="preserve"> Les frais de livraison sont facturés à l’acheteur.</t>
  </si>
  <si>
    <t xml:space="preserve"> Les frais de livraison sont pris en charge par l’acheteur.</t>
  </si>
  <si>
    <t>Truck Bodies</t>
  </si>
  <si>
    <t>carrosseries de camions</t>
  </si>
  <si>
    <t>dumping and subsidization</t>
  </si>
  <si>
    <t>le dumping et le subventionnement</t>
  </si>
  <si>
    <t>China</t>
  </si>
  <si>
    <t>de la Chine</t>
  </si>
  <si>
    <t>Rhonda Heintzman</t>
  </si>
  <si>
    <t>Rhonda.Heintzman@tribunal.gc.ca</t>
  </si>
  <si>
    <t>613-558-5983</t>
  </si>
  <si>
    <t>Truck bodies, having an exterior length of 8.5 feet to 32 feet, inclusively, of maximum exterior width of 103 inches, whether assembled or unassembled, being the structure or fixture designed to be affixed to a truck chassis for the primary purpose of containing or supporting goods for on-road transportation, whether insulated or not, and whether equipped with refrigerating equipment or not, as well as truck body kits, assemblies, or subassemblies.</t>
  </si>
  <si>
    <t>Carrosseries de camions d’une longueur extérieure de 8,5 pi (2,60 m) à 32 pi (9,75 m) inclusivement et d’une largeur extérieure de 103 po (2,62 m), assemblées ou non, destinées à être fixées à un châssis porteur dans le but premier de contenir ou de supporter des marchandises pour le transport routier, que ces carrosseries soient isolées ou non, et qu’elles soient munies ou non de matériel de réfrigération, y compris les kits, ensembles et sousensembles de carrosseries de camions.</t>
  </si>
  <si>
    <t>units</t>
  </si>
  <si>
    <t>unités</t>
  </si>
  <si>
    <t>unit</t>
  </si>
  <si>
    <t>unité</t>
  </si>
  <si>
    <t>July 2024 - June 2025</t>
  </si>
  <si>
    <t>juillet 2024 - juin 2025</t>
  </si>
  <si>
    <t>Chine</t>
  </si>
  <si>
    <t>Excluding</t>
  </si>
  <si>
    <t>Mais à  l'exclusion</t>
  </si>
  <si>
    <t>truck bodies for the primary purpose of bulk transporting liquids or gases;</t>
  </si>
  <si>
    <t>des carrosseries de camions avant tout destinées au transport en vrac de liquides ou de gaz;</t>
  </si>
  <si>
    <t>refuse truck bodies, being specialized truck bodies designed and constructed for the primary purpose of collecting, compacting, and transporting solid waste, of the kind used for municipal waste collection; and</t>
  </si>
  <si>
    <t>des carrosseries de camions à ordures, lesquelles sont des carrosseries spécialisées conçues et bâties avant tout pour la collecte, le compactage et le transport de déchets solides, du genre qu’on emploie pour la collecte de déchets municipale;</t>
  </si>
  <si>
    <t>truck bodies that incorporate a hydraulic or mechanical system that permits the body to be elevated, tipped, or tilted for loading or unloading, such as dump truck bodies used for the transport of bulk materials such as sand, gravel, or demolition debris, and flatbed tow truck bodies used for the transport of vehicles.</t>
  </si>
  <si>
    <t>des carrosseries de camions qu’un système hydraulique ou mécanique permet d’élever, de basculer ou d’incliner pour le chargement ou le déchargement; par exemple, les carrosseries de camions à benne basculante servant au transport en vrac de sable, de gravier, de débris de démolition, etc. et des carrosseries de camions de remorquage à plateforme servant au transport de véhicules.</t>
  </si>
  <si>
    <t>A truck body is a broad term that describes the load-carrying structure mounted on a truck chassis (often also known as a “cab chassis”, a “cab and chassis”, or a “cut-away chassis”). A truck body can encompass a wide range of types, including enclosed cargo bodies, refrigerated bodies, and flatbeds.</t>
  </si>
  <si>
    <t xml:space="preserve">Une carrosserie de camion est un terme large qui décrit la structure porteuse montée sur un châssis de camion (souvent aussi appelé « châssis cabine », « cabine et châssis » ou « châssis découpé ou tronqué»). Une carrosserie de camion (appelé aussi «boîte de camion»), peut englober une grande variété de types, y compris des carrosseries fermées (ou boîtes fermées), des carrosseries réfrigérées (ou boîtes réfrigérées) et des plates-formes. </t>
  </si>
  <si>
    <t>For greater certainty, the subject goods include enclosed dry freight bodies, refrigerated bodies, and other cargo-carrying truck bodies, whether or not equipped with auxiliary equipment such as liftgates, cargo handling systems, or custom interior fittings, provided that the primary purpose of the body remains the transportation of goods. The presence of such auxiliary equipment or fittings does not alter the classification of the goods as subject truck bodies.</t>
  </si>
  <si>
    <t>Pour plus de certitude, les marchandises concernées incluent les carrosseries fermées de fret sec, les carrosseries réfrigérées et autres carrosseries de camions transportant la marchandise, qu’elles soient équipées ou non d’équipements auxiliaires tels que des hayons élévateurs, des systèmes de manutention de cargaison ou des équipements intérieurs sur mesure, à condition que la fonction principale de la carrosserie reste le transport de marchandises. La présence de tels équipements auxiliaires ou accessoires ne modifie pas la classification des marchandises comme carrosseries de camions concernées.</t>
  </si>
  <si>
    <t>Truck bodies do not include the truck chassis, which include the vehicle’s frame and drivetrain; truck bodies relate only to the structure or fixture that attaches or affixes to the chassis of the vehicle. Trucks and vehicles and their parts, such as wheels, axles, cabs or suspensions are not subject goods.</t>
  </si>
  <si>
    <t>Les carrosseries de camion n’incluent pas le châssis du camion, qui inclut le châssis et la transmission du véhicule; les carrosseries des camions concernent uniquement la structure ou le dispositif qui est attaché ou fixé au châssis du véhicule. Les camions et véhicules ainsi que leurs pièces, telles que les roues, essieux, cabines ou suspensions, ne sont pas inclus dans les marchandises visées.</t>
  </si>
  <si>
    <t>Goods that are pulled by a truck or truck chassis, rather than mounted onto or affixed to the chassis, are not within the scope of the subject goods. The product definition is limited to truck bodies that form an integral structure of the vehicle itself, not separate towable equipment. For example, semi-trailers, container chassis, and other detachable trailers are not included because they are not “structures designed to be affixed to a truck chassis.” They are instead designed to be hitched to and hauled by a truck, rather than mounted on or affixed to a truck chassis.</t>
  </si>
  <si>
    <t>Les marchandises tractées par un camion ou un châssis de camion, plutôt que montées ou fixées sur le châssis, ne relèvent pas du champ d’application des marchandises en question. La définition du produit se limite aux carrosseries de camions qui forment une structure intégrale du véhicule lui-même, et non à l’équipement remorquable séparé. Par exemple, les semi-remorques, châssis de conteneurs et autres remorques détachables ne sont pas inclus parce qu’ils ne sont pas des « structures conçues pour être fixées sur un châssis de camion ». Ils sont plutôt conçus pour être attelés et transportés par un camion, plutôt que montés ou fixés sur un châssis de camion.</t>
  </si>
  <si>
    <t>As the subject goods expressly have as their primary purpose the transportation of goods (other than bulk liquids or gases), they do not include bodies designed primarily for the transportation of passengers or the provision of non-cargo services, such as recreational vehicles, motorhomes, firetrucks, buses, or designed primarily for other specialized service vehicles such as man-bucket trucks or boom trucks that do not have as their primary purpose the transportation of goods. For greater certainty, the determination of whether a truck body is included in the subject goods is made at the time of importation, based on its design and purpose at that point in time. The fact that equipment or features may later be added to the body post-importation, which alter its use or purpose, does not exclude it from the scope of the subject goods as defined at the time of entry.</t>
  </si>
  <si>
    <t>Comme les marchandises concernées ont expressément pour but principal le transport de marchandises (autres que des liquides en vrac ou gaz), elles n’incluent pas les carrosseries conçues principalement pour le transport de passagers ou la fourniture de services non liés au fret, tels que les véhicules récréatifs, les camping-cars, les camions de pompiers, les autobus, ou autres véhicules conçus principalement pour des services spécialisés tels que les camions-nacelles ou les camions-grues, qui n’ont pas pour but principal le transport de marchandises. Pour plus de certitude, la détermination de savoir si une carrosserie de camion est incluse dans les marchandises concernées est faite au moment de l’importation, en fonction de sa conception et de son objectif à ce moment-là. Le fait que de l’équipement ou des caractéristiques puissent être ajoutés ultérieurement à la carrosserie après son importation, ce qui en modifie l’usage ou la finalité, ne l’exclut pas de la portée des marchandises en question telle que définie au moment de l’entrée.</t>
  </si>
  <si>
    <t>The reference to “exterior length” in the product definition means the measurement taken from the outer surface of the front wall of the truck body to the outer surface at the rear of the truck body, excluding any ancillary equipment affixed to the structure. Such excluded equipment includes, but is not limited to, refrigeration units, liftgates, catwalks, aerodynamic fairings, lighting assemblies, or any other removable or accessory components.</t>
  </si>
  <si>
    <t>La référence à la « longueur extérieure » dans la définition du produit signifie la mesure prise de la surface extérieure de la paroi avant de la carrosserie du camion jusqu’à la surface extérieure à l’arrière de la carrosserie du camion, excluant tout équipement auxiliaire fixé à la structure. Cet équipement exclu inclut, sans s’y limiter, les unités de réfrigération, les hayons élévateurs, les passerelles, les carénages aérodynamiques, les ensembles d’éclairage ou tout autre composant amovible ou accessoire.</t>
  </si>
  <si>
    <t>Although the subject goods include unassembled truck bodies or unassembled assemblies or subassemblies thereof, the subject goods do not include the individual parts or components that may be used to manufacture a truck body or its subassemblies when imported as individual components. For example, steel I-beams, plywood sheets, or sheets of aluminum are not subject goods unless they form part of a subassembly or assembly.</t>
  </si>
  <si>
    <t>Distributor / dealer</t>
  </si>
  <si>
    <t>Distributeur / concessionnaire</t>
  </si>
  <si>
    <t>Utilisateur final / opérateur de grande flotte</t>
  </si>
  <si>
    <t>End user / large fleet operator</t>
  </si>
  <si>
    <t>Refrigerated units</t>
  </si>
  <si>
    <t>Unités réfrigérées</t>
  </si>
  <si>
    <t>Dry freight units</t>
  </si>
  <si>
    <t>All other</t>
  </si>
  <si>
    <t>Tout autre</t>
  </si>
  <si>
    <t>Q4</t>
  </si>
  <si>
    <t>T4</t>
  </si>
  <si>
    <t>Massive importation extra periods</t>
  </si>
  <si>
    <t>January 2025</t>
  </si>
  <si>
    <t>janvier 2025</t>
  </si>
  <si>
    <t>janvier 2026</t>
  </si>
  <si>
    <t>distributors/dealers</t>
  </si>
  <si>
    <t>distributeurs/concessionnaires</t>
  </si>
  <si>
    <t>utilisateurs finals/opérateurs de grande flotte</t>
  </si>
  <si>
    <t>end users/large fleet operators</t>
  </si>
  <si>
    <t>December 31</t>
  </si>
  <si>
    <t>31 décembre</t>
  </si>
  <si>
    <t>8707.90.90.10, 8707.90.90.39, 8707.90.90.40, 8707.90.90.90, 8708.29.99.90</t>
  </si>
  <si>
    <t xml:space="preserve">Bien que les marchandises en cause incluent des carrosseries de camion non assemblées ou des ensembles ou sous-ensembles non assemblés, les marchandises en cause n’incluent pas les pièces ou composants individuels pouvant être utilisés pour fabriquer une carrosserie de camion ou ses sous-ensembles lorsqu’ils sont importés comme composants individuels. Par exemple, les poutres en acier en I, les feuilles de contreplaqué ou les feuilles d’aluminium ne sont pas des biens soumis à moins de faire partie d’un sous-ensemble ou d’un assemblage. </t>
  </si>
  <si>
    <t>The product definition expressly includes subassemblies that are designed and intended to be assembled or constructed into a truck body. This encompasses both completely knocked down (CKD) and semi-knocked down (SKD) truck bodies. In industry practice, CKD and SKD refer to kits consisting of all or most of the subassemblies required to construct a truck body, shipped in a disassembled state for ease of transport or to avoid or minimize duties. A CKD kit generally contains all essential subassemblies in a fully disassembled form, while an SKD kit contains some or most subassemblies that can be quickly joined together. The Subject goods include complete or substantially complete subassemblies such as subframes, structural frames, walls or wall panels, floors, rear frames, freight doors, roofs, interior fit-out, or electrical systems. The list of components described above is a non-exhaustive list and the absence of a good from that list does not mean the good is excluded.</t>
  </si>
  <si>
    <t>La définition du produit inclut expressément les sous-ensembles conçus et destinés à être assemblés ou intégrés à une carrosserie de camion. Cela englobe à la fois les carrosseries de camions complètement démontées (CKD) et semi-démontées (SKD). Dans la pratique industrielle, CKD et SKD désignent des ensembles composés de tout ou la plupart des sous-ensembles nécessaires à la construction d’une carrosserie de camion, expédiés à l’état démonté pour faciliter le transport ou pour éviter ou minimiser les droits de douane. Un kit CKD contient généralement tous les sous-ensembles essentiels sous une forme entièrement démontée, tandis qu’un kit SKD contient certains ou la plupart des sous-ensembles qui peuvent être rapidement assemblés. Les marchandises en question comprennent des sous-ensembles complets ou substantiellement complets tels que des sous-châssis, des cadres structurels, des murs ou panneaux muraux, des planchers, des châssis arrière, des portes de chargement, des toits, des aménagements intérieurs ou des systèmes électriques. La liste des composantes décrite ci-dessus est une liste non exhaustive et l’absence d’un bien dans cette liste ne signifie pas que le bien est exclu.</t>
  </si>
  <si>
    <t>Kits</t>
  </si>
  <si>
    <t>Fully assembled truck bodies</t>
  </si>
  <si>
    <t>For additional details, view the "Info" tab.</t>
  </si>
  <si>
    <t>Pour plus de détails, consultez l’onglet « Info ».</t>
  </si>
  <si>
    <t>Carrosseries de camions entièrement assemblées</t>
  </si>
  <si>
    <t>Booking value</t>
  </si>
  <si>
    <t>valeur de réservation</t>
  </si>
  <si>
    <t>Please complete the table below, with respect to your firm's bookings.</t>
  </si>
  <si>
    <t>Veuillez compléter le tableau ci-dessous concernant les réservations de votre entreprise.</t>
  </si>
  <si>
    <t>$/unit</t>
  </si>
  <si>
    <t>booking value (CAD)</t>
  </si>
  <si>
    <t>valeur de réservation (CAD)</t>
  </si>
  <si>
    <t>$/unité</t>
  </si>
  <si>
    <t>Producer of truck bodies</t>
  </si>
  <si>
    <t>producteur de carrosseries de camions</t>
  </si>
  <si>
    <t>2025 percentages</t>
  </si>
  <si>
    <t>Final assembly and mounting costs</t>
  </si>
  <si>
    <t>General, selling and administrative costs</t>
  </si>
  <si>
    <t>Profit margin</t>
  </si>
  <si>
    <t>Freight costs</t>
  </si>
  <si>
    <t xml:space="preserve">List other additional costs: </t>
  </si>
  <si>
    <t xml:space="preserve">If your firm imports truck body kits, assemblies or subassemblies, provide the following percentages that would increase the price of a truck body kit, assembly or subassembly to the final price of a fully assembled truck body to be sold to distributors/dealers and end users/large fleet operators. </t>
  </si>
  <si>
    <t>Si votre entreprise importe des kits, des assemblages ou des sous-assemblages de carrosserie de camion, veuillez indiquer les pourcentages suivants qui majoreraient le prix d’un kit, d’un assemblage ou d’un sous-assemblage de carrosserie de camion pour atteindre le prix final d’une carrosserie de camion entièrement assemblée destinée à la vente aux distributeurs/concessionnaires et aux utilisateurs finaux/exploitants de grandes flottes.</t>
  </si>
  <si>
    <t>Remarque : Veuillez fournir ces pourcentages sur la base des coûts et marges prévus pour 2025. Si ces pourcentages ne sont pas disponibles pour 2025, fournissez des pourcentages estimés sur la base des marges et coûts habituels.</t>
  </si>
  <si>
    <t>Pourcentages pour 2025</t>
  </si>
  <si>
    <t>Pourcentages estimés</t>
  </si>
  <si>
    <t>Coûts d’assemblage final et de montage</t>
  </si>
  <si>
    <t>Frais généraux, de vente et administratifs</t>
  </si>
  <si>
    <t>Marge bénéficiaire</t>
  </si>
  <si>
    <t>Frais de transport</t>
  </si>
  <si>
    <t>Other costs (if applicable)</t>
  </si>
  <si>
    <t>Autres coûts (le cas échéant)</t>
  </si>
  <si>
    <t>Indiquez les autres coûts :</t>
  </si>
  <si>
    <t>Unités fermées de fret sec</t>
  </si>
  <si>
    <t>Estimated percentages</t>
  </si>
  <si>
    <t>June 2025</t>
  </si>
  <si>
    <t>juin 2025</t>
  </si>
  <si>
    <t>September 2025</t>
  </si>
  <si>
    <t>septembre 2025</t>
  </si>
  <si>
    <t>December 2025</t>
  </si>
  <si>
    <t>décembre 2025</t>
  </si>
  <si>
    <t>Joseph Long</t>
  </si>
  <si>
    <t>Joseph.Long@tribunal.gc.ca</t>
  </si>
  <si>
    <t>March 30, 2026</t>
  </si>
  <si>
    <t>30 mars 2026</t>
  </si>
  <si>
    <t>Refrigerated truck bodies, without reefers or heaters - 10ft to 18ft</t>
  </si>
  <si>
    <t>Les carrosseries de camions réfrigérées, sans les frigorífiques ni chauffage - 10 à 18pi</t>
  </si>
  <si>
    <t>Refrigerated truck bodies, without reefers or heaters - 20ft to 24ft</t>
  </si>
  <si>
    <t>Les carrosseries de camions réfrigérées, sans les frigorífiques ni chauffage - 20 à 24pi</t>
  </si>
  <si>
    <t>Refrigerated truck bodies, without reefers or heaters - 26ft to 30ft</t>
  </si>
  <si>
    <t>Les carrosseries de camions réfrigérées, sans les frigorífiques ni chauffage - 26 à 30pi</t>
  </si>
  <si>
    <t>Dry freight van truck bodies, without reefers or heaters - 10ft to18ft</t>
  </si>
  <si>
    <t>Les carrosseries des fourgons secs, sans les frigorífiques ni chauffage - 10 à 18pi</t>
  </si>
  <si>
    <t>Dry freight van truck bodies, without reefers or heaters - 20ft to 24ft</t>
  </si>
  <si>
    <t>Les carrosseries des fourgons secs, sans les frigorífiques ni chauffage - 20 à 24pi</t>
  </si>
  <si>
    <t>Dry freight van truck bodies, without reefers or heaters - 26ft to 30ft</t>
  </si>
  <si>
    <t>Les carrosseries des fourgons secs, sans les frigorífiques ni chauffage - 26 à 30pi</t>
  </si>
  <si>
    <t>Mexico</t>
  </si>
  <si>
    <t>Mexique</t>
  </si>
  <si>
    <t>Other Countries</t>
  </si>
  <si>
    <t>Autre pays</t>
  </si>
  <si>
    <t>Note, provide these percentages based on costs and margins. Should the percentages be unavailable, provide estimated percentages based on typical costs and margins.</t>
  </si>
  <si>
    <t>2023 percentages</t>
  </si>
  <si>
    <t>Pourcentages pour 2023</t>
  </si>
  <si>
    <t>2024 percentages</t>
  </si>
  <si>
    <t>Pourcentages pour 2024</t>
  </si>
  <si>
    <t>NQ-2025-009</t>
  </si>
  <si>
    <t>FirmAcc</t>
  </si>
  <si>
    <t>Company:</t>
  </si>
  <si>
    <t>Respondent Type:</t>
  </si>
  <si>
    <t>Activity:</t>
  </si>
  <si>
    <t>Country:</t>
  </si>
  <si>
    <t>Subject/Non:</t>
  </si>
  <si>
    <t>Other Country:</t>
  </si>
  <si>
    <t>Trade Level:</t>
  </si>
  <si>
    <t>Truck Body Type</t>
  </si>
  <si>
    <t>Sales To:</t>
  </si>
  <si>
    <t>2023</t>
  </si>
  <si>
    <t>2024</t>
  </si>
  <si>
    <t>2025</t>
  </si>
  <si>
    <t>Importer   |  Importateurs</t>
  </si>
  <si>
    <t>Imports from  |  Importations de</t>
  </si>
  <si>
    <t>China  |  Chine</t>
  </si>
  <si>
    <t>Subject</t>
  </si>
  <si>
    <t>Refrigerated</t>
  </si>
  <si>
    <t>-</t>
  </si>
  <si>
    <t>United States  |  États-Unis</t>
  </si>
  <si>
    <t>Non-subject</t>
  </si>
  <si>
    <t>Mexico  |  Mexique</t>
  </si>
  <si>
    <t>Other Countries  |  Autres pays</t>
  </si>
  <si>
    <t>Sales to | Ventes à</t>
  </si>
  <si>
    <t>From Imports</t>
  </si>
  <si>
    <t>Distributors / Dealers  |  Distributeurs / Concessionnaires</t>
  </si>
  <si>
    <t>End users / Large fleet operators  |  Utilisateurs finals / Opérateurs de grande flotte</t>
  </si>
  <si>
    <t>Export Sales |  Ventes à l'exportation</t>
  </si>
  <si>
    <t>Resp. Type</t>
  </si>
  <si>
    <t>Trade Level</t>
  </si>
  <si>
    <t>Tab in Q</t>
  </si>
  <si>
    <t>Countries - Q</t>
  </si>
  <si>
    <t>Exporter - Q</t>
  </si>
  <si>
    <t>Exporter</t>
  </si>
  <si>
    <t>de minimis</t>
  </si>
  <si>
    <t>Subject &amp; NS #</t>
  </si>
  <si>
    <t>Source</t>
  </si>
  <si>
    <t>Other
Countries</t>
  </si>
  <si>
    <t>Inquiry Type</t>
  </si>
  <si>
    <t>Transaction</t>
  </si>
  <si>
    <t>Sales to:</t>
  </si>
  <si>
    <t>Product Type</t>
  </si>
  <si>
    <t>POID</t>
  </si>
  <si>
    <t>2 - Importer</t>
  </si>
  <si>
    <t>1 - Distributor</t>
  </si>
  <si>
    <t>B - Vendor 1</t>
  </si>
  <si>
    <t>Imp</t>
  </si>
  <si>
    <t>Imp-Sls</t>
  </si>
  <si>
    <t>2 - End user</t>
  </si>
  <si>
    <t>zzzOther</t>
  </si>
  <si>
    <t>Respondent</t>
  </si>
  <si>
    <t>Collapsed Respondent Name</t>
  </si>
  <si>
    <t>Significant</t>
  </si>
  <si>
    <t>Insignificant</t>
  </si>
  <si>
    <t>2 - Non-Subject</t>
  </si>
  <si>
    <t xml:space="preserve">United States  |  États-Unis </t>
  </si>
  <si>
    <t>Non-Subject</t>
  </si>
  <si>
    <t>1 - Subject</t>
  </si>
  <si>
    <t>Dumping and Subsidizing</t>
  </si>
  <si>
    <t>zUS</t>
  </si>
  <si>
    <t>zzMexico</t>
  </si>
  <si>
    <t>Benchmark Product 1  |  Produit de référence 1</t>
  </si>
  <si>
    <t>Benchmark Product 2  |  Produit de référence 2</t>
  </si>
  <si>
    <t>Benchmark Product 3  |  Produit de référence 3</t>
  </si>
  <si>
    <t>Benchmark Product 4  |  Produit de référence 4</t>
  </si>
  <si>
    <t>Benchmark Product 5  |  Produit de référence 5</t>
  </si>
  <si>
    <t>Benchmark Product 6  |  Produit de référence 6</t>
  </si>
  <si>
    <t>C - Vendor 2</t>
  </si>
  <si>
    <t>D - Vendor 3</t>
  </si>
  <si>
    <t>Collapsed Respondent</t>
  </si>
  <si>
    <t>Tab in Q.</t>
  </si>
  <si>
    <t>Product Name</t>
  </si>
  <si>
    <t>Product #</t>
  </si>
  <si>
    <t>Q1  |  T1 2024</t>
  </si>
  <si>
    <t>Q2  |  T2 2024</t>
  </si>
  <si>
    <t>Q3  |  T3 2024</t>
  </si>
  <si>
    <t>Q4  |  T4 2024</t>
  </si>
  <si>
    <t>Q1  |  T1 2025</t>
  </si>
  <si>
    <t>Q2  |  T2 2025</t>
  </si>
  <si>
    <t>Q3  |  T3 2025</t>
  </si>
  <si>
    <t>Q4  |  T4 2025</t>
  </si>
  <si>
    <t>Q1  |  T1 20242</t>
  </si>
  <si>
    <t>Q2  |  T2 20243</t>
  </si>
  <si>
    <t>Q3  |  T3 20244</t>
  </si>
  <si>
    <t>Q4  |  T4 20245</t>
  </si>
  <si>
    <t>Q1  |  T1 20256</t>
  </si>
  <si>
    <t>Q2  |  T2 20257</t>
  </si>
  <si>
    <t>Q3  |  T3 20258</t>
  </si>
  <si>
    <t>Q4  |  T4 20259</t>
  </si>
  <si>
    <t>Benchmarks</t>
  </si>
  <si>
    <t xml:space="preserve">Refrigerated truck bodies, without reefers or heaters - 10ft to 18ft  |  </t>
  </si>
  <si>
    <t xml:space="preserve">Refrigerated truck bodies, without reefers or heaters - 20ft to 24ft  |  </t>
  </si>
  <si>
    <t xml:space="preserve">Refrigerated truck bodies, without reefers or heaters - 26ft to 30ft  |  </t>
  </si>
  <si>
    <t xml:space="preserve">Dry freight van truck bodies, without reefers or heaters - 10ft to 18ft  |  </t>
  </si>
  <si>
    <t xml:space="preserve">Dry freight van truck bodies, without reefers or heaters - 20ft to 24ft  |  </t>
  </si>
  <si>
    <t xml:space="preserve">Dry freight van truck bodies, without reefers or heaters - 26ft to 30ft  |  </t>
  </si>
  <si>
    <t>3 - Non-subject</t>
  </si>
  <si>
    <t>4 - Non-subject</t>
  </si>
  <si>
    <t>Regional</t>
  </si>
  <si>
    <t>TopAccounts</t>
  </si>
  <si>
    <t>TOTAL:</t>
  </si>
  <si>
    <t>VOLUME</t>
  </si>
  <si>
    <t>% DISTRIBUTION</t>
  </si>
  <si>
    <t>Respondent Type</t>
  </si>
  <si>
    <t>From</t>
  </si>
  <si>
    <t>Section</t>
  </si>
  <si>
    <t>Region</t>
  </si>
  <si>
    <t>Importer 1</t>
  </si>
  <si>
    <t>IMPORTER</t>
  </si>
  <si>
    <t>Import Sales</t>
  </si>
  <si>
    <t>a</t>
  </si>
  <si>
    <t>Atlantic Provinces  |  Provinces de l'Atlantique</t>
  </si>
  <si>
    <t>b</t>
  </si>
  <si>
    <t>Quebec and Ontario  |  Québec et Ontario</t>
  </si>
  <si>
    <t>c</t>
  </si>
  <si>
    <t>Manitoba and Saskatchewan  |  Manitoba et Saskatchewan</t>
  </si>
  <si>
    <t>d</t>
  </si>
  <si>
    <t>Alberta and British Columbia  |  Alberta et Colombie-Britannique</t>
  </si>
  <si>
    <t>e</t>
  </si>
  <si>
    <t>Nunavut, Yukon and Northwest Territories  |  Nunavut, Yukon et Territoires du Nord-Ouest</t>
  </si>
  <si>
    <t>Account #</t>
  </si>
  <si>
    <t>Name of Account</t>
  </si>
  <si>
    <t>Match</t>
  </si>
  <si>
    <t>Importer Sample 1</t>
  </si>
  <si>
    <t>Account #1</t>
  </si>
  <si>
    <t>Account #2</t>
  </si>
  <si>
    <t>Account #3</t>
  </si>
  <si>
    <t>Account #4</t>
  </si>
  <si>
    <t>Account #5</t>
  </si>
  <si>
    <t>ImpMkts</t>
  </si>
  <si>
    <t>MsvImp (ImpMkts)</t>
  </si>
  <si>
    <t>DIST VS EU</t>
  </si>
  <si>
    <t>Other Country</t>
  </si>
  <si>
    <t>VOL-Q4 - 2024</t>
  </si>
  <si>
    <t>INV-Q4 - 2024</t>
  </si>
  <si>
    <t>zzMex</t>
  </si>
  <si>
    <t>3 - Non-Subject</t>
  </si>
  <si>
    <t>4 - Non-Subject</t>
  </si>
  <si>
    <t>Dry Freight</t>
  </si>
  <si>
    <t>Respondant</t>
  </si>
  <si>
    <t>Sheet/Comment</t>
  </si>
  <si>
    <t>Question</t>
  </si>
  <si>
    <t>Answer</t>
  </si>
  <si>
    <t>Version</t>
  </si>
  <si>
    <t>Pub</t>
  </si>
  <si>
    <t>Q2</t>
  </si>
  <si>
    <t>Q5</t>
  </si>
  <si>
    <t>Q6</t>
  </si>
  <si>
    <t>Q7</t>
  </si>
  <si>
    <t>Q8</t>
  </si>
  <si>
    <t>Q9a</t>
  </si>
  <si>
    <t>Q9b</t>
  </si>
  <si>
    <t>Q9c</t>
  </si>
  <si>
    <t>Q10</t>
  </si>
  <si>
    <t>Q11</t>
  </si>
  <si>
    <t>Q12</t>
  </si>
  <si>
    <t>Q13</t>
  </si>
  <si>
    <t>Q14</t>
  </si>
  <si>
    <t>Q15</t>
  </si>
  <si>
    <t>Q16</t>
  </si>
  <si>
    <t>Q17</t>
  </si>
  <si>
    <t>Q18</t>
  </si>
  <si>
    <t>Q19</t>
  </si>
  <si>
    <t>Q20</t>
  </si>
  <si>
    <t>Q21</t>
  </si>
  <si>
    <t>Q22</t>
  </si>
  <si>
    <t>Q23</t>
  </si>
  <si>
    <t>Q24</t>
  </si>
  <si>
    <t>Q25</t>
  </si>
  <si>
    <t>Q26</t>
  </si>
  <si>
    <t>AddPub1</t>
  </si>
  <si>
    <t>AddPub2</t>
  </si>
  <si>
    <t>AddPub3</t>
  </si>
  <si>
    <t>AddPub4</t>
  </si>
  <si>
    <t>AddPub5</t>
  </si>
  <si>
    <t>Pro</t>
  </si>
  <si>
    <t>Q1</t>
  </si>
  <si>
    <t>Q3</t>
  </si>
  <si>
    <t>Q9</t>
  </si>
  <si>
    <t>InventImp</t>
  </si>
  <si>
    <t>Firm Type</t>
  </si>
  <si>
    <t>Product</t>
  </si>
  <si>
    <t>Importer</t>
  </si>
  <si>
    <t>China 1</t>
  </si>
  <si>
    <t>China 2</t>
  </si>
  <si>
    <t>China 3</t>
  </si>
  <si>
    <t>US</t>
  </si>
  <si>
    <t>Mex</t>
  </si>
  <si>
    <t>Invent</t>
  </si>
  <si>
    <t>AddPro1</t>
  </si>
  <si>
    <t>AddPro2</t>
  </si>
  <si>
    <t>AddPro3</t>
  </si>
  <si>
    <t>AddPro4</t>
  </si>
  <si>
    <t>AddPro5</t>
  </si>
  <si>
    <t>343-597-3847</t>
  </si>
  <si>
    <t>Q4 - 2024</t>
  </si>
  <si>
    <t>February 2025</t>
  </si>
  <si>
    <t>February 2026</t>
  </si>
  <si>
    <t>March 2025</t>
  </si>
  <si>
    <t>April 2025</t>
  </si>
  <si>
    <t>May 2025</t>
  </si>
  <si>
    <t>July 2025</t>
  </si>
  <si>
    <t>August 2025</t>
  </si>
  <si>
    <t>October 2025</t>
  </si>
  <si>
    <t>November 2025</t>
  </si>
  <si>
    <t>Janaury 2026</t>
  </si>
  <si>
    <t>février 2026</t>
  </si>
  <si>
    <t>novembre 2025</t>
  </si>
  <si>
    <t>octobre 2025</t>
  </si>
  <si>
    <t>juillet 2025</t>
  </si>
  <si>
    <t>mai 2025</t>
  </si>
  <si>
    <t>avril 2025</t>
  </si>
  <si>
    <t>mars 2025</t>
  </si>
  <si>
    <t>février 2025</t>
  </si>
  <si>
    <t>août 2025</t>
  </si>
  <si>
    <t>T4 - 2024</t>
  </si>
  <si>
    <t xml:space="preserve">             </t>
  </si>
  <si>
    <t>Feb-2025</t>
  </si>
  <si>
    <t>Jan-2025</t>
  </si>
  <si>
    <t>Mar-2025</t>
  </si>
  <si>
    <t>Apr-2025</t>
  </si>
  <si>
    <t>Jun-2025</t>
  </si>
  <si>
    <t>Jul-2025</t>
  </si>
  <si>
    <t>Aug-2025</t>
  </si>
  <si>
    <t>Sep-2025</t>
  </si>
  <si>
    <t>Oct-2025</t>
  </si>
  <si>
    <t>Nov-2025</t>
  </si>
  <si>
    <t>Dec-2025</t>
  </si>
  <si>
    <t>Jan-2026</t>
  </si>
  <si>
    <t>Feb-2026</t>
  </si>
  <si>
    <t>INV Jan-2025</t>
  </si>
  <si>
    <t>INV Feb-2025</t>
  </si>
  <si>
    <t>INV Mar-2025</t>
  </si>
  <si>
    <t>INV Apr-2025</t>
  </si>
  <si>
    <t>INV May 2025</t>
  </si>
  <si>
    <t>INV Jun-2025</t>
  </si>
  <si>
    <t>INV Jul-2025</t>
  </si>
  <si>
    <t>INV Aug-2025</t>
  </si>
  <si>
    <t>INV Sep-2025</t>
  </si>
  <si>
    <t>INV Oct-2025</t>
  </si>
  <si>
    <t>INV Nov-2025</t>
  </si>
  <si>
    <t>INV Dec-2025</t>
  </si>
  <si>
    <t>INV Jan-2026</t>
  </si>
  <si>
    <t>INV Feb-2026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</si>
</sst>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44" formatCode="_-&quot;$&quot;* #,##0.00_-;\-&quot;$&quot;* #,##0.00_-;_-&quot;$&quot;* &quot;-&quot;??_-;_-@_-"/>
    <numFmt numFmtId="43" formatCode="_-* #,##0.00_-;\-* #,##0.00_-;_-* &quot;-&quot;??_-;_-@_-"/>
    <numFmt numFmtId="164" formatCode="[$-1009]d\-mmm\-yy;@"/>
    <numFmt numFmtId="165" formatCode="_(* #,##0_);_(* \(#,##0\);_(* &quot;-&quot;??_);_(@_)"/>
    <numFmt numFmtId="166" formatCode="_-* #,##0_-;\-* #,##0_-;_-* &quot;-&quot;??_-;_-@_-"/>
    <numFmt numFmtId="167" formatCode="#,##0;\(#,##0\);\-"/>
  </numFmts>
  <fonts count="69" x14ac:knownFonts="1">
    <font>
      <sz val="11"/>
      <color theme="1"/>
      <name val="Calibri"/>
      <family val="2"/>
      <scheme val="minor"/>
    </font>
    <font>
      <sz val="11"/>
      <color theme="1"/>
      <name val="Calibri"/>
      <family val="2"/>
      <scheme val="minor"/>
    </font>
    <font>
      <sz val="10.5"/>
      <color theme="0"/>
      <name val="Calibri"/>
      <family val="2"/>
      <scheme val="minor"/>
    </font>
    <font>
      <sz val="10.5"/>
      <color theme="0"/>
      <name val="Calibri"/>
      <family val="2"/>
    </font>
    <font>
      <sz val="10.5"/>
      <color theme="1"/>
      <name val="Calibri"/>
      <family val="2"/>
      <scheme val="minor"/>
    </font>
    <font>
      <sz val="10.5"/>
      <name val="Calibri"/>
      <family val="2"/>
      <scheme val="minor"/>
    </font>
    <font>
      <b/>
      <sz val="10.5"/>
      <name val="Calibri"/>
      <family val="2"/>
      <scheme val="minor"/>
    </font>
    <font>
      <b/>
      <sz val="10.5"/>
      <color theme="1"/>
      <name val="Calibri"/>
      <family val="2"/>
      <scheme val="minor"/>
    </font>
    <font>
      <sz val="10"/>
      <color theme="0"/>
      <name val="Calibri"/>
      <family val="2"/>
      <scheme val="minor"/>
    </font>
    <font>
      <sz val="10"/>
      <color theme="1"/>
      <name val="Calibri"/>
      <family val="2"/>
      <scheme val="minor"/>
    </font>
    <font>
      <b/>
      <sz val="10"/>
      <color theme="1"/>
      <name val="Calibri"/>
      <family val="2"/>
      <scheme val="minor"/>
    </font>
    <font>
      <sz val="9"/>
      <name val="Times New Roman"/>
      <family val="1"/>
    </font>
    <font>
      <sz val="10"/>
      <color rgb="FF9C0006"/>
      <name val="Calibri"/>
      <family val="2"/>
      <scheme val="minor"/>
    </font>
    <font>
      <b/>
      <sz val="10"/>
      <color rgb="FFFA7D00"/>
      <name val="Calibri"/>
      <family val="2"/>
      <scheme val="minor"/>
    </font>
    <font>
      <b/>
      <sz val="10"/>
      <color theme="0"/>
      <name val="Calibri"/>
      <family val="2"/>
      <scheme val="minor"/>
    </font>
    <font>
      <b/>
      <sz val="12"/>
      <name val="Times New Roman"/>
      <family val="1"/>
    </font>
    <font>
      <sz val="10"/>
      <name val="Arial"/>
      <family val="2"/>
    </font>
    <font>
      <sz val="11"/>
      <color indexed="8"/>
      <name val="Calibri"/>
      <family val="2"/>
    </font>
    <font>
      <sz val="11"/>
      <color theme="1"/>
      <name val="Calibri"/>
      <family val="2"/>
    </font>
    <font>
      <sz val="10"/>
      <color indexed="8"/>
      <name val="Arial"/>
      <family val="2"/>
    </font>
    <font>
      <sz val="10"/>
      <color theme="1"/>
      <name val="Times New Roman"/>
      <family val="2"/>
    </font>
    <font>
      <sz val="8"/>
      <name val="Courier"/>
      <family val="3"/>
    </font>
    <font>
      <sz val="10"/>
      <name val="Times New Roman"/>
      <family val="1"/>
    </font>
    <font>
      <sz val="10"/>
      <color theme="1"/>
      <name val="Arial"/>
      <family val="2"/>
    </font>
    <font>
      <i/>
      <sz val="10"/>
      <color rgb="FF7F7F7F"/>
      <name val="Calibri"/>
      <family val="2"/>
      <scheme val="minor"/>
    </font>
    <font>
      <sz val="10"/>
      <color rgb="FF006100"/>
      <name val="Calibri"/>
      <family val="2"/>
      <scheme val="minor"/>
    </font>
    <font>
      <sz val="10"/>
      <color rgb="FF3F3F76"/>
      <name val="Calibri"/>
      <family val="2"/>
      <scheme val="minor"/>
    </font>
    <font>
      <sz val="10"/>
      <color rgb="FFFA7D00"/>
      <name val="Calibri"/>
      <family val="2"/>
      <scheme val="minor"/>
    </font>
    <font>
      <sz val="10"/>
      <color rgb="FF9C6500"/>
      <name val="Calibri"/>
      <family val="2"/>
      <scheme val="minor"/>
    </font>
    <font>
      <sz val="8"/>
      <name val="Arial"/>
      <family val="2"/>
    </font>
    <font>
      <sz val="12"/>
      <name val="Helv"/>
    </font>
    <font>
      <sz val="12"/>
      <color theme="1"/>
      <name val="Times New Roman"/>
      <family val="2"/>
    </font>
    <font>
      <b/>
      <sz val="10"/>
      <color rgb="FF3F3F3F"/>
      <name val="Calibri"/>
      <family val="2"/>
      <scheme val="minor"/>
    </font>
    <font>
      <b/>
      <sz val="14"/>
      <name val="Times New Roman"/>
      <family val="1"/>
    </font>
    <font>
      <sz val="10"/>
      <color rgb="FFFF0000"/>
      <name val="Calibri"/>
      <family val="2"/>
      <scheme val="minor"/>
    </font>
    <font>
      <b/>
      <sz val="10"/>
      <name val="Times New Roman"/>
      <family val="1"/>
    </font>
    <font>
      <sz val="10.5"/>
      <color theme="1"/>
      <name val="Calibri"/>
      <family val="2"/>
    </font>
    <font>
      <sz val="10.5"/>
      <name val="Calibri"/>
      <family val="2"/>
    </font>
    <font>
      <b/>
      <sz val="10.5"/>
      <color theme="1"/>
      <name val="Calibri"/>
      <family val="2"/>
    </font>
    <font>
      <sz val="10.5"/>
      <color rgb="FF000000"/>
      <name val="Calibri"/>
      <family val="2"/>
      <scheme val="minor"/>
    </font>
    <font>
      <b/>
      <sz val="10.5"/>
      <color rgb="FF000000"/>
      <name val="Calibri"/>
      <family val="2"/>
      <scheme val="minor"/>
    </font>
    <font>
      <b/>
      <sz val="10.5"/>
      <color theme="0"/>
      <name val="Calibri"/>
      <family val="2"/>
      <scheme val="minor"/>
    </font>
    <font>
      <sz val="8"/>
      <name val="Calibri"/>
      <family val="2"/>
      <scheme val="minor"/>
    </font>
    <font>
      <u/>
      <sz val="10.5"/>
      <color rgb="FF0070C0"/>
      <name val="Calibri"/>
      <family val="2"/>
      <scheme val="minor"/>
    </font>
    <font>
      <b/>
      <sz val="12"/>
      <name val="Calibri"/>
      <family val="2"/>
      <scheme val="minor"/>
    </font>
    <font>
      <b/>
      <sz val="12"/>
      <color theme="1"/>
      <name val="Calibri"/>
      <family val="2"/>
      <scheme val="minor"/>
    </font>
    <font>
      <sz val="12"/>
      <color rgb="FF000000"/>
      <name val="Calibri"/>
      <family val="2"/>
      <scheme val="minor"/>
    </font>
    <font>
      <b/>
      <sz val="10.5"/>
      <name val="Calibri"/>
      <family val="2"/>
    </font>
    <font>
      <u/>
      <sz val="10.5"/>
      <color theme="1"/>
      <name val="Calibri"/>
      <family val="2"/>
      <scheme val="minor"/>
    </font>
    <font>
      <sz val="10"/>
      <name val="Calibri"/>
      <family val="2"/>
      <scheme val="minor"/>
    </font>
    <font>
      <b/>
      <u/>
      <sz val="10.5"/>
      <color theme="1"/>
      <name val="Calibri"/>
      <family val="2"/>
      <scheme val="minor"/>
    </font>
    <font>
      <sz val="16"/>
      <color rgb="FF000000"/>
      <name val="Calibri"/>
      <family val="2"/>
      <scheme val="minor"/>
    </font>
    <font>
      <sz val="10.5"/>
      <color rgb="FF000000"/>
      <name val="Calibri"/>
      <family val="2"/>
    </font>
    <font>
      <sz val="10.5"/>
      <color rgb="FFFF0000"/>
      <name val="Calibri"/>
      <family val="2"/>
      <scheme val="minor"/>
    </font>
    <font>
      <b/>
      <u/>
      <sz val="10.5"/>
      <name val="Calibri"/>
      <family val="2"/>
      <scheme val="minor"/>
    </font>
    <font>
      <sz val="11"/>
      <color theme="1"/>
      <name val="Aptos"/>
      <family val="2"/>
    </font>
    <font>
      <b/>
      <u/>
      <sz val="10"/>
      <color theme="0"/>
      <name val="Cambria"/>
      <family val="2"/>
      <scheme val="major"/>
    </font>
    <font>
      <b/>
      <sz val="9"/>
      <color theme="0"/>
      <name val="Cambria"/>
      <family val="2"/>
      <scheme val="major"/>
    </font>
    <font>
      <b/>
      <sz val="9"/>
      <color theme="0"/>
      <name val="Calibri"/>
      <family val="2"/>
      <scheme val="minor"/>
    </font>
    <font>
      <b/>
      <sz val="10"/>
      <color theme="0"/>
      <name val="Cambria"/>
      <family val="2"/>
      <scheme val="major"/>
    </font>
    <font>
      <b/>
      <u/>
      <sz val="9"/>
      <color theme="0"/>
      <name val="Cambria"/>
      <family val="2"/>
      <scheme val="major"/>
    </font>
    <font>
      <b/>
      <sz val="9"/>
      <name val="Calibri"/>
      <family val="2"/>
      <scheme val="minor"/>
    </font>
    <font>
      <b/>
      <sz val="9"/>
      <color theme="1"/>
      <name val="Calibri"/>
      <family val="2"/>
      <scheme val="minor"/>
    </font>
    <font>
      <sz val="9"/>
      <name val="Calibri"/>
      <family val="2"/>
      <scheme val="minor"/>
    </font>
    <font>
      <sz val="9"/>
      <color theme="1"/>
      <name val="Calibri"/>
      <family val="2"/>
      <scheme val="minor"/>
    </font>
    <font>
      <b/>
      <u/>
      <sz val="10"/>
      <name val="Calibri"/>
      <family val="2"/>
      <scheme val="minor"/>
    </font>
    <font>
      <b/>
      <sz val="10"/>
      <name val="Calibri"/>
      <family val="2"/>
      <scheme val="minor"/>
    </font>
    <font>
      <b/>
      <u/>
      <sz val="10"/>
      <color theme="0"/>
      <name val="Calibri"/>
      <family val="2"/>
      <scheme val="minor"/>
    </font>
    <font>
      <b/>
      <sz val="11"/>
      <color theme="1"/>
      <name val="Calibri"/>
      <family val="2"/>
      <scheme val="minor"/>
    </font>
  </fonts>
  <fills count="4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1"/>
        <bgColor indexed="64"/>
      </patternFill>
    </fill>
    <fill>
      <patternFill patternType="solid">
        <fgColor theme="0"/>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theme="0" tint="-0.14996795556505021"/>
        <bgColor indexed="64"/>
      </patternFill>
    </fill>
    <fill>
      <patternFill patternType="solid">
        <fgColor rgb="FFFFFFFF"/>
        <bgColor indexed="64"/>
      </patternFill>
    </fill>
    <fill>
      <patternFill patternType="solid">
        <fgColor theme="8" tint="0.79998168889431442"/>
        <bgColor indexed="64"/>
      </patternFill>
    </fill>
    <fill>
      <patternFill patternType="solid">
        <fgColor theme="9" tint="0.39997558519241921"/>
        <bgColor indexed="64"/>
      </patternFill>
    </fill>
    <fill>
      <patternFill patternType="solid">
        <fgColor theme="4" tint="0.79998168889431442"/>
        <bgColor theme="4" tint="0.79998168889431442"/>
      </patternFill>
    </fill>
    <fill>
      <patternFill patternType="solid">
        <fgColor theme="9" tint="0.79998168889431442"/>
        <bgColor indexed="64"/>
      </patternFill>
    </fill>
    <fill>
      <patternFill patternType="darkUp"/>
    </fill>
    <fill>
      <patternFill patternType="solid">
        <fgColor theme="3" tint="0.79998168889431442"/>
        <bgColor indexed="64"/>
      </patternFill>
    </fill>
    <fill>
      <patternFill patternType="solid">
        <fgColor theme="3" tint="0.59999389629810485"/>
        <bgColor indexed="64"/>
      </patternFill>
    </fill>
    <fill>
      <patternFill patternType="solid">
        <fgColor theme="5" tint="0.59999389629810485"/>
        <bgColor indexed="64"/>
      </patternFill>
    </fill>
  </fills>
  <borders count="90">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top/>
      <bottom/>
      <diagonal/>
    </border>
    <border>
      <left/>
      <right style="thin">
        <color auto="1"/>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style="thin">
        <color auto="1"/>
      </right>
      <top style="thin">
        <color theme="0" tint="-0.499984740745262"/>
      </top>
      <bottom style="thin">
        <color theme="0" tint="-0.499984740745262"/>
      </bottom>
      <diagonal/>
    </border>
    <border>
      <left style="thin">
        <color theme="0" tint="-0.499984740745262"/>
      </left>
      <right style="thin">
        <color auto="1"/>
      </right>
      <top style="thin">
        <color theme="0" tint="-0.499984740745262"/>
      </top>
      <bottom/>
      <diagonal/>
    </border>
    <border>
      <left style="thin">
        <color theme="0" tint="-0.499984740745262"/>
      </left>
      <right style="thin">
        <color auto="1"/>
      </right>
      <top/>
      <bottom style="thin">
        <color theme="0" tint="-0.499984740745262"/>
      </bottom>
      <diagonal/>
    </border>
    <border>
      <left style="thin">
        <color indexed="64"/>
      </left>
      <right style="thin">
        <color auto="1"/>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diagonal/>
    </border>
    <border>
      <left style="thin">
        <color indexed="64"/>
      </left>
      <right style="thin">
        <color theme="0" tint="-0.499984740745262"/>
      </right>
      <top/>
      <bottom/>
      <diagonal/>
    </border>
    <border>
      <left style="thin">
        <color theme="0" tint="-0.499984740745262"/>
      </left>
      <right style="thin">
        <color theme="0" tint="-0.499984740745262"/>
      </right>
      <top/>
      <bottom/>
      <diagonal/>
    </border>
    <border>
      <left style="thin">
        <color theme="0" tint="-0.499984740745262"/>
      </left>
      <right style="thin">
        <color indexed="64"/>
      </right>
      <top/>
      <bottom/>
      <diagonal/>
    </border>
    <border>
      <left style="thin">
        <color indexed="64"/>
      </left>
      <right style="thin">
        <color theme="0" tint="-0.499984740745262"/>
      </right>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right style="thin">
        <color theme="0" tint="-0.499984740745262"/>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medium">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style="thin">
        <color indexed="64"/>
      </left>
      <right style="thin">
        <color theme="0" tint="-0.499984740745262"/>
      </right>
      <top style="medium">
        <color theme="0" tint="-0.499984740745262"/>
      </top>
      <bottom style="thin">
        <color theme="0" tint="-0.499984740745262"/>
      </bottom>
      <diagonal/>
    </border>
    <border>
      <left style="thin">
        <color theme="0" tint="-0.499984740745262"/>
      </left>
      <right style="thin">
        <color theme="0" tint="-0.499984740745262"/>
      </right>
      <top style="medium">
        <color theme="0" tint="-0.499984740745262"/>
      </top>
      <bottom style="thin">
        <color theme="0" tint="-0.499984740745262"/>
      </bottom>
      <diagonal/>
    </border>
    <border>
      <left style="thin">
        <color auto="1"/>
      </left>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indexed="64"/>
      </left>
      <right/>
      <top style="thin">
        <color theme="0" tint="-0.499984740745262"/>
      </top>
      <bottom/>
      <diagonal/>
    </border>
    <border>
      <left/>
      <right style="thin">
        <color auto="1"/>
      </right>
      <top style="thin">
        <color theme="0" tint="-0.499984740745262"/>
      </top>
      <bottom/>
      <diagonal/>
    </border>
    <border>
      <left/>
      <right style="thin">
        <color auto="1"/>
      </right>
      <top/>
      <bottom style="thin">
        <color theme="0" tint="-0.499984740745262"/>
      </bottom>
      <diagonal/>
    </border>
    <border>
      <left style="thin">
        <color indexed="64"/>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indexed="64"/>
      </left>
      <right/>
      <top style="medium">
        <color theme="0" tint="-0.499984740745262"/>
      </top>
      <bottom style="medium">
        <color theme="0" tint="-0.499984740745262"/>
      </bottom>
      <diagonal/>
    </border>
    <border>
      <left/>
      <right/>
      <top style="medium">
        <color theme="0" tint="-0.499984740745262"/>
      </top>
      <bottom style="medium">
        <color theme="0" tint="-0.499984740745262"/>
      </bottom>
      <diagonal/>
    </border>
    <border>
      <left style="thin">
        <color indexed="64"/>
      </left>
      <right/>
      <top style="thin">
        <color theme="0" tint="-0.499984740745262"/>
      </top>
      <bottom style="medium">
        <color theme="0" tint="-0.499984740745262"/>
      </bottom>
      <diagonal/>
    </border>
    <border>
      <left/>
      <right/>
      <top style="thin">
        <color theme="0" tint="-0.499984740745262"/>
      </top>
      <bottom style="medium">
        <color theme="0" tint="-0.499984740745262"/>
      </bottom>
      <diagonal/>
    </border>
    <border>
      <left style="thin">
        <color indexed="64"/>
      </left>
      <right/>
      <top style="medium">
        <color theme="0" tint="-0.499984740745262"/>
      </top>
      <bottom style="thin">
        <color indexed="64"/>
      </bottom>
      <diagonal/>
    </border>
    <border>
      <left/>
      <right/>
      <top style="medium">
        <color theme="0" tint="-0.499984740745262"/>
      </top>
      <bottom style="thin">
        <color indexed="64"/>
      </bottom>
      <diagonal/>
    </border>
    <border>
      <left/>
      <right style="thin">
        <color indexed="64"/>
      </right>
      <top style="medium">
        <color theme="0" tint="-0.499984740745262"/>
      </top>
      <bottom style="thin">
        <color indexed="64"/>
      </bottom>
      <diagonal/>
    </border>
    <border>
      <left style="thin">
        <color indexed="64"/>
      </left>
      <right/>
      <top style="thin">
        <color indexed="64"/>
      </top>
      <bottom style="medium">
        <color theme="0" tint="-0.499984740745262"/>
      </bottom>
      <diagonal/>
    </border>
    <border>
      <left/>
      <right/>
      <top style="thin">
        <color indexed="64"/>
      </top>
      <bottom style="medium">
        <color theme="0" tint="-0.499984740745262"/>
      </bottom>
      <diagonal/>
    </border>
    <border>
      <left/>
      <right style="thin">
        <color indexed="64"/>
      </right>
      <top style="thin">
        <color indexed="64"/>
      </top>
      <bottom style="medium">
        <color theme="0" tint="-0.499984740745262"/>
      </bottom>
      <diagonal/>
    </border>
    <border>
      <left/>
      <right style="thin">
        <color indexed="64"/>
      </right>
      <top style="medium">
        <color theme="0" tint="-0.499984740745262"/>
      </top>
      <bottom style="medium">
        <color theme="0" tint="-0.499984740745262"/>
      </bottom>
      <diagonal/>
    </border>
    <border>
      <left/>
      <right style="thin">
        <color indexed="64"/>
      </right>
      <top style="thin">
        <color theme="0" tint="-0.499984740745262"/>
      </top>
      <bottom style="thin">
        <color theme="0" tint="-0.499984740745262"/>
      </bottom>
      <diagonal/>
    </border>
    <border>
      <left/>
      <right style="thin">
        <color indexed="64"/>
      </right>
      <top style="thin">
        <color theme="0" tint="-0.499984740745262"/>
      </top>
      <bottom style="medium">
        <color theme="0" tint="-0.499984740745262"/>
      </bottom>
      <diagonal/>
    </border>
    <border>
      <left style="thin">
        <color theme="4" tint="0.39997558519241921"/>
      </left>
      <right/>
      <top style="thin">
        <color theme="4" tint="0.39997558519241921"/>
      </top>
      <bottom style="thin">
        <color indexed="64"/>
      </bottom>
      <diagonal/>
    </border>
    <border>
      <left/>
      <right/>
      <top style="thin">
        <color theme="4" tint="0.39997558519241921"/>
      </top>
      <bottom style="thin">
        <color indexed="64"/>
      </bottom>
      <diagonal/>
    </border>
    <border>
      <left/>
      <right style="medium">
        <color indexed="64"/>
      </right>
      <top style="thin">
        <color theme="4" tint="0.39997558519241921"/>
      </top>
      <bottom style="thin">
        <color indexed="64"/>
      </bottom>
      <diagonal/>
    </border>
    <border>
      <left/>
      <right style="medium">
        <color indexed="64"/>
      </right>
      <top style="medium">
        <color indexed="64"/>
      </top>
      <bottom style="thin">
        <color indexed="64"/>
      </bottom>
      <diagonal/>
    </border>
    <border>
      <left style="thin">
        <color theme="4" tint="0.39997558519241921"/>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
      <left/>
      <right style="medium">
        <color indexed="64"/>
      </right>
      <top style="thin">
        <color theme="4" tint="0.39997558519241921"/>
      </top>
      <bottom style="thin">
        <color theme="4" tint="0.39997558519241921"/>
      </bottom>
      <diagonal/>
    </border>
    <border>
      <left style="medium">
        <color indexed="64"/>
      </left>
      <right/>
      <top/>
      <bottom/>
      <diagonal/>
    </border>
    <border>
      <left style="mediumDashed">
        <color indexed="64"/>
      </left>
      <right style="medium">
        <color indexed="64"/>
      </right>
      <top style="medium">
        <color indexed="64"/>
      </top>
      <bottom/>
      <diagonal/>
    </border>
    <border>
      <left/>
      <right style="medium">
        <color indexed="64"/>
      </right>
      <top/>
      <bottom/>
      <diagonal/>
    </border>
    <border>
      <left style="thin">
        <color theme="4" tint="0.39997558519241921"/>
      </left>
      <right/>
      <top style="thin">
        <color theme="1"/>
      </top>
      <bottom style="thin">
        <color theme="4" tint="0.39997558519241921"/>
      </bottom>
      <diagonal/>
    </border>
    <border>
      <left/>
      <right/>
      <top style="thin">
        <color theme="1"/>
      </top>
      <bottom style="thin">
        <color theme="4" tint="0.39997558519241921"/>
      </bottom>
      <diagonal/>
    </border>
    <border>
      <left/>
      <right/>
      <top style="thin">
        <color indexed="64"/>
      </top>
      <bottom style="thin">
        <color theme="4" tint="0.39997558519241921"/>
      </bottom>
      <diagonal/>
    </border>
    <border>
      <left/>
      <right style="medium">
        <color indexed="64"/>
      </right>
      <top style="thin">
        <color indexed="64"/>
      </top>
      <bottom style="thin">
        <color theme="4" tint="0.3999755851924192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top style="thin">
        <color theme="1"/>
      </top>
      <bottom/>
      <diagonal/>
    </border>
    <border>
      <left/>
      <right style="medium">
        <color indexed="64"/>
      </right>
      <top style="thin">
        <color theme="1"/>
      </top>
      <bottom/>
      <diagonal/>
    </border>
    <border>
      <left style="medium">
        <color indexed="64"/>
      </left>
      <right/>
      <top style="thin">
        <color theme="4" tint="0.39997558519241921"/>
      </top>
      <bottom style="thin">
        <color theme="4" tint="0.39997558519241921"/>
      </bottom>
      <diagonal/>
    </border>
  </borders>
  <cellStyleXfs count="25691">
    <xf numFmtId="0" fontId="0" fillId="0" borderId="0"/>
    <xf numFmtId="37" fontId="11" fillId="0" borderId="16">
      <alignment horizontal="right"/>
    </xf>
    <xf numFmtId="0" fontId="9"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9"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9"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9"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9"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9"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9"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9"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9"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9"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9"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9"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0" borderId="0" applyNumberFormat="0" applyBorder="0" applyAlignment="0" applyProtection="0"/>
    <xf numFmtId="0" fontId="8" fillId="24" borderId="0" applyNumberFormat="0" applyBorder="0" applyAlignment="0" applyProtection="0"/>
    <xf numFmtId="0" fontId="8" fillId="28" borderId="0" applyNumberFormat="0" applyBorder="0" applyAlignment="0" applyProtection="0"/>
    <xf numFmtId="0" fontId="8" fillId="32"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17" borderId="0" applyNumberFormat="0" applyBorder="0" applyAlignment="0" applyProtection="0"/>
    <xf numFmtId="0" fontId="8" fillId="21" borderId="0" applyNumberFormat="0" applyBorder="0" applyAlignment="0" applyProtection="0"/>
    <xf numFmtId="0" fontId="8" fillId="25" borderId="0" applyNumberFormat="0" applyBorder="0" applyAlignment="0" applyProtection="0"/>
    <xf numFmtId="0" fontId="8" fillId="29" borderId="0" applyNumberFormat="0" applyBorder="0" applyAlignment="0" applyProtection="0"/>
    <xf numFmtId="0" fontId="12" fillId="3" borderId="0" applyNumberFormat="0" applyBorder="0" applyAlignment="0" applyProtection="0"/>
    <xf numFmtId="0" fontId="13" fillId="6" borderId="1" applyNumberFormat="0" applyAlignment="0" applyProtection="0"/>
    <xf numFmtId="0" fontId="14" fillId="7" borderId="4" applyNumberFormat="0" applyAlignment="0" applyProtection="0"/>
    <xf numFmtId="37" fontId="15" fillId="0" borderId="0">
      <alignment horizontal="left"/>
    </xf>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9"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6" fillId="0" borderId="0" applyFont="0" applyFill="0" applyBorder="0" applyAlignment="0" applyProtection="0"/>
    <xf numFmtId="43" fontId="1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9" fillId="0" borderId="0" applyFont="0" applyFill="0" applyBorder="0" applyAlignment="0" applyProtection="0"/>
    <xf numFmtId="43" fontId="16"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0" fontId="24" fillId="0" borderId="0" applyNumberFormat="0" applyFill="0" applyBorder="0" applyAlignment="0" applyProtection="0"/>
    <xf numFmtId="0" fontId="25" fillId="2" borderId="0" applyNumberFormat="0" applyBorder="0" applyAlignment="0" applyProtection="0"/>
    <xf numFmtId="37" fontId="22" fillId="0" borderId="15"/>
    <xf numFmtId="37" fontId="22" fillId="0" borderId="15"/>
    <xf numFmtId="37" fontId="22" fillId="0" borderId="18"/>
    <xf numFmtId="37" fontId="22" fillId="0" borderId="18"/>
    <xf numFmtId="0" fontId="26" fillId="5" borderId="1" applyNumberFormat="0" applyAlignment="0" applyProtection="0"/>
    <xf numFmtId="0" fontId="27" fillId="0" borderId="3" applyNumberFormat="0" applyFill="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28" fillId="4" borderId="0" applyNumberFormat="0" applyBorder="0" applyAlignment="0" applyProtection="0"/>
    <xf numFmtId="164"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37" fontId="29" fillId="0" borderId="0"/>
    <xf numFmtId="0" fontId="20" fillId="0" borderId="0"/>
    <xf numFmtId="0" fontId="22" fillId="0" borderId="0"/>
    <xf numFmtId="0" fontId="16" fillId="0" borderId="0"/>
    <xf numFmtId="0" fontId="16" fillId="0" borderId="0"/>
    <xf numFmtId="0" fontId="30" fillId="0" borderId="0"/>
    <xf numFmtId="0"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22" fillId="0" borderId="0"/>
    <xf numFmtId="164" fontId="16" fillId="0" borderId="0"/>
    <xf numFmtId="164" fontId="16" fillId="0" borderId="0"/>
    <xf numFmtId="0" fontId="9" fillId="0" borderId="0"/>
    <xf numFmtId="0" fontId="31" fillId="0" borderId="0"/>
    <xf numFmtId="0" fontId="16"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16"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16" fillId="0" borderId="0"/>
    <xf numFmtId="37"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0" fontId="18" fillId="0" borderId="0"/>
    <xf numFmtId="0" fontId="18" fillId="0" borderId="0"/>
    <xf numFmtId="0" fontId="18" fillId="0" borderId="0"/>
    <xf numFmtId="0" fontId="18" fillId="0" borderId="0"/>
    <xf numFmtId="37" fontId="16" fillId="0" borderId="0"/>
    <xf numFmtId="0" fontId="18" fillId="0" borderId="0"/>
    <xf numFmtId="0" fontId="30" fillId="0" borderId="0"/>
    <xf numFmtId="0" fontId="1" fillId="0" borderId="0"/>
    <xf numFmtId="0" fontId="1" fillId="0" borderId="0"/>
    <xf numFmtId="0" fontId="1" fillId="0" borderId="0"/>
    <xf numFmtId="0" fontId="1" fillId="0" borderId="0"/>
    <xf numFmtId="0" fontId="1" fillId="0" borderId="0"/>
    <xf numFmtId="0" fontId="18" fillId="0" borderId="0"/>
    <xf numFmtId="37" fontId="16" fillId="0" borderId="0"/>
    <xf numFmtId="0" fontId="9" fillId="0" borderId="0"/>
    <xf numFmtId="0" fontId="19" fillId="0" borderId="0"/>
    <xf numFmtId="0" fontId="18" fillId="0" borderId="0"/>
    <xf numFmtId="0" fontId="9" fillId="0" borderId="0"/>
    <xf numFmtId="0" fontId="1" fillId="0" borderId="0"/>
    <xf numFmtId="0" fontId="1" fillId="0" borderId="0"/>
    <xf numFmtId="0" fontId="1" fillId="0" borderId="0"/>
    <xf numFmtId="0" fontId="1" fillId="0" borderId="0"/>
    <xf numFmtId="0" fontId="1" fillId="0" borderId="0"/>
    <xf numFmtId="37" fontId="16" fillId="0" borderId="0"/>
    <xf numFmtId="37" fontId="16" fillId="0" borderId="0"/>
    <xf numFmtId="37" fontId="1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37" fontId="16" fillId="0" borderId="0"/>
    <xf numFmtId="37" fontId="16" fillId="0" borderId="0"/>
    <xf numFmtId="0" fontId="23" fillId="0" borderId="0"/>
    <xf numFmtId="0" fontId="23" fillId="0" borderId="0"/>
    <xf numFmtId="0" fontId="1" fillId="0" borderId="0"/>
    <xf numFmtId="0" fontId="1" fillId="0" borderId="0"/>
    <xf numFmtId="0" fontId="1" fillId="0" borderId="0"/>
    <xf numFmtId="0" fontId="1" fillId="0" borderId="0"/>
    <xf numFmtId="37" fontId="1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4" fontId="19" fillId="0" borderId="0"/>
    <xf numFmtId="0" fontId="23" fillId="0" borderId="0"/>
    <xf numFmtId="164" fontId="19"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164" fontId="16" fillId="0" borderId="0"/>
    <xf numFmtId="0" fontId="16"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9"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9" fillId="8" borderId="5" applyNumberFormat="0" applyFont="0" applyAlignment="0" applyProtection="0"/>
    <xf numFmtId="0" fontId="32" fillId="6" borderId="2" applyNumberFormat="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6"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30"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37" fontId="22" fillId="0" borderId="0"/>
    <xf numFmtId="164" fontId="33" fillId="0" borderId="0">
      <alignment horizontal="centerContinuous"/>
    </xf>
    <xf numFmtId="0" fontId="33" fillId="0" borderId="0">
      <alignment horizontal="centerContinuous"/>
    </xf>
    <xf numFmtId="0" fontId="10" fillId="0" borderId="6" applyNumberFormat="0" applyFill="0" applyAlignment="0" applyProtection="0"/>
    <xf numFmtId="0" fontId="34" fillId="0" borderId="0" applyNumberFormat="0" applyFill="0" applyBorder="0" applyAlignment="0" applyProtection="0"/>
    <xf numFmtId="164" fontId="35" fillId="0" borderId="0" applyAlignment="0"/>
    <xf numFmtId="0" fontId="35" fillId="0" borderId="0" applyAlignment="0"/>
    <xf numFmtId="43" fontId="1" fillId="0" borderId="0" applyFont="0" applyFill="0" applyBorder="0" applyAlignment="0" applyProtection="0"/>
    <xf numFmtId="9" fontId="1" fillId="0" borderId="0" applyFont="0" applyFill="0" applyBorder="0" applyAlignment="0" applyProtection="0"/>
    <xf numFmtId="0" fontId="29" fillId="0" borderId="0"/>
    <xf numFmtId="0" fontId="22" fillId="0" borderId="0"/>
    <xf numFmtId="0" fontId="16" fillId="0" borderId="0"/>
  </cellStyleXfs>
  <cellXfs count="663">
    <xf numFmtId="0" fontId="0" fillId="0" borderId="0" xfId="0"/>
    <xf numFmtId="0" fontId="4" fillId="34" borderId="0" xfId="0" applyFont="1" applyFill="1" applyAlignment="1">
      <alignment vertical="top" wrapText="1"/>
    </xf>
    <xf numFmtId="0" fontId="36" fillId="34" borderId="0" xfId="0" applyFont="1" applyFill="1" applyAlignment="1">
      <alignment horizontal="left" vertical="top"/>
    </xf>
    <xf numFmtId="0" fontId="36" fillId="0" borderId="0" xfId="0" applyFont="1" applyAlignment="1">
      <alignment vertical="top" wrapText="1"/>
    </xf>
    <xf numFmtId="0" fontId="3" fillId="0" borderId="0" xfId="0" applyFont="1" applyAlignment="1">
      <alignment vertical="top" wrapText="1"/>
    </xf>
    <xf numFmtId="0" fontId="38" fillId="34" borderId="0" xfId="0" applyFont="1" applyFill="1" applyAlignment="1">
      <alignment vertical="center"/>
    </xf>
    <xf numFmtId="0" fontId="36" fillId="0" borderId="0" xfId="0" applyFont="1" applyAlignment="1">
      <alignment vertical="top"/>
    </xf>
    <xf numFmtId="0" fontId="2" fillId="0" borderId="0" xfId="0" applyFont="1" applyFill="1" applyAlignment="1">
      <alignment vertical="top" wrapText="1"/>
    </xf>
    <xf numFmtId="0" fontId="2" fillId="0" borderId="0" xfId="0" applyFont="1" applyAlignment="1">
      <alignment vertical="top" wrapText="1"/>
    </xf>
    <xf numFmtId="0" fontId="4" fillId="34" borderId="0" xfId="0" applyFont="1" applyFill="1" applyAlignment="1">
      <alignment vertical="top"/>
    </xf>
    <xf numFmtId="0" fontId="4" fillId="0" borderId="0" xfId="0" applyFont="1" applyAlignment="1">
      <alignment vertical="top"/>
    </xf>
    <xf numFmtId="0" fontId="7" fillId="0" borderId="0" xfId="0" applyFont="1" applyAlignment="1">
      <alignment vertical="top"/>
    </xf>
    <xf numFmtId="0" fontId="6" fillId="0" borderId="0" xfId="0" applyFont="1" applyAlignment="1">
      <alignment horizontal="left" vertical="top" wrapText="1"/>
    </xf>
    <xf numFmtId="0" fontId="7" fillId="34" borderId="0" xfId="0" applyFont="1" applyFill="1" applyAlignment="1">
      <alignment vertical="top" wrapText="1"/>
    </xf>
    <xf numFmtId="0" fontId="41" fillId="0" borderId="0" xfId="0" applyFont="1" applyAlignment="1">
      <alignment horizontal="left" vertical="top" wrapText="1"/>
    </xf>
    <xf numFmtId="0" fontId="37" fillId="0" borderId="0" xfId="0" applyFont="1" applyAlignment="1">
      <alignment vertical="top"/>
    </xf>
    <xf numFmtId="0" fontId="6" fillId="0" borderId="7" xfId="0" applyFont="1" applyBorder="1" applyAlignment="1">
      <alignment horizontal="centerContinuous" vertical="top" wrapText="1"/>
    </xf>
    <xf numFmtId="0" fontId="4" fillId="0" borderId="8" xfId="0" applyFont="1" applyBorder="1" applyAlignment="1">
      <alignment horizontal="centerContinuous" vertical="top" wrapText="1"/>
    </xf>
    <xf numFmtId="0" fontId="5" fillId="0" borderId="0" xfId="0" applyFont="1" applyAlignment="1">
      <alignment horizontal="left" vertical="top"/>
    </xf>
    <xf numFmtId="0" fontId="36" fillId="34" borderId="0" xfId="0" applyFont="1" applyFill="1" applyAlignment="1">
      <alignment vertical="top"/>
    </xf>
    <xf numFmtId="0" fontId="3" fillId="0" borderId="0" xfId="0" applyFont="1" applyAlignment="1">
      <alignment vertical="top"/>
    </xf>
    <xf numFmtId="0" fontId="6" fillId="37" borderId="13" xfId="0" applyFont="1" applyFill="1" applyBorder="1" applyAlignment="1">
      <alignment horizontal="centerContinuous" vertical="top" wrapText="1"/>
    </xf>
    <xf numFmtId="0" fontId="6" fillId="37" borderId="17" xfId="0" applyFont="1" applyFill="1" applyBorder="1" applyAlignment="1">
      <alignment horizontal="centerContinuous" vertical="top" wrapText="1"/>
    </xf>
    <xf numFmtId="0" fontId="4" fillId="37" borderId="17" xfId="0" applyFont="1" applyFill="1" applyBorder="1" applyAlignment="1">
      <alignment horizontal="centerContinuous" vertical="top" wrapText="1"/>
    </xf>
    <xf numFmtId="0" fontId="4" fillId="37" borderId="14" xfId="0" applyFont="1" applyFill="1" applyBorder="1" applyAlignment="1">
      <alignment horizontal="centerContinuous" vertical="top" wrapText="1"/>
    </xf>
    <xf numFmtId="0" fontId="38" fillId="34" borderId="0" xfId="0" applyFont="1" applyFill="1" applyAlignment="1">
      <alignment vertical="top"/>
    </xf>
    <xf numFmtId="0" fontId="6" fillId="0" borderId="0" xfId="0" applyFont="1" applyAlignment="1">
      <alignment horizontal="left" vertical="top"/>
    </xf>
    <xf numFmtId="0" fontId="5" fillId="0" borderId="0" xfId="0" applyFont="1" applyAlignment="1">
      <alignment vertical="top"/>
    </xf>
    <xf numFmtId="0" fontId="5" fillId="34" borderId="0" xfId="0" applyFont="1" applyFill="1" applyAlignment="1">
      <alignment vertical="top"/>
    </xf>
    <xf numFmtId="1" fontId="39" fillId="0" borderId="0" xfId="183" applyNumberFormat="1" applyFont="1" applyFill="1" applyBorder="1" applyAlignment="1" applyProtection="1">
      <alignment horizontal="right" vertical="top" wrapText="1"/>
    </xf>
    <xf numFmtId="1" fontId="39" fillId="0" borderId="8" xfId="183" applyNumberFormat="1" applyFont="1" applyFill="1" applyBorder="1" applyAlignment="1" applyProtection="1">
      <alignment horizontal="right" vertical="top" wrapText="1"/>
    </xf>
    <xf numFmtId="0" fontId="5" fillId="34" borderId="0" xfId="0" applyFont="1" applyFill="1" applyAlignment="1">
      <alignment vertical="top" wrapText="1"/>
    </xf>
    <xf numFmtId="0" fontId="41" fillId="0" borderId="0" xfId="0" applyFont="1" applyFill="1" applyAlignment="1">
      <alignment vertical="top" wrapText="1"/>
    </xf>
    <xf numFmtId="0" fontId="3" fillId="0" borderId="0" xfId="0" applyFont="1" applyFill="1" applyAlignment="1">
      <alignment vertical="top" wrapText="1"/>
    </xf>
    <xf numFmtId="1" fontId="39" fillId="0" borderId="16" xfId="183" applyNumberFormat="1" applyFont="1" applyFill="1" applyBorder="1" applyAlignment="1" applyProtection="1">
      <alignment horizontal="right" vertical="top" wrapText="1"/>
    </xf>
    <xf numFmtId="0" fontId="6" fillId="0" borderId="0" xfId="0" applyFont="1" applyBorder="1" applyAlignment="1">
      <alignment horizontal="centerContinuous" vertical="top" wrapText="1"/>
    </xf>
    <xf numFmtId="0" fontId="4" fillId="0" borderId="0" xfId="0" applyFont="1" applyBorder="1" applyAlignment="1">
      <alignment horizontal="centerContinuous" vertical="top" wrapText="1"/>
    </xf>
    <xf numFmtId="0" fontId="6" fillId="0" borderId="0" xfId="0" applyFont="1" applyBorder="1" applyAlignment="1">
      <alignment horizontal="center" vertical="top" wrapText="1"/>
    </xf>
    <xf numFmtId="1" fontId="39" fillId="0" borderId="10" xfId="183" applyNumberFormat="1" applyFont="1" applyFill="1" applyBorder="1" applyAlignment="1" applyProtection="1">
      <alignment horizontal="right" vertical="top" wrapText="1"/>
    </xf>
    <xf numFmtId="0" fontId="4" fillId="0" borderId="0" xfId="0" applyFont="1"/>
    <xf numFmtId="15" fontId="4" fillId="0" borderId="0" xfId="0" applyNumberFormat="1" applyFont="1" applyAlignment="1">
      <alignment vertical="top"/>
    </xf>
    <xf numFmtId="0" fontId="4" fillId="0" borderId="0" xfId="0" applyFont="1" applyAlignment="1">
      <alignment vertical="top" wrapText="1"/>
    </xf>
    <xf numFmtId="0" fontId="4" fillId="34" borderId="0" xfId="0" applyFont="1" applyFill="1" applyAlignment="1">
      <alignment horizontal="left" vertical="top"/>
    </xf>
    <xf numFmtId="0" fontId="39" fillId="0" borderId="0" xfId="183" applyNumberFormat="1" applyFont="1" applyFill="1" applyBorder="1" applyAlignment="1" applyProtection="1">
      <alignment vertical="top" wrapText="1"/>
    </xf>
    <xf numFmtId="0" fontId="39" fillId="0" borderId="8" xfId="183" applyNumberFormat="1" applyFont="1" applyFill="1" applyBorder="1" applyAlignment="1" applyProtection="1">
      <alignment vertical="top" wrapText="1"/>
    </xf>
    <xf numFmtId="49" fontId="4" fillId="0" borderId="0" xfId="0" applyNumberFormat="1" applyFont="1" applyAlignment="1">
      <alignment vertical="top" wrapText="1"/>
    </xf>
    <xf numFmtId="0" fontId="4" fillId="0" borderId="0" xfId="0" applyFont="1" applyBorder="1" applyAlignment="1">
      <alignment vertical="top"/>
    </xf>
    <xf numFmtId="0" fontId="5" fillId="0" borderId="9" xfId="0" applyFont="1" applyBorder="1" applyAlignment="1">
      <alignment horizontal="left" vertical="top" wrapText="1"/>
    </xf>
    <xf numFmtId="0" fontId="5" fillId="34" borderId="0" xfId="0" applyFont="1" applyFill="1" applyAlignment="1">
      <alignment horizontal="left" vertical="top"/>
    </xf>
    <xf numFmtId="0" fontId="4" fillId="0" borderId="7" xfId="0" applyFont="1" applyBorder="1" applyAlignment="1">
      <alignment vertical="top"/>
    </xf>
    <xf numFmtId="0" fontId="2" fillId="0" borderId="0" xfId="0" applyFont="1" applyAlignment="1">
      <alignment wrapText="1"/>
    </xf>
    <xf numFmtId="0" fontId="4" fillId="0" borderId="9" xfId="0" applyFont="1" applyBorder="1" applyAlignment="1">
      <alignment wrapText="1"/>
    </xf>
    <xf numFmtId="0" fontId="4" fillId="0" borderId="16" xfId="0" applyFont="1" applyBorder="1" applyAlignment="1">
      <alignment wrapText="1"/>
    </xf>
    <xf numFmtId="0" fontId="4" fillId="0" borderId="10" xfId="0" applyFont="1" applyBorder="1" applyAlignment="1">
      <alignment wrapText="1"/>
    </xf>
    <xf numFmtId="0" fontId="4" fillId="0" borderId="7" xfId="0" applyFont="1" applyBorder="1" applyAlignment="1">
      <alignment wrapText="1"/>
    </xf>
    <xf numFmtId="0" fontId="4" fillId="0" borderId="8" xfId="0" applyFont="1" applyBorder="1" applyAlignment="1">
      <alignment wrapText="1"/>
    </xf>
    <xf numFmtId="0" fontId="37" fillId="0" borderId="0" xfId="0" applyFont="1" applyAlignment="1">
      <alignment horizontal="left" vertical="top"/>
    </xf>
    <xf numFmtId="0" fontId="47" fillId="34" borderId="7" xfId="0" applyFont="1" applyFill="1" applyBorder="1" applyAlignment="1">
      <alignment horizontal="center" vertical="top" wrapText="1"/>
    </xf>
    <xf numFmtId="0" fontId="47" fillId="34" borderId="0" xfId="0" applyFont="1" applyFill="1" applyAlignment="1">
      <alignment horizontal="center" vertical="top" wrapText="1"/>
    </xf>
    <xf numFmtId="0" fontId="4" fillId="0" borderId="8" xfId="0" applyFont="1" applyBorder="1" applyAlignment="1">
      <alignment vertical="top" wrapText="1"/>
    </xf>
    <xf numFmtId="0" fontId="37" fillId="0" borderId="0" xfId="0" applyFont="1" applyAlignment="1">
      <alignment horizontal="left" vertical="top" wrapText="1"/>
    </xf>
    <xf numFmtId="0" fontId="37" fillId="0" borderId="0" xfId="0" applyFont="1" applyAlignment="1">
      <alignment horizontal="left" vertical="top" wrapText="1" inden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horizontal="left" vertical="top" wrapText="1"/>
    </xf>
    <xf numFmtId="0" fontId="5" fillId="0" borderId="16" xfId="0" applyFont="1" applyBorder="1" applyAlignment="1">
      <alignment horizontal="left" vertical="top" wrapText="1"/>
    </xf>
    <xf numFmtId="0" fontId="5" fillId="0" borderId="7" xfId="0" applyFont="1" applyBorder="1" applyAlignment="1">
      <alignment vertical="top" wrapText="1"/>
    </xf>
    <xf numFmtId="0" fontId="5" fillId="0" borderId="0" xfId="0" applyFont="1" applyBorder="1" applyAlignment="1">
      <alignment vertical="top" wrapText="1"/>
    </xf>
    <xf numFmtId="0" fontId="5" fillId="0" borderId="8" xfId="0" applyFont="1" applyBorder="1" applyAlignment="1">
      <alignment vertical="top" wrapText="1"/>
    </xf>
    <xf numFmtId="0" fontId="5" fillId="0" borderId="0" xfId="0" applyFont="1" applyAlignment="1">
      <alignment vertical="top" wrapText="1"/>
    </xf>
    <xf numFmtId="0" fontId="4" fillId="0" borderId="16" xfId="0" applyFont="1" applyBorder="1" applyAlignment="1">
      <alignment vertical="top" wrapText="1"/>
    </xf>
    <xf numFmtId="0" fontId="4" fillId="0" borderId="10" xfId="0" applyFont="1" applyBorder="1" applyAlignment="1">
      <alignment vertical="top" wrapText="1"/>
    </xf>
    <xf numFmtId="0" fontId="4" fillId="0" borderId="8" xfId="0" applyFont="1" applyBorder="1"/>
    <xf numFmtId="0" fontId="4" fillId="0" borderId="9" xfId="0" applyFont="1" applyBorder="1" applyAlignment="1">
      <alignment vertical="top" wrapText="1"/>
    </xf>
    <xf numFmtId="0" fontId="4" fillId="0" borderId="0" xfId="0" applyFont="1" applyAlignment="1">
      <alignment horizontal="left" vertical="top"/>
    </xf>
    <xf numFmtId="0" fontId="4" fillId="0" borderId="7" xfId="0" applyFont="1" applyBorder="1" applyAlignment="1">
      <alignment vertical="top" wrapText="1"/>
    </xf>
    <xf numFmtId="0" fontId="4" fillId="0" borderId="0" xfId="0" applyFont="1" applyBorder="1" applyAlignment="1">
      <alignment vertical="top" wrapText="1"/>
    </xf>
    <xf numFmtId="0" fontId="2" fillId="0" borderId="0" xfId="0" applyFont="1" applyAlignment="1">
      <alignment horizontal="left" vertical="top" wrapText="1"/>
    </xf>
    <xf numFmtId="49" fontId="4" fillId="34" borderId="0" xfId="0" applyNumberFormat="1" applyFont="1" applyFill="1" applyAlignment="1">
      <alignment vertical="top" wrapText="1"/>
    </xf>
    <xf numFmtId="49" fontId="4" fillId="0" borderId="0" xfId="0" applyNumberFormat="1" applyFont="1" applyAlignment="1">
      <alignment vertical="top"/>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horizontal="left" vertical="top" wrapText="1"/>
    </xf>
    <xf numFmtId="0" fontId="5" fillId="0" borderId="0" xfId="0" applyFont="1" applyBorder="1" applyAlignment="1">
      <alignment vertical="top" wrapText="1"/>
    </xf>
    <xf numFmtId="0" fontId="5" fillId="0" borderId="8" xfId="0" applyFont="1" applyBorder="1" applyAlignment="1">
      <alignment vertical="top" wrapText="1"/>
    </xf>
    <xf numFmtId="0" fontId="4" fillId="0" borderId="16" xfId="0" applyFont="1" applyBorder="1" applyAlignment="1">
      <alignment vertical="top" wrapText="1"/>
    </xf>
    <xf numFmtId="0" fontId="4" fillId="0" borderId="10" xfId="0" applyFont="1" applyBorder="1" applyAlignment="1">
      <alignment vertical="top" wrapText="1"/>
    </xf>
    <xf numFmtId="0" fontId="5" fillId="0" borderId="7" xfId="0" applyFont="1" applyBorder="1" applyAlignment="1">
      <alignment horizontal="right" vertical="top" wrapText="1" indent="1"/>
    </xf>
    <xf numFmtId="0" fontId="5" fillId="0" borderId="0" xfId="0" applyFont="1" applyBorder="1" applyAlignment="1">
      <alignment horizontal="right" vertical="top" wrapText="1" indent="1"/>
    </xf>
    <xf numFmtId="0" fontId="4" fillId="37" borderId="0" xfId="0" applyFont="1" applyFill="1" applyAlignment="1">
      <alignment vertical="top"/>
    </xf>
    <xf numFmtId="15" fontId="4" fillId="0" borderId="0" xfId="0" quotePrefix="1" applyNumberFormat="1" applyFont="1" applyAlignment="1">
      <alignment vertical="top"/>
    </xf>
    <xf numFmtId="0" fontId="4" fillId="0" borderId="0" xfId="0" applyFont="1" applyBorder="1"/>
    <xf numFmtId="0" fontId="4" fillId="34" borderId="0" xfId="0" applyFont="1" applyFill="1" applyAlignment="1">
      <alignment horizontal="left" vertical="top" wrapText="1"/>
    </xf>
    <xf numFmtId="0" fontId="4" fillId="0" borderId="0" xfId="0" applyFont="1" applyAlignment="1">
      <alignment horizontal="left" vertical="top" wrapText="1"/>
    </xf>
    <xf numFmtId="0" fontId="7" fillId="0" borderId="0" xfId="0" applyFont="1" applyAlignment="1">
      <alignment vertical="top" wrapText="1"/>
    </xf>
    <xf numFmtId="0" fontId="2" fillId="0" borderId="0" xfId="0" applyFont="1" applyFill="1" applyAlignment="1">
      <alignment horizontal="left" vertical="top" wrapText="1"/>
    </xf>
    <xf numFmtId="0" fontId="4" fillId="0" borderId="0" xfId="0" applyFont="1" applyBorder="1" applyAlignment="1">
      <alignment wrapText="1"/>
    </xf>
    <xf numFmtId="0" fontId="2" fillId="0" borderId="0" xfId="0" applyFont="1" applyFill="1" applyAlignment="1">
      <alignment wrapText="1"/>
    </xf>
    <xf numFmtId="0" fontId="4" fillId="0" borderId="8" xfId="0" applyFont="1" applyBorder="1" applyAlignment="1">
      <alignment vertical="top"/>
    </xf>
    <xf numFmtId="0" fontId="4" fillId="37" borderId="0" xfId="0" applyFont="1" applyFill="1" applyAlignment="1">
      <alignment vertical="top" wrapText="1"/>
    </xf>
    <xf numFmtId="49" fontId="4" fillId="0" borderId="0" xfId="0" quotePrefix="1" applyNumberFormat="1" applyFont="1" applyAlignment="1">
      <alignment vertical="top"/>
    </xf>
    <xf numFmtId="0" fontId="4" fillId="37" borderId="0" xfId="0" applyFont="1" applyFill="1"/>
    <xf numFmtId="0" fontId="50" fillId="0" borderId="0" xfId="0" applyFont="1"/>
    <xf numFmtId="0" fontId="4" fillId="0" borderId="0" xfId="0" applyFont="1" applyAlignment="1">
      <alignment horizontal="left"/>
    </xf>
    <xf numFmtId="0" fontId="4" fillId="37" borderId="0" xfId="0" applyFont="1" applyFill="1" applyAlignment="1">
      <alignment wrapText="1"/>
    </xf>
    <xf numFmtId="0" fontId="50" fillId="37" borderId="0" xfId="0" applyFont="1" applyFill="1" applyAlignment="1">
      <alignment vertical="top"/>
    </xf>
    <xf numFmtId="0" fontId="52" fillId="0" borderId="0" xfId="0" applyFont="1" applyAlignment="1">
      <alignment vertical="center"/>
    </xf>
    <xf numFmtId="0" fontId="39" fillId="0" borderId="0" xfId="0" applyFont="1"/>
    <xf numFmtId="0" fontId="52" fillId="40" borderId="0" xfId="0" applyFont="1" applyFill="1" applyAlignment="1">
      <alignment vertical="center"/>
    </xf>
    <xf numFmtId="0" fontId="48" fillId="0" borderId="0" xfId="0" applyFont="1" applyAlignment="1">
      <alignment vertical="top"/>
    </xf>
    <xf numFmtId="0" fontId="5" fillId="0" borderId="7" xfId="0" applyFont="1" applyFill="1" applyBorder="1" applyAlignment="1">
      <alignment horizontal="right" vertical="top" wrapText="1" indent="1"/>
    </xf>
    <xf numFmtId="0" fontId="5" fillId="0" borderId="0" xfId="0" applyFont="1" applyFill="1" applyBorder="1" applyAlignment="1">
      <alignment horizontal="right" vertical="top" wrapText="1" indent="1"/>
    </xf>
    <xf numFmtId="0" fontId="4" fillId="34" borderId="0" xfId="0" applyFont="1" applyFill="1" applyAlignment="1">
      <alignment horizontal="right" vertical="top" inden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16" xfId="0" applyFont="1" applyBorder="1" applyAlignment="1">
      <alignment horizontal="left" vertical="top" wrapText="1"/>
    </xf>
    <xf numFmtId="0" fontId="5" fillId="0" borderId="0" xfId="0" applyFont="1" applyBorder="1" applyAlignment="1">
      <alignment vertical="top" wrapText="1"/>
    </xf>
    <xf numFmtId="0" fontId="5" fillId="0" borderId="8" xfId="0" applyFont="1" applyBorder="1" applyAlignment="1">
      <alignment vertical="top" wrapText="1"/>
    </xf>
    <xf numFmtId="0" fontId="5" fillId="0" borderId="0" xfId="0" applyFont="1" applyAlignment="1">
      <alignment vertical="top" wrapText="1"/>
    </xf>
    <xf numFmtId="0" fontId="37" fillId="0" borderId="0" xfId="0" applyFont="1" applyAlignment="1">
      <alignment horizontal="left" vertical="top" indent="1"/>
    </xf>
    <xf numFmtId="0" fontId="5" fillId="0" borderId="7" xfId="0" applyFont="1" applyBorder="1" applyAlignment="1">
      <alignment horizontal="right" vertical="top" wrapText="1" indent="1"/>
    </xf>
    <xf numFmtId="0" fontId="49" fillId="0" borderId="7" xfId="0" applyFont="1" applyBorder="1" applyAlignment="1">
      <alignment horizontal="left" vertical="top" wrapText="1"/>
    </xf>
    <xf numFmtId="0" fontId="49" fillId="0" borderId="0" xfId="0" applyFont="1" applyBorder="1" applyAlignment="1">
      <alignment horizontal="left" vertical="top" wrapText="1"/>
    </xf>
    <xf numFmtId="0" fontId="40" fillId="0" borderId="0" xfId="183" applyNumberFormat="1" applyFont="1" applyFill="1" applyBorder="1" applyAlignment="1" applyProtection="1">
      <alignment vertical="top" wrapText="1"/>
    </xf>
    <xf numFmtId="0" fontId="40" fillId="0" borderId="8" xfId="183" applyNumberFormat="1" applyFont="1" applyFill="1" applyBorder="1" applyAlignment="1" applyProtection="1">
      <alignment vertical="top" wrapText="1"/>
    </xf>
    <xf numFmtId="0" fontId="51" fillId="35" borderId="20" xfId="183" applyNumberFormat="1" applyFont="1" applyFill="1" applyBorder="1" applyAlignment="1" applyProtection="1">
      <alignment horizontal="center" vertical="center" wrapText="1"/>
      <protection locked="0"/>
    </xf>
    <xf numFmtId="0" fontId="39" fillId="35" borderId="20" xfId="183" applyNumberFormat="1" applyFont="1" applyFill="1" applyBorder="1" applyAlignment="1" applyProtection="1">
      <alignment horizontal="center" vertical="top" wrapText="1"/>
      <protection locked="0"/>
    </xf>
    <xf numFmtId="0" fontId="5" fillId="0" borderId="20" xfId="0" applyFont="1" applyBorder="1" applyAlignment="1">
      <alignment horizontal="center" vertical="center" wrapText="1"/>
    </xf>
    <xf numFmtId="0" fontId="7" fillId="38" borderId="20" xfId="0" applyFont="1" applyFill="1" applyBorder="1" applyAlignment="1">
      <alignment horizontal="center" vertical="top" wrapText="1"/>
    </xf>
    <xf numFmtId="0" fontId="5" fillId="0" borderId="20" xfId="0" applyFont="1" applyBorder="1" applyAlignment="1">
      <alignment horizontal="center" vertical="top" wrapText="1"/>
    </xf>
    <xf numFmtId="165" fontId="39" fillId="35" borderId="20" xfId="25686" applyNumberFormat="1" applyFont="1" applyFill="1" applyBorder="1" applyAlignment="1" applyProtection="1">
      <alignment horizontal="right" vertical="top" wrapText="1"/>
      <protection locked="0"/>
    </xf>
    <xf numFmtId="165" fontId="39" fillId="36" borderId="20" xfId="25686" applyNumberFormat="1" applyFont="1" applyFill="1" applyBorder="1" applyAlignment="1" applyProtection="1">
      <alignment horizontal="right" vertical="top" wrapText="1"/>
    </xf>
    <xf numFmtId="0" fontId="6" fillId="0" borderId="16" xfId="0" applyFont="1" applyBorder="1" applyAlignment="1">
      <alignment horizontal="centerContinuous" vertical="top" wrapText="1"/>
    </xf>
    <xf numFmtId="0" fontId="4" fillId="0" borderId="16" xfId="0" applyFont="1" applyBorder="1" applyAlignment="1">
      <alignment horizontal="centerContinuous" vertical="top" wrapText="1"/>
    </xf>
    <xf numFmtId="0" fontId="4" fillId="0" borderId="10" xfId="0" applyFont="1" applyBorder="1" applyAlignment="1">
      <alignment horizontal="centerContinuous" vertical="top" wrapText="1"/>
    </xf>
    <xf numFmtId="0" fontId="49" fillId="0" borderId="7" xfId="0" applyFont="1" applyBorder="1" applyAlignment="1">
      <alignment vertical="top" wrapText="1"/>
    </xf>
    <xf numFmtId="0" fontId="49" fillId="0" borderId="0" xfId="0" applyFont="1" applyBorder="1" applyAlignment="1">
      <alignment vertical="top" wrapText="1"/>
    </xf>
    <xf numFmtId="165" fontId="39" fillId="35" borderId="20" xfId="25686" applyNumberFormat="1" applyFont="1" applyFill="1" applyBorder="1" applyAlignment="1" applyProtection="1">
      <alignment horizontal="right" vertical="top"/>
      <protection locked="0"/>
    </xf>
    <xf numFmtId="165" fontId="40" fillId="36" borderId="23" xfId="25686" applyNumberFormat="1" applyFont="1" applyFill="1" applyBorder="1" applyAlignment="1" applyProtection="1">
      <alignment horizontal="right" vertical="center" wrapText="1"/>
    </xf>
    <xf numFmtId="0" fontId="7" fillId="38" borderId="31" xfId="0" applyFont="1" applyFill="1" applyBorder="1" applyAlignment="1">
      <alignment horizontal="center" vertical="top" wrapText="1"/>
    </xf>
    <xf numFmtId="165" fontId="39" fillId="35" borderId="20" xfId="25686" applyNumberFormat="1" applyFont="1" applyFill="1" applyBorder="1" applyAlignment="1" applyProtection="1">
      <alignment horizontal="right" vertical="center" wrapText="1"/>
      <protection locked="0"/>
    </xf>
    <xf numFmtId="165" fontId="39" fillId="35" borderId="31" xfId="25686" applyNumberFormat="1" applyFont="1" applyFill="1" applyBorder="1" applyAlignment="1" applyProtection="1">
      <alignment horizontal="right" vertical="center" wrapText="1"/>
      <protection locked="0"/>
    </xf>
    <xf numFmtId="165" fontId="39" fillId="36" borderId="20" xfId="25686" applyNumberFormat="1" applyFont="1" applyFill="1" applyBorder="1" applyAlignment="1" applyProtection="1">
      <alignment horizontal="right" vertical="center" wrapText="1"/>
    </xf>
    <xf numFmtId="1" fontId="39" fillId="36" borderId="20" xfId="183" applyNumberFormat="1" applyFont="1" applyFill="1" applyBorder="1" applyAlignment="1" applyProtection="1">
      <alignment horizontal="center" vertical="center" wrapText="1"/>
    </xf>
    <xf numFmtId="165" fontId="39" fillId="35" borderId="23" xfId="25686" applyNumberFormat="1" applyFont="1" applyFill="1" applyBorder="1" applyAlignment="1" applyProtection="1">
      <alignment horizontal="right" vertical="center" wrapText="1"/>
      <protection locked="0"/>
    </xf>
    <xf numFmtId="165" fontId="39" fillId="36" borderId="46" xfId="25686" applyNumberFormat="1" applyFont="1" applyFill="1" applyBorder="1" applyAlignment="1" applyProtection="1">
      <alignment horizontal="right" vertical="center" wrapText="1"/>
    </xf>
    <xf numFmtId="165" fontId="39" fillId="35" borderId="48" xfId="25686" applyNumberFormat="1" applyFont="1" applyFill="1" applyBorder="1" applyAlignment="1" applyProtection="1">
      <alignment horizontal="right" vertical="center" wrapText="1"/>
      <protection locked="0"/>
    </xf>
    <xf numFmtId="0" fontId="5" fillId="0" borderId="0" xfId="0" applyFont="1" applyBorder="1" applyAlignment="1">
      <alignment horizontal="right" vertical="top" indent="1"/>
    </xf>
    <xf numFmtId="0" fontId="5" fillId="0" borderId="0" xfId="0" applyFont="1" applyFill="1" applyBorder="1" applyAlignment="1">
      <alignment horizontal="right" vertical="top" indent="1"/>
    </xf>
    <xf numFmtId="1" fontId="39" fillId="36" borderId="20" xfId="183" applyNumberFormat="1" applyFont="1" applyFill="1" applyBorder="1" applyAlignment="1" applyProtection="1">
      <alignment horizontal="center" vertical="top" wrapText="1"/>
    </xf>
    <xf numFmtId="0" fontId="39" fillId="35" borderId="20" xfId="183" applyNumberFormat="1" applyFont="1" applyFill="1" applyBorder="1" applyAlignment="1" applyProtection="1">
      <alignment horizontal="center" vertical="top" wrapText="1"/>
      <protection locked="0"/>
    </xf>
    <xf numFmtId="0" fontId="5" fillId="0" borderId="7" xfId="0" applyFont="1" applyBorder="1" applyAlignment="1">
      <alignment vertical="top" wrapText="1"/>
    </xf>
    <xf numFmtId="0" fontId="4" fillId="0" borderId="0" xfId="0" applyFont="1" applyAlignment="1">
      <alignment wrapText="1"/>
    </xf>
    <xf numFmtId="0" fontId="38" fillId="0" borderId="0" xfId="0" applyFont="1" applyAlignment="1">
      <alignment vertical="top"/>
    </xf>
    <xf numFmtId="0" fontId="40" fillId="0" borderId="0" xfId="183" applyNumberFormat="1" applyFont="1" applyFill="1" applyBorder="1" applyAlignment="1" applyProtection="1">
      <alignment horizontal="right" vertical="center"/>
    </xf>
    <xf numFmtId="0" fontId="50" fillId="0" borderId="0" xfId="0" applyFont="1" applyAlignment="1">
      <alignment vertical="top"/>
    </xf>
    <xf numFmtId="0" fontId="4" fillId="0" borderId="0" xfId="0" quotePrefix="1" applyFont="1" applyAlignment="1">
      <alignment vertical="top"/>
    </xf>
    <xf numFmtId="9" fontId="39" fillId="35" borderId="20" xfId="25687" applyFont="1" applyFill="1" applyBorder="1" applyAlignment="1" applyProtection="1">
      <alignment horizontal="center" vertical="center" wrapText="1"/>
      <protection locked="0"/>
    </xf>
    <xf numFmtId="43" fontId="39" fillId="36" borderId="20" xfId="25686" applyNumberFormat="1" applyFont="1" applyFill="1" applyBorder="1" applyAlignment="1" applyProtection="1">
      <alignment horizontal="right" vertical="top"/>
    </xf>
    <xf numFmtId="43" fontId="39" fillId="36" borderId="20" xfId="25686" applyNumberFormat="1" applyFont="1" applyFill="1" applyBorder="1" applyAlignment="1" applyProtection="1">
      <alignment horizontal="right" vertical="center" wrapText="1"/>
    </xf>
    <xf numFmtId="43" fontId="39" fillId="36" borderId="31" xfId="25686" applyNumberFormat="1" applyFont="1" applyFill="1" applyBorder="1" applyAlignment="1" applyProtection="1">
      <alignment horizontal="right" vertical="center" wrapText="1"/>
    </xf>
    <xf numFmtId="0" fontId="4" fillId="0" borderId="0" xfId="0" applyFont="1" applyFill="1" applyAlignment="1">
      <alignment vertical="top"/>
    </xf>
    <xf numFmtId="0" fontId="5" fillId="0" borderId="0" xfId="0" applyFont="1" applyBorder="1" applyAlignment="1">
      <alignment vertical="top" wrapText="1"/>
    </xf>
    <xf numFmtId="0" fontId="36" fillId="33" borderId="7" xfId="0" applyFont="1" applyFill="1" applyBorder="1" applyAlignment="1">
      <alignment vertical="top" wrapText="1"/>
    </xf>
    <xf numFmtId="0" fontId="36" fillId="33" borderId="0" xfId="0" applyFont="1" applyFill="1" applyBorder="1" applyAlignment="1">
      <alignment vertical="top" wrapText="1"/>
    </xf>
    <xf numFmtId="0" fontId="36" fillId="33" borderId="8" xfId="0" applyFont="1" applyFill="1" applyBorder="1" applyAlignment="1">
      <alignment vertical="top" wrapText="1"/>
    </xf>
    <xf numFmtId="0" fontId="41" fillId="33" borderId="7" xfId="0" applyFont="1" applyFill="1" applyBorder="1" applyAlignment="1">
      <alignment horizontal="left" vertical="top" wrapText="1"/>
    </xf>
    <xf numFmtId="0" fontId="41" fillId="33" borderId="0" xfId="0" applyFont="1" applyFill="1" applyBorder="1" applyAlignment="1">
      <alignment horizontal="left" vertical="top" wrapTex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horizontal="left" vertical="top" wrapText="1"/>
    </xf>
    <xf numFmtId="0" fontId="7" fillId="0" borderId="0" xfId="0" applyFont="1" applyAlignment="1">
      <alignment vertical="top"/>
    </xf>
    <xf numFmtId="0" fontId="5" fillId="34" borderId="0" xfId="0" applyFont="1" applyFill="1" applyAlignment="1">
      <alignment vertical="top" wrapText="1"/>
    </xf>
    <xf numFmtId="15" fontId="4" fillId="0" borderId="0" xfId="0" quotePrefix="1" applyNumberFormat="1" applyFont="1"/>
    <xf numFmtId="0" fontId="4" fillId="0" borderId="0" xfId="0" applyFont="1" applyFill="1" applyBorder="1"/>
    <xf numFmtId="0" fontId="4" fillId="0" borderId="8" xfId="0" applyFont="1" applyFill="1" applyBorder="1"/>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20" xfId="0" applyFont="1" applyBorder="1" applyAlignment="1">
      <alignment horizontal="center" vertical="center" wrapText="1"/>
    </xf>
    <xf numFmtId="0" fontId="5" fillId="0" borderId="7" xfId="0" applyFont="1" applyBorder="1" applyAlignment="1">
      <alignment vertical="top" wrapText="1"/>
    </xf>
    <xf numFmtId="0" fontId="5" fillId="0" borderId="0" xfId="0" applyFont="1" applyBorder="1" applyAlignment="1">
      <alignment vertical="top" wrapText="1"/>
    </xf>
    <xf numFmtId="0" fontId="5" fillId="0" borderId="8" xfId="0" applyFont="1" applyBorder="1" applyAlignment="1">
      <alignment vertical="top" wrapTex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7" xfId="0" applyFont="1" applyBorder="1" applyAlignment="1">
      <alignment horizontal="right" vertical="top" wrapText="1" indent="1"/>
    </xf>
    <xf numFmtId="0" fontId="5" fillId="0" borderId="0" xfId="0" applyFont="1" applyBorder="1" applyAlignment="1">
      <alignment horizontal="right" vertical="top" wrapText="1" indent="1"/>
    </xf>
    <xf numFmtId="0" fontId="5" fillId="0" borderId="8" xfId="0" applyFont="1" applyBorder="1" applyAlignment="1">
      <alignment vertical="top" wrapText="1"/>
    </xf>
    <xf numFmtId="0" fontId="7" fillId="38" borderId="20" xfId="0" applyFont="1" applyFill="1" applyBorder="1" applyAlignment="1">
      <alignment horizontal="center" vertical="top" wrapText="1"/>
    </xf>
    <xf numFmtId="0" fontId="7" fillId="38" borderId="31" xfId="0" applyFont="1" applyFill="1" applyBorder="1" applyAlignment="1">
      <alignment horizontal="center" vertical="top" wrapText="1"/>
    </xf>
    <xf numFmtId="0" fontId="5" fillId="0" borderId="20" xfId="0" applyFont="1" applyBorder="1" applyAlignment="1">
      <alignment horizontal="center" vertical="center" wrapText="1"/>
    </xf>
    <xf numFmtId="0" fontId="2" fillId="34" borderId="0" xfId="0" applyFont="1" applyFill="1" applyAlignment="1">
      <alignment vertical="top" wrapText="1"/>
    </xf>
    <xf numFmtId="0" fontId="5" fillId="0" borderId="7" xfId="0" applyFont="1" applyBorder="1" applyAlignment="1">
      <alignment vertical="top" wrapText="1"/>
    </xf>
    <xf numFmtId="0" fontId="5" fillId="0" borderId="0" xfId="0" applyFont="1" applyBorder="1" applyAlignment="1">
      <alignment vertical="top" wrapText="1"/>
    </xf>
    <xf numFmtId="0" fontId="5" fillId="0" borderId="8" xfId="0" applyFont="1" applyBorder="1" applyAlignment="1">
      <alignment vertical="top" wrapTex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9" xfId="0" applyFont="1" applyBorder="1" applyAlignment="1">
      <alignment vertical="top" wrapText="1"/>
    </xf>
    <xf numFmtId="0" fontId="5" fillId="0" borderId="16" xfId="0" applyFont="1" applyBorder="1" applyAlignment="1">
      <alignment vertical="top" wrapText="1"/>
    </xf>
    <xf numFmtId="0" fontId="5" fillId="0" borderId="10" xfId="0" applyFont="1" applyBorder="1" applyAlignment="1">
      <alignment vertical="top" wrapText="1"/>
    </xf>
    <xf numFmtId="0" fontId="5" fillId="0" borderId="0" xfId="0" applyFont="1" applyBorder="1" applyAlignment="1">
      <alignment horizontal="right" vertical="top" wrapText="1"/>
    </xf>
    <xf numFmtId="0" fontId="4" fillId="34" borderId="0" xfId="0" applyFont="1" applyFill="1" applyBorder="1" applyAlignment="1">
      <alignment vertical="top" wrapText="1"/>
    </xf>
    <xf numFmtId="165" fontId="39" fillId="35" borderId="44" xfId="25686" applyNumberFormat="1" applyFont="1" applyFill="1" applyBorder="1" applyAlignment="1" applyProtection="1">
      <alignment horizontal="right" vertical="top"/>
      <protection locked="0"/>
    </xf>
    <xf numFmtId="43" fontId="39" fillId="36" borderId="44" xfId="25686" applyNumberFormat="1" applyFont="1" applyFill="1" applyBorder="1" applyAlignment="1" applyProtection="1">
      <alignment horizontal="right" vertical="top"/>
    </xf>
    <xf numFmtId="43" fontId="39" fillId="36" borderId="22" xfId="25686" applyNumberFormat="1" applyFont="1" applyFill="1" applyBorder="1" applyAlignment="1" applyProtection="1">
      <alignment horizontal="right" vertical="top"/>
    </xf>
    <xf numFmtId="165" fontId="39" fillId="35" borderId="23" xfId="25686" applyNumberFormat="1" applyFont="1" applyFill="1" applyBorder="1" applyAlignment="1" applyProtection="1">
      <alignment horizontal="right" vertical="top"/>
      <protection locked="0"/>
    </xf>
    <xf numFmtId="0" fontId="55" fillId="0" borderId="0" xfId="0" applyFont="1"/>
    <xf numFmtId="0" fontId="5" fillId="0" borderId="7" xfId="0" applyFont="1" applyBorder="1" applyAlignment="1">
      <alignment horizontal="right" vertical="top" wrapText="1" indent="1"/>
    </xf>
    <xf numFmtId="0" fontId="5" fillId="0" borderId="0" xfId="0" applyFont="1" applyBorder="1" applyAlignment="1">
      <alignment horizontal="right" vertical="top" wrapText="1" indent="1"/>
    </xf>
    <xf numFmtId="0" fontId="4" fillId="0" borderId="0" xfId="0" applyFont="1" applyAlignment="1">
      <alignment horizontal="right" inden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0" xfId="0" applyFont="1" applyBorder="1" applyAlignment="1">
      <alignment vertical="top" wrapText="1"/>
    </xf>
    <xf numFmtId="0" fontId="5" fillId="0" borderId="8" xfId="0" applyFont="1" applyBorder="1" applyAlignment="1">
      <alignment vertical="top" wrapText="1"/>
    </xf>
    <xf numFmtId="0" fontId="7" fillId="38" borderId="20" xfId="0" applyFont="1" applyFill="1" applyBorder="1" applyAlignment="1">
      <alignment horizontal="center" vertical="top" wrapText="1"/>
    </xf>
    <xf numFmtId="0" fontId="7" fillId="38" borderId="31" xfId="0" applyFont="1" applyFill="1" applyBorder="1" applyAlignment="1">
      <alignment horizontal="center" vertical="top" wrapText="1"/>
    </xf>
    <xf numFmtId="0" fontId="5" fillId="0" borderId="20" xfId="0" applyFont="1" applyBorder="1" applyAlignment="1">
      <alignment horizontal="center" vertical="center" wrapTex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vertical="top" wrapText="1"/>
    </xf>
    <xf numFmtId="0" fontId="7" fillId="38" borderId="20" xfId="0" applyFont="1" applyFill="1" applyBorder="1" applyAlignment="1">
      <alignment horizontal="center" vertical="top" wrapText="1"/>
    </xf>
    <xf numFmtId="0" fontId="7" fillId="38" borderId="31" xfId="0" applyFont="1" applyFill="1" applyBorder="1" applyAlignment="1">
      <alignment horizontal="center" vertical="top" wrapText="1"/>
    </xf>
    <xf numFmtId="0" fontId="5" fillId="0" borderId="20" xfId="0" applyFont="1" applyBorder="1" applyAlignment="1">
      <alignment horizontal="center" vertical="center" wrapTex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7" xfId="0" applyFont="1" applyBorder="1" applyAlignment="1">
      <alignment horizontal="right" vertical="top" wrapText="1" indent="1"/>
    </xf>
    <xf numFmtId="0" fontId="5" fillId="0" borderId="0" xfId="0" applyFont="1" applyBorder="1" applyAlignment="1">
      <alignment horizontal="right" vertical="top" wrapText="1" indent="1"/>
    </xf>
    <xf numFmtId="0" fontId="4" fillId="0" borderId="14" xfId="0" applyFont="1" applyBorder="1" applyAlignment="1">
      <alignment vertical="top" wrapText="1"/>
    </xf>
    <xf numFmtId="0" fontId="5" fillId="0" borderId="0" xfId="0" applyFont="1" applyBorder="1" applyAlignment="1">
      <alignment horizontal="right" vertical="top" indent="1"/>
    </xf>
    <xf numFmtId="0" fontId="4" fillId="0" borderId="13" xfId="0" applyFont="1" applyBorder="1" applyAlignment="1">
      <alignment vertical="top" wrapText="1"/>
    </xf>
    <xf numFmtId="0" fontId="56" fillId="33" borderId="69" xfId="0" applyFont="1" applyFill="1" applyBorder="1"/>
    <xf numFmtId="0" fontId="56" fillId="33" borderId="70" xfId="0" applyFont="1" applyFill="1" applyBorder="1"/>
    <xf numFmtId="165" fontId="56" fillId="33" borderId="70" xfId="25686" applyNumberFormat="1" applyFont="1" applyFill="1" applyBorder="1"/>
    <xf numFmtId="165" fontId="56" fillId="33" borderId="70" xfId="25686" applyNumberFormat="1" applyFont="1" applyFill="1" applyBorder="1" applyAlignment="1">
      <alignment horizontal="left"/>
    </xf>
    <xf numFmtId="165" fontId="56" fillId="33" borderId="71" xfId="25686" applyNumberFormat="1" applyFont="1" applyFill="1" applyBorder="1"/>
    <xf numFmtId="0" fontId="56" fillId="33" borderId="70" xfId="0" applyFont="1" applyFill="1" applyBorder="1" applyAlignment="1">
      <alignment horizontal="center"/>
    </xf>
    <xf numFmtId="0" fontId="56" fillId="33" borderId="72" xfId="0" applyFont="1" applyFill="1" applyBorder="1" applyAlignment="1">
      <alignment horizontal="center"/>
    </xf>
    <xf numFmtId="0" fontId="10" fillId="42" borderId="73" xfId="0" applyFont="1" applyFill="1" applyBorder="1"/>
    <xf numFmtId="0" fontId="10" fillId="42" borderId="74" xfId="0" applyFont="1" applyFill="1" applyBorder="1"/>
    <xf numFmtId="165" fontId="10" fillId="42" borderId="74" xfId="25686" applyNumberFormat="1" applyFont="1" applyFill="1" applyBorder="1"/>
    <xf numFmtId="6" fontId="10" fillId="42" borderId="74" xfId="0" applyNumberFormat="1" applyFont="1" applyFill="1" applyBorder="1"/>
    <xf numFmtId="165" fontId="9" fillId="0" borderId="74" xfId="25686" applyNumberFormat="1" applyFont="1" applyBorder="1" applyAlignment="1">
      <alignment horizontal="left"/>
    </xf>
    <xf numFmtId="165" fontId="10" fillId="42" borderId="75" xfId="25686" applyNumberFormat="1" applyFont="1" applyFill="1" applyBorder="1"/>
    <xf numFmtId="0" fontId="9" fillId="43" borderId="74" xfId="0" applyFont="1" applyFill="1" applyBorder="1"/>
    <xf numFmtId="165" fontId="9" fillId="43" borderId="74" xfId="25686" applyNumberFormat="1" applyFont="1" applyFill="1" applyBorder="1"/>
    <xf numFmtId="165" fontId="9" fillId="43" borderId="74" xfId="25686" applyNumberFormat="1" applyFont="1" applyFill="1" applyBorder="1" applyAlignment="1">
      <alignment horizontal="left"/>
    </xf>
    <xf numFmtId="165" fontId="9" fillId="43" borderId="75" xfId="25686" applyNumberFormat="1" applyFont="1" applyFill="1" applyBorder="1"/>
    <xf numFmtId="0" fontId="9" fillId="0" borderId="74" xfId="0" applyFont="1" applyBorder="1"/>
    <xf numFmtId="165" fontId="9" fillId="0" borderId="74" xfId="25686" applyNumberFormat="1" applyFont="1" applyBorder="1"/>
    <xf numFmtId="165" fontId="9" fillId="0" borderId="75" xfId="25686" applyNumberFormat="1" applyFont="1" applyBorder="1"/>
    <xf numFmtId="0" fontId="9" fillId="44" borderId="74" xfId="0" applyFont="1" applyFill="1" applyBorder="1"/>
    <xf numFmtId="165" fontId="9" fillId="44" borderId="74" xfId="25686" applyNumberFormat="1" applyFont="1" applyFill="1" applyBorder="1"/>
    <xf numFmtId="165" fontId="9" fillId="44" borderId="75" xfId="25686" applyNumberFormat="1" applyFont="1" applyFill="1" applyBorder="1"/>
    <xf numFmtId="0" fontId="57" fillId="33" borderId="0" xfId="25688" applyFont="1" applyFill="1" applyAlignment="1">
      <alignment wrapText="1"/>
    </xf>
    <xf numFmtId="0" fontId="58" fillId="33" borderId="0" xfId="25688" applyFont="1" applyFill="1"/>
    <xf numFmtId="0" fontId="59" fillId="33" borderId="0" xfId="0" applyFont="1" applyFill="1"/>
    <xf numFmtId="0" fontId="57" fillId="33" borderId="0" xfId="25688" applyFont="1" applyFill="1" applyAlignment="1">
      <alignment horizontal="center" wrapText="1"/>
    </xf>
    <xf numFmtId="166" fontId="60" fillId="33" borderId="76" xfId="25689" applyNumberFormat="1" applyFont="1" applyFill="1" applyBorder="1" applyAlignment="1">
      <alignment horizontal="left" wrapText="1"/>
    </xf>
    <xf numFmtId="166" fontId="60" fillId="33" borderId="77" xfId="25689" applyNumberFormat="1" applyFont="1" applyFill="1" applyBorder="1" applyAlignment="1">
      <alignment horizontal="left" wrapText="1"/>
    </xf>
    <xf numFmtId="43" fontId="60" fillId="33" borderId="0" xfId="25689" applyNumberFormat="1" applyFont="1" applyFill="1" applyAlignment="1">
      <alignment horizontal="left" wrapText="1"/>
    </xf>
    <xf numFmtId="43" fontId="60" fillId="33" borderId="76" xfId="25689" applyNumberFormat="1" applyFont="1" applyFill="1" applyBorder="1" applyAlignment="1">
      <alignment horizontal="left" wrapText="1"/>
    </xf>
    <xf numFmtId="0" fontId="61" fillId="0" borderId="0" xfId="25688" applyFont="1"/>
    <xf numFmtId="0" fontId="62" fillId="0" borderId="0" xfId="25688" applyFont="1"/>
    <xf numFmtId="0" fontId="61" fillId="45" borderId="0" xfId="25688" applyFont="1" applyFill="1"/>
    <xf numFmtId="0" fontId="61" fillId="0" borderId="0" xfId="25688" applyFont="1" applyAlignment="1">
      <alignment horizontal="center"/>
    </xf>
    <xf numFmtId="0" fontId="61" fillId="0" borderId="0" xfId="25688" applyFont="1" applyAlignment="1">
      <alignment horizontal="left"/>
    </xf>
    <xf numFmtId="166" fontId="61" fillId="0" borderId="0" xfId="25688" applyNumberFormat="1" applyFont="1" applyAlignment="1">
      <alignment wrapText="1"/>
    </xf>
    <xf numFmtId="166" fontId="61" fillId="0" borderId="78" xfId="25688" applyNumberFormat="1" applyFont="1" applyBorder="1" applyAlignment="1">
      <alignment wrapText="1"/>
    </xf>
    <xf numFmtId="0" fontId="63" fillId="0" borderId="0" xfId="25688" applyFont="1"/>
    <xf numFmtId="0" fontId="63" fillId="45" borderId="0" xfId="25688" applyFont="1" applyFill="1"/>
    <xf numFmtId="0" fontId="63" fillId="0" borderId="0" xfId="25688" applyFont="1" applyAlignment="1">
      <alignment horizontal="center"/>
    </xf>
    <xf numFmtId="0" fontId="63" fillId="0" borderId="0" xfId="25688" applyFont="1" applyAlignment="1">
      <alignment horizontal="left"/>
    </xf>
    <xf numFmtId="166" fontId="63" fillId="0" borderId="0" xfId="25688" applyNumberFormat="1" applyFont="1" applyAlignment="1">
      <alignment wrapText="1"/>
    </xf>
    <xf numFmtId="0" fontId="63" fillId="0" borderId="0" xfId="0" applyFont="1"/>
    <xf numFmtId="0" fontId="57" fillId="0" borderId="0" xfId="25688" applyFont="1" applyFill="1" applyAlignment="1">
      <alignment wrapText="1"/>
    </xf>
    <xf numFmtId="1" fontId="10" fillId="42" borderId="74" xfId="0" applyNumberFormat="1" applyFont="1" applyFill="1" applyBorder="1" applyAlignment="1">
      <alignment horizontal="center"/>
    </xf>
    <xf numFmtId="1" fontId="9" fillId="43" borderId="74" xfId="0" applyNumberFormat="1" applyFont="1" applyFill="1" applyBorder="1" applyAlignment="1">
      <alignment horizontal="center"/>
    </xf>
    <xf numFmtId="1" fontId="9" fillId="0" borderId="74" xfId="0" applyNumberFormat="1" applyFont="1" applyBorder="1" applyAlignment="1">
      <alignment horizontal="center"/>
    </xf>
    <xf numFmtId="1" fontId="9" fillId="44" borderId="74" xfId="0" applyNumberFormat="1" applyFont="1" applyFill="1" applyBorder="1" applyAlignment="1">
      <alignment horizontal="center"/>
    </xf>
    <xf numFmtId="0" fontId="10" fillId="43" borderId="73" xfId="25688" applyFont="1" applyFill="1" applyBorder="1"/>
    <xf numFmtId="0" fontId="10" fillId="43" borderId="74" xfId="25688" applyFont="1" applyFill="1" applyBorder="1"/>
    <xf numFmtId="0" fontId="62" fillId="45" borderId="74" xfId="25688" applyFont="1" applyFill="1" applyBorder="1"/>
    <xf numFmtId="0" fontId="10" fillId="43" borderId="75" xfId="25688" applyFont="1" applyFill="1" applyBorder="1"/>
    <xf numFmtId="165" fontId="10" fillId="43" borderId="74" xfId="105" applyNumberFormat="1" applyFont="1" applyFill="1" applyBorder="1"/>
    <xf numFmtId="0" fontId="9" fillId="0" borderId="74" xfId="25688" applyFont="1" applyBorder="1"/>
    <xf numFmtId="0" fontId="64" fillId="45" borderId="74" xfId="25688" applyFont="1" applyFill="1" applyBorder="1"/>
    <xf numFmtId="0" fontId="9" fillId="0" borderId="75" xfId="25688" applyFont="1" applyBorder="1"/>
    <xf numFmtId="165" fontId="9" fillId="0" borderId="74" xfId="105" applyNumberFormat="1" applyFont="1" applyBorder="1"/>
    <xf numFmtId="0" fontId="9" fillId="43" borderId="74" xfId="25688" applyFont="1" applyFill="1" applyBorder="1"/>
    <xf numFmtId="0" fontId="9" fillId="43" borderId="75" xfId="25688" applyFont="1" applyFill="1" applyBorder="1"/>
    <xf numFmtId="165" fontId="9" fillId="43" borderId="74" xfId="105" applyNumberFormat="1" applyFont="1" applyFill="1" applyBorder="1"/>
    <xf numFmtId="0" fontId="14" fillId="33" borderId="79" xfId="25688" applyFont="1" applyFill="1" applyBorder="1"/>
    <xf numFmtId="0" fontId="14" fillId="33" borderId="80" xfId="25688" applyFont="1" applyFill="1" applyBorder="1"/>
    <xf numFmtId="0" fontId="58" fillId="33" borderId="74" xfId="25688" applyFont="1" applyFill="1" applyBorder="1" applyAlignment="1">
      <alignment wrapText="1"/>
    </xf>
    <xf numFmtId="0" fontId="59" fillId="33" borderId="74" xfId="0" applyFont="1" applyFill="1" applyBorder="1"/>
    <xf numFmtId="0" fontId="14" fillId="33" borderId="81" xfId="25688" applyFont="1" applyFill="1" applyBorder="1" applyAlignment="1">
      <alignment wrapText="1"/>
    </xf>
    <xf numFmtId="0" fontId="14" fillId="33" borderId="82" xfId="25688" applyFont="1" applyFill="1" applyBorder="1" applyAlignment="1">
      <alignment wrapText="1"/>
    </xf>
    <xf numFmtId="0" fontId="14" fillId="33" borderId="80" xfId="25688" applyFont="1" applyFill="1" applyBorder="1" applyAlignment="1">
      <alignment wrapText="1"/>
    </xf>
    <xf numFmtId="0" fontId="65" fillId="34" borderId="84" xfId="25690" applyFont="1" applyFill="1" applyBorder="1"/>
    <xf numFmtId="166" fontId="66" fillId="34" borderId="84" xfId="25690" applyNumberFormat="1" applyFont="1" applyFill="1" applyBorder="1"/>
    <xf numFmtId="0" fontId="66" fillId="34" borderId="84" xfId="25690" applyFont="1" applyFill="1" applyBorder="1"/>
    <xf numFmtId="0" fontId="49" fillId="0" borderId="0" xfId="25690" applyFont="1"/>
    <xf numFmtId="0" fontId="8" fillId="33" borderId="85" xfId="25690" applyFont="1" applyFill="1" applyBorder="1"/>
    <xf numFmtId="0" fontId="8" fillId="33" borderId="86" xfId="25690" applyFont="1" applyFill="1" applyBorder="1"/>
    <xf numFmtId="167" fontId="8" fillId="33" borderId="86" xfId="0" applyNumberFormat="1" applyFont="1" applyFill="1" applyBorder="1" applyAlignment="1">
      <alignment horizontal="centerContinuous"/>
    </xf>
    <xf numFmtId="0" fontId="67" fillId="33" borderId="76" xfId="25690" applyFont="1" applyFill="1" applyBorder="1"/>
    <xf numFmtId="0" fontId="67" fillId="33" borderId="0" xfId="25690" applyFont="1" applyFill="1"/>
    <xf numFmtId="0" fontId="67" fillId="33" borderId="0" xfId="25689" quotePrefix="1" applyFont="1" applyFill="1" applyAlignment="1">
      <alignment horizontal="right"/>
    </xf>
    <xf numFmtId="0" fontId="49" fillId="37" borderId="0" xfId="25690" applyFont="1" applyFill="1"/>
    <xf numFmtId="0" fontId="49" fillId="37" borderId="0" xfId="0" applyFont="1" applyFill="1" applyAlignment="1">
      <alignment horizontal="left" indent="1"/>
    </xf>
    <xf numFmtId="0" fontId="49" fillId="37" borderId="78" xfId="0" applyFont="1" applyFill="1" applyBorder="1" applyAlignment="1">
      <alignment horizontal="left" indent="1"/>
    </xf>
    <xf numFmtId="0" fontId="49" fillId="0" borderId="0" xfId="0" applyFont="1" applyAlignment="1">
      <alignment horizontal="left" indent="1"/>
    </xf>
    <xf numFmtId="0" fontId="49" fillId="0" borderId="78" xfId="0" applyFont="1" applyBorder="1" applyAlignment="1">
      <alignment horizontal="left" indent="1"/>
    </xf>
    <xf numFmtId="0" fontId="14" fillId="33" borderId="87" xfId="25688" applyFont="1" applyFill="1" applyBorder="1"/>
    <xf numFmtId="0" fontId="61" fillId="48" borderId="0" xfId="25686" applyNumberFormat="1" applyFont="1" applyFill="1" applyAlignment="1" applyProtection="1">
      <alignment horizontal="left"/>
    </xf>
    <xf numFmtId="0" fontId="61" fillId="48" borderId="0" xfId="25686" applyNumberFormat="1" applyFont="1" applyFill="1" applyAlignment="1" applyProtection="1">
      <alignment horizontal="left" wrapText="1"/>
    </xf>
    <xf numFmtId="0" fontId="56" fillId="33" borderId="0" xfId="0" applyFont="1" applyFill="1"/>
    <xf numFmtId="0" fontId="14" fillId="33" borderId="87" xfId="25688" applyFont="1" applyFill="1" applyBorder="1" applyAlignment="1">
      <alignment wrapText="1"/>
    </xf>
    <xf numFmtId="0" fontId="14" fillId="33" borderId="88" xfId="25688" applyFont="1" applyFill="1" applyBorder="1" applyAlignment="1">
      <alignment wrapText="1"/>
    </xf>
    <xf numFmtId="0" fontId="14" fillId="33" borderId="0" xfId="25688" applyFont="1" applyFill="1" applyAlignment="1">
      <alignment wrapText="1"/>
    </xf>
    <xf numFmtId="0" fontId="66" fillId="0" borderId="0" xfId="25688" applyFont="1"/>
    <xf numFmtId="0" fontId="66" fillId="0" borderId="0" xfId="25688" applyFont="1" applyAlignment="1">
      <alignment horizontal="center"/>
    </xf>
    <xf numFmtId="0" fontId="49" fillId="0" borderId="0" xfId="25688" applyFont="1"/>
    <xf numFmtId="0" fontId="66" fillId="0" borderId="78" xfId="25688" applyFont="1" applyBorder="1"/>
    <xf numFmtId="0" fontId="49" fillId="0" borderId="0" xfId="25688" applyFont="1" applyAlignment="1">
      <alignment horizontal="center"/>
    </xf>
    <xf numFmtId="0" fontId="49" fillId="0" borderId="78" xfId="25688" applyFont="1" applyBorder="1"/>
    <xf numFmtId="0" fontId="9" fillId="0" borderId="0" xfId="25686" applyNumberFormat="1" applyFont="1" applyFill="1" applyBorder="1" applyAlignment="1">
      <alignment horizontal="left"/>
    </xf>
    <xf numFmtId="0" fontId="49" fillId="0" borderId="0" xfId="25686" applyNumberFormat="1" applyFont="1" applyFill="1" applyAlignment="1">
      <alignment horizontal="center"/>
    </xf>
    <xf numFmtId="0" fontId="9" fillId="0" borderId="78" xfId="25686" applyNumberFormat="1" applyFont="1" applyFill="1" applyBorder="1" applyAlignment="1">
      <alignment horizontal="left"/>
    </xf>
    <xf numFmtId="0" fontId="0" fillId="0" borderId="8" xfId="0" applyBorder="1"/>
    <xf numFmtId="0" fontId="57" fillId="33" borderId="73" xfId="25688" applyFont="1" applyFill="1" applyBorder="1" applyAlignment="1">
      <alignment wrapText="1"/>
    </xf>
    <xf numFmtId="0" fontId="57" fillId="33" borderId="74" xfId="25688" applyFont="1" applyFill="1" applyBorder="1" applyAlignment="1">
      <alignment wrapText="1"/>
    </xf>
    <xf numFmtId="0" fontId="57" fillId="33" borderId="74" xfId="25688" applyFont="1" applyFill="1" applyBorder="1" applyAlignment="1">
      <alignment horizontal="center" wrapText="1"/>
    </xf>
    <xf numFmtId="166" fontId="60" fillId="33" borderId="89" xfId="25689" applyNumberFormat="1" applyFont="1" applyFill="1" applyBorder="1" applyAlignment="1">
      <alignment horizontal="left" wrapText="1"/>
    </xf>
    <xf numFmtId="165" fontId="63" fillId="0" borderId="0" xfId="25688" applyNumberFormat="1" applyFont="1"/>
    <xf numFmtId="0" fontId="58" fillId="33" borderId="0" xfId="0" applyFont="1" applyFill="1" applyAlignment="1">
      <alignment vertical="top"/>
    </xf>
    <xf numFmtId="0" fontId="58" fillId="33" borderId="0" xfId="0" applyFont="1" applyFill="1" applyAlignment="1">
      <alignment vertical="top" wrapText="1"/>
    </xf>
    <xf numFmtId="0" fontId="14" fillId="33" borderId="0" xfId="0" applyFont="1" applyFill="1"/>
    <xf numFmtId="0" fontId="67" fillId="33" borderId="0" xfId="0" applyFont="1" applyFill="1"/>
    <xf numFmtId="0" fontId="9" fillId="0" borderId="0" xfId="0" applyFont="1" applyAlignment="1">
      <alignment vertical="top"/>
    </xf>
    <xf numFmtId="0" fontId="49" fillId="0" borderId="0" xfId="0" applyFont="1"/>
    <xf numFmtId="166" fontId="49" fillId="0" borderId="0" xfId="25686" applyNumberFormat="1" applyFont="1" applyFill="1" applyBorder="1"/>
    <xf numFmtId="0" fontId="61" fillId="0" borderId="0" xfId="0" applyFont="1"/>
    <xf numFmtId="165" fontId="61" fillId="0" borderId="0" xfId="25688" applyNumberFormat="1" applyFont="1"/>
    <xf numFmtId="0" fontId="68" fillId="0" borderId="0" xfId="0" applyFont="1"/>
    <xf numFmtId="0" fontId="0" fillId="0" borderId="0" xfId="0" applyAlignment="1">
      <alignment horizontal="right"/>
    </xf>
    <xf numFmtId="0" fontId="9" fillId="0" borderId="0" xfId="25686" applyNumberFormat="1" applyFont="1" applyFill="1" applyBorder="1" applyAlignment="1">
      <alignment horizontal="right"/>
    </xf>
    <xf numFmtId="0" fontId="64" fillId="0" borderId="0" xfId="0" applyFont="1"/>
    <xf numFmtId="0" fontId="68" fillId="0" borderId="0" xfId="0" applyFont="1" applyAlignment="1">
      <alignment horizontal="right"/>
    </xf>
    <xf numFmtId="0" fontId="10" fillId="0" borderId="0" xfId="25686" applyNumberFormat="1" applyFont="1" applyFill="1" applyBorder="1" applyAlignment="1">
      <alignment horizontal="right"/>
    </xf>
    <xf numFmtId="0" fontId="10" fillId="0" borderId="0" xfId="25686" applyNumberFormat="1" applyFont="1" applyFill="1" applyBorder="1" applyAlignment="1">
      <alignment horizontal="left"/>
    </xf>
    <xf numFmtId="0" fontId="66" fillId="0" borderId="0" xfId="25686" applyNumberFormat="1" applyFont="1" applyFill="1" applyAlignment="1">
      <alignment horizontal="center"/>
    </xf>
    <xf numFmtId="0" fontId="10" fillId="0" borderId="78" xfId="25686" applyNumberFormat="1" applyFont="1" applyFill="1" applyBorder="1" applyAlignment="1">
      <alignment horizontal="left"/>
    </xf>
    <xf numFmtId="0" fontId="68" fillId="0" borderId="8" xfId="0" applyFont="1" applyBorder="1"/>
    <xf numFmtId="49" fontId="60" fillId="33" borderId="89" xfId="25689" applyNumberFormat="1" applyFont="1" applyFill="1" applyBorder="1" applyAlignment="1">
      <alignment horizontal="left" wrapText="1"/>
    </xf>
    <xf numFmtId="49" fontId="60" fillId="33" borderId="89" xfId="25689" applyNumberFormat="1" applyFont="1" applyFill="1" applyBorder="1" applyAlignment="1">
      <alignment horizontal="center" wrapText="1"/>
    </xf>
    <xf numFmtId="49" fontId="60" fillId="33" borderId="74" xfId="25689" applyNumberFormat="1" applyFont="1" applyFill="1" applyBorder="1" applyAlignment="1">
      <alignment horizontal="center" wrapText="1"/>
    </xf>
    <xf numFmtId="49" fontId="60" fillId="33" borderId="74" xfId="25689" applyNumberFormat="1" applyFont="1" applyFill="1" applyBorder="1" applyAlignment="1">
      <alignment horizontal="left" wrapText="1"/>
    </xf>
    <xf numFmtId="0" fontId="48" fillId="41" borderId="0" xfId="0" applyFont="1" applyFill="1" applyAlignment="1">
      <alignment horizontal="center" vertical="top"/>
    </xf>
    <xf numFmtId="0" fontId="48" fillId="37" borderId="0" xfId="0" applyFont="1" applyFill="1" applyAlignment="1">
      <alignment horizontal="center" vertical="top" wrapText="1"/>
    </xf>
    <xf numFmtId="0" fontId="48" fillId="0" borderId="0" xfId="0" applyFont="1" applyAlignment="1">
      <alignment horizontal="center" vertical="top"/>
    </xf>
    <xf numFmtId="0" fontId="53" fillId="34" borderId="0" xfId="0" applyFont="1" applyFill="1" applyAlignment="1">
      <alignment horizontal="left" vertical="top" wrapText="1"/>
    </xf>
    <xf numFmtId="0" fontId="4" fillId="35" borderId="22" xfId="0" applyFont="1" applyFill="1" applyBorder="1" applyAlignment="1" applyProtection="1">
      <alignment horizontal="center" vertical="center" wrapText="1"/>
      <protection locked="0"/>
    </xf>
    <xf numFmtId="0" fontId="4" fillId="35" borderId="23" xfId="0" applyFont="1" applyFill="1" applyBorder="1" applyAlignment="1" applyProtection="1">
      <alignment horizontal="center" vertical="center" wrapText="1"/>
      <protection locked="0"/>
    </xf>
    <xf numFmtId="0" fontId="5" fillId="0" borderId="7" xfId="0" applyFont="1" applyBorder="1" applyAlignment="1">
      <alignment horizontal="left" vertical="center" wrapText="1"/>
    </xf>
    <xf numFmtId="0" fontId="5" fillId="0" borderId="0" xfId="0" applyFont="1" applyBorder="1" applyAlignment="1">
      <alignment horizontal="left" vertical="center" wrapText="1"/>
    </xf>
    <xf numFmtId="0" fontId="5" fillId="0" borderId="8" xfId="0" applyFont="1" applyBorder="1" applyAlignment="1">
      <alignment horizontal="left" vertical="center" wrapTex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horizontal="left" vertical="top" wrapText="1"/>
    </xf>
    <xf numFmtId="0" fontId="41" fillId="33" borderId="11" xfId="0" applyFont="1" applyFill="1" applyBorder="1" applyAlignment="1">
      <alignment horizontal="center" vertical="top"/>
    </xf>
    <xf numFmtId="0" fontId="41" fillId="33" borderId="15" xfId="0" applyFont="1" applyFill="1" applyBorder="1" applyAlignment="1">
      <alignment horizontal="center" vertical="top"/>
    </xf>
    <xf numFmtId="0" fontId="41" fillId="33" borderId="12" xfId="0" applyFont="1" applyFill="1" applyBorder="1" applyAlignment="1">
      <alignment horizontal="center" vertical="top"/>
    </xf>
    <xf numFmtId="0" fontId="41" fillId="33" borderId="11" xfId="0" applyFont="1" applyFill="1" applyBorder="1" applyAlignment="1">
      <alignment horizontal="center" vertical="top" wrapText="1"/>
    </xf>
    <xf numFmtId="0" fontId="41" fillId="33" borderId="15" xfId="0" applyFont="1" applyFill="1" applyBorder="1" applyAlignment="1">
      <alignment horizontal="center" vertical="top" wrapText="1"/>
    </xf>
    <xf numFmtId="0" fontId="41" fillId="33" borderId="12" xfId="0" applyFont="1" applyFill="1" applyBorder="1" applyAlignment="1">
      <alignment horizontal="center" vertical="top" wrapText="1"/>
    </xf>
    <xf numFmtId="0" fontId="5" fillId="38" borderId="24" xfId="0" applyFont="1" applyFill="1" applyBorder="1" applyAlignment="1">
      <alignment horizontal="left" vertical="center" wrapText="1"/>
    </xf>
    <xf numFmtId="0" fontId="5" fillId="38" borderId="25" xfId="0" applyFont="1" applyFill="1" applyBorder="1" applyAlignment="1">
      <alignment horizontal="left" vertical="center" wrapText="1"/>
    </xf>
    <xf numFmtId="0" fontId="5" fillId="38" borderId="26" xfId="0" applyFont="1" applyFill="1" applyBorder="1" applyAlignment="1">
      <alignment horizontal="left" vertical="center" wrapText="1"/>
    </xf>
    <xf numFmtId="0" fontId="5" fillId="38" borderId="27" xfId="0" applyFont="1" applyFill="1" applyBorder="1" applyAlignment="1">
      <alignment horizontal="left" vertical="center" wrapText="1"/>
    </xf>
    <xf numFmtId="0" fontId="5" fillId="38" borderId="0" xfId="0" applyFont="1" applyFill="1" applyBorder="1" applyAlignment="1">
      <alignment horizontal="left" vertical="center" wrapText="1"/>
    </xf>
    <xf numFmtId="0" fontId="5" fillId="38" borderId="21" xfId="0" applyFont="1" applyFill="1" applyBorder="1" applyAlignment="1">
      <alignment horizontal="left" vertical="center" wrapText="1"/>
    </xf>
    <xf numFmtId="0" fontId="5" fillId="38" borderId="28" xfId="0" applyFont="1" applyFill="1" applyBorder="1" applyAlignment="1">
      <alignment horizontal="left" vertical="center" wrapText="1"/>
    </xf>
    <xf numFmtId="0" fontId="5" fillId="38" borderId="29" xfId="0" applyFont="1" applyFill="1" applyBorder="1" applyAlignment="1">
      <alignment horizontal="left" vertical="center" wrapText="1"/>
    </xf>
    <xf numFmtId="0" fontId="5" fillId="38" borderId="30" xfId="0" applyFont="1" applyFill="1" applyBorder="1" applyAlignment="1">
      <alignment horizontal="left" vertical="center" wrapText="1"/>
    </xf>
    <xf numFmtId="0" fontId="39" fillId="35" borderId="22" xfId="183" applyNumberFormat="1" applyFont="1" applyFill="1" applyBorder="1" applyAlignment="1" applyProtection="1">
      <alignment horizontal="center" vertical="center" wrapText="1"/>
      <protection locked="0"/>
    </xf>
    <xf numFmtId="0" fontId="39" fillId="35" borderId="23" xfId="183" applyNumberFormat="1" applyFont="1" applyFill="1" applyBorder="1" applyAlignment="1" applyProtection="1">
      <alignment horizontal="center" vertical="center" wrapText="1"/>
      <protection locked="0"/>
    </xf>
    <xf numFmtId="0" fontId="4" fillId="0" borderId="7" xfId="0" applyFont="1" applyBorder="1" applyAlignment="1">
      <alignment horizontal="right" vertical="center" wrapText="1" indent="1"/>
    </xf>
    <xf numFmtId="0" fontId="4" fillId="0" borderId="0" xfId="0" applyFont="1" applyBorder="1" applyAlignment="1">
      <alignment horizontal="right" vertical="center" wrapText="1" indent="1"/>
    </xf>
    <xf numFmtId="0" fontId="39" fillId="38" borderId="24" xfId="183" applyNumberFormat="1" applyFont="1" applyFill="1" applyBorder="1" applyAlignment="1" applyProtection="1">
      <alignment horizontal="left" vertical="center" wrapText="1" indent="1"/>
    </xf>
    <xf numFmtId="0" fontId="39" fillId="38" borderId="25" xfId="183" applyNumberFormat="1" applyFont="1" applyFill="1" applyBorder="1" applyAlignment="1" applyProtection="1">
      <alignment horizontal="left" vertical="center" wrapText="1" indent="1"/>
    </xf>
    <xf numFmtId="0" fontId="39" fillId="38" borderId="26" xfId="183" applyNumberFormat="1" applyFont="1" applyFill="1" applyBorder="1" applyAlignment="1" applyProtection="1">
      <alignment horizontal="left" vertical="center" wrapText="1" indent="1"/>
    </xf>
    <xf numFmtId="0" fontId="39" fillId="38" borderId="28" xfId="183" applyNumberFormat="1" applyFont="1" applyFill="1" applyBorder="1" applyAlignment="1" applyProtection="1">
      <alignment horizontal="left" vertical="center" wrapText="1" indent="1"/>
    </xf>
    <xf numFmtId="0" fontId="39" fillId="38" borderId="29" xfId="183" applyNumberFormat="1" applyFont="1" applyFill="1" applyBorder="1" applyAlignment="1" applyProtection="1">
      <alignment horizontal="left" vertical="center" wrapText="1" indent="1"/>
    </xf>
    <xf numFmtId="0" fontId="39" fillId="38" borderId="30" xfId="183" applyNumberFormat="1" applyFont="1" applyFill="1" applyBorder="1" applyAlignment="1" applyProtection="1">
      <alignment horizontal="left" vertical="center" wrapText="1" indent="1"/>
    </xf>
    <xf numFmtId="0" fontId="39" fillId="35" borderId="7" xfId="183" applyNumberFormat="1" applyFont="1" applyFill="1" applyBorder="1" applyAlignment="1" applyProtection="1">
      <alignment horizontal="left" vertical="center" wrapText="1"/>
      <protection locked="0"/>
    </xf>
    <xf numFmtId="0" fontId="39" fillId="35" borderId="0" xfId="183" applyNumberFormat="1" applyFont="1" applyFill="1" applyBorder="1" applyAlignment="1" applyProtection="1">
      <alignment horizontal="left" vertical="center" wrapText="1"/>
      <protection locked="0"/>
    </xf>
    <xf numFmtId="0" fontId="39" fillId="35" borderId="8" xfId="183" applyNumberFormat="1" applyFont="1" applyFill="1" applyBorder="1" applyAlignment="1" applyProtection="1">
      <alignment horizontal="left" vertical="center" wrapText="1"/>
      <protection locked="0"/>
    </xf>
    <xf numFmtId="0" fontId="44" fillId="38" borderId="24" xfId="0" applyFont="1" applyFill="1" applyBorder="1" applyAlignment="1">
      <alignment horizontal="center" vertical="center"/>
    </xf>
    <xf numFmtId="0" fontId="44" fillId="38" borderId="25" xfId="0" applyFont="1" applyFill="1" applyBorder="1" applyAlignment="1">
      <alignment horizontal="center" vertical="center"/>
    </xf>
    <xf numFmtId="0" fontId="44" fillId="38" borderId="26" xfId="0" applyFont="1" applyFill="1" applyBorder="1" applyAlignment="1">
      <alignment horizontal="center" vertical="center"/>
    </xf>
    <xf numFmtId="0" fontId="44" fillId="38" borderId="28" xfId="0" applyFont="1" applyFill="1" applyBorder="1" applyAlignment="1">
      <alignment horizontal="center" vertical="center"/>
    </xf>
    <xf numFmtId="0" fontId="44" fillId="38" borderId="29" xfId="0" applyFont="1" applyFill="1" applyBorder="1" applyAlignment="1">
      <alignment horizontal="center" vertical="center"/>
    </xf>
    <xf numFmtId="0" fontId="44" fillId="38" borderId="30" xfId="0" applyFont="1" applyFill="1" applyBorder="1" applyAlignment="1">
      <alignment horizontal="center" vertical="center"/>
    </xf>
    <xf numFmtId="0" fontId="5" fillId="0" borderId="35" xfId="0" applyFont="1" applyBorder="1" applyAlignment="1">
      <alignment horizontal="left" vertical="center" wrapText="1"/>
    </xf>
    <xf numFmtId="0" fontId="5" fillId="0" borderId="20" xfId="0" applyFont="1" applyBorder="1" applyAlignment="1">
      <alignment horizontal="left" vertical="center" wrapText="1"/>
    </xf>
    <xf numFmtId="0" fontId="4" fillId="0" borderId="20" xfId="0" applyFont="1" applyBorder="1" applyAlignment="1">
      <alignment horizontal="left" vertical="center" wrapText="1"/>
    </xf>
    <xf numFmtId="0" fontId="0" fillId="0" borderId="35" xfId="0" applyBorder="1" applyAlignment="1">
      <alignment horizontal="left" vertical="center" wrapText="1"/>
    </xf>
    <xf numFmtId="0" fontId="0" fillId="0" borderId="20" xfId="0" applyBorder="1" applyAlignment="1">
      <alignment horizontal="left" vertical="center" wrapText="1"/>
    </xf>
    <xf numFmtId="0" fontId="41" fillId="33" borderId="13" xfId="0" applyFont="1" applyFill="1" applyBorder="1" applyAlignment="1">
      <alignment horizontal="center" vertical="top" wrapText="1"/>
    </xf>
    <xf numFmtId="0" fontId="41" fillId="33" borderId="17" xfId="0" applyFont="1" applyFill="1" applyBorder="1" applyAlignment="1">
      <alignment horizontal="center" vertical="top" wrapText="1"/>
    </xf>
    <xf numFmtId="0" fontId="41" fillId="33" borderId="14" xfId="0" applyFont="1" applyFill="1" applyBorder="1" applyAlignment="1">
      <alignment horizontal="center" vertical="top" wrapText="1"/>
    </xf>
    <xf numFmtId="0" fontId="41" fillId="33" borderId="7" xfId="0" applyFont="1" applyFill="1" applyBorder="1" applyAlignment="1">
      <alignment horizontal="center" vertical="top" wrapText="1"/>
    </xf>
    <xf numFmtId="0" fontId="41" fillId="33" borderId="0" xfId="0" applyFont="1" applyFill="1" applyBorder="1" applyAlignment="1">
      <alignment horizontal="center" vertical="top" wrapText="1"/>
    </xf>
    <xf numFmtId="0" fontId="41" fillId="33" borderId="8" xfId="0" applyFont="1" applyFill="1" applyBorder="1" applyAlignment="1">
      <alignment horizontal="center" vertical="top" wrapText="1"/>
    </xf>
    <xf numFmtId="0" fontId="41" fillId="33" borderId="9" xfId="0" applyFont="1" applyFill="1" applyBorder="1" applyAlignment="1">
      <alignment horizontal="center" vertical="top" wrapText="1"/>
    </xf>
    <xf numFmtId="0" fontId="41" fillId="33" borderId="16" xfId="0" applyFont="1" applyFill="1" applyBorder="1" applyAlignment="1">
      <alignment horizontal="center" vertical="top" wrapText="1"/>
    </xf>
    <xf numFmtId="0" fontId="41" fillId="33" borderId="10" xfId="0" applyFont="1" applyFill="1" applyBorder="1" applyAlignment="1">
      <alignment horizontal="center" vertical="top" wrapText="1"/>
    </xf>
    <xf numFmtId="0" fontId="4" fillId="0" borderId="0" xfId="0" applyFont="1" applyBorder="1" applyAlignment="1">
      <alignment horizontal="left" vertical="top" wrapText="1"/>
    </xf>
    <xf numFmtId="0" fontId="4" fillId="0" borderId="8" xfId="0" applyFont="1" applyBorder="1" applyAlignment="1">
      <alignment horizontal="left" vertical="top" wrapText="1"/>
    </xf>
    <xf numFmtId="0" fontId="43" fillId="0" borderId="7" xfId="0" applyFont="1" applyBorder="1" applyAlignment="1" applyProtection="1">
      <alignment horizontal="left" vertical="top" wrapText="1"/>
      <protection locked="0"/>
    </xf>
    <xf numFmtId="0" fontId="43" fillId="0" borderId="0" xfId="0" applyFont="1" applyBorder="1" applyAlignment="1" applyProtection="1">
      <alignment horizontal="left" vertical="top" wrapText="1"/>
      <protection locked="0"/>
    </xf>
    <xf numFmtId="0" fontId="43" fillId="0" borderId="8" xfId="0" applyFont="1" applyBorder="1" applyAlignment="1" applyProtection="1">
      <alignment horizontal="left" vertical="top" wrapText="1"/>
      <protection locked="0"/>
    </xf>
    <xf numFmtId="0" fontId="5" fillId="34" borderId="7" xfId="0" applyFont="1" applyFill="1" applyBorder="1" applyAlignment="1">
      <alignment horizontal="left" vertical="top" wrapText="1"/>
    </xf>
    <xf numFmtId="0" fontId="5" fillId="34" borderId="0" xfId="0" applyFont="1" applyFill="1" applyBorder="1" applyAlignment="1">
      <alignment horizontal="left" vertical="top" wrapText="1"/>
    </xf>
    <xf numFmtId="0" fontId="5" fillId="34" borderId="8" xfId="0" applyFont="1" applyFill="1" applyBorder="1" applyAlignment="1">
      <alignment horizontal="left" vertical="top" wrapText="1"/>
    </xf>
    <xf numFmtId="0" fontId="39" fillId="35" borderId="20" xfId="183" applyNumberFormat="1" applyFont="1" applyFill="1" applyBorder="1" applyAlignment="1" applyProtection="1">
      <alignment horizontal="left" vertical="center" wrapText="1"/>
      <protection locked="0"/>
    </xf>
    <xf numFmtId="0" fontId="39" fillId="35" borderId="31" xfId="183" applyNumberFormat="1" applyFont="1" applyFill="1"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5" fillId="0" borderId="36" xfId="0" applyFont="1" applyBorder="1" applyAlignment="1">
      <alignment horizontal="left" vertical="center" wrapText="1"/>
    </xf>
    <xf numFmtId="0" fontId="5" fillId="0" borderId="22" xfId="0" applyFont="1" applyBorder="1" applyAlignment="1">
      <alignment horizontal="left" vertical="center" wrapText="1"/>
    </xf>
    <xf numFmtId="0" fontId="5" fillId="0" borderId="37" xfId="0" applyFont="1" applyBorder="1" applyAlignment="1">
      <alignment horizontal="left" vertical="center" wrapText="1"/>
    </xf>
    <xf numFmtId="0" fontId="5" fillId="0" borderId="38" xfId="0" applyFont="1" applyBorder="1" applyAlignment="1">
      <alignment horizontal="left" vertical="center" wrapText="1"/>
    </xf>
    <xf numFmtId="0" fontId="5" fillId="0" borderId="40" xfId="0" applyFont="1" applyBorder="1" applyAlignment="1">
      <alignment horizontal="left" vertical="center" wrapText="1"/>
    </xf>
    <xf numFmtId="0" fontId="5" fillId="0" borderId="23" xfId="0" applyFont="1" applyBorder="1" applyAlignment="1">
      <alignment horizontal="left" vertical="center" wrapText="1"/>
    </xf>
    <xf numFmtId="0" fontId="39" fillId="35" borderId="22" xfId="183" applyNumberFormat="1" applyFont="1" applyFill="1" applyBorder="1" applyAlignment="1" applyProtection="1">
      <alignment horizontal="left" vertical="center" wrapText="1"/>
      <protection locked="0"/>
    </xf>
    <xf numFmtId="0" fontId="39" fillId="35" borderId="32" xfId="183" applyNumberFormat="1" applyFont="1" applyFill="1" applyBorder="1" applyAlignment="1" applyProtection="1">
      <alignment horizontal="left" vertical="center" wrapText="1"/>
      <protection locked="0"/>
    </xf>
    <xf numFmtId="0" fontId="39" fillId="35" borderId="38" xfId="183" applyNumberFormat="1" applyFont="1" applyFill="1" applyBorder="1" applyAlignment="1" applyProtection="1">
      <alignment horizontal="left" vertical="center" wrapText="1"/>
      <protection locked="0"/>
    </xf>
    <xf numFmtId="0" fontId="39" fillId="35" borderId="39" xfId="183" applyNumberFormat="1" applyFont="1" applyFill="1" applyBorder="1" applyAlignment="1" applyProtection="1">
      <alignment horizontal="left" vertical="center" wrapText="1"/>
      <protection locked="0"/>
    </xf>
    <xf numFmtId="0" fontId="39" fillId="35" borderId="23" xfId="183" applyNumberFormat="1" applyFont="1" applyFill="1" applyBorder="1" applyAlignment="1" applyProtection="1">
      <alignment horizontal="left" vertical="center" wrapText="1"/>
      <protection locked="0"/>
    </xf>
    <xf numFmtId="0" fontId="39" fillId="35" borderId="33" xfId="183" applyNumberFormat="1" applyFont="1" applyFill="1" applyBorder="1" applyAlignment="1" applyProtection="1">
      <alignment horizontal="left" vertical="center" wrapText="1"/>
      <protection locked="0"/>
    </xf>
    <xf numFmtId="0" fontId="5" fillId="38" borderId="35" xfId="0" applyFont="1" applyFill="1" applyBorder="1" applyAlignment="1">
      <alignment horizontal="center" vertical="top" wrapText="1"/>
    </xf>
    <xf numFmtId="0" fontId="5" fillId="38" borderId="20" xfId="0" applyFont="1" applyFill="1" applyBorder="1" applyAlignment="1">
      <alignment horizontal="center" vertical="top" wrapText="1"/>
    </xf>
    <xf numFmtId="0" fontId="5" fillId="38" borderId="31" xfId="0" applyFont="1" applyFill="1" applyBorder="1" applyAlignment="1">
      <alignment horizontal="center" vertical="top" wrapText="1"/>
    </xf>
    <xf numFmtId="0" fontId="41" fillId="33" borderId="13" xfId="0" applyFont="1" applyFill="1" applyBorder="1" applyAlignment="1">
      <alignment horizontal="center" vertical="top"/>
    </xf>
    <xf numFmtId="0" fontId="41" fillId="33" borderId="17" xfId="0" applyFont="1" applyFill="1" applyBorder="1" applyAlignment="1">
      <alignment horizontal="center" vertical="top"/>
    </xf>
    <xf numFmtId="0" fontId="41" fillId="33" borderId="14" xfId="0" applyFont="1" applyFill="1" applyBorder="1" applyAlignment="1">
      <alignment horizontal="center" vertical="top"/>
    </xf>
    <xf numFmtId="0" fontId="5" fillId="0" borderId="7" xfId="0" applyFont="1" applyBorder="1" applyAlignment="1">
      <alignment horizontal="right" vertical="center" wrapText="1" indent="1"/>
    </xf>
    <xf numFmtId="0" fontId="5" fillId="0" borderId="0" xfId="0" applyFont="1" applyBorder="1" applyAlignment="1">
      <alignment horizontal="right" vertical="center" wrapText="1" indent="1"/>
    </xf>
    <xf numFmtId="0" fontId="4" fillId="0" borderId="0" xfId="0" applyFont="1" applyBorder="1" applyAlignment="1">
      <alignment horizontal="left" vertical="center" wrapText="1" indent="1"/>
    </xf>
    <xf numFmtId="0" fontId="4" fillId="0" borderId="8" xfId="0" applyFont="1" applyBorder="1" applyAlignment="1">
      <alignment horizontal="left" vertical="center" wrapText="1" indent="1"/>
    </xf>
    <xf numFmtId="0" fontId="54" fillId="0" borderId="7" xfId="0" applyFont="1" applyBorder="1" applyAlignment="1">
      <alignment horizontal="left" vertical="top" wrapText="1"/>
    </xf>
    <xf numFmtId="0" fontId="54" fillId="0" borderId="0" xfId="0" applyFont="1" applyBorder="1" applyAlignment="1">
      <alignment horizontal="left" vertical="top" wrapText="1"/>
    </xf>
    <xf numFmtId="0" fontId="41" fillId="33" borderId="19" xfId="0" applyFont="1" applyFill="1" applyBorder="1" applyAlignment="1">
      <alignment horizontal="center" vertical="top" wrapText="1"/>
    </xf>
    <xf numFmtId="0" fontId="6" fillId="38" borderId="24" xfId="0" applyFont="1" applyFill="1" applyBorder="1" applyAlignment="1">
      <alignment horizontal="center" vertical="center" wrapText="1"/>
    </xf>
    <xf numFmtId="0" fontId="6" fillId="38" borderId="25" xfId="0" applyFont="1" applyFill="1" applyBorder="1" applyAlignment="1">
      <alignment horizontal="center" vertical="center" wrapText="1"/>
    </xf>
    <xf numFmtId="0" fontId="6" fillId="38" borderId="26" xfId="0" applyFont="1" applyFill="1" applyBorder="1" applyAlignment="1">
      <alignment horizontal="center" vertical="center" wrapText="1"/>
    </xf>
    <xf numFmtId="0" fontId="6" fillId="38" borderId="27" xfId="0" applyFont="1" applyFill="1" applyBorder="1" applyAlignment="1">
      <alignment horizontal="center" vertical="center" wrapText="1"/>
    </xf>
    <xf numFmtId="0" fontId="6" fillId="38" borderId="0" xfId="0" applyFont="1" applyFill="1" applyBorder="1" applyAlignment="1">
      <alignment horizontal="center" vertical="center" wrapText="1"/>
    </xf>
    <xf numFmtId="0" fontId="6" fillId="38" borderId="21" xfId="0" applyFont="1" applyFill="1" applyBorder="1" applyAlignment="1">
      <alignment horizontal="center" vertical="center" wrapText="1"/>
    </xf>
    <xf numFmtId="0" fontId="6" fillId="38" borderId="28" xfId="0" applyFont="1" applyFill="1" applyBorder="1" applyAlignment="1">
      <alignment horizontal="center" vertical="center" wrapText="1"/>
    </xf>
    <xf numFmtId="0" fontId="6" fillId="38" borderId="29" xfId="0" applyFont="1" applyFill="1" applyBorder="1" applyAlignment="1">
      <alignment horizontal="center" vertical="center" wrapText="1"/>
    </xf>
    <xf numFmtId="0" fontId="6" fillId="38" borderId="30" xfId="0" applyFont="1" applyFill="1" applyBorder="1" applyAlignment="1">
      <alignment horizontal="center" vertical="center" wrapText="1"/>
    </xf>
    <xf numFmtId="0" fontId="5" fillId="34" borderId="20" xfId="0" applyFont="1" applyFill="1" applyBorder="1" applyAlignment="1">
      <alignment horizontal="left" vertical="center" wrapText="1"/>
    </xf>
    <xf numFmtId="0" fontId="5" fillId="34" borderId="31" xfId="0" applyFont="1" applyFill="1" applyBorder="1" applyAlignment="1">
      <alignment horizontal="left" vertical="center" wrapText="1"/>
    </xf>
    <xf numFmtId="0" fontId="5" fillId="34" borderId="22" xfId="0" applyFont="1" applyFill="1" applyBorder="1" applyAlignment="1">
      <alignment horizontal="left" vertical="center" wrapText="1"/>
    </xf>
    <xf numFmtId="0" fontId="5" fillId="34" borderId="32" xfId="0" applyFont="1" applyFill="1" applyBorder="1" applyAlignment="1">
      <alignment horizontal="left" vertical="center" wrapText="1"/>
    </xf>
    <xf numFmtId="0" fontId="6" fillId="0" borderId="35" xfId="0" applyFont="1" applyBorder="1" applyAlignment="1">
      <alignment horizontal="left" vertical="center" wrapText="1"/>
    </xf>
    <xf numFmtId="0" fontId="6" fillId="0" borderId="20" xfId="0" applyFont="1" applyBorder="1" applyAlignment="1">
      <alignment horizontal="left" vertical="center" wrapText="1"/>
    </xf>
    <xf numFmtId="0" fontId="6" fillId="0" borderId="36" xfId="0" applyFont="1" applyBorder="1" applyAlignment="1">
      <alignment horizontal="left" vertical="center" wrapText="1"/>
    </xf>
    <xf numFmtId="0" fontId="6" fillId="0" borderId="22" xfId="0" applyFont="1" applyBorder="1" applyAlignment="1">
      <alignment horizontal="left" vertical="center" wrapText="1"/>
    </xf>
    <xf numFmtId="0" fontId="5" fillId="34" borderId="23" xfId="0" applyFont="1" applyFill="1" applyBorder="1" applyAlignment="1">
      <alignment horizontal="left" vertical="center" wrapText="1"/>
    </xf>
    <xf numFmtId="0" fontId="5" fillId="34" borderId="33" xfId="0" applyFont="1" applyFill="1" applyBorder="1" applyAlignment="1">
      <alignment horizontal="left" vertical="center" wrapText="1"/>
    </xf>
    <xf numFmtId="0" fontId="5" fillId="0" borderId="31" xfId="0" applyFont="1" applyBorder="1" applyAlignment="1">
      <alignment horizontal="left" vertical="center" wrapText="1"/>
    </xf>
    <xf numFmtId="0" fontId="5" fillId="0" borderId="42" xfId="0" applyFont="1" applyBorder="1" applyAlignment="1">
      <alignment horizontal="left" vertical="center" wrapText="1"/>
    </xf>
    <xf numFmtId="0" fontId="5" fillId="0" borderId="43" xfId="0" applyFont="1" applyBorder="1" applyAlignment="1">
      <alignment horizontal="left" vertical="center" wrapText="1"/>
    </xf>
    <xf numFmtId="0" fontId="6" fillId="0" borderId="41" xfId="0" applyFont="1" applyBorder="1" applyAlignment="1">
      <alignment horizontal="left" vertical="center" wrapText="1"/>
    </xf>
    <xf numFmtId="0" fontId="6" fillId="0" borderId="42" xfId="0" applyFont="1" applyBorder="1" applyAlignment="1">
      <alignment horizontal="left" vertical="center" wrapText="1"/>
    </xf>
    <xf numFmtId="0" fontId="6" fillId="0" borderId="40" xfId="0" applyFont="1" applyBorder="1" applyAlignment="1">
      <alignment horizontal="left" vertical="center" wrapText="1"/>
    </xf>
    <xf numFmtId="0" fontId="6" fillId="0" borderId="23" xfId="0" applyFont="1" applyBorder="1" applyAlignment="1">
      <alignment horizontal="left" vertical="center" wrapText="1"/>
    </xf>
    <xf numFmtId="0" fontId="41" fillId="33" borderId="7" xfId="0" applyFont="1" applyFill="1" applyBorder="1" applyAlignment="1">
      <alignment horizontal="center" vertical="top"/>
    </xf>
    <xf numFmtId="0" fontId="41" fillId="33" borderId="0" xfId="0" applyFont="1" applyFill="1" applyBorder="1" applyAlignment="1">
      <alignment horizontal="center" vertical="top"/>
    </xf>
    <xf numFmtId="0" fontId="41" fillId="33" borderId="8" xfId="0" applyFont="1" applyFill="1" applyBorder="1" applyAlignment="1">
      <alignment horizontal="center" vertical="top"/>
    </xf>
    <xf numFmtId="0" fontId="5" fillId="0" borderId="7" xfId="0" applyFont="1" applyBorder="1" applyAlignment="1">
      <alignment vertical="top" wrapText="1"/>
    </xf>
    <xf numFmtId="0" fontId="5" fillId="0" borderId="0" xfId="0" applyFont="1" applyBorder="1" applyAlignment="1">
      <alignment vertical="top" wrapText="1"/>
    </xf>
    <xf numFmtId="0" fontId="5" fillId="0" borderId="8" xfId="0" applyFont="1" applyBorder="1" applyAlignment="1">
      <alignment vertical="top" wrapText="1"/>
    </xf>
    <xf numFmtId="0" fontId="41" fillId="33" borderId="7" xfId="0" applyFont="1" applyFill="1" applyBorder="1" applyAlignment="1">
      <alignment horizontal="left" vertical="top" wrapText="1"/>
    </xf>
    <xf numFmtId="0" fontId="41" fillId="33" borderId="0" xfId="0" applyFont="1" applyFill="1" applyBorder="1" applyAlignment="1">
      <alignment horizontal="left" vertical="top" wrapText="1"/>
    </xf>
    <xf numFmtId="0" fontId="41" fillId="33" borderId="8" xfId="0" applyFont="1" applyFill="1" applyBorder="1" applyAlignment="1">
      <alignment horizontal="left" vertical="top" wrapText="1"/>
    </xf>
    <xf numFmtId="0" fontId="41" fillId="33" borderId="9" xfId="0" applyFont="1" applyFill="1" applyBorder="1" applyAlignment="1">
      <alignment horizontal="left" vertical="top" wrapText="1"/>
    </xf>
    <xf numFmtId="0" fontId="41" fillId="33" borderId="16" xfId="0" applyFont="1" applyFill="1" applyBorder="1" applyAlignment="1">
      <alignment horizontal="left" vertical="top" wrapText="1"/>
    </xf>
    <xf numFmtId="0" fontId="41" fillId="33" borderId="10" xfId="0" applyFont="1" applyFill="1" applyBorder="1" applyAlignment="1">
      <alignment horizontal="left" vertical="top" wrapText="1"/>
    </xf>
    <xf numFmtId="0" fontId="4" fillId="35" borderId="20" xfId="0" applyFont="1" applyFill="1" applyBorder="1" applyAlignment="1" applyProtection="1">
      <alignment horizontal="center" vertical="top" wrapText="1"/>
      <protection locked="0"/>
    </xf>
    <xf numFmtId="0" fontId="5" fillId="0" borderId="7" xfId="0" applyFont="1" applyBorder="1" applyAlignment="1">
      <alignment horizontal="right" vertical="top" wrapText="1" indent="1"/>
    </xf>
    <xf numFmtId="0" fontId="5" fillId="0" borderId="0" xfId="0" applyFont="1" applyBorder="1" applyAlignment="1">
      <alignment horizontal="right" vertical="top" wrapText="1" indent="1"/>
    </xf>
    <xf numFmtId="0" fontId="5" fillId="0" borderId="21" xfId="0" applyFont="1" applyBorder="1" applyAlignment="1">
      <alignment horizontal="right" vertical="top" wrapText="1" indent="1"/>
    </xf>
    <xf numFmtId="0" fontId="4" fillId="35" borderId="7" xfId="0" applyFont="1" applyFill="1" applyBorder="1" applyAlignment="1" applyProtection="1">
      <alignment horizontal="left" vertical="top" wrapText="1"/>
      <protection locked="0"/>
    </xf>
    <xf numFmtId="0" fontId="4" fillId="35" borderId="0" xfId="0" applyFont="1" applyFill="1" applyBorder="1" applyAlignment="1" applyProtection="1">
      <alignment horizontal="left" vertical="top" wrapText="1"/>
      <protection locked="0"/>
    </xf>
    <xf numFmtId="0" fontId="4" fillId="35" borderId="8" xfId="0" applyFont="1" applyFill="1" applyBorder="1" applyAlignment="1" applyProtection="1">
      <alignment horizontal="left" vertical="top" wrapText="1"/>
      <protection locked="0"/>
    </xf>
    <xf numFmtId="0" fontId="7" fillId="34" borderId="35" xfId="0" applyFont="1" applyFill="1" applyBorder="1" applyAlignment="1">
      <alignment horizontal="center" vertical="center"/>
    </xf>
    <xf numFmtId="0" fontId="6" fillId="34" borderId="7" xfId="0" applyFont="1" applyFill="1" applyBorder="1" applyAlignment="1">
      <alignment horizontal="center" vertical="top" wrapText="1"/>
    </xf>
    <xf numFmtId="0" fontId="5" fillId="0" borderId="35" xfId="0" applyFont="1" applyBorder="1" applyAlignment="1">
      <alignment horizontal="left" vertical="top" wrapText="1"/>
    </xf>
    <xf numFmtId="0" fontId="5" fillId="0" borderId="20" xfId="0" applyFont="1" applyBorder="1" applyAlignment="1">
      <alignment horizontal="left" vertical="top" wrapText="1"/>
    </xf>
    <xf numFmtId="0" fontId="0" fillId="0" borderId="20" xfId="0" applyBorder="1" applyAlignment="1">
      <alignment horizontal="left" vertical="top" wrapText="1"/>
    </xf>
    <xf numFmtId="0" fontId="4" fillId="0" borderId="20" xfId="0" applyFont="1" applyBorder="1" applyAlignment="1">
      <alignment horizontal="left" vertical="top" wrapText="1"/>
    </xf>
    <xf numFmtId="0" fontId="6" fillId="37" borderId="7" xfId="0" applyFont="1" applyFill="1" applyBorder="1" applyAlignment="1">
      <alignment horizontal="center" vertical="top" wrapText="1"/>
    </xf>
    <xf numFmtId="0" fontId="6" fillId="37" borderId="0" xfId="0" applyFont="1" applyFill="1" applyBorder="1" applyAlignment="1">
      <alignment horizontal="center" vertical="top" wrapText="1"/>
    </xf>
    <xf numFmtId="0" fontId="6" fillId="37" borderId="8" xfId="0" applyFont="1" applyFill="1" applyBorder="1" applyAlignment="1">
      <alignment horizontal="center" vertical="top" wrapText="1"/>
    </xf>
    <xf numFmtId="0" fontId="6" fillId="37" borderId="13" xfId="0" applyFont="1" applyFill="1" applyBorder="1" applyAlignment="1">
      <alignment horizontal="center" vertical="top" wrapText="1"/>
    </xf>
    <xf numFmtId="0" fontId="6" fillId="37" borderId="17" xfId="0" applyFont="1" applyFill="1" applyBorder="1" applyAlignment="1">
      <alignment horizontal="center" vertical="top" wrapText="1"/>
    </xf>
    <xf numFmtId="0" fontId="6" fillId="37" borderId="14" xfId="0" applyFont="1" applyFill="1" applyBorder="1" applyAlignment="1">
      <alignment horizontal="center" vertical="top" wrapText="1"/>
    </xf>
    <xf numFmtId="0" fontId="39" fillId="35" borderId="44" xfId="183" applyNumberFormat="1" applyFont="1" applyFill="1" applyBorder="1" applyAlignment="1" applyProtection="1">
      <alignment horizontal="left" vertical="center" wrapText="1"/>
      <protection locked="0"/>
    </xf>
    <xf numFmtId="165" fontId="39" fillId="35" borderId="24" xfId="25686" applyNumberFormat="1" applyFont="1" applyFill="1" applyBorder="1" applyAlignment="1" applyProtection="1">
      <alignment horizontal="center" vertical="top" wrapText="1"/>
      <protection locked="0"/>
    </xf>
    <xf numFmtId="165" fontId="39" fillId="35" borderId="25" xfId="25686" applyNumberFormat="1" applyFont="1" applyFill="1" applyBorder="1" applyAlignment="1" applyProtection="1">
      <alignment horizontal="center" vertical="top" wrapText="1"/>
      <protection locked="0"/>
    </xf>
    <xf numFmtId="165" fontId="39" fillId="35" borderId="26" xfId="25686" applyNumberFormat="1" applyFont="1" applyFill="1" applyBorder="1" applyAlignment="1" applyProtection="1">
      <alignment horizontal="center" vertical="top" wrapText="1"/>
      <protection locked="0"/>
    </xf>
    <xf numFmtId="165" fontId="39" fillId="35" borderId="28" xfId="25686" applyNumberFormat="1" applyFont="1" applyFill="1" applyBorder="1" applyAlignment="1" applyProtection="1">
      <alignment horizontal="center" vertical="top" wrapText="1"/>
      <protection locked="0"/>
    </xf>
    <xf numFmtId="165" fontId="39" fillId="35" borderId="29" xfId="25686" applyNumberFormat="1" applyFont="1" applyFill="1" applyBorder="1" applyAlignment="1" applyProtection="1">
      <alignment horizontal="center" vertical="top" wrapText="1"/>
      <protection locked="0"/>
    </xf>
    <xf numFmtId="165" fontId="39" fillId="35" borderId="30" xfId="25686" applyNumberFormat="1" applyFont="1" applyFill="1" applyBorder="1" applyAlignment="1" applyProtection="1">
      <alignment horizontal="center" vertical="top" wrapText="1"/>
      <protection locked="0"/>
    </xf>
    <xf numFmtId="0" fontId="4" fillId="34" borderId="9" xfId="0" applyFont="1" applyFill="1" applyBorder="1" applyAlignment="1">
      <alignment horizontal="center" vertical="top" wrapText="1"/>
    </xf>
    <xf numFmtId="0" fontId="4" fillId="34" borderId="16" xfId="0" applyFont="1" applyFill="1" applyBorder="1" applyAlignment="1">
      <alignment horizontal="center" vertical="top" wrapText="1"/>
    </xf>
    <xf numFmtId="0" fontId="4" fillId="34" borderId="10" xfId="0" applyFont="1" applyFill="1" applyBorder="1" applyAlignment="1">
      <alignment horizontal="center" vertical="top" wrapText="1"/>
    </xf>
    <xf numFmtId="0" fontId="47" fillId="39" borderId="13" xfId="0" applyFont="1" applyFill="1" applyBorder="1" applyAlignment="1">
      <alignment horizontal="center" vertical="top" wrapText="1"/>
    </xf>
    <xf numFmtId="0" fontId="47" fillId="39" borderId="17" xfId="0" applyFont="1" applyFill="1" applyBorder="1" applyAlignment="1">
      <alignment horizontal="center" vertical="top" wrapText="1"/>
    </xf>
    <xf numFmtId="0" fontId="4" fillId="0" borderId="17" xfId="0" applyFont="1" applyBorder="1" applyAlignment="1">
      <alignment vertical="top" wrapText="1"/>
    </xf>
    <xf numFmtId="0" fontId="4" fillId="0" borderId="14" xfId="0" applyFont="1" applyBorder="1" applyAlignment="1">
      <alignment vertical="top" wrapText="1"/>
    </xf>
    <xf numFmtId="0" fontId="6" fillId="38" borderId="20" xfId="0" applyFont="1" applyFill="1" applyBorder="1" applyAlignment="1">
      <alignment horizontal="center" vertical="center" wrapText="1"/>
    </xf>
    <xf numFmtId="0" fontId="6" fillId="38" borderId="31" xfId="0" applyFont="1" applyFill="1" applyBorder="1" applyAlignment="1">
      <alignment horizontal="center" vertical="center" wrapText="1"/>
    </xf>
    <xf numFmtId="0" fontId="39" fillId="35" borderId="20" xfId="183" applyNumberFormat="1" applyFont="1" applyFill="1" applyBorder="1" applyAlignment="1" applyProtection="1">
      <alignment horizontal="center" vertical="top" wrapText="1"/>
      <protection locked="0"/>
    </xf>
    <xf numFmtId="0" fontId="39" fillId="35" borderId="20" xfId="183" applyNumberFormat="1" applyFont="1" applyFill="1" applyBorder="1" applyAlignment="1" applyProtection="1">
      <alignment horizontal="left" vertical="top" wrapText="1"/>
      <protection locked="0"/>
    </xf>
    <xf numFmtId="0" fontId="39" fillId="35" borderId="31" xfId="183" applyNumberFormat="1" applyFont="1" applyFill="1" applyBorder="1" applyAlignment="1" applyProtection="1">
      <alignment horizontal="left" vertical="top" wrapText="1"/>
      <protection locked="0"/>
    </xf>
    <xf numFmtId="0" fontId="41" fillId="33" borderId="9" xfId="0" applyFont="1" applyFill="1" applyBorder="1" applyAlignment="1">
      <alignment horizontal="center" vertical="top"/>
    </xf>
    <xf numFmtId="0" fontId="41" fillId="33" borderId="16" xfId="0" applyFont="1" applyFill="1" applyBorder="1" applyAlignment="1">
      <alignment horizontal="center" vertical="top"/>
    </xf>
    <xf numFmtId="0" fontId="41" fillId="33" borderId="10" xfId="0" applyFont="1" applyFill="1" applyBorder="1" applyAlignment="1">
      <alignment horizontal="center" vertical="top"/>
    </xf>
    <xf numFmtId="0" fontId="7" fillId="38" borderId="20" xfId="0" applyFont="1" applyFill="1" applyBorder="1" applyAlignment="1">
      <alignment horizontal="center" vertical="top" wrapText="1"/>
    </xf>
    <xf numFmtId="0" fontId="7" fillId="38" borderId="31" xfId="0" applyFont="1" applyFill="1" applyBorder="1" applyAlignment="1">
      <alignment horizontal="center" vertical="top" wrapText="1"/>
    </xf>
    <xf numFmtId="0" fontId="5" fillId="0" borderId="41" xfId="0" applyFont="1" applyBorder="1" applyAlignment="1">
      <alignment horizontal="left" vertical="top" wrapText="1"/>
    </xf>
    <xf numFmtId="0" fontId="5" fillId="0" borderId="42" xfId="0" applyFont="1" applyBorder="1" applyAlignment="1">
      <alignment horizontal="left" vertical="top" wrapText="1"/>
    </xf>
    <xf numFmtId="0" fontId="39" fillId="35" borderId="42" xfId="183" applyNumberFormat="1" applyFont="1" applyFill="1" applyBorder="1" applyAlignment="1" applyProtection="1">
      <alignment horizontal="center" vertical="top" wrapText="1"/>
      <protection locked="0"/>
    </xf>
    <xf numFmtId="0" fontId="39" fillId="35" borderId="42" xfId="183" applyNumberFormat="1" applyFont="1" applyFill="1" applyBorder="1" applyAlignment="1" applyProtection="1">
      <alignment horizontal="left" vertical="top" wrapText="1"/>
      <protection locked="0"/>
    </xf>
    <xf numFmtId="0" fontId="39" fillId="35" borderId="43" xfId="183" applyNumberFormat="1" applyFont="1" applyFill="1" applyBorder="1" applyAlignment="1" applyProtection="1">
      <alignment horizontal="left" vertical="top" wrapText="1"/>
      <protection locked="0"/>
    </xf>
    <xf numFmtId="0" fontId="7" fillId="38" borderId="50" xfId="0" applyFont="1" applyFill="1" applyBorder="1" applyAlignment="1">
      <alignment horizontal="center" vertical="center" wrapText="1"/>
    </xf>
    <xf numFmtId="0" fontId="7" fillId="38" borderId="55" xfId="0" applyFont="1" applyFill="1" applyBorder="1" applyAlignment="1">
      <alignment horizontal="center" vertical="center" wrapText="1"/>
    </xf>
    <xf numFmtId="0" fontId="7" fillId="38" borderId="44" xfId="0" applyFont="1" applyFill="1" applyBorder="1" applyAlignment="1">
      <alignment horizontal="center" vertical="center" wrapText="1"/>
    </xf>
    <xf numFmtId="0" fontId="5" fillId="0" borderId="54" xfId="0" applyFont="1" applyBorder="1" applyAlignment="1">
      <alignment horizontal="left" vertical="top" wrapText="1"/>
    </xf>
    <xf numFmtId="0" fontId="5" fillId="0" borderId="55" xfId="0" applyFont="1" applyBorder="1" applyAlignment="1">
      <alignment horizontal="left" vertical="top" wrapText="1"/>
    </xf>
    <xf numFmtId="0" fontId="5" fillId="0" borderId="44" xfId="0" applyFont="1" applyBorder="1" applyAlignment="1">
      <alignment horizontal="left" vertical="top" wrapText="1"/>
    </xf>
    <xf numFmtId="0" fontId="5" fillId="0" borderId="51" xfId="0" applyFont="1" applyBorder="1" applyAlignment="1">
      <alignment horizontal="left" vertical="top" wrapText="1" indent="1"/>
    </xf>
    <xf numFmtId="0" fontId="5" fillId="0" borderId="25" xfId="0" applyFont="1" applyBorder="1" applyAlignment="1">
      <alignment horizontal="left" vertical="top" wrapText="1" indent="1"/>
    </xf>
    <xf numFmtId="0" fontId="5" fillId="0" borderId="26" xfId="0" applyFont="1" applyBorder="1" applyAlignment="1">
      <alignment horizontal="left" vertical="top" wrapText="1" indent="1"/>
    </xf>
    <xf numFmtId="0" fontId="4" fillId="35" borderId="13" xfId="0" applyFont="1" applyFill="1" applyBorder="1" applyAlignment="1" applyProtection="1">
      <alignment horizontal="left" vertical="top" wrapText="1"/>
      <protection locked="0"/>
    </xf>
    <xf numFmtId="0" fontId="4" fillId="35" borderId="17" xfId="0" applyFont="1" applyFill="1" applyBorder="1" applyAlignment="1" applyProtection="1">
      <alignment horizontal="left" vertical="top" wrapText="1"/>
      <protection locked="0"/>
    </xf>
    <xf numFmtId="0" fontId="4" fillId="35" borderId="14" xfId="0" applyFont="1" applyFill="1" applyBorder="1" applyAlignment="1" applyProtection="1">
      <alignment horizontal="left" vertical="top" wrapText="1"/>
      <protection locked="0"/>
    </xf>
    <xf numFmtId="0" fontId="4" fillId="35" borderId="9" xfId="0" applyFont="1" applyFill="1" applyBorder="1" applyAlignment="1" applyProtection="1">
      <alignment horizontal="left" vertical="top" wrapText="1"/>
      <protection locked="0"/>
    </xf>
    <xf numFmtId="0" fontId="4" fillId="35" borderId="16" xfId="0" applyFont="1" applyFill="1" applyBorder="1" applyAlignment="1" applyProtection="1">
      <alignment horizontal="left" vertical="top" wrapText="1"/>
      <protection locked="0"/>
    </xf>
    <xf numFmtId="0" fontId="4" fillId="35" borderId="10" xfId="0" applyFont="1" applyFill="1" applyBorder="1" applyAlignment="1" applyProtection="1">
      <alignment horizontal="left" vertical="top" wrapText="1"/>
      <protection locked="0"/>
    </xf>
    <xf numFmtId="0" fontId="7" fillId="38" borderId="22" xfId="0" applyFont="1" applyFill="1" applyBorder="1" applyAlignment="1">
      <alignment horizontal="center" vertical="center" wrapText="1"/>
    </xf>
    <xf numFmtId="0" fontId="7" fillId="38" borderId="23" xfId="0" applyFont="1" applyFill="1" applyBorder="1" applyAlignment="1">
      <alignment horizontal="center" vertical="center" wrapText="1"/>
    </xf>
    <xf numFmtId="0" fontId="5" fillId="0" borderId="19" xfId="0" applyFont="1" applyBorder="1" applyAlignment="1">
      <alignment horizontal="right" vertical="top" wrapText="1" indent="1"/>
    </xf>
    <xf numFmtId="0" fontId="6" fillId="38" borderId="60" xfId="0" applyFont="1" applyFill="1" applyBorder="1" applyAlignment="1">
      <alignment horizontal="center" vertical="top" wrapText="1"/>
    </xf>
    <xf numFmtId="0" fontId="6" fillId="38" borderId="61" xfId="0" applyFont="1" applyFill="1" applyBorder="1" applyAlignment="1">
      <alignment horizontal="center" vertical="top" wrapText="1"/>
    </xf>
    <xf numFmtId="0" fontId="6" fillId="38" borderId="62" xfId="0" applyFont="1" applyFill="1" applyBorder="1" applyAlignment="1">
      <alignment horizontal="center" vertical="top" wrapText="1"/>
    </xf>
    <xf numFmtId="0" fontId="6" fillId="38" borderId="63" xfId="0" applyFont="1" applyFill="1" applyBorder="1" applyAlignment="1">
      <alignment horizontal="center" vertical="top" wrapText="1"/>
    </xf>
    <xf numFmtId="0" fontId="6" fillId="38" borderId="64" xfId="0" applyFont="1" applyFill="1" applyBorder="1" applyAlignment="1">
      <alignment horizontal="center" vertical="top" wrapText="1"/>
    </xf>
    <xf numFmtId="0" fontId="6" fillId="38" borderId="65" xfId="0" applyFont="1" applyFill="1" applyBorder="1" applyAlignment="1">
      <alignment horizontal="center" vertical="top" wrapText="1"/>
    </xf>
    <xf numFmtId="0" fontId="6" fillId="38" borderId="56" xfId="0" applyFont="1" applyFill="1" applyBorder="1" applyAlignment="1">
      <alignment horizontal="left" vertical="top" wrapText="1"/>
    </xf>
    <xf numFmtId="0" fontId="6" fillId="38" borderId="57" xfId="0" applyFont="1" applyFill="1" applyBorder="1" applyAlignment="1">
      <alignment horizontal="left" vertical="top" wrapText="1"/>
    </xf>
    <xf numFmtId="0" fontId="6" fillId="38" borderId="66" xfId="0" applyFont="1" applyFill="1" applyBorder="1" applyAlignment="1">
      <alignment horizontal="left" vertical="top" wrapText="1"/>
    </xf>
    <xf numFmtId="0" fontId="39" fillId="35" borderId="34" xfId="183" applyNumberFormat="1" applyFont="1" applyFill="1" applyBorder="1" applyAlignment="1" applyProtection="1">
      <alignment horizontal="left" vertical="top" wrapText="1"/>
      <protection locked="0"/>
    </xf>
    <xf numFmtId="0" fontId="7" fillId="38" borderId="20" xfId="0" applyFont="1" applyFill="1" applyBorder="1" applyAlignment="1">
      <alignment horizontal="center" vertical="center" wrapText="1"/>
    </xf>
    <xf numFmtId="0" fontId="4" fillId="0" borderId="0" xfId="0" applyFont="1" applyBorder="1" applyAlignment="1">
      <alignment horizontal="right" vertical="top" wrapText="1" indent="1"/>
    </xf>
    <xf numFmtId="0" fontId="5" fillId="0" borderId="11" xfId="0" applyFont="1" applyBorder="1" applyAlignment="1">
      <alignment horizontal="right" vertical="top" wrapText="1" indent="1"/>
    </xf>
    <xf numFmtId="0" fontId="5" fillId="0" borderId="12" xfId="0" applyFont="1" applyBorder="1" applyAlignment="1">
      <alignment horizontal="right" vertical="top" wrapText="1" indent="1"/>
    </xf>
    <xf numFmtId="0" fontId="5" fillId="0" borderId="7" xfId="0" applyFont="1" applyFill="1" applyBorder="1" applyAlignment="1">
      <alignment horizontal="left" vertical="top" wrapText="1"/>
    </xf>
    <xf numFmtId="0" fontId="5" fillId="0" borderId="0" xfId="0" applyFont="1" applyFill="1" applyBorder="1" applyAlignment="1">
      <alignment horizontal="left" vertical="top" wrapText="1"/>
    </xf>
    <xf numFmtId="0" fontId="5" fillId="0" borderId="8" xfId="0" applyFont="1" applyFill="1" applyBorder="1" applyAlignment="1">
      <alignment horizontal="left" vertical="top" wrapText="1"/>
    </xf>
    <xf numFmtId="0" fontId="41" fillId="33" borderId="7" xfId="0" applyFont="1" applyFill="1" applyBorder="1" applyAlignment="1">
      <alignment horizontal="left" wrapText="1"/>
    </xf>
    <xf numFmtId="0" fontId="41" fillId="33" borderId="0" xfId="0" applyFont="1" applyFill="1" applyBorder="1" applyAlignment="1">
      <alignment horizontal="left" wrapText="1"/>
    </xf>
    <xf numFmtId="0" fontId="41" fillId="33" borderId="8" xfId="0" applyFont="1" applyFill="1" applyBorder="1" applyAlignment="1">
      <alignment horizontal="left" wrapText="1"/>
    </xf>
    <xf numFmtId="0" fontId="6" fillId="38" borderId="56" xfId="0" applyFont="1" applyFill="1" applyBorder="1" applyAlignment="1">
      <alignment horizontal="center" vertical="top" wrapText="1"/>
    </xf>
    <xf numFmtId="0" fontId="6" fillId="38" borderId="57" xfId="0" applyFont="1" applyFill="1" applyBorder="1" applyAlignment="1">
      <alignment horizontal="center" vertical="top" wrapText="1"/>
    </xf>
    <xf numFmtId="0" fontId="6" fillId="38" borderId="66" xfId="0" applyFont="1" applyFill="1" applyBorder="1" applyAlignment="1">
      <alignment horizontal="center" vertical="top" wrapText="1"/>
    </xf>
    <xf numFmtId="0" fontId="6" fillId="38" borderId="58" xfId="0" applyFont="1" applyFill="1" applyBorder="1" applyAlignment="1">
      <alignment horizontal="center" vertical="top" wrapText="1"/>
    </xf>
    <xf numFmtId="0" fontId="6" fillId="38" borderId="59" xfId="0" applyFont="1" applyFill="1" applyBorder="1" applyAlignment="1">
      <alignment horizontal="center" vertical="top" wrapText="1"/>
    </xf>
    <xf numFmtId="0" fontId="5" fillId="0" borderId="35" xfId="0" applyFont="1" applyBorder="1" applyAlignment="1">
      <alignment vertical="center" wrapText="1"/>
    </xf>
    <xf numFmtId="0" fontId="5" fillId="0" borderId="20" xfId="0" applyFont="1" applyBorder="1" applyAlignment="1">
      <alignment vertical="center" wrapText="1"/>
    </xf>
    <xf numFmtId="165" fontId="39" fillId="35" borderId="31" xfId="25686" applyNumberFormat="1" applyFont="1" applyFill="1" applyBorder="1" applyAlignment="1" applyProtection="1">
      <alignment horizontal="center" vertical="center" wrapText="1"/>
      <protection locked="0"/>
    </xf>
    <xf numFmtId="165" fontId="39" fillId="35" borderId="35" xfId="25686" applyNumberFormat="1" applyFont="1" applyFill="1" applyBorder="1" applyAlignment="1" applyProtection="1">
      <alignment horizontal="center" vertical="center" wrapText="1"/>
      <protection locked="0"/>
    </xf>
    <xf numFmtId="165" fontId="39" fillId="36" borderId="31" xfId="25686" applyNumberFormat="1" applyFont="1" applyFill="1" applyBorder="1" applyAlignment="1" applyProtection="1">
      <alignment horizontal="center" vertical="center" wrapText="1"/>
    </xf>
    <xf numFmtId="165" fontId="39" fillId="36" borderId="35" xfId="25686" applyNumberFormat="1" applyFont="1" applyFill="1" applyBorder="1" applyAlignment="1" applyProtection="1">
      <alignment horizontal="center" vertical="center" wrapText="1"/>
    </xf>
    <xf numFmtId="0" fontId="5" fillId="0" borderId="20" xfId="0" applyFont="1" applyBorder="1" applyAlignment="1">
      <alignment horizontal="right" vertical="top" wrapText="1" indent="1"/>
    </xf>
    <xf numFmtId="0" fontId="5" fillId="0" borderId="20" xfId="0" applyFont="1" applyBorder="1" applyAlignment="1">
      <alignment horizontal="right" vertical="center" wrapText="1" indent="1"/>
    </xf>
    <xf numFmtId="0" fontId="5" fillId="0" borderId="35" xfId="0" applyFont="1" applyBorder="1" applyAlignment="1">
      <alignment horizontal="right" vertical="top" wrapText="1" indent="1"/>
    </xf>
    <xf numFmtId="0" fontId="5" fillId="0" borderId="45" xfId="0" applyFont="1" applyBorder="1" applyAlignment="1">
      <alignment horizontal="left" vertical="center" wrapText="1"/>
    </xf>
    <xf numFmtId="0" fontId="5" fillId="0" borderId="46" xfId="0" applyFont="1" applyBorder="1" applyAlignment="1">
      <alignment horizontal="left" vertical="center" wrapText="1"/>
    </xf>
    <xf numFmtId="0" fontId="5" fillId="0" borderId="47" xfId="0" applyFont="1" applyBorder="1" applyAlignment="1">
      <alignment horizontal="left" vertical="center" wrapText="1"/>
    </xf>
    <xf numFmtId="0" fontId="5" fillId="0" borderId="48" xfId="0" applyFont="1" applyBorder="1" applyAlignment="1">
      <alignment horizontal="left" vertical="center" wrapText="1"/>
    </xf>
    <xf numFmtId="0" fontId="5" fillId="38" borderId="35" xfId="0" applyFont="1" applyFill="1" applyBorder="1" applyAlignment="1">
      <alignment horizontal="center" vertical="center" wrapText="1"/>
    </xf>
    <xf numFmtId="0" fontId="5" fillId="38" borderId="20" xfId="0" applyFont="1" applyFill="1" applyBorder="1" applyAlignment="1">
      <alignment horizontal="center" vertical="center" wrapText="1"/>
    </xf>
    <xf numFmtId="0" fontId="5" fillId="38" borderId="31" xfId="0" applyFont="1" applyFill="1" applyBorder="1" applyAlignment="1">
      <alignment horizontal="center" vertical="center" wrapText="1"/>
    </xf>
    <xf numFmtId="0" fontId="5" fillId="0" borderId="40" xfId="0" applyFont="1" applyBorder="1" applyAlignment="1">
      <alignment horizontal="left" vertical="center"/>
    </xf>
    <xf numFmtId="0" fontId="5" fillId="0" borderId="23" xfId="0" applyFont="1" applyBorder="1" applyAlignment="1">
      <alignment horizontal="left" vertical="center"/>
    </xf>
    <xf numFmtId="0" fontId="5" fillId="0" borderId="35" xfId="0" applyFont="1" applyBorder="1" applyAlignment="1">
      <alignment horizontal="left" vertical="center"/>
    </xf>
    <xf numFmtId="0" fontId="5" fillId="0" borderId="20" xfId="0" applyFont="1" applyBorder="1" applyAlignment="1">
      <alignment horizontal="left" vertical="center"/>
    </xf>
    <xf numFmtId="0" fontId="5" fillId="0" borderId="36" xfId="0" applyFont="1" applyBorder="1" applyAlignment="1">
      <alignment horizontal="left" vertical="center"/>
    </xf>
    <xf numFmtId="0" fontId="5" fillId="0" borderId="22" xfId="0" applyFont="1" applyBorder="1" applyAlignment="1">
      <alignment horizontal="left" vertical="center"/>
    </xf>
    <xf numFmtId="0" fontId="5" fillId="0" borderId="23" xfId="0" applyFont="1" applyBorder="1" applyAlignment="1">
      <alignment horizontal="right" vertical="top" indent="1"/>
    </xf>
    <xf numFmtId="0" fontId="5" fillId="0" borderId="22" xfId="0" applyFont="1" applyBorder="1" applyAlignment="1">
      <alignment horizontal="right" vertical="top" indent="1"/>
    </xf>
    <xf numFmtId="0" fontId="45" fillId="38" borderId="20" xfId="0" applyFont="1" applyFill="1" applyBorder="1" applyAlignment="1">
      <alignment horizontal="center" vertical="top" wrapText="1"/>
    </xf>
    <xf numFmtId="0" fontId="46" fillId="35" borderId="20" xfId="183" applyNumberFormat="1" applyFont="1" applyFill="1" applyBorder="1" applyAlignment="1" applyProtection="1">
      <alignment horizontal="center" vertical="center" wrapText="1"/>
      <protection locked="0"/>
    </xf>
    <xf numFmtId="0" fontId="5" fillId="0" borderId="7" xfId="0" applyFont="1" applyBorder="1" applyAlignment="1">
      <alignment horizontal="left" vertical="top"/>
    </xf>
    <xf numFmtId="0" fontId="5" fillId="0" borderId="0" xfId="0" applyFont="1" applyBorder="1" applyAlignment="1">
      <alignment horizontal="left" vertical="top"/>
    </xf>
    <xf numFmtId="0" fontId="5" fillId="38" borderId="51" xfId="0" applyFont="1" applyFill="1" applyBorder="1" applyAlignment="1">
      <alignment horizontal="center" vertical="center" wrapText="1"/>
    </xf>
    <xf numFmtId="0" fontId="5" fillId="38" borderId="25" xfId="0" applyFont="1" applyFill="1" applyBorder="1" applyAlignment="1">
      <alignment horizontal="center" vertical="center" wrapText="1"/>
    </xf>
    <xf numFmtId="0" fontId="5" fillId="38" borderId="52" xfId="0" applyFont="1" applyFill="1" applyBorder="1" applyAlignment="1">
      <alignment horizontal="center" vertical="center" wrapText="1"/>
    </xf>
    <xf numFmtId="0" fontId="5" fillId="38" borderId="49" xfId="0" applyFont="1" applyFill="1" applyBorder="1" applyAlignment="1">
      <alignment horizontal="center" vertical="center" wrapText="1"/>
    </xf>
    <xf numFmtId="0" fontId="5" fillId="38" borderId="29" xfId="0" applyFont="1" applyFill="1" applyBorder="1" applyAlignment="1">
      <alignment horizontal="center" vertical="center" wrapText="1"/>
    </xf>
    <xf numFmtId="0" fontId="5" fillId="38" borderId="53" xfId="0" applyFont="1" applyFill="1" applyBorder="1" applyAlignment="1">
      <alignment horizontal="center" vertical="center" wrapText="1"/>
    </xf>
    <xf numFmtId="0" fontId="5" fillId="0" borderId="49" xfId="0" applyFont="1" applyBorder="1" applyAlignment="1">
      <alignment horizontal="center" vertical="top" wrapText="1"/>
    </xf>
    <xf numFmtId="0" fontId="5" fillId="0" borderId="29" xfId="0" applyFont="1" applyBorder="1" applyAlignment="1">
      <alignment horizontal="center" vertical="top" wrapText="1"/>
    </xf>
    <xf numFmtId="0" fontId="5" fillId="0" borderId="30" xfId="0" applyFont="1" applyBorder="1" applyAlignment="1">
      <alignment horizontal="center" vertical="top" wrapText="1"/>
    </xf>
    <xf numFmtId="0" fontId="6" fillId="0" borderId="23" xfId="0" applyFont="1" applyBorder="1" applyAlignment="1">
      <alignment horizontal="right" vertical="center" wrapText="1" indent="1"/>
    </xf>
    <xf numFmtId="0" fontId="6" fillId="0" borderId="20" xfId="0" applyFont="1" applyBorder="1" applyAlignment="1">
      <alignment horizontal="right" vertical="center" wrapText="1" indent="1"/>
    </xf>
    <xf numFmtId="0" fontId="5" fillId="0" borderId="20" xfId="0" applyFont="1" applyBorder="1" applyAlignment="1">
      <alignment horizontal="right" vertical="top" indent="1"/>
    </xf>
    <xf numFmtId="0" fontId="5" fillId="0" borderId="46" xfId="0" applyFont="1" applyBorder="1" applyAlignment="1">
      <alignment horizontal="right" vertical="top" indent="1"/>
    </xf>
    <xf numFmtId="0" fontId="5" fillId="0" borderId="48" xfId="0" applyFont="1" applyBorder="1" applyAlignment="1">
      <alignment horizontal="right" vertical="top" indent="1"/>
    </xf>
    <xf numFmtId="0" fontId="6" fillId="38" borderId="68" xfId="0" applyFont="1" applyFill="1" applyBorder="1" applyAlignment="1">
      <alignment horizontal="center" vertical="top" wrapText="1"/>
    </xf>
    <xf numFmtId="0" fontId="45" fillId="38" borderId="50" xfId="0" applyFont="1" applyFill="1" applyBorder="1" applyAlignment="1">
      <alignment horizontal="center" vertical="top" wrapText="1"/>
    </xf>
    <xf numFmtId="0" fontId="45" fillId="38" borderId="55" xfId="0" applyFont="1" applyFill="1" applyBorder="1" applyAlignment="1">
      <alignment horizontal="center" vertical="top" wrapText="1"/>
    </xf>
    <xf numFmtId="0" fontId="45" fillId="38" borderId="67" xfId="0" applyFont="1" applyFill="1" applyBorder="1" applyAlignment="1">
      <alignment horizontal="center" vertical="top" wrapText="1"/>
    </xf>
    <xf numFmtId="0" fontId="6" fillId="38" borderId="58" xfId="0" applyFont="1" applyFill="1" applyBorder="1" applyAlignment="1">
      <alignment horizontal="left" vertical="top" wrapText="1"/>
    </xf>
    <xf numFmtId="0" fontId="6" fillId="38" borderId="59" xfId="0" applyFont="1" applyFill="1" applyBorder="1" applyAlignment="1">
      <alignment horizontal="left" vertical="top" wrapText="1"/>
    </xf>
    <xf numFmtId="0" fontId="6" fillId="38" borderId="68" xfId="0" applyFont="1" applyFill="1" applyBorder="1" applyAlignment="1">
      <alignment horizontal="left" vertical="top" wrapText="1"/>
    </xf>
    <xf numFmtId="0" fontId="7" fillId="35" borderId="50" xfId="0" applyFont="1" applyFill="1" applyBorder="1" applyAlignment="1" applyProtection="1">
      <alignment horizontal="center" vertical="center" wrapText="1"/>
      <protection locked="0"/>
    </xf>
    <xf numFmtId="0" fontId="7" fillId="35" borderId="55" xfId="0" applyFont="1" applyFill="1" applyBorder="1" applyAlignment="1" applyProtection="1">
      <alignment horizontal="center" vertical="center" wrapText="1"/>
      <protection locked="0"/>
    </xf>
    <xf numFmtId="0" fontId="7" fillId="35" borderId="67" xfId="0" applyFont="1" applyFill="1" applyBorder="1" applyAlignment="1" applyProtection="1">
      <alignment horizontal="center" vertical="center" wrapText="1"/>
      <protection locked="0"/>
    </xf>
    <xf numFmtId="0" fontId="5" fillId="0" borderId="21" xfId="0" applyFont="1" applyBorder="1" applyAlignment="1">
      <alignment horizontal="left" vertical="top" wrapText="1"/>
    </xf>
    <xf numFmtId="0" fontId="5" fillId="0" borderId="20" xfId="0" applyFont="1" applyBorder="1" applyAlignment="1">
      <alignment horizontal="center" vertical="center" wrapText="1"/>
    </xf>
    <xf numFmtId="165" fontId="39" fillId="36" borderId="20" xfId="25686" applyNumberFormat="1" applyFont="1" applyFill="1" applyBorder="1" applyAlignment="1" applyProtection="1">
      <alignment horizontal="center" vertical="center" wrapText="1"/>
    </xf>
    <xf numFmtId="0" fontId="5" fillId="0" borderId="48" xfId="0" applyFont="1" applyBorder="1" applyAlignment="1">
      <alignment horizontal="right" vertical="center" wrapText="1" indent="1"/>
    </xf>
    <xf numFmtId="0" fontId="5" fillId="0" borderId="46" xfId="0" applyFont="1" applyBorder="1" applyAlignment="1">
      <alignment horizontal="right" vertical="center" wrapText="1" indent="1"/>
    </xf>
    <xf numFmtId="0" fontId="5" fillId="0" borderId="23" xfId="0" applyFont="1" applyBorder="1" applyAlignment="1">
      <alignment horizontal="right" vertical="center" wrapText="1" indent="1"/>
    </xf>
    <xf numFmtId="0" fontId="39" fillId="36" borderId="24" xfId="183" applyNumberFormat="1" applyFont="1" applyFill="1" applyBorder="1" applyAlignment="1" applyProtection="1">
      <alignment horizontal="center" vertical="top" wrapText="1"/>
    </xf>
    <xf numFmtId="0" fontId="39" fillId="36" borderId="25" xfId="183" applyNumberFormat="1" applyFont="1" applyFill="1" applyBorder="1" applyAlignment="1" applyProtection="1">
      <alignment horizontal="center" vertical="top" wrapText="1"/>
    </xf>
    <xf numFmtId="0" fontId="39" fillId="36" borderId="27" xfId="183" applyNumberFormat="1" applyFont="1" applyFill="1" applyBorder="1" applyAlignment="1" applyProtection="1">
      <alignment horizontal="center" vertical="top" wrapText="1"/>
    </xf>
    <xf numFmtId="0" fontId="39" fillId="36" borderId="0" xfId="183" applyNumberFormat="1" applyFont="1" applyFill="1" applyBorder="1" applyAlignment="1" applyProtection="1">
      <alignment horizontal="center" vertical="top" wrapText="1"/>
    </xf>
    <xf numFmtId="0" fontId="39" fillId="36" borderId="28" xfId="183" applyNumberFormat="1" applyFont="1" applyFill="1" applyBorder="1" applyAlignment="1" applyProtection="1">
      <alignment horizontal="center" vertical="top" wrapText="1"/>
    </xf>
    <xf numFmtId="0" fontId="39" fillId="36" borderId="29" xfId="183" applyNumberFormat="1" applyFont="1" applyFill="1" applyBorder="1" applyAlignment="1" applyProtection="1">
      <alignment horizontal="center" vertical="top" wrapText="1"/>
    </xf>
    <xf numFmtId="0" fontId="6" fillId="38" borderId="50" xfId="0" applyFont="1" applyFill="1" applyBorder="1" applyAlignment="1">
      <alignment horizontal="center" vertical="top"/>
    </xf>
    <xf numFmtId="0" fontId="6" fillId="38" borderId="55" xfId="0" applyFont="1" applyFill="1" applyBorder="1" applyAlignment="1">
      <alignment horizontal="center" vertical="top"/>
    </xf>
    <xf numFmtId="0" fontId="6" fillId="38" borderId="67" xfId="0" applyFont="1" applyFill="1" applyBorder="1" applyAlignment="1">
      <alignment horizontal="center" vertical="top"/>
    </xf>
    <xf numFmtId="0" fontId="6" fillId="38" borderId="50" xfId="0" applyFont="1" applyFill="1" applyBorder="1" applyAlignment="1">
      <alignment horizontal="left" vertical="top"/>
    </xf>
    <xf numFmtId="0" fontId="6" fillId="38" borderId="55" xfId="0" applyFont="1" applyFill="1" applyBorder="1" applyAlignment="1">
      <alignment horizontal="left" vertical="top"/>
    </xf>
    <xf numFmtId="0" fontId="6" fillId="38" borderId="67" xfId="0" applyFont="1" applyFill="1" applyBorder="1" applyAlignment="1">
      <alignment horizontal="left" vertical="top"/>
    </xf>
    <xf numFmtId="0" fontId="4" fillId="35" borderId="0" xfId="0" applyFont="1" applyFill="1" applyAlignment="1" applyProtection="1">
      <alignment horizontal="left" vertical="top" wrapText="1"/>
      <protection locked="0"/>
    </xf>
    <xf numFmtId="0" fontId="5" fillId="0" borderId="7" xfId="0" applyFont="1" applyBorder="1" applyAlignment="1">
      <alignment horizontal="right" vertical="top" indent="1"/>
    </xf>
    <xf numFmtId="0" fontId="5" fillId="0" borderId="0" xfId="0" applyFont="1" applyBorder="1" applyAlignment="1">
      <alignment horizontal="right" vertical="top" indent="1"/>
    </xf>
    <xf numFmtId="0" fontId="5" fillId="0" borderId="21" xfId="0" applyFont="1" applyBorder="1" applyAlignment="1">
      <alignment horizontal="right" vertical="top" indent="1"/>
    </xf>
    <xf numFmtId="0" fontId="65" fillId="34" borderId="83" xfId="25690" applyFont="1" applyFill="1" applyBorder="1" applyAlignment="1">
      <alignment horizontal="right"/>
    </xf>
    <xf numFmtId="0" fontId="65" fillId="34" borderId="84" xfId="25690" applyFont="1" applyFill="1" applyBorder="1" applyAlignment="1">
      <alignment horizontal="right"/>
    </xf>
    <xf numFmtId="0" fontId="66" fillId="46" borderId="83" xfId="25690" applyFont="1" applyFill="1" applyBorder="1" applyAlignment="1">
      <alignment horizontal="center"/>
    </xf>
    <xf numFmtId="0" fontId="66" fillId="46" borderId="84" xfId="25690" applyFont="1" applyFill="1" applyBorder="1" applyAlignment="1">
      <alignment horizontal="center"/>
    </xf>
    <xf numFmtId="0" fontId="66" fillId="47" borderId="83" xfId="25690" applyFont="1" applyFill="1" applyBorder="1" applyAlignment="1">
      <alignment horizontal="center"/>
    </xf>
    <xf numFmtId="0" fontId="66" fillId="47" borderId="84" xfId="25690" applyFont="1" applyFill="1" applyBorder="1" applyAlignment="1">
      <alignment horizontal="center"/>
    </xf>
  </cellXfs>
  <cellStyles count="25691">
    <cellStyle name="$ sign heading" xfId="1" xr:uid="{00000000-0005-0000-0000-000000000000}"/>
    <cellStyle name="20% - Accent1 2" xfId="2" xr:uid="{00000000-0005-0000-0000-000001000000}"/>
    <cellStyle name="20% - Accent1 3" xfId="3" xr:uid="{00000000-0005-0000-0000-000002000000}"/>
    <cellStyle name="20% - Accent1 3 2" xfId="4" xr:uid="{00000000-0005-0000-0000-000003000000}"/>
    <cellStyle name="20% - Accent1 4" xfId="5" xr:uid="{00000000-0005-0000-0000-000004000000}"/>
    <cellStyle name="20% - Accent1 4 2" xfId="6" xr:uid="{00000000-0005-0000-0000-000005000000}"/>
    <cellStyle name="20% - Accent1 5" xfId="7" xr:uid="{00000000-0005-0000-0000-000006000000}"/>
    <cellStyle name="20% - Accent1 6" xfId="8" xr:uid="{00000000-0005-0000-0000-000007000000}"/>
    <cellStyle name="20% - Accent2 2" xfId="9" xr:uid="{00000000-0005-0000-0000-000008000000}"/>
    <cellStyle name="20% - Accent2 3" xfId="10" xr:uid="{00000000-0005-0000-0000-000009000000}"/>
    <cellStyle name="20% - Accent2 3 2" xfId="11" xr:uid="{00000000-0005-0000-0000-00000A000000}"/>
    <cellStyle name="20% - Accent2 4" xfId="12" xr:uid="{00000000-0005-0000-0000-00000B000000}"/>
    <cellStyle name="20% - Accent2 4 2" xfId="13" xr:uid="{00000000-0005-0000-0000-00000C000000}"/>
    <cellStyle name="20% - Accent2 5" xfId="14" xr:uid="{00000000-0005-0000-0000-00000D000000}"/>
    <cellStyle name="20% - Accent2 6" xfId="15" xr:uid="{00000000-0005-0000-0000-00000E000000}"/>
    <cellStyle name="20% - Accent3 2" xfId="16" xr:uid="{00000000-0005-0000-0000-00000F000000}"/>
    <cellStyle name="20% - Accent3 3" xfId="17" xr:uid="{00000000-0005-0000-0000-000010000000}"/>
    <cellStyle name="20% - Accent3 3 2" xfId="18" xr:uid="{00000000-0005-0000-0000-000011000000}"/>
    <cellStyle name="20% - Accent3 4" xfId="19" xr:uid="{00000000-0005-0000-0000-000012000000}"/>
    <cellStyle name="20% - Accent3 4 2" xfId="20" xr:uid="{00000000-0005-0000-0000-000013000000}"/>
    <cellStyle name="20% - Accent3 5" xfId="21" xr:uid="{00000000-0005-0000-0000-000014000000}"/>
    <cellStyle name="20% - Accent3 6" xfId="22" xr:uid="{00000000-0005-0000-0000-000015000000}"/>
    <cellStyle name="20% - Accent4 2" xfId="23" xr:uid="{00000000-0005-0000-0000-000016000000}"/>
    <cellStyle name="20% - Accent4 3" xfId="24" xr:uid="{00000000-0005-0000-0000-000017000000}"/>
    <cellStyle name="20% - Accent4 3 2" xfId="25" xr:uid="{00000000-0005-0000-0000-000018000000}"/>
    <cellStyle name="20% - Accent4 4" xfId="26" xr:uid="{00000000-0005-0000-0000-000019000000}"/>
    <cellStyle name="20% - Accent4 4 2" xfId="27" xr:uid="{00000000-0005-0000-0000-00001A000000}"/>
    <cellStyle name="20% - Accent4 5" xfId="28" xr:uid="{00000000-0005-0000-0000-00001B000000}"/>
    <cellStyle name="20% - Accent4 6" xfId="29" xr:uid="{00000000-0005-0000-0000-00001C000000}"/>
    <cellStyle name="20% - Accent5 2" xfId="30" xr:uid="{00000000-0005-0000-0000-00001D000000}"/>
    <cellStyle name="20% - Accent5 3" xfId="31" xr:uid="{00000000-0005-0000-0000-00001E000000}"/>
    <cellStyle name="20% - Accent5 3 2" xfId="32" xr:uid="{00000000-0005-0000-0000-00001F000000}"/>
    <cellStyle name="20% - Accent5 4" xfId="33" xr:uid="{00000000-0005-0000-0000-000020000000}"/>
    <cellStyle name="20% - Accent5 4 2" xfId="34" xr:uid="{00000000-0005-0000-0000-000021000000}"/>
    <cellStyle name="20% - Accent5 5" xfId="35" xr:uid="{00000000-0005-0000-0000-000022000000}"/>
    <cellStyle name="20% - Accent5 6" xfId="36" xr:uid="{00000000-0005-0000-0000-000023000000}"/>
    <cellStyle name="20% - Accent6 2" xfId="37" xr:uid="{00000000-0005-0000-0000-000024000000}"/>
    <cellStyle name="20% - Accent6 3" xfId="38" xr:uid="{00000000-0005-0000-0000-000025000000}"/>
    <cellStyle name="20% - Accent6 3 2" xfId="39" xr:uid="{00000000-0005-0000-0000-000026000000}"/>
    <cellStyle name="20% - Accent6 4" xfId="40" xr:uid="{00000000-0005-0000-0000-000027000000}"/>
    <cellStyle name="20% - Accent6 4 2" xfId="41" xr:uid="{00000000-0005-0000-0000-000028000000}"/>
    <cellStyle name="20% - Accent6 5" xfId="42" xr:uid="{00000000-0005-0000-0000-000029000000}"/>
    <cellStyle name="20% - Accent6 6" xfId="43" xr:uid="{00000000-0005-0000-0000-00002A000000}"/>
    <cellStyle name="40% - Accent1 2" xfId="44" xr:uid="{00000000-0005-0000-0000-00002B000000}"/>
    <cellStyle name="40% - Accent1 3" xfId="45" xr:uid="{00000000-0005-0000-0000-00002C000000}"/>
    <cellStyle name="40% - Accent1 3 2" xfId="46" xr:uid="{00000000-0005-0000-0000-00002D000000}"/>
    <cellStyle name="40% - Accent1 4" xfId="47" xr:uid="{00000000-0005-0000-0000-00002E000000}"/>
    <cellStyle name="40% - Accent1 4 2" xfId="48" xr:uid="{00000000-0005-0000-0000-00002F000000}"/>
    <cellStyle name="40% - Accent1 5" xfId="49" xr:uid="{00000000-0005-0000-0000-000030000000}"/>
    <cellStyle name="40% - Accent1 6" xfId="50" xr:uid="{00000000-0005-0000-0000-000031000000}"/>
    <cellStyle name="40% - Accent2 2" xfId="51" xr:uid="{00000000-0005-0000-0000-000032000000}"/>
    <cellStyle name="40% - Accent2 3" xfId="52" xr:uid="{00000000-0005-0000-0000-000033000000}"/>
    <cellStyle name="40% - Accent2 3 2" xfId="53" xr:uid="{00000000-0005-0000-0000-000034000000}"/>
    <cellStyle name="40% - Accent2 4" xfId="54" xr:uid="{00000000-0005-0000-0000-000035000000}"/>
    <cellStyle name="40% - Accent2 4 2" xfId="55" xr:uid="{00000000-0005-0000-0000-000036000000}"/>
    <cellStyle name="40% - Accent2 5" xfId="56" xr:uid="{00000000-0005-0000-0000-000037000000}"/>
    <cellStyle name="40% - Accent2 6" xfId="57" xr:uid="{00000000-0005-0000-0000-000038000000}"/>
    <cellStyle name="40% - Accent3 2" xfId="58" xr:uid="{00000000-0005-0000-0000-000039000000}"/>
    <cellStyle name="40% - Accent3 3" xfId="59" xr:uid="{00000000-0005-0000-0000-00003A000000}"/>
    <cellStyle name="40% - Accent3 3 2" xfId="60" xr:uid="{00000000-0005-0000-0000-00003B000000}"/>
    <cellStyle name="40% - Accent3 4" xfId="61" xr:uid="{00000000-0005-0000-0000-00003C000000}"/>
    <cellStyle name="40% - Accent3 4 2" xfId="62" xr:uid="{00000000-0005-0000-0000-00003D000000}"/>
    <cellStyle name="40% - Accent3 5" xfId="63" xr:uid="{00000000-0005-0000-0000-00003E000000}"/>
    <cellStyle name="40% - Accent3 6" xfId="64" xr:uid="{00000000-0005-0000-0000-00003F000000}"/>
    <cellStyle name="40% - Accent4 2" xfId="65" xr:uid="{00000000-0005-0000-0000-000040000000}"/>
    <cellStyle name="40% - Accent4 3" xfId="66" xr:uid="{00000000-0005-0000-0000-000041000000}"/>
    <cellStyle name="40% - Accent4 3 2" xfId="67" xr:uid="{00000000-0005-0000-0000-000042000000}"/>
    <cellStyle name="40% - Accent4 4" xfId="68" xr:uid="{00000000-0005-0000-0000-000043000000}"/>
    <cellStyle name="40% - Accent4 4 2" xfId="69" xr:uid="{00000000-0005-0000-0000-000044000000}"/>
    <cellStyle name="40% - Accent4 5" xfId="70" xr:uid="{00000000-0005-0000-0000-000045000000}"/>
    <cellStyle name="40% - Accent4 6" xfId="71" xr:uid="{00000000-0005-0000-0000-000046000000}"/>
    <cellStyle name="40% - Accent5 2" xfId="72" xr:uid="{00000000-0005-0000-0000-000047000000}"/>
    <cellStyle name="40% - Accent5 3" xfId="73" xr:uid="{00000000-0005-0000-0000-000048000000}"/>
    <cellStyle name="40% - Accent5 3 2" xfId="74" xr:uid="{00000000-0005-0000-0000-000049000000}"/>
    <cellStyle name="40% - Accent5 4" xfId="75" xr:uid="{00000000-0005-0000-0000-00004A000000}"/>
    <cellStyle name="40% - Accent5 4 2" xfId="76" xr:uid="{00000000-0005-0000-0000-00004B000000}"/>
    <cellStyle name="40% - Accent5 5" xfId="77" xr:uid="{00000000-0005-0000-0000-00004C000000}"/>
    <cellStyle name="40% - Accent5 6" xfId="78" xr:uid="{00000000-0005-0000-0000-00004D000000}"/>
    <cellStyle name="40% - Accent6 2" xfId="79" xr:uid="{00000000-0005-0000-0000-00004E000000}"/>
    <cellStyle name="40% - Accent6 3" xfId="80" xr:uid="{00000000-0005-0000-0000-00004F000000}"/>
    <cellStyle name="40% - Accent6 3 2" xfId="81" xr:uid="{00000000-0005-0000-0000-000050000000}"/>
    <cellStyle name="40% - Accent6 4" xfId="82" xr:uid="{00000000-0005-0000-0000-000051000000}"/>
    <cellStyle name="40% - Accent6 4 2" xfId="83" xr:uid="{00000000-0005-0000-0000-000052000000}"/>
    <cellStyle name="40% - Accent6 5" xfId="84" xr:uid="{00000000-0005-0000-0000-000053000000}"/>
    <cellStyle name="40% - Accent6 6" xfId="85" xr:uid="{00000000-0005-0000-0000-000054000000}"/>
    <cellStyle name="60% - Accent1 2" xfId="86" xr:uid="{00000000-0005-0000-0000-000055000000}"/>
    <cellStyle name="60% - Accent2 2" xfId="87" xr:uid="{00000000-0005-0000-0000-000056000000}"/>
    <cellStyle name="60% - Accent3 2" xfId="88" xr:uid="{00000000-0005-0000-0000-000057000000}"/>
    <cellStyle name="60% - Accent4 2" xfId="89" xr:uid="{00000000-0005-0000-0000-000058000000}"/>
    <cellStyle name="60% - Accent5 2" xfId="90" xr:uid="{00000000-0005-0000-0000-000059000000}"/>
    <cellStyle name="60% - Accent6 2" xfId="91" xr:uid="{00000000-0005-0000-0000-00005A000000}"/>
    <cellStyle name="Accent1 2" xfId="92" xr:uid="{00000000-0005-0000-0000-00005B000000}"/>
    <cellStyle name="Accent2 2" xfId="93" xr:uid="{00000000-0005-0000-0000-00005C000000}"/>
    <cellStyle name="Accent3 2" xfId="94" xr:uid="{00000000-0005-0000-0000-00005D000000}"/>
    <cellStyle name="Accent4 2" xfId="95" xr:uid="{00000000-0005-0000-0000-00005E000000}"/>
    <cellStyle name="Accent5 2" xfId="96" xr:uid="{00000000-0005-0000-0000-00005F000000}"/>
    <cellStyle name="Accent6 2" xfId="97" xr:uid="{00000000-0005-0000-0000-000060000000}"/>
    <cellStyle name="Bad 2" xfId="98" xr:uid="{00000000-0005-0000-0000-000061000000}"/>
    <cellStyle name="Calculation 2" xfId="99" xr:uid="{00000000-0005-0000-0000-000062000000}"/>
    <cellStyle name="Check Cell 2" xfId="100" xr:uid="{00000000-0005-0000-0000-000063000000}"/>
    <cellStyle name="Co.Name" xfId="101" xr:uid="{00000000-0005-0000-0000-000064000000}"/>
    <cellStyle name="Comma" xfId="25686" builtinId="3"/>
    <cellStyle name="Comma 10" xfId="102" xr:uid="{00000000-0005-0000-0000-000066000000}"/>
    <cellStyle name="Comma 10 2" xfId="103" xr:uid="{00000000-0005-0000-0000-000067000000}"/>
    <cellStyle name="Comma 10 2 2" xfId="104" xr:uid="{00000000-0005-0000-0000-000068000000}"/>
    <cellStyle name="Comma 10 3" xfId="105" xr:uid="{00000000-0005-0000-0000-000069000000}"/>
    <cellStyle name="Comma 10 4" xfId="106" xr:uid="{00000000-0005-0000-0000-00006A000000}"/>
    <cellStyle name="Comma 11" xfId="107" xr:uid="{00000000-0005-0000-0000-00006B000000}"/>
    <cellStyle name="Comma 11 2" xfId="108" xr:uid="{00000000-0005-0000-0000-00006C000000}"/>
    <cellStyle name="Comma 11 2 2" xfId="109" xr:uid="{00000000-0005-0000-0000-00006D000000}"/>
    <cellStyle name="Comma 11 2 3" xfId="110" xr:uid="{00000000-0005-0000-0000-00006E000000}"/>
    <cellStyle name="Comma 11 3" xfId="111" xr:uid="{00000000-0005-0000-0000-00006F000000}"/>
    <cellStyle name="Comma 11 4" xfId="112" xr:uid="{00000000-0005-0000-0000-000070000000}"/>
    <cellStyle name="Comma 12" xfId="113" xr:uid="{00000000-0005-0000-0000-000071000000}"/>
    <cellStyle name="Comma 12 2" xfId="114" xr:uid="{00000000-0005-0000-0000-000072000000}"/>
    <cellStyle name="Comma 12 2 2" xfId="115" xr:uid="{00000000-0005-0000-0000-000073000000}"/>
    <cellStyle name="Comma 12 2 3" xfId="116" xr:uid="{00000000-0005-0000-0000-000074000000}"/>
    <cellStyle name="Comma 12 3" xfId="117" xr:uid="{00000000-0005-0000-0000-000075000000}"/>
    <cellStyle name="Comma 12 4" xfId="118" xr:uid="{00000000-0005-0000-0000-000076000000}"/>
    <cellStyle name="Comma 13" xfId="119" xr:uid="{00000000-0005-0000-0000-000077000000}"/>
    <cellStyle name="Comma 13 2" xfId="120" xr:uid="{00000000-0005-0000-0000-000078000000}"/>
    <cellStyle name="Comma 13 2 2" xfId="121" xr:uid="{00000000-0005-0000-0000-000079000000}"/>
    <cellStyle name="Comma 13 2 3" xfId="122" xr:uid="{00000000-0005-0000-0000-00007A000000}"/>
    <cellStyle name="Comma 13 3" xfId="123" xr:uid="{00000000-0005-0000-0000-00007B000000}"/>
    <cellStyle name="Comma 13 3 2" xfId="124" xr:uid="{00000000-0005-0000-0000-00007C000000}"/>
    <cellStyle name="Comma 13 3 3" xfId="125" xr:uid="{00000000-0005-0000-0000-00007D000000}"/>
    <cellStyle name="Comma 13 4" xfId="126" xr:uid="{00000000-0005-0000-0000-00007E000000}"/>
    <cellStyle name="Comma 13 4 2" xfId="127" xr:uid="{00000000-0005-0000-0000-00007F000000}"/>
    <cellStyle name="Comma 13 4 3" xfId="128" xr:uid="{00000000-0005-0000-0000-000080000000}"/>
    <cellStyle name="Comma 13 5" xfId="129" xr:uid="{00000000-0005-0000-0000-000081000000}"/>
    <cellStyle name="Comma 13 6" xfId="130" xr:uid="{00000000-0005-0000-0000-000082000000}"/>
    <cellStyle name="Comma 13 7" xfId="131" xr:uid="{00000000-0005-0000-0000-000083000000}"/>
    <cellStyle name="Comma 14" xfId="132" xr:uid="{00000000-0005-0000-0000-000084000000}"/>
    <cellStyle name="Comma 14 2" xfId="133" xr:uid="{00000000-0005-0000-0000-000085000000}"/>
    <cellStyle name="Comma 14 2 2" xfId="134" xr:uid="{00000000-0005-0000-0000-000086000000}"/>
    <cellStyle name="Comma 14 2 2 2" xfId="135" xr:uid="{00000000-0005-0000-0000-000087000000}"/>
    <cellStyle name="Comma 14 2 2 2 2" xfId="136" xr:uid="{00000000-0005-0000-0000-000088000000}"/>
    <cellStyle name="Comma 14 2 2 2 3" xfId="137" xr:uid="{00000000-0005-0000-0000-000089000000}"/>
    <cellStyle name="Comma 14 2 2 3" xfId="138" xr:uid="{00000000-0005-0000-0000-00008A000000}"/>
    <cellStyle name="Comma 14 2 2 4" xfId="139" xr:uid="{00000000-0005-0000-0000-00008B000000}"/>
    <cellStyle name="Comma 14 2 3" xfId="140" xr:uid="{00000000-0005-0000-0000-00008C000000}"/>
    <cellStyle name="Comma 14 2 3 2" xfId="141" xr:uid="{00000000-0005-0000-0000-00008D000000}"/>
    <cellStyle name="Comma 14 2 3 3" xfId="142" xr:uid="{00000000-0005-0000-0000-00008E000000}"/>
    <cellStyle name="Comma 14 2 4" xfId="143" xr:uid="{00000000-0005-0000-0000-00008F000000}"/>
    <cellStyle name="Comma 14 2 4 2" xfId="144" xr:uid="{00000000-0005-0000-0000-000090000000}"/>
    <cellStyle name="Comma 14 2 4 3" xfId="145" xr:uid="{00000000-0005-0000-0000-000091000000}"/>
    <cellStyle name="Comma 14 2 4 4" xfId="146" xr:uid="{00000000-0005-0000-0000-000092000000}"/>
    <cellStyle name="Comma 14 3" xfId="147" xr:uid="{00000000-0005-0000-0000-000093000000}"/>
    <cellStyle name="Comma 14 3 2" xfId="148" xr:uid="{00000000-0005-0000-0000-000094000000}"/>
    <cellStyle name="Comma 14 3 2 2" xfId="149" xr:uid="{00000000-0005-0000-0000-000095000000}"/>
    <cellStyle name="Comma 14 3 2 2 2" xfId="150" xr:uid="{00000000-0005-0000-0000-000096000000}"/>
    <cellStyle name="Comma 14 3 2 2 3" xfId="151" xr:uid="{00000000-0005-0000-0000-000097000000}"/>
    <cellStyle name="Comma 14 3 2 3" xfId="152" xr:uid="{00000000-0005-0000-0000-000098000000}"/>
    <cellStyle name="Comma 14 3 3" xfId="153" xr:uid="{00000000-0005-0000-0000-000099000000}"/>
    <cellStyle name="Comma 14 3 3 2" xfId="154" xr:uid="{00000000-0005-0000-0000-00009A000000}"/>
    <cellStyle name="Comma 14 3 3 2 2" xfId="155" xr:uid="{00000000-0005-0000-0000-00009B000000}"/>
    <cellStyle name="Comma 14 3 3 2 3" xfId="156" xr:uid="{00000000-0005-0000-0000-00009C000000}"/>
    <cellStyle name="Comma 14 3 3 3" xfId="157" xr:uid="{00000000-0005-0000-0000-00009D000000}"/>
    <cellStyle name="Comma 14 3 3 3 2" xfId="158" xr:uid="{00000000-0005-0000-0000-00009E000000}"/>
    <cellStyle name="Comma 14 3 3 3 3" xfId="159" xr:uid="{00000000-0005-0000-0000-00009F000000}"/>
    <cellStyle name="Comma 14 3 3 4" xfId="160" xr:uid="{00000000-0005-0000-0000-0000A0000000}"/>
    <cellStyle name="Comma 14 3 4" xfId="161" xr:uid="{00000000-0005-0000-0000-0000A1000000}"/>
    <cellStyle name="Comma 14 3 4 2" xfId="162" xr:uid="{00000000-0005-0000-0000-0000A2000000}"/>
    <cellStyle name="Comma 14 3 4 3" xfId="163" xr:uid="{00000000-0005-0000-0000-0000A3000000}"/>
    <cellStyle name="Comma 14 3 5" xfId="164" xr:uid="{00000000-0005-0000-0000-0000A4000000}"/>
    <cellStyle name="Comma 14 3 5 2" xfId="165" xr:uid="{00000000-0005-0000-0000-0000A5000000}"/>
    <cellStyle name="Comma 14 3 5 3" xfId="166" xr:uid="{00000000-0005-0000-0000-0000A6000000}"/>
    <cellStyle name="Comma 14 3 6" xfId="167" xr:uid="{00000000-0005-0000-0000-0000A7000000}"/>
    <cellStyle name="Comma 14 3 7" xfId="168" xr:uid="{00000000-0005-0000-0000-0000A8000000}"/>
    <cellStyle name="Comma 14 3 8" xfId="169" xr:uid="{00000000-0005-0000-0000-0000A9000000}"/>
    <cellStyle name="Comma 14 4" xfId="170" xr:uid="{00000000-0005-0000-0000-0000AA000000}"/>
    <cellStyle name="Comma 14 4 2" xfId="171" xr:uid="{00000000-0005-0000-0000-0000AB000000}"/>
    <cellStyle name="Comma 14 4 2 2" xfId="172" xr:uid="{00000000-0005-0000-0000-0000AC000000}"/>
    <cellStyle name="Comma 14 4 3" xfId="173" xr:uid="{00000000-0005-0000-0000-0000AD000000}"/>
    <cellStyle name="Comma 14 4 4" xfId="174" xr:uid="{00000000-0005-0000-0000-0000AE000000}"/>
    <cellStyle name="Comma 14 4 5" xfId="175" xr:uid="{00000000-0005-0000-0000-0000AF000000}"/>
    <cellStyle name="Comma 14 5" xfId="176" xr:uid="{00000000-0005-0000-0000-0000B0000000}"/>
    <cellStyle name="Comma 14 5 2" xfId="177" xr:uid="{00000000-0005-0000-0000-0000B1000000}"/>
    <cellStyle name="Comma 14 5 3" xfId="178" xr:uid="{00000000-0005-0000-0000-0000B2000000}"/>
    <cellStyle name="Comma 14 6" xfId="179" xr:uid="{00000000-0005-0000-0000-0000B3000000}"/>
    <cellStyle name="Comma 14 7" xfId="180" xr:uid="{00000000-0005-0000-0000-0000B4000000}"/>
    <cellStyle name="Comma 14 8" xfId="181" xr:uid="{00000000-0005-0000-0000-0000B5000000}"/>
    <cellStyle name="Comma 15" xfId="182" xr:uid="{00000000-0005-0000-0000-0000B6000000}"/>
    <cellStyle name="Comma 15 10" xfId="183" xr:uid="{00000000-0005-0000-0000-0000B7000000}"/>
    <cellStyle name="Comma 15 10 2" xfId="184" xr:uid="{00000000-0005-0000-0000-0000B8000000}"/>
    <cellStyle name="Comma 15 10 2 2" xfId="185" xr:uid="{00000000-0005-0000-0000-0000B9000000}"/>
    <cellStyle name="Comma 15 10 3" xfId="186" xr:uid="{00000000-0005-0000-0000-0000BA000000}"/>
    <cellStyle name="Comma 15 10 4" xfId="187" xr:uid="{00000000-0005-0000-0000-0000BB000000}"/>
    <cellStyle name="Comma 15 11" xfId="188" xr:uid="{00000000-0005-0000-0000-0000BC000000}"/>
    <cellStyle name="Comma 15 11 2" xfId="189" xr:uid="{00000000-0005-0000-0000-0000BD000000}"/>
    <cellStyle name="Comma 15 11 2 2" xfId="190" xr:uid="{00000000-0005-0000-0000-0000BE000000}"/>
    <cellStyle name="Comma 15 11 3" xfId="191" xr:uid="{00000000-0005-0000-0000-0000BF000000}"/>
    <cellStyle name="Comma 15 12" xfId="192" xr:uid="{00000000-0005-0000-0000-0000C0000000}"/>
    <cellStyle name="Comma 15 13" xfId="193" xr:uid="{00000000-0005-0000-0000-0000C1000000}"/>
    <cellStyle name="Comma 15 2" xfId="194" xr:uid="{00000000-0005-0000-0000-0000C2000000}"/>
    <cellStyle name="Comma 15 2 2" xfId="195" xr:uid="{00000000-0005-0000-0000-0000C3000000}"/>
    <cellStyle name="Comma 15 2 2 10" xfId="196" xr:uid="{00000000-0005-0000-0000-0000C4000000}"/>
    <cellStyle name="Comma 15 2 2 2" xfId="197" xr:uid="{00000000-0005-0000-0000-0000C5000000}"/>
    <cellStyle name="Comma 15 2 2 2 2" xfId="198" xr:uid="{00000000-0005-0000-0000-0000C6000000}"/>
    <cellStyle name="Comma 15 2 2 2 3" xfId="199" xr:uid="{00000000-0005-0000-0000-0000C7000000}"/>
    <cellStyle name="Comma 15 2 2 3" xfId="200" xr:uid="{00000000-0005-0000-0000-0000C8000000}"/>
    <cellStyle name="Comma 15 2 2 3 2" xfId="201" xr:uid="{00000000-0005-0000-0000-0000C9000000}"/>
    <cellStyle name="Comma 15 2 2 3 3" xfId="202" xr:uid="{00000000-0005-0000-0000-0000CA000000}"/>
    <cellStyle name="Comma 15 2 2 4" xfId="203" xr:uid="{00000000-0005-0000-0000-0000CB000000}"/>
    <cellStyle name="Comma 15 2 2 4 2" xfId="204" xr:uid="{00000000-0005-0000-0000-0000CC000000}"/>
    <cellStyle name="Comma 15 2 2 4 2 2" xfId="205" xr:uid="{00000000-0005-0000-0000-0000CD000000}"/>
    <cellStyle name="Comma 15 2 2 4 3" xfId="206" xr:uid="{00000000-0005-0000-0000-0000CE000000}"/>
    <cellStyle name="Comma 15 2 2 5" xfId="207" xr:uid="{00000000-0005-0000-0000-0000CF000000}"/>
    <cellStyle name="Comma 15 2 2 5 2" xfId="208" xr:uid="{00000000-0005-0000-0000-0000D0000000}"/>
    <cellStyle name="Comma 15 2 2 5 2 2" xfId="209" xr:uid="{00000000-0005-0000-0000-0000D1000000}"/>
    <cellStyle name="Comma 15 2 2 5 3" xfId="210" xr:uid="{00000000-0005-0000-0000-0000D2000000}"/>
    <cellStyle name="Comma 15 2 2 6" xfId="211" xr:uid="{00000000-0005-0000-0000-0000D3000000}"/>
    <cellStyle name="Comma 15 2 2 6 2" xfId="212" xr:uid="{00000000-0005-0000-0000-0000D4000000}"/>
    <cellStyle name="Comma 15 2 2 6 2 2" xfId="213" xr:uid="{00000000-0005-0000-0000-0000D5000000}"/>
    <cellStyle name="Comma 15 2 2 6 3" xfId="214" xr:uid="{00000000-0005-0000-0000-0000D6000000}"/>
    <cellStyle name="Comma 15 2 2 7" xfId="215" xr:uid="{00000000-0005-0000-0000-0000D7000000}"/>
    <cellStyle name="Comma 15 2 2 7 2" xfId="216" xr:uid="{00000000-0005-0000-0000-0000D8000000}"/>
    <cellStyle name="Comma 15 2 2 8" xfId="217" xr:uid="{00000000-0005-0000-0000-0000D9000000}"/>
    <cellStyle name="Comma 15 2 2 8 2" xfId="218" xr:uid="{00000000-0005-0000-0000-0000DA000000}"/>
    <cellStyle name="Comma 15 2 2 9" xfId="219" xr:uid="{00000000-0005-0000-0000-0000DB000000}"/>
    <cellStyle name="Comma 15 2 3" xfId="220" xr:uid="{00000000-0005-0000-0000-0000DC000000}"/>
    <cellStyle name="Comma 15 2 3 10" xfId="221" xr:uid="{00000000-0005-0000-0000-0000DD000000}"/>
    <cellStyle name="Comma 15 2 3 2" xfId="222" xr:uid="{00000000-0005-0000-0000-0000DE000000}"/>
    <cellStyle name="Comma 15 2 3 2 2" xfId="223" xr:uid="{00000000-0005-0000-0000-0000DF000000}"/>
    <cellStyle name="Comma 15 2 3 2 3" xfId="224" xr:uid="{00000000-0005-0000-0000-0000E0000000}"/>
    <cellStyle name="Comma 15 2 3 3" xfId="225" xr:uid="{00000000-0005-0000-0000-0000E1000000}"/>
    <cellStyle name="Comma 15 2 3 3 2" xfId="226" xr:uid="{00000000-0005-0000-0000-0000E2000000}"/>
    <cellStyle name="Comma 15 2 3 3 3" xfId="227" xr:uid="{00000000-0005-0000-0000-0000E3000000}"/>
    <cellStyle name="Comma 15 2 3 4" xfId="228" xr:uid="{00000000-0005-0000-0000-0000E4000000}"/>
    <cellStyle name="Comma 15 2 3 4 2" xfId="229" xr:uid="{00000000-0005-0000-0000-0000E5000000}"/>
    <cellStyle name="Comma 15 2 3 4 2 2" xfId="230" xr:uid="{00000000-0005-0000-0000-0000E6000000}"/>
    <cellStyle name="Comma 15 2 3 4 3" xfId="231" xr:uid="{00000000-0005-0000-0000-0000E7000000}"/>
    <cellStyle name="Comma 15 2 3 5" xfId="232" xr:uid="{00000000-0005-0000-0000-0000E8000000}"/>
    <cellStyle name="Comma 15 2 3 5 2" xfId="233" xr:uid="{00000000-0005-0000-0000-0000E9000000}"/>
    <cellStyle name="Comma 15 2 3 5 2 2" xfId="234" xr:uid="{00000000-0005-0000-0000-0000EA000000}"/>
    <cellStyle name="Comma 15 2 3 5 3" xfId="235" xr:uid="{00000000-0005-0000-0000-0000EB000000}"/>
    <cellStyle name="Comma 15 2 3 6" xfId="236" xr:uid="{00000000-0005-0000-0000-0000EC000000}"/>
    <cellStyle name="Comma 15 2 3 6 2" xfId="237" xr:uid="{00000000-0005-0000-0000-0000ED000000}"/>
    <cellStyle name="Comma 15 2 3 6 2 2" xfId="238" xr:uid="{00000000-0005-0000-0000-0000EE000000}"/>
    <cellStyle name="Comma 15 2 3 6 3" xfId="239" xr:uid="{00000000-0005-0000-0000-0000EF000000}"/>
    <cellStyle name="Comma 15 2 3 7" xfId="240" xr:uid="{00000000-0005-0000-0000-0000F0000000}"/>
    <cellStyle name="Comma 15 2 3 7 2" xfId="241" xr:uid="{00000000-0005-0000-0000-0000F1000000}"/>
    <cellStyle name="Comma 15 2 3 8" xfId="242" xr:uid="{00000000-0005-0000-0000-0000F2000000}"/>
    <cellStyle name="Comma 15 2 3 8 2" xfId="243" xr:uid="{00000000-0005-0000-0000-0000F3000000}"/>
    <cellStyle name="Comma 15 2 3 9" xfId="244" xr:uid="{00000000-0005-0000-0000-0000F4000000}"/>
    <cellStyle name="Comma 15 2 4" xfId="245" xr:uid="{00000000-0005-0000-0000-0000F5000000}"/>
    <cellStyle name="Comma 15 2 4 10" xfId="246" xr:uid="{00000000-0005-0000-0000-0000F6000000}"/>
    <cellStyle name="Comma 15 2 4 2" xfId="247" xr:uid="{00000000-0005-0000-0000-0000F7000000}"/>
    <cellStyle name="Comma 15 2 4 3" xfId="248" xr:uid="{00000000-0005-0000-0000-0000F8000000}"/>
    <cellStyle name="Comma 15 2 4 3 2" xfId="249" xr:uid="{00000000-0005-0000-0000-0000F9000000}"/>
    <cellStyle name="Comma 15 2 4 3 2 2" xfId="250" xr:uid="{00000000-0005-0000-0000-0000FA000000}"/>
    <cellStyle name="Comma 15 2 4 3 3" xfId="251" xr:uid="{00000000-0005-0000-0000-0000FB000000}"/>
    <cellStyle name="Comma 15 2 4 4" xfId="252" xr:uid="{00000000-0005-0000-0000-0000FC000000}"/>
    <cellStyle name="Comma 15 2 4 4 2" xfId="253" xr:uid="{00000000-0005-0000-0000-0000FD000000}"/>
    <cellStyle name="Comma 15 2 4 4 2 2" xfId="254" xr:uid="{00000000-0005-0000-0000-0000FE000000}"/>
    <cellStyle name="Comma 15 2 4 4 3" xfId="255" xr:uid="{00000000-0005-0000-0000-0000FF000000}"/>
    <cellStyle name="Comma 15 2 4 5" xfId="256" xr:uid="{00000000-0005-0000-0000-000000010000}"/>
    <cellStyle name="Comma 15 2 4 5 2" xfId="257" xr:uid="{00000000-0005-0000-0000-000001010000}"/>
    <cellStyle name="Comma 15 2 4 5 2 2" xfId="258" xr:uid="{00000000-0005-0000-0000-000002010000}"/>
    <cellStyle name="Comma 15 2 4 5 3" xfId="259" xr:uid="{00000000-0005-0000-0000-000003010000}"/>
    <cellStyle name="Comma 15 2 4 6" xfId="260" xr:uid="{00000000-0005-0000-0000-000004010000}"/>
    <cellStyle name="Comma 15 2 4 6 2" xfId="261" xr:uid="{00000000-0005-0000-0000-000005010000}"/>
    <cellStyle name="Comma 15 2 4 7" xfId="262" xr:uid="{00000000-0005-0000-0000-000006010000}"/>
    <cellStyle name="Comma 15 2 4 7 2" xfId="263" xr:uid="{00000000-0005-0000-0000-000007010000}"/>
    <cellStyle name="Comma 15 2 4 8" xfId="264" xr:uid="{00000000-0005-0000-0000-000008010000}"/>
    <cellStyle name="Comma 15 2 4 9" xfId="265" xr:uid="{00000000-0005-0000-0000-000009010000}"/>
    <cellStyle name="Comma 15 2 5" xfId="266" xr:uid="{00000000-0005-0000-0000-00000A010000}"/>
    <cellStyle name="Comma 15 2 5 2" xfId="267" xr:uid="{00000000-0005-0000-0000-00000B010000}"/>
    <cellStyle name="Comma 15 2 5 3" xfId="268" xr:uid="{00000000-0005-0000-0000-00000C010000}"/>
    <cellStyle name="Comma 15 2 5 4" xfId="269" xr:uid="{00000000-0005-0000-0000-00000D010000}"/>
    <cellStyle name="Comma 15 2 6" xfId="270" xr:uid="{00000000-0005-0000-0000-00000E010000}"/>
    <cellStyle name="Comma 15 2 6 2" xfId="271" xr:uid="{00000000-0005-0000-0000-00000F010000}"/>
    <cellStyle name="Comma 15 2 6 2 2" xfId="272" xr:uid="{00000000-0005-0000-0000-000010010000}"/>
    <cellStyle name="Comma 15 2 6 2 2 2" xfId="273" xr:uid="{00000000-0005-0000-0000-000011010000}"/>
    <cellStyle name="Comma 15 2 6 2 3" xfId="274" xr:uid="{00000000-0005-0000-0000-000012010000}"/>
    <cellStyle name="Comma 15 2 6 3" xfId="275" xr:uid="{00000000-0005-0000-0000-000013010000}"/>
    <cellStyle name="Comma 15 2 6 3 2" xfId="276" xr:uid="{00000000-0005-0000-0000-000014010000}"/>
    <cellStyle name="Comma 15 2 6 3 2 2" xfId="277" xr:uid="{00000000-0005-0000-0000-000015010000}"/>
    <cellStyle name="Comma 15 2 6 3 3" xfId="278" xr:uid="{00000000-0005-0000-0000-000016010000}"/>
    <cellStyle name="Comma 15 2 6 4" xfId="279" xr:uid="{00000000-0005-0000-0000-000017010000}"/>
    <cellStyle name="Comma 15 2 6 4 2" xfId="280" xr:uid="{00000000-0005-0000-0000-000018010000}"/>
    <cellStyle name="Comma 15 2 6 4 2 2" xfId="281" xr:uid="{00000000-0005-0000-0000-000019010000}"/>
    <cellStyle name="Comma 15 2 6 4 3" xfId="282" xr:uid="{00000000-0005-0000-0000-00001A010000}"/>
    <cellStyle name="Comma 15 2 6 5" xfId="283" xr:uid="{00000000-0005-0000-0000-00001B010000}"/>
    <cellStyle name="Comma 15 2 6 5 2" xfId="284" xr:uid="{00000000-0005-0000-0000-00001C010000}"/>
    <cellStyle name="Comma 15 2 6 6" xfId="285" xr:uid="{00000000-0005-0000-0000-00001D010000}"/>
    <cellStyle name="Comma 15 2 6 6 2" xfId="286" xr:uid="{00000000-0005-0000-0000-00001E010000}"/>
    <cellStyle name="Comma 15 2 6 7" xfId="287" xr:uid="{00000000-0005-0000-0000-00001F010000}"/>
    <cellStyle name="Comma 15 2 7" xfId="288" xr:uid="{00000000-0005-0000-0000-000020010000}"/>
    <cellStyle name="Comma 15 2 7 2" xfId="289" xr:uid="{00000000-0005-0000-0000-000021010000}"/>
    <cellStyle name="Comma 15 2 7 2 2" xfId="290" xr:uid="{00000000-0005-0000-0000-000022010000}"/>
    <cellStyle name="Comma 15 2 7 3" xfId="291" xr:uid="{00000000-0005-0000-0000-000023010000}"/>
    <cellStyle name="Comma 15 2 8" xfId="292" xr:uid="{00000000-0005-0000-0000-000024010000}"/>
    <cellStyle name="Comma 15 2 8 2" xfId="293" xr:uid="{00000000-0005-0000-0000-000025010000}"/>
    <cellStyle name="Comma 15 2 8 2 2" xfId="294" xr:uid="{00000000-0005-0000-0000-000026010000}"/>
    <cellStyle name="Comma 15 2 8 3" xfId="295" xr:uid="{00000000-0005-0000-0000-000027010000}"/>
    <cellStyle name="Comma 15 2 9" xfId="296" xr:uid="{00000000-0005-0000-0000-000028010000}"/>
    <cellStyle name="Comma 15 3" xfId="297" xr:uid="{00000000-0005-0000-0000-000029010000}"/>
    <cellStyle name="Comma 15 3 10" xfId="298" xr:uid="{00000000-0005-0000-0000-00002A010000}"/>
    <cellStyle name="Comma 15 3 11" xfId="299" xr:uid="{00000000-0005-0000-0000-00002B010000}"/>
    <cellStyle name="Comma 15 3 2" xfId="300" xr:uid="{00000000-0005-0000-0000-00002C010000}"/>
    <cellStyle name="Comma 15 3 2 10" xfId="301" xr:uid="{00000000-0005-0000-0000-00002D010000}"/>
    <cellStyle name="Comma 15 3 2 2" xfId="302" xr:uid="{00000000-0005-0000-0000-00002E010000}"/>
    <cellStyle name="Comma 15 3 2 2 2" xfId="303" xr:uid="{00000000-0005-0000-0000-00002F010000}"/>
    <cellStyle name="Comma 15 3 2 2 3" xfId="304" xr:uid="{00000000-0005-0000-0000-000030010000}"/>
    <cellStyle name="Comma 15 3 2 3" xfId="305" xr:uid="{00000000-0005-0000-0000-000031010000}"/>
    <cellStyle name="Comma 15 3 2 3 2" xfId="306" xr:uid="{00000000-0005-0000-0000-000032010000}"/>
    <cellStyle name="Comma 15 3 2 3 3" xfId="307" xr:uid="{00000000-0005-0000-0000-000033010000}"/>
    <cellStyle name="Comma 15 3 2 4" xfId="308" xr:uid="{00000000-0005-0000-0000-000034010000}"/>
    <cellStyle name="Comma 15 3 2 4 2" xfId="309" xr:uid="{00000000-0005-0000-0000-000035010000}"/>
    <cellStyle name="Comma 15 3 2 4 2 2" xfId="310" xr:uid="{00000000-0005-0000-0000-000036010000}"/>
    <cellStyle name="Comma 15 3 2 4 3" xfId="311" xr:uid="{00000000-0005-0000-0000-000037010000}"/>
    <cellStyle name="Comma 15 3 2 5" xfId="312" xr:uid="{00000000-0005-0000-0000-000038010000}"/>
    <cellStyle name="Comma 15 3 2 5 2" xfId="313" xr:uid="{00000000-0005-0000-0000-000039010000}"/>
    <cellStyle name="Comma 15 3 2 5 2 2" xfId="314" xr:uid="{00000000-0005-0000-0000-00003A010000}"/>
    <cellStyle name="Comma 15 3 2 5 3" xfId="315" xr:uid="{00000000-0005-0000-0000-00003B010000}"/>
    <cellStyle name="Comma 15 3 2 6" xfId="316" xr:uid="{00000000-0005-0000-0000-00003C010000}"/>
    <cellStyle name="Comma 15 3 2 6 2" xfId="317" xr:uid="{00000000-0005-0000-0000-00003D010000}"/>
    <cellStyle name="Comma 15 3 2 6 2 2" xfId="318" xr:uid="{00000000-0005-0000-0000-00003E010000}"/>
    <cellStyle name="Comma 15 3 2 6 3" xfId="319" xr:uid="{00000000-0005-0000-0000-00003F010000}"/>
    <cellStyle name="Comma 15 3 2 7" xfId="320" xr:uid="{00000000-0005-0000-0000-000040010000}"/>
    <cellStyle name="Comma 15 3 2 7 2" xfId="321" xr:uid="{00000000-0005-0000-0000-000041010000}"/>
    <cellStyle name="Comma 15 3 2 8" xfId="322" xr:uid="{00000000-0005-0000-0000-000042010000}"/>
    <cellStyle name="Comma 15 3 2 8 2" xfId="323" xr:uid="{00000000-0005-0000-0000-000043010000}"/>
    <cellStyle name="Comma 15 3 2 9" xfId="324" xr:uid="{00000000-0005-0000-0000-000044010000}"/>
    <cellStyle name="Comma 15 3 3" xfId="325" xr:uid="{00000000-0005-0000-0000-000045010000}"/>
    <cellStyle name="Comma 15 3 3 2" xfId="326" xr:uid="{00000000-0005-0000-0000-000046010000}"/>
    <cellStyle name="Comma 15 3 3 3" xfId="327" xr:uid="{00000000-0005-0000-0000-000047010000}"/>
    <cellStyle name="Comma 15 3 4" xfId="328" xr:uid="{00000000-0005-0000-0000-000048010000}"/>
    <cellStyle name="Comma 15 3 4 2" xfId="329" xr:uid="{00000000-0005-0000-0000-000049010000}"/>
    <cellStyle name="Comma 15 3 4 3" xfId="330" xr:uid="{00000000-0005-0000-0000-00004A010000}"/>
    <cellStyle name="Comma 15 3 5" xfId="331" xr:uid="{00000000-0005-0000-0000-00004B010000}"/>
    <cellStyle name="Comma 15 3 5 2" xfId="332" xr:uid="{00000000-0005-0000-0000-00004C010000}"/>
    <cellStyle name="Comma 15 3 5 2 2" xfId="333" xr:uid="{00000000-0005-0000-0000-00004D010000}"/>
    <cellStyle name="Comma 15 3 5 3" xfId="334" xr:uid="{00000000-0005-0000-0000-00004E010000}"/>
    <cellStyle name="Comma 15 3 6" xfId="335" xr:uid="{00000000-0005-0000-0000-00004F010000}"/>
    <cellStyle name="Comma 15 3 6 2" xfId="336" xr:uid="{00000000-0005-0000-0000-000050010000}"/>
    <cellStyle name="Comma 15 3 6 2 2" xfId="337" xr:uid="{00000000-0005-0000-0000-000051010000}"/>
    <cellStyle name="Comma 15 3 6 3" xfId="338" xr:uid="{00000000-0005-0000-0000-000052010000}"/>
    <cellStyle name="Comma 15 3 7" xfId="339" xr:uid="{00000000-0005-0000-0000-000053010000}"/>
    <cellStyle name="Comma 15 3 7 2" xfId="340" xr:uid="{00000000-0005-0000-0000-000054010000}"/>
    <cellStyle name="Comma 15 3 7 2 2" xfId="341" xr:uid="{00000000-0005-0000-0000-000055010000}"/>
    <cellStyle name="Comma 15 3 7 3" xfId="342" xr:uid="{00000000-0005-0000-0000-000056010000}"/>
    <cellStyle name="Comma 15 3 8" xfId="343" xr:uid="{00000000-0005-0000-0000-000057010000}"/>
    <cellStyle name="Comma 15 3 8 2" xfId="344" xr:uid="{00000000-0005-0000-0000-000058010000}"/>
    <cellStyle name="Comma 15 3 9" xfId="345" xr:uid="{00000000-0005-0000-0000-000059010000}"/>
    <cellStyle name="Comma 15 3 9 2" xfId="346" xr:uid="{00000000-0005-0000-0000-00005A010000}"/>
    <cellStyle name="Comma 15 4" xfId="347" xr:uid="{00000000-0005-0000-0000-00005B010000}"/>
    <cellStyle name="Comma 15 4 10" xfId="348" xr:uid="{00000000-0005-0000-0000-00005C010000}"/>
    <cellStyle name="Comma 15 4 2" xfId="349" xr:uid="{00000000-0005-0000-0000-00005D010000}"/>
    <cellStyle name="Comma 15 4 2 2" xfId="350" xr:uid="{00000000-0005-0000-0000-00005E010000}"/>
    <cellStyle name="Comma 15 4 2 3" xfId="351" xr:uid="{00000000-0005-0000-0000-00005F010000}"/>
    <cellStyle name="Comma 15 4 3" xfId="352" xr:uid="{00000000-0005-0000-0000-000060010000}"/>
    <cellStyle name="Comma 15 4 3 2" xfId="353" xr:uid="{00000000-0005-0000-0000-000061010000}"/>
    <cellStyle name="Comma 15 4 3 3" xfId="354" xr:uid="{00000000-0005-0000-0000-000062010000}"/>
    <cellStyle name="Comma 15 4 4" xfId="355" xr:uid="{00000000-0005-0000-0000-000063010000}"/>
    <cellStyle name="Comma 15 4 4 2" xfId="356" xr:uid="{00000000-0005-0000-0000-000064010000}"/>
    <cellStyle name="Comma 15 4 4 2 2" xfId="357" xr:uid="{00000000-0005-0000-0000-000065010000}"/>
    <cellStyle name="Comma 15 4 4 3" xfId="358" xr:uid="{00000000-0005-0000-0000-000066010000}"/>
    <cellStyle name="Comma 15 4 5" xfId="359" xr:uid="{00000000-0005-0000-0000-000067010000}"/>
    <cellStyle name="Comma 15 4 5 2" xfId="360" xr:uid="{00000000-0005-0000-0000-000068010000}"/>
    <cellStyle name="Comma 15 4 5 2 2" xfId="361" xr:uid="{00000000-0005-0000-0000-000069010000}"/>
    <cellStyle name="Comma 15 4 5 3" xfId="362" xr:uid="{00000000-0005-0000-0000-00006A010000}"/>
    <cellStyle name="Comma 15 4 6" xfId="363" xr:uid="{00000000-0005-0000-0000-00006B010000}"/>
    <cellStyle name="Comma 15 4 6 2" xfId="364" xr:uid="{00000000-0005-0000-0000-00006C010000}"/>
    <cellStyle name="Comma 15 4 6 2 2" xfId="365" xr:uid="{00000000-0005-0000-0000-00006D010000}"/>
    <cellStyle name="Comma 15 4 6 3" xfId="366" xr:uid="{00000000-0005-0000-0000-00006E010000}"/>
    <cellStyle name="Comma 15 4 7" xfId="367" xr:uid="{00000000-0005-0000-0000-00006F010000}"/>
    <cellStyle name="Comma 15 4 7 2" xfId="368" xr:uid="{00000000-0005-0000-0000-000070010000}"/>
    <cellStyle name="Comma 15 4 8" xfId="369" xr:uid="{00000000-0005-0000-0000-000071010000}"/>
    <cellStyle name="Comma 15 4 8 2" xfId="370" xr:uid="{00000000-0005-0000-0000-000072010000}"/>
    <cellStyle name="Comma 15 4 9" xfId="371" xr:uid="{00000000-0005-0000-0000-000073010000}"/>
    <cellStyle name="Comma 15 5" xfId="372" xr:uid="{00000000-0005-0000-0000-000074010000}"/>
    <cellStyle name="Comma 15 5 10" xfId="373" xr:uid="{00000000-0005-0000-0000-000075010000}"/>
    <cellStyle name="Comma 15 5 2" xfId="374" xr:uid="{00000000-0005-0000-0000-000076010000}"/>
    <cellStyle name="Comma 15 5 2 2" xfId="375" xr:uid="{00000000-0005-0000-0000-000077010000}"/>
    <cellStyle name="Comma 15 5 2 3" xfId="376" xr:uid="{00000000-0005-0000-0000-000078010000}"/>
    <cellStyle name="Comma 15 5 3" xfId="377" xr:uid="{00000000-0005-0000-0000-000079010000}"/>
    <cellStyle name="Comma 15 5 3 2" xfId="378" xr:uid="{00000000-0005-0000-0000-00007A010000}"/>
    <cellStyle name="Comma 15 5 3 3" xfId="379" xr:uid="{00000000-0005-0000-0000-00007B010000}"/>
    <cellStyle name="Comma 15 5 4" xfId="380" xr:uid="{00000000-0005-0000-0000-00007C010000}"/>
    <cellStyle name="Comma 15 5 4 2" xfId="381" xr:uid="{00000000-0005-0000-0000-00007D010000}"/>
    <cellStyle name="Comma 15 5 4 2 2" xfId="382" xr:uid="{00000000-0005-0000-0000-00007E010000}"/>
    <cellStyle name="Comma 15 5 4 3" xfId="383" xr:uid="{00000000-0005-0000-0000-00007F010000}"/>
    <cellStyle name="Comma 15 5 5" xfId="384" xr:uid="{00000000-0005-0000-0000-000080010000}"/>
    <cellStyle name="Comma 15 5 5 2" xfId="385" xr:uid="{00000000-0005-0000-0000-000081010000}"/>
    <cellStyle name="Comma 15 5 5 2 2" xfId="386" xr:uid="{00000000-0005-0000-0000-000082010000}"/>
    <cellStyle name="Comma 15 5 5 3" xfId="387" xr:uid="{00000000-0005-0000-0000-000083010000}"/>
    <cellStyle name="Comma 15 5 6" xfId="388" xr:uid="{00000000-0005-0000-0000-000084010000}"/>
    <cellStyle name="Comma 15 5 6 2" xfId="389" xr:uid="{00000000-0005-0000-0000-000085010000}"/>
    <cellStyle name="Comma 15 5 6 2 2" xfId="390" xr:uid="{00000000-0005-0000-0000-000086010000}"/>
    <cellStyle name="Comma 15 5 6 3" xfId="391" xr:uid="{00000000-0005-0000-0000-000087010000}"/>
    <cellStyle name="Comma 15 5 7" xfId="392" xr:uid="{00000000-0005-0000-0000-000088010000}"/>
    <cellStyle name="Comma 15 5 7 2" xfId="393" xr:uid="{00000000-0005-0000-0000-000089010000}"/>
    <cellStyle name="Comma 15 5 8" xfId="394" xr:uid="{00000000-0005-0000-0000-00008A010000}"/>
    <cellStyle name="Comma 15 5 8 2" xfId="395" xr:uid="{00000000-0005-0000-0000-00008B010000}"/>
    <cellStyle name="Comma 15 5 9" xfId="396" xr:uid="{00000000-0005-0000-0000-00008C010000}"/>
    <cellStyle name="Comma 15 6" xfId="397" xr:uid="{00000000-0005-0000-0000-00008D010000}"/>
    <cellStyle name="Comma 15 6 10" xfId="398" xr:uid="{00000000-0005-0000-0000-00008E010000}"/>
    <cellStyle name="Comma 15 6 2" xfId="399" xr:uid="{00000000-0005-0000-0000-00008F010000}"/>
    <cellStyle name="Comma 15 6 2 2" xfId="400" xr:uid="{00000000-0005-0000-0000-000090010000}"/>
    <cellStyle name="Comma 15 6 2 3" xfId="401" xr:uid="{00000000-0005-0000-0000-000091010000}"/>
    <cellStyle name="Comma 15 6 3" xfId="402" xr:uid="{00000000-0005-0000-0000-000092010000}"/>
    <cellStyle name="Comma 15 6 3 2" xfId="403" xr:uid="{00000000-0005-0000-0000-000093010000}"/>
    <cellStyle name="Comma 15 6 3 3" xfId="404" xr:uid="{00000000-0005-0000-0000-000094010000}"/>
    <cellStyle name="Comma 15 6 4" xfId="405" xr:uid="{00000000-0005-0000-0000-000095010000}"/>
    <cellStyle name="Comma 15 6 4 2" xfId="406" xr:uid="{00000000-0005-0000-0000-000096010000}"/>
    <cellStyle name="Comma 15 6 4 2 2" xfId="407" xr:uid="{00000000-0005-0000-0000-000097010000}"/>
    <cellStyle name="Comma 15 6 4 3" xfId="408" xr:uid="{00000000-0005-0000-0000-000098010000}"/>
    <cellStyle name="Comma 15 6 5" xfId="409" xr:uid="{00000000-0005-0000-0000-000099010000}"/>
    <cellStyle name="Comma 15 6 5 2" xfId="410" xr:uid="{00000000-0005-0000-0000-00009A010000}"/>
    <cellStyle name="Comma 15 6 5 2 2" xfId="411" xr:uid="{00000000-0005-0000-0000-00009B010000}"/>
    <cellStyle name="Comma 15 6 5 3" xfId="412" xr:uid="{00000000-0005-0000-0000-00009C010000}"/>
    <cellStyle name="Comma 15 6 6" xfId="413" xr:uid="{00000000-0005-0000-0000-00009D010000}"/>
    <cellStyle name="Comma 15 6 6 2" xfId="414" xr:uid="{00000000-0005-0000-0000-00009E010000}"/>
    <cellStyle name="Comma 15 6 6 2 2" xfId="415" xr:uid="{00000000-0005-0000-0000-00009F010000}"/>
    <cellStyle name="Comma 15 6 6 3" xfId="416" xr:uid="{00000000-0005-0000-0000-0000A0010000}"/>
    <cellStyle name="Comma 15 6 7" xfId="417" xr:uid="{00000000-0005-0000-0000-0000A1010000}"/>
    <cellStyle name="Comma 15 6 7 2" xfId="418" xr:uid="{00000000-0005-0000-0000-0000A2010000}"/>
    <cellStyle name="Comma 15 6 8" xfId="419" xr:uid="{00000000-0005-0000-0000-0000A3010000}"/>
    <cellStyle name="Comma 15 6 8 2" xfId="420" xr:uid="{00000000-0005-0000-0000-0000A4010000}"/>
    <cellStyle name="Comma 15 6 9" xfId="421" xr:uid="{00000000-0005-0000-0000-0000A5010000}"/>
    <cellStyle name="Comma 15 7" xfId="422" xr:uid="{00000000-0005-0000-0000-0000A6010000}"/>
    <cellStyle name="Comma 15 7 2" xfId="423" xr:uid="{00000000-0005-0000-0000-0000A7010000}"/>
    <cellStyle name="Comma 15 7 2 2" xfId="424" xr:uid="{00000000-0005-0000-0000-0000A8010000}"/>
    <cellStyle name="Comma 15 7 2 3" xfId="425" xr:uid="{00000000-0005-0000-0000-0000A9010000}"/>
    <cellStyle name="Comma 15 7 3" xfId="426" xr:uid="{00000000-0005-0000-0000-0000AA010000}"/>
    <cellStyle name="Comma 15 7 3 2" xfId="427" xr:uid="{00000000-0005-0000-0000-0000AB010000}"/>
    <cellStyle name="Comma 15 7 3 3" xfId="428" xr:uid="{00000000-0005-0000-0000-0000AC010000}"/>
    <cellStyle name="Comma 15 7 4" xfId="429" xr:uid="{00000000-0005-0000-0000-0000AD010000}"/>
    <cellStyle name="Comma 15 7 5" xfId="430" xr:uid="{00000000-0005-0000-0000-0000AE010000}"/>
    <cellStyle name="Comma 15 8" xfId="431" xr:uid="{00000000-0005-0000-0000-0000AF010000}"/>
    <cellStyle name="Comma 15 8 10" xfId="432" xr:uid="{00000000-0005-0000-0000-0000B0010000}"/>
    <cellStyle name="Comma 15 8 2" xfId="433" xr:uid="{00000000-0005-0000-0000-0000B1010000}"/>
    <cellStyle name="Comma 15 8 3" xfId="434" xr:uid="{00000000-0005-0000-0000-0000B2010000}"/>
    <cellStyle name="Comma 15 8 3 2" xfId="435" xr:uid="{00000000-0005-0000-0000-0000B3010000}"/>
    <cellStyle name="Comma 15 8 3 2 2" xfId="436" xr:uid="{00000000-0005-0000-0000-0000B4010000}"/>
    <cellStyle name="Comma 15 8 3 3" xfId="437" xr:uid="{00000000-0005-0000-0000-0000B5010000}"/>
    <cellStyle name="Comma 15 8 4" xfId="438" xr:uid="{00000000-0005-0000-0000-0000B6010000}"/>
    <cellStyle name="Comma 15 8 4 2" xfId="439" xr:uid="{00000000-0005-0000-0000-0000B7010000}"/>
    <cellStyle name="Comma 15 8 4 2 2" xfId="440" xr:uid="{00000000-0005-0000-0000-0000B8010000}"/>
    <cellStyle name="Comma 15 8 4 3" xfId="441" xr:uid="{00000000-0005-0000-0000-0000B9010000}"/>
    <cellStyle name="Comma 15 8 5" xfId="442" xr:uid="{00000000-0005-0000-0000-0000BA010000}"/>
    <cellStyle name="Comma 15 8 5 2" xfId="443" xr:uid="{00000000-0005-0000-0000-0000BB010000}"/>
    <cellStyle name="Comma 15 8 5 2 2" xfId="444" xr:uid="{00000000-0005-0000-0000-0000BC010000}"/>
    <cellStyle name="Comma 15 8 5 3" xfId="445" xr:uid="{00000000-0005-0000-0000-0000BD010000}"/>
    <cellStyle name="Comma 15 8 6" xfId="446" xr:uid="{00000000-0005-0000-0000-0000BE010000}"/>
    <cellStyle name="Comma 15 8 6 2" xfId="447" xr:uid="{00000000-0005-0000-0000-0000BF010000}"/>
    <cellStyle name="Comma 15 8 7" xfId="448" xr:uid="{00000000-0005-0000-0000-0000C0010000}"/>
    <cellStyle name="Comma 15 8 7 2" xfId="449" xr:uid="{00000000-0005-0000-0000-0000C1010000}"/>
    <cellStyle name="Comma 15 8 8" xfId="450" xr:uid="{00000000-0005-0000-0000-0000C2010000}"/>
    <cellStyle name="Comma 15 8 9" xfId="451" xr:uid="{00000000-0005-0000-0000-0000C3010000}"/>
    <cellStyle name="Comma 15 9" xfId="452" xr:uid="{00000000-0005-0000-0000-0000C4010000}"/>
    <cellStyle name="Comma 15 9 2" xfId="453" xr:uid="{00000000-0005-0000-0000-0000C5010000}"/>
    <cellStyle name="Comma 15 9 3" xfId="454" xr:uid="{00000000-0005-0000-0000-0000C6010000}"/>
    <cellStyle name="Comma 16" xfId="455" xr:uid="{00000000-0005-0000-0000-0000C7010000}"/>
    <cellStyle name="Comma 16 2" xfId="456" xr:uid="{00000000-0005-0000-0000-0000C8010000}"/>
    <cellStyle name="Comma 16 2 2" xfId="457" xr:uid="{00000000-0005-0000-0000-0000C9010000}"/>
    <cellStyle name="Comma 16 2 2 2" xfId="458" xr:uid="{00000000-0005-0000-0000-0000CA010000}"/>
    <cellStyle name="Comma 16 2 2 3" xfId="459" xr:uid="{00000000-0005-0000-0000-0000CB010000}"/>
    <cellStyle name="Comma 16 2 3" xfId="460" xr:uid="{00000000-0005-0000-0000-0000CC010000}"/>
    <cellStyle name="Comma 16 2 3 2" xfId="461" xr:uid="{00000000-0005-0000-0000-0000CD010000}"/>
    <cellStyle name="Comma 16 2 3 3" xfId="462" xr:uid="{00000000-0005-0000-0000-0000CE010000}"/>
    <cellStyle name="Comma 16 2 4" xfId="463" xr:uid="{00000000-0005-0000-0000-0000CF010000}"/>
    <cellStyle name="Comma 16 2 5" xfId="464" xr:uid="{00000000-0005-0000-0000-0000D0010000}"/>
    <cellStyle name="Comma 16 3" xfId="465" xr:uid="{00000000-0005-0000-0000-0000D1010000}"/>
    <cellStyle name="Comma 16 3 2" xfId="466" xr:uid="{00000000-0005-0000-0000-0000D2010000}"/>
    <cellStyle name="Comma 16 3 3" xfId="467" xr:uid="{00000000-0005-0000-0000-0000D3010000}"/>
    <cellStyle name="Comma 16 4" xfId="468" xr:uid="{00000000-0005-0000-0000-0000D4010000}"/>
    <cellStyle name="Comma 16 4 2" xfId="469" xr:uid="{00000000-0005-0000-0000-0000D5010000}"/>
    <cellStyle name="Comma 16 4 3" xfId="470" xr:uid="{00000000-0005-0000-0000-0000D6010000}"/>
    <cellStyle name="Comma 16 5" xfId="471" xr:uid="{00000000-0005-0000-0000-0000D7010000}"/>
    <cellStyle name="Comma 16 5 2" xfId="472" xr:uid="{00000000-0005-0000-0000-0000D8010000}"/>
    <cellStyle name="Comma 16 5 3" xfId="473" xr:uid="{00000000-0005-0000-0000-0000D9010000}"/>
    <cellStyle name="Comma 17" xfId="474" xr:uid="{00000000-0005-0000-0000-0000DA010000}"/>
    <cellStyle name="Comma 17 2" xfId="475" xr:uid="{00000000-0005-0000-0000-0000DB010000}"/>
    <cellStyle name="Comma 17 2 2" xfId="476" xr:uid="{00000000-0005-0000-0000-0000DC010000}"/>
    <cellStyle name="Comma 17 2 3" xfId="477" xr:uid="{00000000-0005-0000-0000-0000DD010000}"/>
    <cellStyle name="Comma 17 2 4" xfId="478" xr:uid="{00000000-0005-0000-0000-0000DE010000}"/>
    <cellStyle name="Comma 18" xfId="479" xr:uid="{00000000-0005-0000-0000-0000DF010000}"/>
    <cellStyle name="Comma 18 10" xfId="480" xr:uid="{00000000-0005-0000-0000-0000E0010000}"/>
    <cellStyle name="Comma 18 11" xfId="481" xr:uid="{00000000-0005-0000-0000-0000E1010000}"/>
    <cellStyle name="Comma 18 12" xfId="482" xr:uid="{00000000-0005-0000-0000-0000E2010000}"/>
    <cellStyle name="Comma 18 2" xfId="483" xr:uid="{00000000-0005-0000-0000-0000E3010000}"/>
    <cellStyle name="Comma 18 2 2" xfId="484" xr:uid="{00000000-0005-0000-0000-0000E4010000}"/>
    <cellStyle name="Comma 18 2 2 2" xfId="485" xr:uid="{00000000-0005-0000-0000-0000E5010000}"/>
    <cellStyle name="Comma 18 2 2 3" xfId="486" xr:uid="{00000000-0005-0000-0000-0000E6010000}"/>
    <cellStyle name="Comma 18 2 3" xfId="487" xr:uid="{00000000-0005-0000-0000-0000E7010000}"/>
    <cellStyle name="Comma 18 3" xfId="488" xr:uid="{00000000-0005-0000-0000-0000E8010000}"/>
    <cellStyle name="Comma 18 4" xfId="489" xr:uid="{00000000-0005-0000-0000-0000E9010000}"/>
    <cellStyle name="Comma 18 4 2" xfId="490" xr:uid="{00000000-0005-0000-0000-0000EA010000}"/>
    <cellStyle name="Comma 18 4 2 2" xfId="491" xr:uid="{00000000-0005-0000-0000-0000EB010000}"/>
    <cellStyle name="Comma 18 4 3" xfId="492" xr:uid="{00000000-0005-0000-0000-0000EC010000}"/>
    <cellStyle name="Comma 18 4 4" xfId="493" xr:uid="{00000000-0005-0000-0000-0000ED010000}"/>
    <cellStyle name="Comma 18 5" xfId="494" xr:uid="{00000000-0005-0000-0000-0000EE010000}"/>
    <cellStyle name="Comma 18 5 2" xfId="495" xr:uid="{00000000-0005-0000-0000-0000EF010000}"/>
    <cellStyle name="Comma 18 5 2 2" xfId="496" xr:uid="{00000000-0005-0000-0000-0000F0010000}"/>
    <cellStyle name="Comma 18 5 3" xfId="497" xr:uid="{00000000-0005-0000-0000-0000F1010000}"/>
    <cellStyle name="Comma 18 6" xfId="498" xr:uid="{00000000-0005-0000-0000-0000F2010000}"/>
    <cellStyle name="Comma 18 6 2" xfId="499" xr:uid="{00000000-0005-0000-0000-0000F3010000}"/>
    <cellStyle name="Comma 18 6 2 2" xfId="500" xr:uid="{00000000-0005-0000-0000-0000F4010000}"/>
    <cellStyle name="Comma 18 6 3" xfId="501" xr:uid="{00000000-0005-0000-0000-0000F5010000}"/>
    <cellStyle name="Comma 18 7" xfId="502" xr:uid="{00000000-0005-0000-0000-0000F6010000}"/>
    <cellStyle name="Comma 18 7 2" xfId="503" xr:uid="{00000000-0005-0000-0000-0000F7010000}"/>
    <cellStyle name="Comma 18 8" xfId="504" xr:uid="{00000000-0005-0000-0000-0000F8010000}"/>
    <cellStyle name="Comma 18 8 2" xfId="505" xr:uid="{00000000-0005-0000-0000-0000F9010000}"/>
    <cellStyle name="Comma 18 9" xfId="506" xr:uid="{00000000-0005-0000-0000-0000FA010000}"/>
    <cellStyle name="Comma 19" xfId="507" xr:uid="{00000000-0005-0000-0000-0000FB010000}"/>
    <cellStyle name="Comma 19 2" xfId="508" xr:uid="{00000000-0005-0000-0000-0000FC010000}"/>
    <cellStyle name="Comma 19 2 2" xfId="509" xr:uid="{00000000-0005-0000-0000-0000FD010000}"/>
    <cellStyle name="Comma 19 3" xfId="510" xr:uid="{00000000-0005-0000-0000-0000FE010000}"/>
    <cellStyle name="Comma 19 4" xfId="511" xr:uid="{00000000-0005-0000-0000-0000FF010000}"/>
    <cellStyle name="Comma 19 5" xfId="512" xr:uid="{00000000-0005-0000-0000-000000020000}"/>
    <cellStyle name="Comma 2" xfId="513" xr:uid="{00000000-0005-0000-0000-000001020000}"/>
    <cellStyle name="Comma 2 10" xfId="514" xr:uid="{00000000-0005-0000-0000-000002020000}"/>
    <cellStyle name="Comma 2 11" xfId="515" xr:uid="{00000000-0005-0000-0000-000003020000}"/>
    <cellStyle name="Comma 2 2" xfId="516" xr:uid="{00000000-0005-0000-0000-000004020000}"/>
    <cellStyle name="Comma 2 2 2" xfId="517" xr:uid="{00000000-0005-0000-0000-000005020000}"/>
    <cellStyle name="Comma 2 2 2 2" xfId="518" xr:uid="{00000000-0005-0000-0000-000006020000}"/>
    <cellStyle name="Comma 2 2 3" xfId="519" xr:uid="{00000000-0005-0000-0000-000007020000}"/>
    <cellStyle name="Comma 2 2 4" xfId="520" xr:uid="{00000000-0005-0000-0000-000008020000}"/>
    <cellStyle name="Comma 2 2 4 2" xfId="521" xr:uid="{00000000-0005-0000-0000-000009020000}"/>
    <cellStyle name="Comma 2 2 4 2 2" xfId="522" xr:uid="{00000000-0005-0000-0000-00000A020000}"/>
    <cellStyle name="Comma 2 2 4 3" xfId="523" xr:uid="{00000000-0005-0000-0000-00000B020000}"/>
    <cellStyle name="Comma 2 2 5" xfId="524" xr:uid="{00000000-0005-0000-0000-00000C020000}"/>
    <cellStyle name="Comma 2 2 5 2" xfId="525" xr:uid="{00000000-0005-0000-0000-00000D020000}"/>
    <cellStyle name="Comma 2 2 6" xfId="526" xr:uid="{00000000-0005-0000-0000-00000E020000}"/>
    <cellStyle name="Comma 2 2 6 2" xfId="527" xr:uid="{00000000-0005-0000-0000-00000F020000}"/>
    <cellStyle name="Comma 2 2 7" xfId="528" xr:uid="{00000000-0005-0000-0000-000010020000}"/>
    <cellStyle name="Comma 2 2 8" xfId="529" xr:uid="{00000000-0005-0000-0000-000011020000}"/>
    <cellStyle name="Comma 2 3" xfId="530" xr:uid="{00000000-0005-0000-0000-000012020000}"/>
    <cellStyle name="Comma 2 3 2" xfId="531" xr:uid="{00000000-0005-0000-0000-000013020000}"/>
    <cellStyle name="Comma 2 3 2 2" xfId="532" xr:uid="{00000000-0005-0000-0000-000014020000}"/>
    <cellStyle name="Comma 2 3 3" xfId="533" xr:uid="{00000000-0005-0000-0000-000015020000}"/>
    <cellStyle name="Comma 2 3 3 2" xfId="534" xr:uid="{00000000-0005-0000-0000-000016020000}"/>
    <cellStyle name="Comma 2 3 3 3" xfId="535" xr:uid="{00000000-0005-0000-0000-000017020000}"/>
    <cellStyle name="Comma 2 4" xfId="536" xr:uid="{00000000-0005-0000-0000-000018020000}"/>
    <cellStyle name="Comma 2 4 2" xfId="537" xr:uid="{00000000-0005-0000-0000-000019020000}"/>
    <cellStyle name="Comma 2 4 2 2" xfId="538" xr:uid="{00000000-0005-0000-0000-00001A020000}"/>
    <cellStyle name="Comma 2 4 2 2 2" xfId="539" xr:uid="{00000000-0005-0000-0000-00001B020000}"/>
    <cellStyle name="Comma 2 4 2 3" xfId="540" xr:uid="{00000000-0005-0000-0000-00001C020000}"/>
    <cellStyle name="Comma 2 4 2 4" xfId="541" xr:uid="{00000000-0005-0000-0000-00001D020000}"/>
    <cellStyle name="Comma 2 4 2 5" xfId="542" xr:uid="{00000000-0005-0000-0000-00001E020000}"/>
    <cellStyle name="Comma 2 5" xfId="543" xr:uid="{00000000-0005-0000-0000-00001F020000}"/>
    <cellStyle name="Comma 2 5 2" xfId="544" xr:uid="{00000000-0005-0000-0000-000020020000}"/>
    <cellStyle name="Comma 2 5 2 2" xfId="545" xr:uid="{00000000-0005-0000-0000-000021020000}"/>
    <cellStyle name="Comma 2 5 2 3" xfId="546" xr:uid="{00000000-0005-0000-0000-000022020000}"/>
    <cellStyle name="Comma 2 5 3" xfId="547" xr:uid="{00000000-0005-0000-0000-000023020000}"/>
    <cellStyle name="Comma 2 6" xfId="548" xr:uid="{00000000-0005-0000-0000-000024020000}"/>
    <cellStyle name="Comma 2 6 2" xfId="549" xr:uid="{00000000-0005-0000-0000-000025020000}"/>
    <cellStyle name="Comma 2 6 3" xfId="550" xr:uid="{00000000-0005-0000-0000-000026020000}"/>
    <cellStyle name="Comma 2 7" xfId="551" xr:uid="{00000000-0005-0000-0000-000027020000}"/>
    <cellStyle name="Comma 2 7 2" xfId="552" xr:uid="{00000000-0005-0000-0000-000028020000}"/>
    <cellStyle name="Comma 2 8" xfId="553" xr:uid="{00000000-0005-0000-0000-000029020000}"/>
    <cellStyle name="Comma 2 8 2" xfId="554" xr:uid="{00000000-0005-0000-0000-00002A020000}"/>
    <cellStyle name="Comma 2 9" xfId="555" xr:uid="{00000000-0005-0000-0000-00002B020000}"/>
    <cellStyle name="Comma 20" xfId="556" xr:uid="{00000000-0005-0000-0000-00002C020000}"/>
    <cellStyle name="Comma 20 2" xfId="557" xr:uid="{00000000-0005-0000-0000-00002D020000}"/>
    <cellStyle name="Comma 20 2 2" xfId="558" xr:uid="{00000000-0005-0000-0000-00002E020000}"/>
    <cellStyle name="Comma 20 2 2 2" xfId="559" xr:uid="{00000000-0005-0000-0000-00002F020000}"/>
    <cellStyle name="Comma 20 2 3" xfId="560" xr:uid="{00000000-0005-0000-0000-000030020000}"/>
    <cellStyle name="Comma 20 3" xfId="561" xr:uid="{00000000-0005-0000-0000-000031020000}"/>
    <cellStyle name="Comma 20 3 2" xfId="562" xr:uid="{00000000-0005-0000-0000-000032020000}"/>
    <cellStyle name="Comma 20 3 2 2" xfId="563" xr:uid="{00000000-0005-0000-0000-000033020000}"/>
    <cellStyle name="Comma 20 3 3" xfId="564" xr:uid="{00000000-0005-0000-0000-000034020000}"/>
    <cellStyle name="Comma 20 4" xfId="565" xr:uid="{00000000-0005-0000-0000-000035020000}"/>
    <cellStyle name="Comma 20 4 2" xfId="566" xr:uid="{00000000-0005-0000-0000-000036020000}"/>
    <cellStyle name="Comma 20 4 2 2" xfId="567" xr:uid="{00000000-0005-0000-0000-000037020000}"/>
    <cellStyle name="Comma 20 4 3" xfId="568" xr:uid="{00000000-0005-0000-0000-000038020000}"/>
    <cellStyle name="Comma 20 5" xfId="569" xr:uid="{00000000-0005-0000-0000-000039020000}"/>
    <cellStyle name="Comma 20 5 2" xfId="570" xr:uid="{00000000-0005-0000-0000-00003A020000}"/>
    <cellStyle name="Comma 20 5 2 2" xfId="571" xr:uid="{00000000-0005-0000-0000-00003B020000}"/>
    <cellStyle name="Comma 20 5 3" xfId="572" xr:uid="{00000000-0005-0000-0000-00003C020000}"/>
    <cellStyle name="Comma 20 6" xfId="573" xr:uid="{00000000-0005-0000-0000-00003D020000}"/>
    <cellStyle name="Comma 20 6 2" xfId="574" xr:uid="{00000000-0005-0000-0000-00003E020000}"/>
    <cellStyle name="Comma 20 7" xfId="575" xr:uid="{00000000-0005-0000-0000-00003F020000}"/>
    <cellStyle name="Comma 20 7 2" xfId="576" xr:uid="{00000000-0005-0000-0000-000040020000}"/>
    <cellStyle name="Comma 20 8" xfId="577" xr:uid="{00000000-0005-0000-0000-000041020000}"/>
    <cellStyle name="Comma 21" xfId="578" xr:uid="{00000000-0005-0000-0000-000042020000}"/>
    <cellStyle name="Comma 21 2" xfId="579" xr:uid="{00000000-0005-0000-0000-000043020000}"/>
    <cellStyle name="Comma 21 2 2" xfId="580" xr:uid="{00000000-0005-0000-0000-000044020000}"/>
    <cellStyle name="Comma 21 3" xfId="581" xr:uid="{00000000-0005-0000-0000-000045020000}"/>
    <cellStyle name="Comma 21 4" xfId="582" xr:uid="{00000000-0005-0000-0000-000046020000}"/>
    <cellStyle name="Comma 21 5" xfId="583" xr:uid="{00000000-0005-0000-0000-000047020000}"/>
    <cellStyle name="Comma 21 6" xfId="584" xr:uid="{00000000-0005-0000-0000-000048020000}"/>
    <cellStyle name="Comma 22" xfId="585" xr:uid="{00000000-0005-0000-0000-000049020000}"/>
    <cellStyle name="Comma 22 2" xfId="586" xr:uid="{00000000-0005-0000-0000-00004A020000}"/>
    <cellStyle name="Comma 22 2 2" xfId="587" xr:uid="{00000000-0005-0000-0000-00004B020000}"/>
    <cellStyle name="Comma 22 3" xfId="588" xr:uid="{00000000-0005-0000-0000-00004C020000}"/>
    <cellStyle name="Comma 23" xfId="589" xr:uid="{00000000-0005-0000-0000-00004D020000}"/>
    <cellStyle name="Comma 23 2" xfId="590" xr:uid="{00000000-0005-0000-0000-00004E020000}"/>
    <cellStyle name="Comma 23 2 2" xfId="591" xr:uid="{00000000-0005-0000-0000-00004F020000}"/>
    <cellStyle name="Comma 23 3" xfId="592" xr:uid="{00000000-0005-0000-0000-000050020000}"/>
    <cellStyle name="Comma 24" xfId="593" xr:uid="{00000000-0005-0000-0000-000051020000}"/>
    <cellStyle name="Comma 24 2" xfId="594" xr:uid="{00000000-0005-0000-0000-000052020000}"/>
    <cellStyle name="Comma 24 2 2" xfId="595" xr:uid="{00000000-0005-0000-0000-000053020000}"/>
    <cellStyle name="Comma 24 3" xfId="596" xr:uid="{00000000-0005-0000-0000-000054020000}"/>
    <cellStyle name="Comma 25" xfId="597" xr:uid="{00000000-0005-0000-0000-000055020000}"/>
    <cellStyle name="Comma 25 2" xfId="598" xr:uid="{00000000-0005-0000-0000-000056020000}"/>
    <cellStyle name="Comma 26" xfId="599" xr:uid="{00000000-0005-0000-0000-000057020000}"/>
    <cellStyle name="Comma 26 2" xfId="600" xr:uid="{00000000-0005-0000-0000-000058020000}"/>
    <cellStyle name="Comma 27" xfId="601" xr:uid="{00000000-0005-0000-0000-000059020000}"/>
    <cellStyle name="Comma 28" xfId="602" xr:uid="{00000000-0005-0000-0000-00005A020000}"/>
    <cellStyle name="Comma 29" xfId="603" xr:uid="{00000000-0005-0000-0000-00005B020000}"/>
    <cellStyle name="Comma 3" xfId="604" xr:uid="{00000000-0005-0000-0000-00005C020000}"/>
    <cellStyle name="Comma 3 2" xfId="605" xr:uid="{00000000-0005-0000-0000-00005D020000}"/>
    <cellStyle name="Comma 3 2 2" xfId="606" xr:uid="{00000000-0005-0000-0000-00005E020000}"/>
    <cellStyle name="Comma 3 2 2 2" xfId="607" xr:uid="{00000000-0005-0000-0000-00005F020000}"/>
    <cellStyle name="Comma 3 2 3" xfId="608" xr:uid="{00000000-0005-0000-0000-000060020000}"/>
    <cellStyle name="Comma 3 3" xfId="609" xr:uid="{00000000-0005-0000-0000-000061020000}"/>
    <cellStyle name="Comma 3 3 2" xfId="610" xr:uid="{00000000-0005-0000-0000-000062020000}"/>
    <cellStyle name="Comma 3 4" xfId="611" xr:uid="{00000000-0005-0000-0000-000063020000}"/>
    <cellStyle name="Comma 3 5" xfId="612" xr:uid="{00000000-0005-0000-0000-000064020000}"/>
    <cellStyle name="Comma 3 6" xfId="613" xr:uid="{00000000-0005-0000-0000-000065020000}"/>
    <cellStyle name="Comma 3 6 2" xfId="614" xr:uid="{00000000-0005-0000-0000-000066020000}"/>
    <cellStyle name="Comma 3 6 2 2" xfId="615" xr:uid="{00000000-0005-0000-0000-000067020000}"/>
    <cellStyle name="Comma 3 6 3" xfId="616" xr:uid="{00000000-0005-0000-0000-000068020000}"/>
    <cellStyle name="Comma 3 7" xfId="617" xr:uid="{00000000-0005-0000-0000-000069020000}"/>
    <cellStyle name="Comma 3_Preliminary financial statement_June 11_updated Aug  24_11" xfId="618" xr:uid="{00000000-0005-0000-0000-00006A020000}"/>
    <cellStyle name="Comma 30" xfId="619" xr:uid="{00000000-0005-0000-0000-00006B020000}"/>
    <cellStyle name="Comma 31" xfId="620" xr:uid="{00000000-0005-0000-0000-00006C020000}"/>
    <cellStyle name="Comma 32" xfId="621" xr:uid="{00000000-0005-0000-0000-00006D020000}"/>
    <cellStyle name="Comma 33" xfId="622" xr:uid="{00000000-0005-0000-0000-00006E020000}"/>
    <cellStyle name="Comma 34" xfId="623" xr:uid="{00000000-0005-0000-0000-00006F020000}"/>
    <cellStyle name="Comma 4" xfId="624" xr:uid="{00000000-0005-0000-0000-000070020000}"/>
    <cellStyle name="Comma 4 2" xfId="625" xr:uid="{00000000-0005-0000-0000-000071020000}"/>
    <cellStyle name="Comma 4 2 2" xfId="626" xr:uid="{00000000-0005-0000-0000-000072020000}"/>
    <cellStyle name="Comma 4 3" xfId="627" xr:uid="{00000000-0005-0000-0000-000073020000}"/>
    <cellStyle name="Comma 4 3 2" xfId="628" xr:uid="{00000000-0005-0000-0000-000074020000}"/>
    <cellStyle name="Comma 4 3 2 2" xfId="629" xr:uid="{00000000-0005-0000-0000-000075020000}"/>
    <cellStyle name="Comma 4 3 3" xfId="630" xr:uid="{00000000-0005-0000-0000-000076020000}"/>
    <cellStyle name="Comma 4 3 4" xfId="631" xr:uid="{00000000-0005-0000-0000-000077020000}"/>
    <cellStyle name="Comma 4 3 5" xfId="632" xr:uid="{00000000-0005-0000-0000-000078020000}"/>
    <cellStyle name="Comma 5" xfId="633" xr:uid="{00000000-0005-0000-0000-000079020000}"/>
    <cellStyle name="Comma 5 2" xfId="634" xr:uid="{00000000-0005-0000-0000-00007A020000}"/>
    <cellStyle name="Comma 5 2 2" xfId="635" xr:uid="{00000000-0005-0000-0000-00007B020000}"/>
    <cellStyle name="Comma 5 3" xfId="636" xr:uid="{00000000-0005-0000-0000-00007C020000}"/>
    <cellStyle name="Comma 6" xfId="637" xr:uid="{00000000-0005-0000-0000-00007D020000}"/>
    <cellStyle name="Comma 6 2" xfId="638" xr:uid="{00000000-0005-0000-0000-00007E020000}"/>
    <cellStyle name="Comma 6 2 2" xfId="639" xr:uid="{00000000-0005-0000-0000-00007F020000}"/>
    <cellStyle name="Comma 6 3" xfId="640" xr:uid="{00000000-0005-0000-0000-000080020000}"/>
    <cellStyle name="Comma 6 4" xfId="641" xr:uid="{00000000-0005-0000-0000-000081020000}"/>
    <cellStyle name="Comma 6_Preliminary financial statement_June 11_updated Aug  24_11" xfId="642" xr:uid="{00000000-0005-0000-0000-000082020000}"/>
    <cellStyle name="Comma 7" xfId="643" xr:uid="{00000000-0005-0000-0000-000083020000}"/>
    <cellStyle name="Comma 7 2" xfId="644" xr:uid="{00000000-0005-0000-0000-000084020000}"/>
    <cellStyle name="Comma 7 2 2" xfId="645" xr:uid="{00000000-0005-0000-0000-000085020000}"/>
    <cellStyle name="Comma 7 3" xfId="646" xr:uid="{00000000-0005-0000-0000-000086020000}"/>
    <cellStyle name="Comma 7 4" xfId="647" xr:uid="{00000000-0005-0000-0000-000087020000}"/>
    <cellStyle name="Comma 8" xfId="648" xr:uid="{00000000-0005-0000-0000-000088020000}"/>
    <cellStyle name="Comma 8 2" xfId="649" xr:uid="{00000000-0005-0000-0000-000089020000}"/>
    <cellStyle name="Comma 8 2 2" xfId="650" xr:uid="{00000000-0005-0000-0000-00008A020000}"/>
    <cellStyle name="Comma 8 3" xfId="651" xr:uid="{00000000-0005-0000-0000-00008B020000}"/>
    <cellStyle name="Comma 8 4" xfId="652" xr:uid="{00000000-0005-0000-0000-00008C020000}"/>
    <cellStyle name="Comma 9" xfId="653" xr:uid="{00000000-0005-0000-0000-00008D020000}"/>
    <cellStyle name="Comma 9 2" xfId="654" xr:uid="{00000000-0005-0000-0000-00008E020000}"/>
    <cellStyle name="Comma 9 2 2" xfId="655" xr:uid="{00000000-0005-0000-0000-00008F020000}"/>
    <cellStyle name="Comma 9 2 2 2" xfId="656" xr:uid="{00000000-0005-0000-0000-000090020000}"/>
    <cellStyle name="Comma 9 2 2 2 2" xfId="657" xr:uid="{00000000-0005-0000-0000-000091020000}"/>
    <cellStyle name="Comma 9 2 2 2 3" xfId="658" xr:uid="{00000000-0005-0000-0000-000092020000}"/>
    <cellStyle name="Comma 9 2 2 3" xfId="659" xr:uid="{00000000-0005-0000-0000-000093020000}"/>
    <cellStyle name="Comma 9 2 2 4" xfId="660" xr:uid="{00000000-0005-0000-0000-000094020000}"/>
    <cellStyle name="Comma 9 2 3" xfId="661" xr:uid="{00000000-0005-0000-0000-000095020000}"/>
    <cellStyle name="Comma 9 2 3 2" xfId="662" xr:uid="{00000000-0005-0000-0000-000096020000}"/>
    <cellStyle name="Comma 9 2 3 3" xfId="663" xr:uid="{00000000-0005-0000-0000-000097020000}"/>
    <cellStyle name="Comma 9 2 4" xfId="664" xr:uid="{00000000-0005-0000-0000-000098020000}"/>
    <cellStyle name="Comma 9 2 5" xfId="665" xr:uid="{00000000-0005-0000-0000-000099020000}"/>
    <cellStyle name="Comma 9 3" xfId="666" xr:uid="{00000000-0005-0000-0000-00009A020000}"/>
    <cellStyle name="Comma 9 3 2" xfId="667" xr:uid="{00000000-0005-0000-0000-00009B020000}"/>
    <cellStyle name="Comma 9 3 3" xfId="668" xr:uid="{00000000-0005-0000-0000-00009C020000}"/>
    <cellStyle name="Comma 9 4" xfId="669" xr:uid="{00000000-0005-0000-0000-00009D020000}"/>
    <cellStyle name="Comma 9 5" xfId="670" xr:uid="{00000000-0005-0000-0000-00009E020000}"/>
    <cellStyle name="Currency 10" xfId="671" xr:uid="{00000000-0005-0000-0000-00009F020000}"/>
    <cellStyle name="Currency 10 2" xfId="672" xr:uid="{00000000-0005-0000-0000-0000A0020000}"/>
    <cellStyle name="Currency 11" xfId="673" xr:uid="{00000000-0005-0000-0000-0000A1020000}"/>
    <cellStyle name="Currency 11 2" xfId="674" xr:uid="{00000000-0005-0000-0000-0000A2020000}"/>
    <cellStyle name="Currency 11 2 2" xfId="675" xr:uid="{00000000-0005-0000-0000-0000A3020000}"/>
    <cellStyle name="Currency 11 2 2 2" xfId="676" xr:uid="{00000000-0005-0000-0000-0000A4020000}"/>
    <cellStyle name="Currency 11 2 2 2 2" xfId="677" xr:uid="{00000000-0005-0000-0000-0000A5020000}"/>
    <cellStyle name="Currency 11 2 2 2 2 2" xfId="678" xr:uid="{00000000-0005-0000-0000-0000A6020000}"/>
    <cellStyle name="Currency 11 2 2 2 2 3" xfId="679" xr:uid="{00000000-0005-0000-0000-0000A7020000}"/>
    <cellStyle name="Currency 11 2 2 2 3" xfId="680" xr:uid="{00000000-0005-0000-0000-0000A8020000}"/>
    <cellStyle name="Currency 11 2 2 2 4" xfId="681" xr:uid="{00000000-0005-0000-0000-0000A9020000}"/>
    <cellStyle name="Currency 11 2 2 3" xfId="682" xr:uid="{00000000-0005-0000-0000-0000AA020000}"/>
    <cellStyle name="Currency 11 2 2 3 2" xfId="683" xr:uid="{00000000-0005-0000-0000-0000AB020000}"/>
    <cellStyle name="Currency 11 2 2 3 3" xfId="684" xr:uid="{00000000-0005-0000-0000-0000AC020000}"/>
    <cellStyle name="Currency 11 2 2 4" xfId="685" xr:uid="{00000000-0005-0000-0000-0000AD020000}"/>
    <cellStyle name="Currency 11 2 2 4 2" xfId="686" xr:uid="{00000000-0005-0000-0000-0000AE020000}"/>
    <cellStyle name="Currency 11 2 2 4 3" xfId="687" xr:uid="{00000000-0005-0000-0000-0000AF020000}"/>
    <cellStyle name="Currency 11 2 2 4 4" xfId="688" xr:uid="{00000000-0005-0000-0000-0000B0020000}"/>
    <cellStyle name="Currency 11 2 3" xfId="689" xr:uid="{00000000-0005-0000-0000-0000B1020000}"/>
    <cellStyle name="Currency 11 2 3 2" xfId="690" xr:uid="{00000000-0005-0000-0000-0000B2020000}"/>
    <cellStyle name="Currency 11 2 3 2 2" xfId="691" xr:uid="{00000000-0005-0000-0000-0000B3020000}"/>
    <cellStyle name="Currency 11 2 3 2 2 2" xfId="692" xr:uid="{00000000-0005-0000-0000-0000B4020000}"/>
    <cellStyle name="Currency 11 2 3 2 2 3" xfId="693" xr:uid="{00000000-0005-0000-0000-0000B5020000}"/>
    <cellStyle name="Currency 11 2 3 2 3" xfId="694" xr:uid="{00000000-0005-0000-0000-0000B6020000}"/>
    <cellStyle name="Currency 11 2 3 3" xfId="695" xr:uid="{00000000-0005-0000-0000-0000B7020000}"/>
    <cellStyle name="Currency 11 2 3 3 2" xfId="696" xr:uid="{00000000-0005-0000-0000-0000B8020000}"/>
    <cellStyle name="Currency 11 2 3 3 2 2" xfId="697" xr:uid="{00000000-0005-0000-0000-0000B9020000}"/>
    <cellStyle name="Currency 11 2 3 3 2 3" xfId="698" xr:uid="{00000000-0005-0000-0000-0000BA020000}"/>
    <cellStyle name="Currency 11 2 3 3 3" xfId="699" xr:uid="{00000000-0005-0000-0000-0000BB020000}"/>
    <cellStyle name="Currency 11 2 3 3 3 2" xfId="700" xr:uid="{00000000-0005-0000-0000-0000BC020000}"/>
    <cellStyle name="Currency 11 2 3 3 3 3" xfId="701" xr:uid="{00000000-0005-0000-0000-0000BD020000}"/>
    <cellStyle name="Currency 11 2 3 3 4" xfId="702" xr:uid="{00000000-0005-0000-0000-0000BE020000}"/>
    <cellStyle name="Currency 11 2 3 4" xfId="703" xr:uid="{00000000-0005-0000-0000-0000BF020000}"/>
    <cellStyle name="Currency 11 2 3 4 2" xfId="704" xr:uid="{00000000-0005-0000-0000-0000C0020000}"/>
    <cellStyle name="Currency 11 2 3 4 3" xfId="705" xr:uid="{00000000-0005-0000-0000-0000C1020000}"/>
    <cellStyle name="Currency 11 2 3 5" xfId="706" xr:uid="{00000000-0005-0000-0000-0000C2020000}"/>
    <cellStyle name="Currency 11 2 3 5 2" xfId="707" xr:uid="{00000000-0005-0000-0000-0000C3020000}"/>
    <cellStyle name="Currency 11 2 3 5 3" xfId="708" xr:uid="{00000000-0005-0000-0000-0000C4020000}"/>
    <cellStyle name="Currency 11 2 3 6" xfId="709" xr:uid="{00000000-0005-0000-0000-0000C5020000}"/>
    <cellStyle name="Currency 11 2 3 7" xfId="710" xr:uid="{00000000-0005-0000-0000-0000C6020000}"/>
    <cellStyle name="Currency 11 2 3 8" xfId="711" xr:uid="{00000000-0005-0000-0000-0000C7020000}"/>
    <cellStyle name="Currency 11 2 4" xfId="712" xr:uid="{00000000-0005-0000-0000-0000C8020000}"/>
    <cellStyle name="Currency 11 2 4 2" xfId="713" xr:uid="{00000000-0005-0000-0000-0000C9020000}"/>
    <cellStyle name="Currency 11 2 4 2 2" xfId="714" xr:uid="{00000000-0005-0000-0000-0000CA020000}"/>
    <cellStyle name="Currency 11 2 4 2 2 2" xfId="715" xr:uid="{00000000-0005-0000-0000-0000CB020000}"/>
    <cellStyle name="Currency 11 2 4 2 2 3" xfId="716" xr:uid="{00000000-0005-0000-0000-0000CC020000}"/>
    <cellStyle name="Currency 11 2 4 2 3" xfId="717" xr:uid="{00000000-0005-0000-0000-0000CD020000}"/>
    <cellStyle name="Currency 11 2 4 2 4" xfId="718" xr:uid="{00000000-0005-0000-0000-0000CE020000}"/>
    <cellStyle name="Currency 11 2 4 3" xfId="719" xr:uid="{00000000-0005-0000-0000-0000CF020000}"/>
    <cellStyle name="Currency 11 2 4 4" xfId="720" xr:uid="{00000000-0005-0000-0000-0000D0020000}"/>
    <cellStyle name="Currency 11 2 4 5" xfId="721" xr:uid="{00000000-0005-0000-0000-0000D1020000}"/>
    <cellStyle name="Currency 11 2 5" xfId="722" xr:uid="{00000000-0005-0000-0000-0000D2020000}"/>
    <cellStyle name="Currency 11 2 5 2" xfId="723" xr:uid="{00000000-0005-0000-0000-0000D3020000}"/>
    <cellStyle name="Currency 11 2 5 3" xfId="724" xr:uid="{00000000-0005-0000-0000-0000D4020000}"/>
    <cellStyle name="Currency 11 2 5 4" xfId="725" xr:uid="{00000000-0005-0000-0000-0000D5020000}"/>
    <cellStyle name="Currency 11 2 6" xfId="726" xr:uid="{00000000-0005-0000-0000-0000D6020000}"/>
    <cellStyle name="Currency 11 2 7" xfId="727" xr:uid="{00000000-0005-0000-0000-0000D7020000}"/>
    <cellStyle name="Currency 11 2 8" xfId="728" xr:uid="{00000000-0005-0000-0000-0000D8020000}"/>
    <cellStyle name="Currency 11 3" xfId="729" xr:uid="{00000000-0005-0000-0000-0000D9020000}"/>
    <cellStyle name="Currency 11 3 2" xfId="730" xr:uid="{00000000-0005-0000-0000-0000DA020000}"/>
    <cellStyle name="Currency 11 3 2 2" xfId="731" xr:uid="{00000000-0005-0000-0000-0000DB020000}"/>
    <cellStyle name="Currency 11 3 2 2 2" xfId="732" xr:uid="{00000000-0005-0000-0000-0000DC020000}"/>
    <cellStyle name="Currency 11 3 2 2 3" xfId="733" xr:uid="{00000000-0005-0000-0000-0000DD020000}"/>
    <cellStyle name="Currency 11 3 2 3" xfId="734" xr:uid="{00000000-0005-0000-0000-0000DE020000}"/>
    <cellStyle name="Currency 11 3 2 4" xfId="735" xr:uid="{00000000-0005-0000-0000-0000DF020000}"/>
    <cellStyle name="Currency 11 3 3" xfId="736" xr:uid="{00000000-0005-0000-0000-0000E0020000}"/>
    <cellStyle name="Currency 11 3 3 2" xfId="737" xr:uid="{00000000-0005-0000-0000-0000E1020000}"/>
    <cellStyle name="Currency 11 3 3 3" xfId="738" xr:uid="{00000000-0005-0000-0000-0000E2020000}"/>
    <cellStyle name="Currency 11 3 4" xfId="739" xr:uid="{00000000-0005-0000-0000-0000E3020000}"/>
    <cellStyle name="Currency 11 3 4 2" xfId="740" xr:uid="{00000000-0005-0000-0000-0000E4020000}"/>
    <cellStyle name="Currency 11 3 4 3" xfId="741" xr:uid="{00000000-0005-0000-0000-0000E5020000}"/>
    <cellStyle name="Currency 11 3 4 4" xfId="742" xr:uid="{00000000-0005-0000-0000-0000E6020000}"/>
    <cellStyle name="Currency 11 4" xfId="743" xr:uid="{00000000-0005-0000-0000-0000E7020000}"/>
    <cellStyle name="Currency 11 4 2" xfId="744" xr:uid="{00000000-0005-0000-0000-0000E8020000}"/>
    <cellStyle name="Currency 11 4 2 2" xfId="745" xr:uid="{00000000-0005-0000-0000-0000E9020000}"/>
    <cellStyle name="Currency 11 4 2 2 2" xfId="746" xr:uid="{00000000-0005-0000-0000-0000EA020000}"/>
    <cellStyle name="Currency 11 4 2 2 3" xfId="747" xr:uid="{00000000-0005-0000-0000-0000EB020000}"/>
    <cellStyle name="Currency 11 4 2 3" xfId="748" xr:uid="{00000000-0005-0000-0000-0000EC020000}"/>
    <cellStyle name="Currency 11 4 3" xfId="749" xr:uid="{00000000-0005-0000-0000-0000ED020000}"/>
    <cellStyle name="Currency 11 4 3 2" xfId="750" xr:uid="{00000000-0005-0000-0000-0000EE020000}"/>
    <cellStyle name="Currency 11 4 3 2 2" xfId="751" xr:uid="{00000000-0005-0000-0000-0000EF020000}"/>
    <cellStyle name="Currency 11 4 3 2 3" xfId="752" xr:uid="{00000000-0005-0000-0000-0000F0020000}"/>
    <cellStyle name="Currency 11 4 3 3" xfId="753" xr:uid="{00000000-0005-0000-0000-0000F1020000}"/>
    <cellStyle name="Currency 11 4 3 3 2" xfId="754" xr:uid="{00000000-0005-0000-0000-0000F2020000}"/>
    <cellStyle name="Currency 11 4 3 3 3" xfId="755" xr:uid="{00000000-0005-0000-0000-0000F3020000}"/>
    <cellStyle name="Currency 11 4 3 4" xfId="756" xr:uid="{00000000-0005-0000-0000-0000F4020000}"/>
    <cellStyle name="Currency 11 4 4" xfId="757" xr:uid="{00000000-0005-0000-0000-0000F5020000}"/>
    <cellStyle name="Currency 11 4 4 2" xfId="758" xr:uid="{00000000-0005-0000-0000-0000F6020000}"/>
    <cellStyle name="Currency 11 4 4 3" xfId="759" xr:uid="{00000000-0005-0000-0000-0000F7020000}"/>
    <cellStyle name="Currency 11 4 5" xfId="760" xr:uid="{00000000-0005-0000-0000-0000F8020000}"/>
    <cellStyle name="Currency 11 4 5 2" xfId="761" xr:uid="{00000000-0005-0000-0000-0000F9020000}"/>
    <cellStyle name="Currency 11 4 5 3" xfId="762" xr:uid="{00000000-0005-0000-0000-0000FA020000}"/>
    <cellStyle name="Currency 11 4 6" xfId="763" xr:uid="{00000000-0005-0000-0000-0000FB020000}"/>
    <cellStyle name="Currency 11 4 7" xfId="764" xr:uid="{00000000-0005-0000-0000-0000FC020000}"/>
    <cellStyle name="Currency 11 4 8" xfId="765" xr:uid="{00000000-0005-0000-0000-0000FD020000}"/>
    <cellStyle name="Currency 11 5" xfId="766" xr:uid="{00000000-0005-0000-0000-0000FE020000}"/>
    <cellStyle name="Currency 11 5 2" xfId="767" xr:uid="{00000000-0005-0000-0000-0000FF020000}"/>
    <cellStyle name="Currency 11 5 2 2" xfId="768" xr:uid="{00000000-0005-0000-0000-000000030000}"/>
    <cellStyle name="Currency 11 5 2 2 2" xfId="769" xr:uid="{00000000-0005-0000-0000-000001030000}"/>
    <cellStyle name="Currency 11 5 2 2 3" xfId="770" xr:uid="{00000000-0005-0000-0000-000002030000}"/>
    <cellStyle name="Currency 11 5 2 3" xfId="771" xr:uid="{00000000-0005-0000-0000-000003030000}"/>
    <cellStyle name="Currency 11 5 2 4" xfId="772" xr:uid="{00000000-0005-0000-0000-000004030000}"/>
    <cellStyle name="Currency 11 5 3" xfId="773" xr:uid="{00000000-0005-0000-0000-000005030000}"/>
    <cellStyle name="Currency 11 5 4" xfId="774" xr:uid="{00000000-0005-0000-0000-000006030000}"/>
    <cellStyle name="Currency 11 5 5" xfId="775" xr:uid="{00000000-0005-0000-0000-000007030000}"/>
    <cellStyle name="Currency 11 6" xfId="776" xr:uid="{00000000-0005-0000-0000-000008030000}"/>
    <cellStyle name="Currency 11 6 2" xfId="777" xr:uid="{00000000-0005-0000-0000-000009030000}"/>
    <cellStyle name="Currency 11 6 3" xfId="778" xr:uid="{00000000-0005-0000-0000-00000A030000}"/>
    <cellStyle name="Currency 11 6 4" xfId="779" xr:uid="{00000000-0005-0000-0000-00000B030000}"/>
    <cellStyle name="Currency 11 7" xfId="780" xr:uid="{00000000-0005-0000-0000-00000C030000}"/>
    <cellStyle name="Currency 11 8" xfId="781" xr:uid="{00000000-0005-0000-0000-00000D030000}"/>
    <cellStyle name="Currency 11 9" xfId="782" xr:uid="{00000000-0005-0000-0000-00000E030000}"/>
    <cellStyle name="Currency 12" xfId="783" xr:uid="{00000000-0005-0000-0000-00000F030000}"/>
    <cellStyle name="Currency 12 2" xfId="784" xr:uid="{00000000-0005-0000-0000-000010030000}"/>
    <cellStyle name="Currency 12 2 2" xfId="785" xr:uid="{00000000-0005-0000-0000-000011030000}"/>
    <cellStyle name="Currency 12 2 2 2" xfId="786" xr:uid="{00000000-0005-0000-0000-000012030000}"/>
    <cellStyle name="Currency 12 2 2 2 2" xfId="787" xr:uid="{00000000-0005-0000-0000-000013030000}"/>
    <cellStyle name="Currency 12 2 2 2 3" xfId="788" xr:uid="{00000000-0005-0000-0000-000014030000}"/>
    <cellStyle name="Currency 12 2 2 3" xfId="789" xr:uid="{00000000-0005-0000-0000-000015030000}"/>
    <cellStyle name="Currency 12 2 2 4" xfId="790" xr:uid="{00000000-0005-0000-0000-000016030000}"/>
    <cellStyle name="Currency 12 2 3" xfId="791" xr:uid="{00000000-0005-0000-0000-000017030000}"/>
    <cellStyle name="Currency 12 2 3 2" xfId="792" xr:uid="{00000000-0005-0000-0000-000018030000}"/>
    <cellStyle name="Currency 12 2 3 3" xfId="793" xr:uid="{00000000-0005-0000-0000-000019030000}"/>
    <cellStyle name="Currency 12 2 4" xfId="794" xr:uid="{00000000-0005-0000-0000-00001A030000}"/>
    <cellStyle name="Currency 12 2 4 2" xfId="795" xr:uid="{00000000-0005-0000-0000-00001B030000}"/>
    <cellStyle name="Currency 12 2 4 3" xfId="796" xr:uid="{00000000-0005-0000-0000-00001C030000}"/>
    <cellStyle name="Currency 12 2 4 4" xfId="797" xr:uid="{00000000-0005-0000-0000-00001D030000}"/>
    <cellStyle name="Currency 12 3" xfId="798" xr:uid="{00000000-0005-0000-0000-00001E030000}"/>
    <cellStyle name="Currency 12 3 2" xfId="799" xr:uid="{00000000-0005-0000-0000-00001F030000}"/>
    <cellStyle name="Currency 12 3 2 2" xfId="800" xr:uid="{00000000-0005-0000-0000-000020030000}"/>
    <cellStyle name="Currency 12 3 2 2 2" xfId="801" xr:uid="{00000000-0005-0000-0000-000021030000}"/>
    <cellStyle name="Currency 12 3 2 2 3" xfId="802" xr:uid="{00000000-0005-0000-0000-000022030000}"/>
    <cellStyle name="Currency 12 3 2 3" xfId="803" xr:uid="{00000000-0005-0000-0000-000023030000}"/>
    <cellStyle name="Currency 12 3 3" xfId="804" xr:uid="{00000000-0005-0000-0000-000024030000}"/>
    <cellStyle name="Currency 12 3 3 2" xfId="805" xr:uid="{00000000-0005-0000-0000-000025030000}"/>
    <cellStyle name="Currency 12 3 3 2 2" xfId="806" xr:uid="{00000000-0005-0000-0000-000026030000}"/>
    <cellStyle name="Currency 12 3 3 2 3" xfId="807" xr:uid="{00000000-0005-0000-0000-000027030000}"/>
    <cellStyle name="Currency 12 3 3 3" xfId="808" xr:uid="{00000000-0005-0000-0000-000028030000}"/>
    <cellStyle name="Currency 12 3 3 3 2" xfId="809" xr:uid="{00000000-0005-0000-0000-000029030000}"/>
    <cellStyle name="Currency 12 3 3 3 3" xfId="810" xr:uid="{00000000-0005-0000-0000-00002A030000}"/>
    <cellStyle name="Currency 12 3 3 4" xfId="811" xr:uid="{00000000-0005-0000-0000-00002B030000}"/>
    <cellStyle name="Currency 12 3 4" xfId="812" xr:uid="{00000000-0005-0000-0000-00002C030000}"/>
    <cellStyle name="Currency 12 3 4 2" xfId="813" xr:uid="{00000000-0005-0000-0000-00002D030000}"/>
    <cellStyle name="Currency 12 3 4 3" xfId="814" xr:uid="{00000000-0005-0000-0000-00002E030000}"/>
    <cellStyle name="Currency 12 3 5" xfId="815" xr:uid="{00000000-0005-0000-0000-00002F030000}"/>
    <cellStyle name="Currency 12 3 5 2" xfId="816" xr:uid="{00000000-0005-0000-0000-000030030000}"/>
    <cellStyle name="Currency 12 3 5 3" xfId="817" xr:uid="{00000000-0005-0000-0000-000031030000}"/>
    <cellStyle name="Currency 12 3 6" xfId="818" xr:uid="{00000000-0005-0000-0000-000032030000}"/>
    <cellStyle name="Currency 12 3 7" xfId="819" xr:uid="{00000000-0005-0000-0000-000033030000}"/>
    <cellStyle name="Currency 12 3 8" xfId="820" xr:uid="{00000000-0005-0000-0000-000034030000}"/>
    <cellStyle name="Currency 12 4" xfId="821" xr:uid="{00000000-0005-0000-0000-000035030000}"/>
    <cellStyle name="Currency 12 4 2" xfId="822" xr:uid="{00000000-0005-0000-0000-000036030000}"/>
    <cellStyle name="Currency 12 4 2 2" xfId="823" xr:uid="{00000000-0005-0000-0000-000037030000}"/>
    <cellStyle name="Currency 12 4 2 2 2" xfId="824" xr:uid="{00000000-0005-0000-0000-000038030000}"/>
    <cellStyle name="Currency 12 4 2 2 3" xfId="825" xr:uid="{00000000-0005-0000-0000-000039030000}"/>
    <cellStyle name="Currency 12 4 2 3" xfId="826" xr:uid="{00000000-0005-0000-0000-00003A030000}"/>
    <cellStyle name="Currency 12 4 2 4" xfId="827" xr:uid="{00000000-0005-0000-0000-00003B030000}"/>
    <cellStyle name="Currency 12 4 3" xfId="828" xr:uid="{00000000-0005-0000-0000-00003C030000}"/>
    <cellStyle name="Currency 12 4 4" xfId="829" xr:uid="{00000000-0005-0000-0000-00003D030000}"/>
    <cellStyle name="Currency 12 4 5" xfId="830" xr:uid="{00000000-0005-0000-0000-00003E030000}"/>
    <cellStyle name="Currency 12 5" xfId="831" xr:uid="{00000000-0005-0000-0000-00003F030000}"/>
    <cellStyle name="Currency 12 5 2" xfId="832" xr:uid="{00000000-0005-0000-0000-000040030000}"/>
    <cellStyle name="Currency 12 5 3" xfId="833" xr:uid="{00000000-0005-0000-0000-000041030000}"/>
    <cellStyle name="Currency 12 5 4" xfId="834" xr:uid="{00000000-0005-0000-0000-000042030000}"/>
    <cellStyle name="Currency 12 6" xfId="835" xr:uid="{00000000-0005-0000-0000-000043030000}"/>
    <cellStyle name="Currency 12 7" xfId="836" xr:uid="{00000000-0005-0000-0000-000044030000}"/>
    <cellStyle name="Currency 12 8" xfId="837" xr:uid="{00000000-0005-0000-0000-000045030000}"/>
    <cellStyle name="Currency 13" xfId="838" xr:uid="{00000000-0005-0000-0000-000046030000}"/>
    <cellStyle name="Currency 13 2" xfId="839" xr:uid="{00000000-0005-0000-0000-000047030000}"/>
    <cellStyle name="Currency 13 2 2" xfId="840" xr:uid="{00000000-0005-0000-0000-000048030000}"/>
    <cellStyle name="Currency 13 2 2 2" xfId="841" xr:uid="{00000000-0005-0000-0000-000049030000}"/>
    <cellStyle name="Currency 13 2 3" xfId="842" xr:uid="{00000000-0005-0000-0000-00004A030000}"/>
    <cellStyle name="Currency 13 2 4" xfId="843" xr:uid="{00000000-0005-0000-0000-00004B030000}"/>
    <cellStyle name="Currency 13 3" xfId="844" xr:uid="{00000000-0005-0000-0000-00004C030000}"/>
    <cellStyle name="Currency 13 3 2" xfId="845" xr:uid="{00000000-0005-0000-0000-00004D030000}"/>
    <cellStyle name="Currency 13 3 2 2" xfId="846" xr:uid="{00000000-0005-0000-0000-00004E030000}"/>
    <cellStyle name="Currency 13 3 3" xfId="847" xr:uid="{00000000-0005-0000-0000-00004F030000}"/>
    <cellStyle name="Currency 13 3 3 2" xfId="848" xr:uid="{00000000-0005-0000-0000-000050030000}"/>
    <cellStyle name="Currency 13 3 4" xfId="849" xr:uid="{00000000-0005-0000-0000-000051030000}"/>
    <cellStyle name="Currency 13 3 5" xfId="850" xr:uid="{00000000-0005-0000-0000-000052030000}"/>
    <cellStyle name="Currency 13 4" xfId="851" xr:uid="{00000000-0005-0000-0000-000053030000}"/>
    <cellStyle name="Currency 13 4 2" xfId="852" xr:uid="{00000000-0005-0000-0000-000054030000}"/>
    <cellStyle name="Currency 13 4 3" xfId="853" xr:uid="{00000000-0005-0000-0000-000055030000}"/>
    <cellStyle name="Currency 13 5" xfId="854" xr:uid="{00000000-0005-0000-0000-000056030000}"/>
    <cellStyle name="Currency 13 5 2" xfId="855" xr:uid="{00000000-0005-0000-0000-000057030000}"/>
    <cellStyle name="Currency 13 6" xfId="856" xr:uid="{00000000-0005-0000-0000-000058030000}"/>
    <cellStyle name="Currency 13 6 2" xfId="857" xr:uid="{00000000-0005-0000-0000-000059030000}"/>
    <cellStyle name="Currency 14" xfId="858" xr:uid="{00000000-0005-0000-0000-00005A030000}"/>
    <cellStyle name="Currency 14 2" xfId="859" xr:uid="{00000000-0005-0000-0000-00005B030000}"/>
    <cellStyle name="Currency 14 2 2" xfId="860" xr:uid="{00000000-0005-0000-0000-00005C030000}"/>
    <cellStyle name="Currency 14 2 3" xfId="861" xr:uid="{00000000-0005-0000-0000-00005D030000}"/>
    <cellStyle name="Currency 14 3" xfId="862" xr:uid="{00000000-0005-0000-0000-00005E030000}"/>
    <cellStyle name="Currency 14 3 2" xfId="863" xr:uid="{00000000-0005-0000-0000-00005F030000}"/>
    <cellStyle name="Currency 14 3 3" xfId="864" xr:uid="{00000000-0005-0000-0000-000060030000}"/>
    <cellStyle name="Currency 14 4" xfId="865" xr:uid="{00000000-0005-0000-0000-000061030000}"/>
    <cellStyle name="Currency 14 4 2" xfId="866" xr:uid="{00000000-0005-0000-0000-000062030000}"/>
    <cellStyle name="Currency 14 4 3" xfId="867" xr:uid="{00000000-0005-0000-0000-000063030000}"/>
    <cellStyle name="Currency 14 5" xfId="868" xr:uid="{00000000-0005-0000-0000-000064030000}"/>
    <cellStyle name="Currency 14 6" xfId="869" xr:uid="{00000000-0005-0000-0000-000065030000}"/>
    <cellStyle name="Currency 14 7" xfId="870" xr:uid="{00000000-0005-0000-0000-000066030000}"/>
    <cellStyle name="Currency 15" xfId="871" xr:uid="{00000000-0005-0000-0000-000067030000}"/>
    <cellStyle name="Currency 15 2" xfId="872" xr:uid="{00000000-0005-0000-0000-000068030000}"/>
    <cellStyle name="Currency 15 2 2" xfId="873" xr:uid="{00000000-0005-0000-0000-000069030000}"/>
    <cellStyle name="Currency 15 2 2 2" xfId="874" xr:uid="{00000000-0005-0000-0000-00006A030000}"/>
    <cellStyle name="Currency 15 2 2 2 2" xfId="875" xr:uid="{00000000-0005-0000-0000-00006B030000}"/>
    <cellStyle name="Currency 15 2 2 2 3" xfId="876" xr:uid="{00000000-0005-0000-0000-00006C030000}"/>
    <cellStyle name="Currency 15 2 2 3" xfId="877" xr:uid="{00000000-0005-0000-0000-00006D030000}"/>
    <cellStyle name="Currency 15 2 2 4" xfId="878" xr:uid="{00000000-0005-0000-0000-00006E030000}"/>
    <cellStyle name="Currency 15 2 3" xfId="879" xr:uid="{00000000-0005-0000-0000-00006F030000}"/>
    <cellStyle name="Currency 15 2 3 2" xfId="880" xr:uid="{00000000-0005-0000-0000-000070030000}"/>
    <cellStyle name="Currency 15 2 3 3" xfId="881" xr:uid="{00000000-0005-0000-0000-000071030000}"/>
    <cellStyle name="Currency 15 2 4" xfId="882" xr:uid="{00000000-0005-0000-0000-000072030000}"/>
    <cellStyle name="Currency 15 2 4 2" xfId="883" xr:uid="{00000000-0005-0000-0000-000073030000}"/>
    <cellStyle name="Currency 15 2 4 3" xfId="884" xr:uid="{00000000-0005-0000-0000-000074030000}"/>
    <cellStyle name="Currency 15 2 4 4" xfId="885" xr:uid="{00000000-0005-0000-0000-000075030000}"/>
    <cellStyle name="Currency 15 3" xfId="886" xr:uid="{00000000-0005-0000-0000-000076030000}"/>
    <cellStyle name="Currency 15 3 2" xfId="887" xr:uid="{00000000-0005-0000-0000-000077030000}"/>
    <cellStyle name="Currency 15 3 2 2" xfId="888" xr:uid="{00000000-0005-0000-0000-000078030000}"/>
    <cellStyle name="Currency 15 3 2 2 2" xfId="889" xr:uid="{00000000-0005-0000-0000-000079030000}"/>
    <cellStyle name="Currency 15 3 2 2 3" xfId="890" xr:uid="{00000000-0005-0000-0000-00007A030000}"/>
    <cellStyle name="Currency 15 3 2 3" xfId="891" xr:uid="{00000000-0005-0000-0000-00007B030000}"/>
    <cellStyle name="Currency 15 3 3" xfId="892" xr:uid="{00000000-0005-0000-0000-00007C030000}"/>
    <cellStyle name="Currency 15 3 3 2" xfId="893" xr:uid="{00000000-0005-0000-0000-00007D030000}"/>
    <cellStyle name="Currency 15 3 3 2 2" xfId="894" xr:uid="{00000000-0005-0000-0000-00007E030000}"/>
    <cellStyle name="Currency 15 3 3 2 3" xfId="895" xr:uid="{00000000-0005-0000-0000-00007F030000}"/>
    <cellStyle name="Currency 15 3 3 3" xfId="896" xr:uid="{00000000-0005-0000-0000-000080030000}"/>
    <cellStyle name="Currency 15 3 3 3 2" xfId="897" xr:uid="{00000000-0005-0000-0000-000081030000}"/>
    <cellStyle name="Currency 15 3 3 3 3" xfId="898" xr:uid="{00000000-0005-0000-0000-000082030000}"/>
    <cellStyle name="Currency 15 3 3 4" xfId="899" xr:uid="{00000000-0005-0000-0000-000083030000}"/>
    <cellStyle name="Currency 15 3 4" xfId="900" xr:uid="{00000000-0005-0000-0000-000084030000}"/>
    <cellStyle name="Currency 15 3 4 2" xfId="901" xr:uid="{00000000-0005-0000-0000-000085030000}"/>
    <cellStyle name="Currency 15 3 4 3" xfId="902" xr:uid="{00000000-0005-0000-0000-000086030000}"/>
    <cellStyle name="Currency 15 3 5" xfId="903" xr:uid="{00000000-0005-0000-0000-000087030000}"/>
    <cellStyle name="Currency 15 3 5 2" xfId="904" xr:uid="{00000000-0005-0000-0000-000088030000}"/>
    <cellStyle name="Currency 15 3 5 3" xfId="905" xr:uid="{00000000-0005-0000-0000-000089030000}"/>
    <cellStyle name="Currency 15 3 6" xfId="906" xr:uid="{00000000-0005-0000-0000-00008A030000}"/>
    <cellStyle name="Currency 15 3 7" xfId="907" xr:uid="{00000000-0005-0000-0000-00008B030000}"/>
    <cellStyle name="Currency 15 3 8" xfId="908" xr:uid="{00000000-0005-0000-0000-00008C030000}"/>
    <cellStyle name="Currency 15 4" xfId="909" xr:uid="{00000000-0005-0000-0000-00008D030000}"/>
    <cellStyle name="Currency 15 4 2" xfId="910" xr:uid="{00000000-0005-0000-0000-00008E030000}"/>
    <cellStyle name="Currency 15 4 2 2" xfId="911" xr:uid="{00000000-0005-0000-0000-00008F030000}"/>
    <cellStyle name="Currency 15 4 2 2 2" xfId="912" xr:uid="{00000000-0005-0000-0000-000090030000}"/>
    <cellStyle name="Currency 15 4 2 2 3" xfId="913" xr:uid="{00000000-0005-0000-0000-000091030000}"/>
    <cellStyle name="Currency 15 4 2 3" xfId="914" xr:uid="{00000000-0005-0000-0000-000092030000}"/>
    <cellStyle name="Currency 15 4 2 4" xfId="915" xr:uid="{00000000-0005-0000-0000-000093030000}"/>
    <cellStyle name="Currency 15 4 3" xfId="916" xr:uid="{00000000-0005-0000-0000-000094030000}"/>
    <cellStyle name="Currency 15 4 4" xfId="917" xr:uid="{00000000-0005-0000-0000-000095030000}"/>
    <cellStyle name="Currency 15 4 5" xfId="918" xr:uid="{00000000-0005-0000-0000-000096030000}"/>
    <cellStyle name="Currency 15 5" xfId="919" xr:uid="{00000000-0005-0000-0000-000097030000}"/>
    <cellStyle name="Currency 15 5 2" xfId="920" xr:uid="{00000000-0005-0000-0000-000098030000}"/>
    <cellStyle name="Currency 15 5 3" xfId="921" xr:uid="{00000000-0005-0000-0000-000099030000}"/>
    <cellStyle name="Currency 15 5 4" xfId="922" xr:uid="{00000000-0005-0000-0000-00009A030000}"/>
    <cellStyle name="Currency 15 6" xfId="923" xr:uid="{00000000-0005-0000-0000-00009B030000}"/>
    <cellStyle name="Currency 15 7" xfId="924" xr:uid="{00000000-0005-0000-0000-00009C030000}"/>
    <cellStyle name="Currency 15 8" xfId="925" xr:uid="{00000000-0005-0000-0000-00009D030000}"/>
    <cellStyle name="Currency 16" xfId="926" xr:uid="{00000000-0005-0000-0000-00009E030000}"/>
    <cellStyle name="Currency 2" xfId="927" xr:uid="{00000000-0005-0000-0000-00009F030000}"/>
    <cellStyle name="Currency 2 10" xfId="928" xr:uid="{00000000-0005-0000-0000-0000A0030000}"/>
    <cellStyle name="Currency 2 10 10" xfId="929" xr:uid="{00000000-0005-0000-0000-0000A1030000}"/>
    <cellStyle name="Currency 2 10 10 2" xfId="930" xr:uid="{00000000-0005-0000-0000-0000A2030000}"/>
    <cellStyle name="Currency 2 10 10 2 2" xfId="931" xr:uid="{00000000-0005-0000-0000-0000A3030000}"/>
    <cellStyle name="Currency 2 10 10 3" xfId="932" xr:uid="{00000000-0005-0000-0000-0000A4030000}"/>
    <cellStyle name="Currency 2 10 11" xfId="933" xr:uid="{00000000-0005-0000-0000-0000A5030000}"/>
    <cellStyle name="Currency 2 10 11 2" xfId="934" xr:uid="{00000000-0005-0000-0000-0000A6030000}"/>
    <cellStyle name="Currency 2 10 12" xfId="935" xr:uid="{00000000-0005-0000-0000-0000A7030000}"/>
    <cellStyle name="Currency 2 10 12 2" xfId="936" xr:uid="{00000000-0005-0000-0000-0000A8030000}"/>
    <cellStyle name="Currency 2 10 13" xfId="937" xr:uid="{00000000-0005-0000-0000-0000A9030000}"/>
    <cellStyle name="Currency 2 10 14" xfId="938" xr:uid="{00000000-0005-0000-0000-0000AA030000}"/>
    <cellStyle name="Currency 2 10 15" xfId="939" xr:uid="{00000000-0005-0000-0000-0000AB030000}"/>
    <cellStyle name="Currency 2 10 2" xfId="940" xr:uid="{00000000-0005-0000-0000-0000AC030000}"/>
    <cellStyle name="Currency 2 10 2 2" xfId="941" xr:uid="{00000000-0005-0000-0000-0000AD030000}"/>
    <cellStyle name="Currency 2 10 2 2 2" xfId="942" xr:uid="{00000000-0005-0000-0000-0000AE030000}"/>
    <cellStyle name="Currency 2 10 2 2 3" xfId="943" xr:uid="{00000000-0005-0000-0000-0000AF030000}"/>
    <cellStyle name="Currency 2 10 2 2 3 2" xfId="944" xr:uid="{00000000-0005-0000-0000-0000B0030000}"/>
    <cellStyle name="Currency 2 10 2 2 3 3" xfId="945" xr:uid="{00000000-0005-0000-0000-0000B1030000}"/>
    <cellStyle name="Currency 2 10 2 2 4" xfId="946" xr:uid="{00000000-0005-0000-0000-0000B2030000}"/>
    <cellStyle name="Currency 2 10 2 2 4 2" xfId="947" xr:uid="{00000000-0005-0000-0000-0000B3030000}"/>
    <cellStyle name="Currency 2 10 2 2 4 2 2" xfId="948" xr:uid="{00000000-0005-0000-0000-0000B4030000}"/>
    <cellStyle name="Currency 2 10 2 2 4 3" xfId="949" xr:uid="{00000000-0005-0000-0000-0000B5030000}"/>
    <cellStyle name="Currency 2 10 2 2 5" xfId="950" xr:uid="{00000000-0005-0000-0000-0000B6030000}"/>
    <cellStyle name="Currency 2 10 2 2 5 2" xfId="951" xr:uid="{00000000-0005-0000-0000-0000B7030000}"/>
    <cellStyle name="Currency 2 10 2 2 5 2 2" xfId="952" xr:uid="{00000000-0005-0000-0000-0000B8030000}"/>
    <cellStyle name="Currency 2 10 2 2 5 3" xfId="953" xr:uid="{00000000-0005-0000-0000-0000B9030000}"/>
    <cellStyle name="Currency 2 10 2 2 6" xfId="954" xr:uid="{00000000-0005-0000-0000-0000BA030000}"/>
    <cellStyle name="Currency 2 10 2 2 6 2" xfId="955" xr:uid="{00000000-0005-0000-0000-0000BB030000}"/>
    <cellStyle name="Currency 2 10 2 2 6 2 2" xfId="956" xr:uid="{00000000-0005-0000-0000-0000BC030000}"/>
    <cellStyle name="Currency 2 10 2 2 6 3" xfId="957" xr:uid="{00000000-0005-0000-0000-0000BD030000}"/>
    <cellStyle name="Currency 2 10 2 2 7" xfId="958" xr:uid="{00000000-0005-0000-0000-0000BE030000}"/>
    <cellStyle name="Currency 2 10 2 2 7 2" xfId="959" xr:uid="{00000000-0005-0000-0000-0000BF030000}"/>
    <cellStyle name="Currency 2 10 2 2 8" xfId="960" xr:uid="{00000000-0005-0000-0000-0000C0030000}"/>
    <cellStyle name="Currency 2 10 2 2 8 2" xfId="961" xr:uid="{00000000-0005-0000-0000-0000C1030000}"/>
    <cellStyle name="Currency 2 10 2 2 9" xfId="962" xr:uid="{00000000-0005-0000-0000-0000C2030000}"/>
    <cellStyle name="Currency 2 10 2 3" xfId="963" xr:uid="{00000000-0005-0000-0000-0000C3030000}"/>
    <cellStyle name="Currency 2 10 2 3 2" xfId="964" xr:uid="{00000000-0005-0000-0000-0000C4030000}"/>
    <cellStyle name="Currency 2 10 2 3 3" xfId="965" xr:uid="{00000000-0005-0000-0000-0000C5030000}"/>
    <cellStyle name="Currency 2 10 2 3 3 2" xfId="966" xr:uid="{00000000-0005-0000-0000-0000C6030000}"/>
    <cellStyle name="Currency 2 10 2 3 3 3" xfId="967" xr:uid="{00000000-0005-0000-0000-0000C7030000}"/>
    <cellStyle name="Currency 2 10 2 3 4" xfId="968" xr:uid="{00000000-0005-0000-0000-0000C8030000}"/>
    <cellStyle name="Currency 2 10 2 3 4 2" xfId="969" xr:uid="{00000000-0005-0000-0000-0000C9030000}"/>
    <cellStyle name="Currency 2 10 2 3 4 2 2" xfId="970" xr:uid="{00000000-0005-0000-0000-0000CA030000}"/>
    <cellStyle name="Currency 2 10 2 3 4 3" xfId="971" xr:uid="{00000000-0005-0000-0000-0000CB030000}"/>
    <cellStyle name="Currency 2 10 2 3 5" xfId="972" xr:uid="{00000000-0005-0000-0000-0000CC030000}"/>
    <cellStyle name="Currency 2 10 2 3 5 2" xfId="973" xr:uid="{00000000-0005-0000-0000-0000CD030000}"/>
    <cellStyle name="Currency 2 10 2 3 5 2 2" xfId="974" xr:uid="{00000000-0005-0000-0000-0000CE030000}"/>
    <cellStyle name="Currency 2 10 2 3 5 3" xfId="975" xr:uid="{00000000-0005-0000-0000-0000CF030000}"/>
    <cellStyle name="Currency 2 10 2 3 6" xfId="976" xr:uid="{00000000-0005-0000-0000-0000D0030000}"/>
    <cellStyle name="Currency 2 10 2 3 6 2" xfId="977" xr:uid="{00000000-0005-0000-0000-0000D1030000}"/>
    <cellStyle name="Currency 2 10 2 3 6 2 2" xfId="978" xr:uid="{00000000-0005-0000-0000-0000D2030000}"/>
    <cellStyle name="Currency 2 10 2 3 6 3" xfId="979" xr:uid="{00000000-0005-0000-0000-0000D3030000}"/>
    <cellStyle name="Currency 2 10 2 3 7" xfId="980" xr:uid="{00000000-0005-0000-0000-0000D4030000}"/>
    <cellStyle name="Currency 2 10 2 3 7 2" xfId="981" xr:uid="{00000000-0005-0000-0000-0000D5030000}"/>
    <cellStyle name="Currency 2 10 2 3 8" xfId="982" xr:uid="{00000000-0005-0000-0000-0000D6030000}"/>
    <cellStyle name="Currency 2 10 2 3 8 2" xfId="983" xr:uid="{00000000-0005-0000-0000-0000D7030000}"/>
    <cellStyle name="Currency 2 10 2 3 9" xfId="984" xr:uid="{00000000-0005-0000-0000-0000D8030000}"/>
    <cellStyle name="Currency 2 10 2 4" xfId="985" xr:uid="{00000000-0005-0000-0000-0000D9030000}"/>
    <cellStyle name="Currency 2 10 2 4 2" xfId="986" xr:uid="{00000000-0005-0000-0000-0000DA030000}"/>
    <cellStyle name="Currency 2 10 2 4 3" xfId="987" xr:uid="{00000000-0005-0000-0000-0000DB030000}"/>
    <cellStyle name="Currency 2 10 2 4 3 2" xfId="988" xr:uid="{00000000-0005-0000-0000-0000DC030000}"/>
    <cellStyle name="Currency 2 10 2 4 3 2 2" xfId="989" xr:uid="{00000000-0005-0000-0000-0000DD030000}"/>
    <cellStyle name="Currency 2 10 2 4 3 3" xfId="990" xr:uid="{00000000-0005-0000-0000-0000DE030000}"/>
    <cellStyle name="Currency 2 10 2 4 4" xfId="991" xr:uid="{00000000-0005-0000-0000-0000DF030000}"/>
    <cellStyle name="Currency 2 10 2 4 4 2" xfId="992" xr:uid="{00000000-0005-0000-0000-0000E0030000}"/>
    <cellStyle name="Currency 2 10 2 4 4 2 2" xfId="993" xr:uid="{00000000-0005-0000-0000-0000E1030000}"/>
    <cellStyle name="Currency 2 10 2 4 4 3" xfId="994" xr:uid="{00000000-0005-0000-0000-0000E2030000}"/>
    <cellStyle name="Currency 2 10 2 4 5" xfId="995" xr:uid="{00000000-0005-0000-0000-0000E3030000}"/>
    <cellStyle name="Currency 2 10 2 4 5 2" xfId="996" xr:uid="{00000000-0005-0000-0000-0000E4030000}"/>
    <cellStyle name="Currency 2 10 2 4 5 2 2" xfId="997" xr:uid="{00000000-0005-0000-0000-0000E5030000}"/>
    <cellStyle name="Currency 2 10 2 4 5 3" xfId="998" xr:uid="{00000000-0005-0000-0000-0000E6030000}"/>
    <cellStyle name="Currency 2 10 2 4 6" xfId="999" xr:uid="{00000000-0005-0000-0000-0000E7030000}"/>
    <cellStyle name="Currency 2 10 2 4 6 2" xfId="1000" xr:uid="{00000000-0005-0000-0000-0000E8030000}"/>
    <cellStyle name="Currency 2 10 2 4 7" xfId="1001" xr:uid="{00000000-0005-0000-0000-0000E9030000}"/>
    <cellStyle name="Currency 2 10 2 4 7 2" xfId="1002" xr:uid="{00000000-0005-0000-0000-0000EA030000}"/>
    <cellStyle name="Currency 2 10 2 4 8" xfId="1003" xr:uid="{00000000-0005-0000-0000-0000EB030000}"/>
    <cellStyle name="Currency 2 10 2 4 9" xfId="1004" xr:uid="{00000000-0005-0000-0000-0000EC030000}"/>
    <cellStyle name="Currency 2 10 2 5" xfId="1005" xr:uid="{00000000-0005-0000-0000-0000ED030000}"/>
    <cellStyle name="Currency 2 10 2 5 2" xfId="1006" xr:uid="{00000000-0005-0000-0000-0000EE030000}"/>
    <cellStyle name="Currency 2 10 2 5 3" xfId="1007" xr:uid="{00000000-0005-0000-0000-0000EF030000}"/>
    <cellStyle name="Currency 2 10 2 6" xfId="1008" xr:uid="{00000000-0005-0000-0000-0000F0030000}"/>
    <cellStyle name="Currency 2 10 2 6 2" xfId="1009" xr:uid="{00000000-0005-0000-0000-0000F1030000}"/>
    <cellStyle name="Currency 2 10 2 6 2 2" xfId="1010" xr:uid="{00000000-0005-0000-0000-0000F2030000}"/>
    <cellStyle name="Currency 2 10 2 6 2 2 2" xfId="1011" xr:uid="{00000000-0005-0000-0000-0000F3030000}"/>
    <cellStyle name="Currency 2 10 2 6 2 3" xfId="1012" xr:uid="{00000000-0005-0000-0000-0000F4030000}"/>
    <cellStyle name="Currency 2 10 2 6 3" xfId="1013" xr:uid="{00000000-0005-0000-0000-0000F5030000}"/>
    <cellStyle name="Currency 2 10 2 6 3 2" xfId="1014" xr:uid="{00000000-0005-0000-0000-0000F6030000}"/>
    <cellStyle name="Currency 2 10 2 6 3 2 2" xfId="1015" xr:uid="{00000000-0005-0000-0000-0000F7030000}"/>
    <cellStyle name="Currency 2 10 2 6 3 3" xfId="1016" xr:uid="{00000000-0005-0000-0000-0000F8030000}"/>
    <cellStyle name="Currency 2 10 2 6 4" xfId="1017" xr:uid="{00000000-0005-0000-0000-0000F9030000}"/>
    <cellStyle name="Currency 2 10 2 6 4 2" xfId="1018" xr:uid="{00000000-0005-0000-0000-0000FA030000}"/>
    <cellStyle name="Currency 2 10 2 6 4 2 2" xfId="1019" xr:uid="{00000000-0005-0000-0000-0000FB030000}"/>
    <cellStyle name="Currency 2 10 2 6 4 3" xfId="1020" xr:uid="{00000000-0005-0000-0000-0000FC030000}"/>
    <cellStyle name="Currency 2 10 2 6 5" xfId="1021" xr:uid="{00000000-0005-0000-0000-0000FD030000}"/>
    <cellStyle name="Currency 2 10 2 6 5 2" xfId="1022" xr:uid="{00000000-0005-0000-0000-0000FE030000}"/>
    <cellStyle name="Currency 2 10 2 6 6" xfId="1023" xr:uid="{00000000-0005-0000-0000-0000FF030000}"/>
    <cellStyle name="Currency 2 10 2 6 6 2" xfId="1024" xr:uid="{00000000-0005-0000-0000-000000040000}"/>
    <cellStyle name="Currency 2 10 2 6 7" xfId="1025" xr:uid="{00000000-0005-0000-0000-000001040000}"/>
    <cellStyle name="Currency 2 10 2 7" xfId="1026" xr:uid="{00000000-0005-0000-0000-000002040000}"/>
    <cellStyle name="Currency 2 10 2 7 2" xfId="1027" xr:uid="{00000000-0005-0000-0000-000003040000}"/>
    <cellStyle name="Currency 2 10 2 7 2 2" xfId="1028" xr:uid="{00000000-0005-0000-0000-000004040000}"/>
    <cellStyle name="Currency 2 10 2 7 3" xfId="1029" xr:uid="{00000000-0005-0000-0000-000005040000}"/>
    <cellStyle name="Currency 2 10 2 8" xfId="1030" xr:uid="{00000000-0005-0000-0000-000006040000}"/>
    <cellStyle name="Currency 2 10 2 8 2" xfId="1031" xr:uid="{00000000-0005-0000-0000-000007040000}"/>
    <cellStyle name="Currency 2 10 2 8 2 2" xfId="1032" xr:uid="{00000000-0005-0000-0000-000008040000}"/>
    <cellStyle name="Currency 2 10 2 8 3" xfId="1033" xr:uid="{00000000-0005-0000-0000-000009040000}"/>
    <cellStyle name="Currency 2 10 3" xfId="1034" xr:uid="{00000000-0005-0000-0000-00000A040000}"/>
    <cellStyle name="Currency 2 10 3 10" xfId="1035" xr:uid="{00000000-0005-0000-0000-00000B040000}"/>
    <cellStyle name="Currency 2 10 3 2" xfId="1036" xr:uid="{00000000-0005-0000-0000-00000C040000}"/>
    <cellStyle name="Currency 2 10 3 2 2" xfId="1037" xr:uid="{00000000-0005-0000-0000-00000D040000}"/>
    <cellStyle name="Currency 2 10 3 2 3" xfId="1038" xr:uid="{00000000-0005-0000-0000-00000E040000}"/>
    <cellStyle name="Currency 2 10 3 2 3 2" xfId="1039" xr:uid="{00000000-0005-0000-0000-00000F040000}"/>
    <cellStyle name="Currency 2 10 3 2 3 3" xfId="1040" xr:uid="{00000000-0005-0000-0000-000010040000}"/>
    <cellStyle name="Currency 2 10 3 2 4" xfId="1041" xr:uid="{00000000-0005-0000-0000-000011040000}"/>
    <cellStyle name="Currency 2 10 3 2 4 2" xfId="1042" xr:uid="{00000000-0005-0000-0000-000012040000}"/>
    <cellStyle name="Currency 2 10 3 2 4 2 2" xfId="1043" xr:uid="{00000000-0005-0000-0000-000013040000}"/>
    <cellStyle name="Currency 2 10 3 2 4 3" xfId="1044" xr:uid="{00000000-0005-0000-0000-000014040000}"/>
    <cellStyle name="Currency 2 10 3 2 5" xfId="1045" xr:uid="{00000000-0005-0000-0000-000015040000}"/>
    <cellStyle name="Currency 2 10 3 2 5 2" xfId="1046" xr:uid="{00000000-0005-0000-0000-000016040000}"/>
    <cellStyle name="Currency 2 10 3 2 5 2 2" xfId="1047" xr:uid="{00000000-0005-0000-0000-000017040000}"/>
    <cellStyle name="Currency 2 10 3 2 5 3" xfId="1048" xr:uid="{00000000-0005-0000-0000-000018040000}"/>
    <cellStyle name="Currency 2 10 3 2 6" xfId="1049" xr:uid="{00000000-0005-0000-0000-000019040000}"/>
    <cellStyle name="Currency 2 10 3 2 6 2" xfId="1050" xr:uid="{00000000-0005-0000-0000-00001A040000}"/>
    <cellStyle name="Currency 2 10 3 2 6 2 2" xfId="1051" xr:uid="{00000000-0005-0000-0000-00001B040000}"/>
    <cellStyle name="Currency 2 10 3 2 6 3" xfId="1052" xr:uid="{00000000-0005-0000-0000-00001C040000}"/>
    <cellStyle name="Currency 2 10 3 2 7" xfId="1053" xr:uid="{00000000-0005-0000-0000-00001D040000}"/>
    <cellStyle name="Currency 2 10 3 2 7 2" xfId="1054" xr:uid="{00000000-0005-0000-0000-00001E040000}"/>
    <cellStyle name="Currency 2 10 3 2 8" xfId="1055" xr:uid="{00000000-0005-0000-0000-00001F040000}"/>
    <cellStyle name="Currency 2 10 3 2 8 2" xfId="1056" xr:uid="{00000000-0005-0000-0000-000020040000}"/>
    <cellStyle name="Currency 2 10 3 2 9" xfId="1057" xr:uid="{00000000-0005-0000-0000-000021040000}"/>
    <cellStyle name="Currency 2 10 3 3" xfId="1058" xr:uid="{00000000-0005-0000-0000-000022040000}"/>
    <cellStyle name="Currency 2 10 3 4" xfId="1059" xr:uid="{00000000-0005-0000-0000-000023040000}"/>
    <cellStyle name="Currency 2 10 3 4 2" xfId="1060" xr:uid="{00000000-0005-0000-0000-000024040000}"/>
    <cellStyle name="Currency 2 10 3 4 3" xfId="1061" xr:uid="{00000000-0005-0000-0000-000025040000}"/>
    <cellStyle name="Currency 2 10 3 5" xfId="1062" xr:uid="{00000000-0005-0000-0000-000026040000}"/>
    <cellStyle name="Currency 2 10 3 5 2" xfId="1063" xr:uid="{00000000-0005-0000-0000-000027040000}"/>
    <cellStyle name="Currency 2 10 3 5 2 2" xfId="1064" xr:uid="{00000000-0005-0000-0000-000028040000}"/>
    <cellStyle name="Currency 2 10 3 5 3" xfId="1065" xr:uid="{00000000-0005-0000-0000-000029040000}"/>
    <cellStyle name="Currency 2 10 3 6" xfId="1066" xr:uid="{00000000-0005-0000-0000-00002A040000}"/>
    <cellStyle name="Currency 2 10 3 6 2" xfId="1067" xr:uid="{00000000-0005-0000-0000-00002B040000}"/>
    <cellStyle name="Currency 2 10 3 6 2 2" xfId="1068" xr:uid="{00000000-0005-0000-0000-00002C040000}"/>
    <cellStyle name="Currency 2 10 3 6 3" xfId="1069" xr:uid="{00000000-0005-0000-0000-00002D040000}"/>
    <cellStyle name="Currency 2 10 3 7" xfId="1070" xr:uid="{00000000-0005-0000-0000-00002E040000}"/>
    <cellStyle name="Currency 2 10 3 7 2" xfId="1071" xr:uid="{00000000-0005-0000-0000-00002F040000}"/>
    <cellStyle name="Currency 2 10 3 7 2 2" xfId="1072" xr:uid="{00000000-0005-0000-0000-000030040000}"/>
    <cellStyle name="Currency 2 10 3 7 3" xfId="1073" xr:uid="{00000000-0005-0000-0000-000031040000}"/>
    <cellStyle name="Currency 2 10 3 8" xfId="1074" xr:uid="{00000000-0005-0000-0000-000032040000}"/>
    <cellStyle name="Currency 2 10 3 8 2" xfId="1075" xr:uid="{00000000-0005-0000-0000-000033040000}"/>
    <cellStyle name="Currency 2 10 3 9" xfId="1076" xr:uid="{00000000-0005-0000-0000-000034040000}"/>
    <cellStyle name="Currency 2 10 3 9 2" xfId="1077" xr:uid="{00000000-0005-0000-0000-000035040000}"/>
    <cellStyle name="Currency 2 10 4" xfId="1078" xr:uid="{00000000-0005-0000-0000-000036040000}"/>
    <cellStyle name="Currency 2 10 4 2" xfId="1079" xr:uid="{00000000-0005-0000-0000-000037040000}"/>
    <cellStyle name="Currency 2 10 4 2 10" xfId="1080" xr:uid="{00000000-0005-0000-0000-000038040000}"/>
    <cellStyle name="Currency 2 10 4 2 2" xfId="1081" xr:uid="{00000000-0005-0000-0000-000039040000}"/>
    <cellStyle name="Currency 2 10 4 2 3" xfId="1082" xr:uid="{00000000-0005-0000-0000-00003A040000}"/>
    <cellStyle name="Currency 2 10 4 2 4" xfId="1083" xr:uid="{00000000-0005-0000-0000-00003B040000}"/>
    <cellStyle name="Currency 2 10 4 2 4 2" xfId="1084" xr:uid="{00000000-0005-0000-0000-00003C040000}"/>
    <cellStyle name="Currency 2 10 4 2 4 2 2" xfId="1085" xr:uid="{00000000-0005-0000-0000-00003D040000}"/>
    <cellStyle name="Currency 2 10 4 2 4 3" xfId="1086" xr:uid="{00000000-0005-0000-0000-00003E040000}"/>
    <cellStyle name="Currency 2 10 4 2 5" xfId="1087" xr:uid="{00000000-0005-0000-0000-00003F040000}"/>
    <cellStyle name="Currency 2 10 4 2 5 2" xfId="1088" xr:uid="{00000000-0005-0000-0000-000040040000}"/>
    <cellStyle name="Currency 2 10 4 2 5 2 2" xfId="1089" xr:uid="{00000000-0005-0000-0000-000041040000}"/>
    <cellStyle name="Currency 2 10 4 2 5 3" xfId="1090" xr:uid="{00000000-0005-0000-0000-000042040000}"/>
    <cellStyle name="Currency 2 10 4 2 6" xfId="1091" xr:uid="{00000000-0005-0000-0000-000043040000}"/>
    <cellStyle name="Currency 2 10 4 2 6 2" xfId="1092" xr:uid="{00000000-0005-0000-0000-000044040000}"/>
    <cellStyle name="Currency 2 10 4 2 6 2 2" xfId="1093" xr:uid="{00000000-0005-0000-0000-000045040000}"/>
    <cellStyle name="Currency 2 10 4 2 6 3" xfId="1094" xr:uid="{00000000-0005-0000-0000-000046040000}"/>
    <cellStyle name="Currency 2 10 4 2 7" xfId="1095" xr:uid="{00000000-0005-0000-0000-000047040000}"/>
    <cellStyle name="Currency 2 10 4 2 7 2" xfId="1096" xr:uid="{00000000-0005-0000-0000-000048040000}"/>
    <cellStyle name="Currency 2 10 4 2 8" xfId="1097" xr:uid="{00000000-0005-0000-0000-000049040000}"/>
    <cellStyle name="Currency 2 10 4 2 8 2" xfId="1098" xr:uid="{00000000-0005-0000-0000-00004A040000}"/>
    <cellStyle name="Currency 2 10 4 2 9" xfId="1099" xr:uid="{00000000-0005-0000-0000-00004B040000}"/>
    <cellStyle name="Currency 2 10 4 3" xfId="1100" xr:uid="{00000000-0005-0000-0000-00004C040000}"/>
    <cellStyle name="Currency 2 10 4 4" xfId="1101" xr:uid="{00000000-0005-0000-0000-00004D040000}"/>
    <cellStyle name="Currency 2 10 4 4 2" xfId="1102" xr:uid="{00000000-0005-0000-0000-00004E040000}"/>
    <cellStyle name="Currency 2 10 4 4 2 2" xfId="1103" xr:uid="{00000000-0005-0000-0000-00004F040000}"/>
    <cellStyle name="Currency 2 10 4 4 3" xfId="1104" xr:uid="{00000000-0005-0000-0000-000050040000}"/>
    <cellStyle name="Currency 2 10 4 5" xfId="1105" xr:uid="{00000000-0005-0000-0000-000051040000}"/>
    <cellStyle name="Currency 2 10 4 5 2" xfId="1106" xr:uid="{00000000-0005-0000-0000-000052040000}"/>
    <cellStyle name="Currency 2 10 4 5 2 2" xfId="1107" xr:uid="{00000000-0005-0000-0000-000053040000}"/>
    <cellStyle name="Currency 2 10 4 5 3" xfId="1108" xr:uid="{00000000-0005-0000-0000-000054040000}"/>
    <cellStyle name="Currency 2 10 5" xfId="1109" xr:uid="{00000000-0005-0000-0000-000055040000}"/>
    <cellStyle name="Currency 2 10 5 2" xfId="1110" xr:uid="{00000000-0005-0000-0000-000056040000}"/>
    <cellStyle name="Currency 2 10 5 3" xfId="1111" xr:uid="{00000000-0005-0000-0000-000057040000}"/>
    <cellStyle name="Currency 2 10 5 3 2" xfId="1112" xr:uid="{00000000-0005-0000-0000-000058040000}"/>
    <cellStyle name="Currency 2 10 5 3 3" xfId="1113" xr:uid="{00000000-0005-0000-0000-000059040000}"/>
    <cellStyle name="Currency 2 10 5 4" xfId="1114" xr:uid="{00000000-0005-0000-0000-00005A040000}"/>
    <cellStyle name="Currency 2 10 5 4 2" xfId="1115" xr:uid="{00000000-0005-0000-0000-00005B040000}"/>
    <cellStyle name="Currency 2 10 5 4 2 2" xfId="1116" xr:uid="{00000000-0005-0000-0000-00005C040000}"/>
    <cellStyle name="Currency 2 10 5 4 3" xfId="1117" xr:uid="{00000000-0005-0000-0000-00005D040000}"/>
    <cellStyle name="Currency 2 10 5 5" xfId="1118" xr:uid="{00000000-0005-0000-0000-00005E040000}"/>
    <cellStyle name="Currency 2 10 5 5 2" xfId="1119" xr:uid="{00000000-0005-0000-0000-00005F040000}"/>
    <cellStyle name="Currency 2 10 5 5 2 2" xfId="1120" xr:uid="{00000000-0005-0000-0000-000060040000}"/>
    <cellStyle name="Currency 2 10 5 5 3" xfId="1121" xr:uid="{00000000-0005-0000-0000-000061040000}"/>
    <cellStyle name="Currency 2 10 5 6" xfId="1122" xr:uid="{00000000-0005-0000-0000-000062040000}"/>
    <cellStyle name="Currency 2 10 5 6 2" xfId="1123" xr:uid="{00000000-0005-0000-0000-000063040000}"/>
    <cellStyle name="Currency 2 10 5 6 2 2" xfId="1124" xr:uid="{00000000-0005-0000-0000-000064040000}"/>
    <cellStyle name="Currency 2 10 5 6 3" xfId="1125" xr:uid="{00000000-0005-0000-0000-000065040000}"/>
    <cellStyle name="Currency 2 10 5 7" xfId="1126" xr:uid="{00000000-0005-0000-0000-000066040000}"/>
    <cellStyle name="Currency 2 10 5 7 2" xfId="1127" xr:uid="{00000000-0005-0000-0000-000067040000}"/>
    <cellStyle name="Currency 2 10 5 8" xfId="1128" xr:uid="{00000000-0005-0000-0000-000068040000}"/>
    <cellStyle name="Currency 2 10 5 8 2" xfId="1129" xr:uid="{00000000-0005-0000-0000-000069040000}"/>
    <cellStyle name="Currency 2 10 5 9" xfId="1130" xr:uid="{00000000-0005-0000-0000-00006A040000}"/>
    <cellStyle name="Currency 2 10 6" xfId="1131" xr:uid="{00000000-0005-0000-0000-00006B040000}"/>
    <cellStyle name="Currency 2 10 6 2" xfId="1132" xr:uid="{00000000-0005-0000-0000-00006C040000}"/>
    <cellStyle name="Currency 2 10 6 3" xfId="1133" xr:uid="{00000000-0005-0000-0000-00006D040000}"/>
    <cellStyle name="Currency 2 10 7" xfId="1134" xr:uid="{00000000-0005-0000-0000-00006E040000}"/>
    <cellStyle name="Currency 2 10 8" xfId="1135" xr:uid="{00000000-0005-0000-0000-00006F040000}"/>
    <cellStyle name="Currency 2 10 8 2" xfId="1136" xr:uid="{00000000-0005-0000-0000-000070040000}"/>
    <cellStyle name="Currency 2 10 8 2 2" xfId="1137" xr:uid="{00000000-0005-0000-0000-000071040000}"/>
    <cellStyle name="Currency 2 10 8 3" xfId="1138" xr:uid="{00000000-0005-0000-0000-000072040000}"/>
    <cellStyle name="Currency 2 10 8 4" xfId="1139" xr:uid="{00000000-0005-0000-0000-000073040000}"/>
    <cellStyle name="Currency 2 10 9" xfId="1140" xr:uid="{00000000-0005-0000-0000-000074040000}"/>
    <cellStyle name="Currency 2 10 9 2" xfId="1141" xr:uid="{00000000-0005-0000-0000-000075040000}"/>
    <cellStyle name="Currency 2 10 9 2 2" xfId="1142" xr:uid="{00000000-0005-0000-0000-000076040000}"/>
    <cellStyle name="Currency 2 10 9 3" xfId="1143" xr:uid="{00000000-0005-0000-0000-000077040000}"/>
    <cellStyle name="Currency 2 11" xfId="1144" xr:uid="{00000000-0005-0000-0000-000078040000}"/>
    <cellStyle name="Currency 2 11 2" xfId="1145" xr:uid="{00000000-0005-0000-0000-000079040000}"/>
    <cellStyle name="Currency 2 11 2 2" xfId="1146" xr:uid="{00000000-0005-0000-0000-00007A040000}"/>
    <cellStyle name="Currency 2 11 2 3" xfId="1147" xr:uid="{00000000-0005-0000-0000-00007B040000}"/>
    <cellStyle name="Currency 2 11 2 3 2" xfId="1148" xr:uid="{00000000-0005-0000-0000-00007C040000}"/>
    <cellStyle name="Currency 2 11 2 3 3" xfId="1149" xr:uid="{00000000-0005-0000-0000-00007D040000}"/>
    <cellStyle name="Currency 2 11 2 4" xfId="1150" xr:uid="{00000000-0005-0000-0000-00007E040000}"/>
    <cellStyle name="Currency 2 11 2 4 2" xfId="1151" xr:uid="{00000000-0005-0000-0000-00007F040000}"/>
    <cellStyle name="Currency 2 11 2 4 2 2" xfId="1152" xr:uid="{00000000-0005-0000-0000-000080040000}"/>
    <cellStyle name="Currency 2 11 2 4 3" xfId="1153" xr:uid="{00000000-0005-0000-0000-000081040000}"/>
    <cellStyle name="Currency 2 11 2 5" xfId="1154" xr:uid="{00000000-0005-0000-0000-000082040000}"/>
    <cellStyle name="Currency 2 11 2 5 2" xfId="1155" xr:uid="{00000000-0005-0000-0000-000083040000}"/>
    <cellStyle name="Currency 2 11 2 5 2 2" xfId="1156" xr:uid="{00000000-0005-0000-0000-000084040000}"/>
    <cellStyle name="Currency 2 11 2 5 3" xfId="1157" xr:uid="{00000000-0005-0000-0000-000085040000}"/>
    <cellStyle name="Currency 2 11 2 6" xfId="1158" xr:uid="{00000000-0005-0000-0000-000086040000}"/>
    <cellStyle name="Currency 2 11 2 6 2" xfId="1159" xr:uid="{00000000-0005-0000-0000-000087040000}"/>
    <cellStyle name="Currency 2 11 2 6 2 2" xfId="1160" xr:uid="{00000000-0005-0000-0000-000088040000}"/>
    <cellStyle name="Currency 2 11 2 6 3" xfId="1161" xr:uid="{00000000-0005-0000-0000-000089040000}"/>
    <cellStyle name="Currency 2 11 2 7" xfId="1162" xr:uid="{00000000-0005-0000-0000-00008A040000}"/>
    <cellStyle name="Currency 2 11 2 7 2" xfId="1163" xr:uid="{00000000-0005-0000-0000-00008B040000}"/>
    <cellStyle name="Currency 2 11 2 8" xfId="1164" xr:uid="{00000000-0005-0000-0000-00008C040000}"/>
    <cellStyle name="Currency 2 11 2 8 2" xfId="1165" xr:uid="{00000000-0005-0000-0000-00008D040000}"/>
    <cellStyle name="Currency 2 11 2 9" xfId="1166" xr:uid="{00000000-0005-0000-0000-00008E040000}"/>
    <cellStyle name="Currency 2 11 3" xfId="1167" xr:uid="{00000000-0005-0000-0000-00008F040000}"/>
    <cellStyle name="Currency 2 11 3 2" xfId="1168" xr:uid="{00000000-0005-0000-0000-000090040000}"/>
    <cellStyle name="Currency 2 11 3 3" xfId="1169" xr:uid="{00000000-0005-0000-0000-000091040000}"/>
    <cellStyle name="Currency 2 11 3 3 2" xfId="1170" xr:uid="{00000000-0005-0000-0000-000092040000}"/>
    <cellStyle name="Currency 2 11 3 3 3" xfId="1171" xr:uid="{00000000-0005-0000-0000-000093040000}"/>
    <cellStyle name="Currency 2 11 3 4" xfId="1172" xr:uid="{00000000-0005-0000-0000-000094040000}"/>
    <cellStyle name="Currency 2 11 3 4 2" xfId="1173" xr:uid="{00000000-0005-0000-0000-000095040000}"/>
    <cellStyle name="Currency 2 11 3 4 2 2" xfId="1174" xr:uid="{00000000-0005-0000-0000-000096040000}"/>
    <cellStyle name="Currency 2 11 3 4 3" xfId="1175" xr:uid="{00000000-0005-0000-0000-000097040000}"/>
    <cellStyle name="Currency 2 11 3 5" xfId="1176" xr:uid="{00000000-0005-0000-0000-000098040000}"/>
    <cellStyle name="Currency 2 11 3 5 2" xfId="1177" xr:uid="{00000000-0005-0000-0000-000099040000}"/>
    <cellStyle name="Currency 2 11 3 5 2 2" xfId="1178" xr:uid="{00000000-0005-0000-0000-00009A040000}"/>
    <cellStyle name="Currency 2 11 3 5 3" xfId="1179" xr:uid="{00000000-0005-0000-0000-00009B040000}"/>
    <cellStyle name="Currency 2 11 3 6" xfId="1180" xr:uid="{00000000-0005-0000-0000-00009C040000}"/>
    <cellStyle name="Currency 2 11 3 6 2" xfId="1181" xr:uid="{00000000-0005-0000-0000-00009D040000}"/>
    <cellStyle name="Currency 2 11 3 6 2 2" xfId="1182" xr:uid="{00000000-0005-0000-0000-00009E040000}"/>
    <cellStyle name="Currency 2 11 3 6 3" xfId="1183" xr:uid="{00000000-0005-0000-0000-00009F040000}"/>
    <cellStyle name="Currency 2 11 3 7" xfId="1184" xr:uid="{00000000-0005-0000-0000-0000A0040000}"/>
    <cellStyle name="Currency 2 11 3 7 2" xfId="1185" xr:uid="{00000000-0005-0000-0000-0000A1040000}"/>
    <cellStyle name="Currency 2 11 3 8" xfId="1186" xr:uid="{00000000-0005-0000-0000-0000A2040000}"/>
    <cellStyle name="Currency 2 11 3 8 2" xfId="1187" xr:uid="{00000000-0005-0000-0000-0000A3040000}"/>
    <cellStyle name="Currency 2 11 3 9" xfId="1188" xr:uid="{00000000-0005-0000-0000-0000A4040000}"/>
    <cellStyle name="Currency 2 11 4" xfId="1189" xr:uid="{00000000-0005-0000-0000-0000A5040000}"/>
    <cellStyle name="Currency 2 11 4 2" xfId="1190" xr:uid="{00000000-0005-0000-0000-0000A6040000}"/>
    <cellStyle name="Currency 2 11 4 3" xfId="1191" xr:uid="{00000000-0005-0000-0000-0000A7040000}"/>
    <cellStyle name="Currency 2 11 4 3 2" xfId="1192" xr:uid="{00000000-0005-0000-0000-0000A8040000}"/>
    <cellStyle name="Currency 2 11 4 3 2 2" xfId="1193" xr:uid="{00000000-0005-0000-0000-0000A9040000}"/>
    <cellStyle name="Currency 2 11 4 3 3" xfId="1194" xr:uid="{00000000-0005-0000-0000-0000AA040000}"/>
    <cellStyle name="Currency 2 11 4 4" xfId="1195" xr:uid="{00000000-0005-0000-0000-0000AB040000}"/>
    <cellStyle name="Currency 2 11 4 4 2" xfId="1196" xr:uid="{00000000-0005-0000-0000-0000AC040000}"/>
    <cellStyle name="Currency 2 11 4 4 2 2" xfId="1197" xr:uid="{00000000-0005-0000-0000-0000AD040000}"/>
    <cellStyle name="Currency 2 11 4 4 3" xfId="1198" xr:uid="{00000000-0005-0000-0000-0000AE040000}"/>
    <cellStyle name="Currency 2 11 4 5" xfId="1199" xr:uid="{00000000-0005-0000-0000-0000AF040000}"/>
    <cellStyle name="Currency 2 11 4 5 2" xfId="1200" xr:uid="{00000000-0005-0000-0000-0000B0040000}"/>
    <cellStyle name="Currency 2 11 4 5 2 2" xfId="1201" xr:uid="{00000000-0005-0000-0000-0000B1040000}"/>
    <cellStyle name="Currency 2 11 4 5 3" xfId="1202" xr:uid="{00000000-0005-0000-0000-0000B2040000}"/>
    <cellStyle name="Currency 2 11 4 6" xfId="1203" xr:uid="{00000000-0005-0000-0000-0000B3040000}"/>
    <cellStyle name="Currency 2 11 4 6 2" xfId="1204" xr:uid="{00000000-0005-0000-0000-0000B4040000}"/>
    <cellStyle name="Currency 2 11 4 7" xfId="1205" xr:uid="{00000000-0005-0000-0000-0000B5040000}"/>
    <cellStyle name="Currency 2 11 4 7 2" xfId="1206" xr:uid="{00000000-0005-0000-0000-0000B6040000}"/>
    <cellStyle name="Currency 2 11 4 8" xfId="1207" xr:uid="{00000000-0005-0000-0000-0000B7040000}"/>
    <cellStyle name="Currency 2 11 4 9" xfId="1208" xr:uid="{00000000-0005-0000-0000-0000B8040000}"/>
    <cellStyle name="Currency 2 11 5" xfId="1209" xr:uid="{00000000-0005-0000-0000-0000B9040000}"/>
    <cellStyle name="Currency 2 11 5 2" xfId="1210" xr:uid="{00000000-0005-0000-0000-0000BA040000}"/>
    <cellStyle name="Currency 2 11 5 3" xfId="1211" xr:uid="{00000000-0005-0000-0000-0000BB040000}"/>
    <cellStyle name="Currency 2 11 6" xfId="1212" xr:uid="{00000000-0005-0000-0000-0000BC040000}"/>
    <cellStyle name="Currency 2 11 6 2" xfId="1213" xr:uid="{00000000-0005-0000-0000-0000BD040000}"/>
    <cellStyle name="Currency 2 11 6 2 2" xfId="1214" xr:uid="{00000000-0005-0000-0000-0000BE040000}"/>
    <cellStyle name="Currency 2 11 6 2 2 2" xfId="1215" xr:uid="{00000000-0005-0000-0000-0000BF040000}"/>
    <cellStyle name="Currency 2 11 6 2 3" xfId="1216" xr:uid="{00000000-0005-0000-0000-0000C0040000}"/>
    <cellStyle name="Currency 2 11 6 3" xfId="1217" xr:uid="{00000000-0005-0000-0000-0000C1040000}"/>
    <cellStyle name="Currency 2 11 6 3 2" xfId="1218" xr:uid="{00000000-0005-0000-0000-0000C2040000}"/>
    <cellStyle name="Currency 2 11 6 3 2 2" xfId="1219" xr:uid="{00000000-0005-0000-0000-0000C3040000}"/>
    <cellStyle name="Currency 2 11 6 3 3" xfId="1220" xr:uid="{00000000-0005-0000-0000-0000C4040000}"/>
    <cellStyle name="Currency 2 11 6 4" xfId="1221" xr:uid="{00000000-0005-0000-0000-0000C5040000}"/>
    <cellStyle name="Currency 2 11 6 4 2" xfId="1222" xr:uid="{00000000-0005-0000-0000-0000C6040000}"/>
    <cellStyle name="Currency 2 11 6 4 2 2" xfId="1223" xr:uid="{00000000-0005-0000-0000-0000C7040000}"/>
    <cellStyle name="Currency 2 11 6 4 3" xfId="1224" xr:uid="{00000000-0005-0000-0000-0000C8040000}"/>
    <cellStyle name="Currency 2 11 6 5" xfId="1225" xr:uid="{00000000-0005-0000-0000-0000C9040000}"/>
    <cellStyle name="Currency 2 11 6 5 2" xfId="1226" xr:uid="{00000000-0005-0000-0000-0000CA040000}"/>
    <cellStyle name="Currency 2 11 6 6" xfId="1227" xr:uid="{00000000-0005-0000-0000-0000CB040000}"/>
    <cellStyle name="Currency 2 11 6 6 2" xfId="1228" xr:uid="{00000000-0005-0000-0000-0000CC040000}"/>
    <cellStyle name="Currency 2 11 6 7" xfId="1229" xr:uid="{00000000-0005-0000-0000-0000CD040000}"/>
    <cellStyle name="Currency 2 11 7" xfId="1230" xr:uid="{00000000-0005-0000-0000-0000CE040000}"/>
    <cellStyle name="Currency 2 11 7 2" xfId="1231" xr:uid="{00000000-0005-0000-0000-0000CF040000}"/>
    <cellStyle name="Currency 2 11 7 2 2" xfId="1232" xr:uid="{00000000-0005-0000-0000-0000D0040000}"/>
    <cellStyle name="Currency 2 11 7 3" xfId="1233" xr:uid="{00000000-0005-0000-0000-0000D1040000}"/>
    <cellStyle name="Currency 2 11 8" xfId="1234" xr:uid="{00000000-0005-0000-0000-0000D2040000}"/>
    <cellStyle name="Currency 2 11 8 2" xfId="1235" xr:uid="{00000000-0005-0000-0000-0000D3040000}"/>
    <cellStyle name="Currency 2 11 8 2 2" xfId="1236" xr:uid="{00000000-0005-0000-0000-0000D4040000}"/>
    <cellStyle name="Currency 2 11 8 3" xfId="1237" xr:uid="{00000000-0005-0000-0000-0000D5040000}"/>
    <cellStyle name="Currency 2 12" xfId="1238" xr:uid="{00000000-0005-0000-0000-0000D6040000}"/>
    <cellStyle name="Currency 2 12 10" xfId="1239" xr:uid="{00000000-0005-0000-0000-0000D7040000}"/>
    <cellStyle name="Currency 2 12 2" xfId="1240" xr:uid="{00000000-0005-0000-0000-0000D8040000}"/>
    <cellStyle name="Currency 2 12 2 2" xfId="1241" xr:uid="{00000000-0005-0000-0000-0000D9040000}"/>
    <cellStyle name="Currency 2 12 2 3" xfId="1242" xr:uid="{00000000-0005-0000-0000-0000DA040000}"/>
    <cellStyle name="Currency 2 12 2 3 2" xfId="1243" xr:uid="{00000000-0005-0000-0000-0000DB040000}"/>
    <cellStyle name="Currency 2 12 2 3 3" xfId="1244" xr:uid="{00000000-0005-0000-0000-0000DC040000}"/>
    <cellStyle name="Currency 2 12 2 4" xfId="1245" xr:uid="{00000000-0005-0000-0000-0000DD040000}"/>
    <cellStyle name="Currency 2 12 2 4 2" xfId="1246" xr:uid="{00000000-0005-0000-0000-0000DE040000}"/>
    <cellStyle name="Currency 2 12 2 4 2 2" xfId="1247" xr:uid="{00000000-0005-0000-0000-0000DF040000}"/>
    <cellStyle name="Currency 2 12 2 4 3" xfId="1248" xr:uid="{00000000-0005-0000-0000-0000E0040000}"/>
    <cellStyle name="Currency 2 12 2 5" xfId="1249" xr:uid="{00000000-0005-0000-0000-0000E1040000}"/>
    <cellStyle name="Currency 2 12 2 5 2" xfId="1250" xr:uid="{00000000-0005-0000-0000-0000E2040000}"/>
    <cellStyle name="Currency 2 12 2 5 2 2" xfId="1251" xr:uid="{00000000-0005-0000-0000-0000E3040000}"/>
    <cellStyle name="Currency 2 12 2 5 3" xfId="1252" xr:uid="{00000000-0005-0000-0000-0000E4040000}"/>
    <cellStyle name="Currency 2 12 2 6" xfId="1253" xr:uid="{00000000-0005-0000-0000-0000E5040000}"/>
    <cellStyle name="Currency 2 12 2 6 2" xfId="1254" xr:uid="{00000000-0005-0000-0000-0000E6040000}"/>
    <cellStyle name="Currency 2 12 2 6 2 2" xfId="1255" xr:uid="{00000000-0005-0000-0000-0000E7040000}"/>
    <cellStyle name="Currency 2 12 2 6 3" xfId="1256" xr:uid="{00000000-0005-0000-0000-0000E8040000}"/>
    <cellStyle name="Currency 2 12 2 7" xfId="1257" xr:uid="{00000000-0005-0000-0000-0000E9040000}"/>
    <cellStyle name="Currency 2 12 2 7 2" xfId="1258" xr:uid="{00000000-0005-0000-0000-0000EA040000}"/>
    <cellStyle name="Currency 2 12 2 8" xfId="1259" xr:uid="{00000000-0005-0000-0000-0000EB040000}"/>
    <cellStyle name="Currency 2 12 2 8 2" xfId="1260" xr:uid="{00000000-0005-0000-0000-0000EC040000}"/>
    <cellStyle name="Currency 2 12 2 9" xfId="1261" xr:uid="{00000000-0005-0000-0000-0000ED040000}"/>
    <cellStyle name="Currency 2 12 3" xfId="1262" xr:uid="{00000000-0005-0000-0000-0000EE040000}"/>
    <cellStyle name="Currency 2 12 4" xfId="1263" xr:uid="{00000000-0005-0000-0000-0000EF040000}"/>
    <cellStyle name="Currency 2 12 4 2" xfId="1264" xr:uid="{00000000-0005-0000-0000-0000F0040000}"/>
    <cellStyle name="Currency 2 12 4 3" xfId="1265" xr:uid="{00000000-0005-0000-0000-0000F1040000}"/>
    <cellStyle name="Currency 2 12 5" xfId="1266" xr:uid="{00000000-0005-0000-0000-0000F2040000}"/>
    <cellStyle name="Currency 2 12 5 2" xfId="1267" xr:uid="{00000000-0005-0000-0000-0000F3040000}"/>
    <cellStyle name="Currency 2 12 5 2 2" xfId="1268" xr:uid="{00000000-0005-0000-0000-0000F4040000}"/>
    <cellStyle name="Currency 2 12 5 3" xfId="1269" xr:uid="{00000000-0005-0000-0000-0000F5040000}"/>
    <cellStyle name="Currency 2 12 6" xfId="1270" xr:uid="{00000000-0005-0000-0000-0000F6040000}"/>
    <cellStyle name="Currency 2 12 6 2" xfId="1271" xr:uid="{00000000-0005-0000-0000-0000F7040000}"/>
    <cellStyle name="Currency 2 12 6 2 2" xfId="1272" xr:uid="{00000000-0005-0000-0000-0000F8040000}"/>
    <cellStyle name="Currency 2 12 6 3" xfId="1273" xr:uid="{00000000-0005-0000-0000-0000F9040000}"/>
    <cellStyle name="Currency 2 12 7" xfId="1274" xr:uid="{00000000-0005-0000-0000-0000FA040000}"/>
    <cellStyle name="Currency 2 12 7 2" xfId="1275" xr:uid="{00000000-0005-0000-0000-0000FB040000}"/>
    <cellStyle name="Currency 2 12 7 2 2" xfId="1276" xr:uid="{00000000-0005-0000-0000-0000FC040000}"/>
    <cellStyle name="Currency 2 12 7 3" xfId="1277" xr:uid="{00000000-0005-0000-0000-0000FD040000}"/>
    <cellStyle name="Currency 2 12 8" xfId="1278" xr:uid="{00000000-0005-0000-0000-0000FE040000}"/>
    <cellStyle name="Currency 2 12 8 2" xfId="1279" xr:uid="{00000000-0005-0000-0000-0000FF040000}"/>
    <cellStyle name="Currency 2 12 9" xfId="1280" xr:uid="{00000000-0005-0000-0000-000000050000}"/>
    <cellStyle name="Currency 2 12 9 2" xfId="1281" xr:uid="{00000000-0005-0000-0000-000001050000}"/>
    <cellStyle name="Currency 2 13" xfId="1282" xr:uid="{00000000-0005-0000-0000-000002050000}"/>
    <cellStyle name="Currency 2 13 2" xfId="1283" xr:uid="{00000000-0005-0000-0000-000003050000}"/>
    <cellStyle name="Currency 2 13 2 10" xfId="1284" xr:uid="{00000000-0005-0000-0000-000004050000}"/>
    <cellStyle name="Currency 2 13 2 2" xfId="1285" xr:uid="{00000000-0005-0000-0000-000005050000}"/>
    <cellStyle name="Currency 2 13 2 3" xfId="1286" xr:uid="{00000000-0005-0000-0000-000006050000}"/>
    <cellStyle name="Currency 2 13 2 4" xfId="1287" xr:uid="{00000000-0005-0000-0000-000007050000}"/>
    <cellStyle name="Currency 2 13 2 4 2" xfId="1288" xr:uid="{00000000-0005-0000-0000-000008050000}"/>
    <cellStyle name="Currency 2 13 2 4 2 2" xfId="1289" xr:uid="{00000000-0005-0000-0000-000009050000}"/>
    <cellStyle name="Currency 2 13 2 4 3" xfId="1290" xr:uid="{00000000-0005-0000-0000-00000A050000}"/>
    <cellStyle name="Currency 2 13 2 5" xfId="1291" xr:uid="{00000000-0005-0000-0000-00000B050000}"/>
    <cellStyle name="Currency 2 13 2 5 2" xfId="1292" xr:uid="{00000000-0005-0000-0000-00000C050000}"/>
    <cellStyle name="Currency 2 13 2 5 2 2" xfId="1293" xr:uid="{00000000-0005-0000-0000-00000D050000}"/>
    <cellStyle name="Currency 2 13 2 5 3" xfId="1294" xr:uid="{00000000-0005-0000-0000-00000E050000}"/>
    <cellStyle name="Currency 2 13 2 6" xfId="1295" xr:uid="{00000000-0005-0000-0000-00000F050000}"/>
    <cellStyle name="Currency 2 13 2 6 2" xfId="1296" xr:uid="{00000000-0005-0000-0000-000010050000}"/>
    <cellStyle name="Currency 2 13 2 6 2 2" xfId="1297" xr:uid="{00000000-0005-0000-0000-000011050000}"/>
    <cellStyle name="Currency 2 13 2 6 3" xfId="1298" xr:uid="{00000000-0005-0000-0000-000012050000}"/>
    <cellStyle name="Currency 2 13 2 7" xfId="1299" xr:uid="{00000000-0005-0000-0000-000013050000}"/>
    <cellStyle name="Currency 2 13 2 7 2" xfId="1300" xr:uid="{00000000-0005-0000-0000-000014050000}"/>
    <cellStyle name="Currency 2 13 2 8" xfId="1301" xr:uid="{00000000-0005-0000-0000-000015050000}"/>
    <cellStyle name="Currency 2 13 2 8 2" xfId="1302" xr:uid="{00000000-0005-0000-0000-000016050000}"/>
    <cellStyle name="Currency 2 13 2 9" xfId="1303" xr:uid="{00000000-0005-0000-0000-000017050000}"/>
    <cellStyle name="Currency 2 13 3" xfId="1304" xr:uid="{00000000-0005-0000-0000-000018050000}"/>
    <cellStyle name="Currency 2 13 4" xfId="1305" xr:uid="{00000000-0005-0000-0000-000019050000}"/>
    <cellStyle name="Currency 2 13 4 2" xfId="1306" xr:uid="{00000000-0005-0000-0000-00001A050000}"/>
    <cellStyle name="Currency 2 13 4 2 2" xfId="1307" xr:uid="{00000000-0005-0000-0000-00001B050000}"/>
    <cellStyle name="Currency 2 13 4 3" xfId="1308" xr:uid="{00000000-0005-0000-0000-00001C050000}"/>
    <cellStyle name="Currency 2 13 5" xfId="1309" xr:uid="{00000000-0005-0000-0000-00001D050000}"/>
    <cellStyle name="Currency 2 13 5 2" xfId="1310" xr:uid="{00000000-0005-0000-0000-00001E050000}"/>
    <cellStyle name="Currency 2 13 5 2 2" xfId="1311" xr:uid="{00000000-0005-0000-0000-00001F050000}"/>
    <cellStyle name="Currency 2 13 5 3" xfId="1312" xr:uid="{00000000-0005-0000-0000-000020050000}"/>
    <cellStyle name="Currency 2 14" xfId="1313" xr:uid="{00000000-0005-0000-0000-000021050000}"/>
    <cellStyle name="Currency 2 14 2" xfId="1314" xr:uid="{00000000-0005-0000-0000-000022050000}"/>
    <cellStyle name="Currency 2 14 3" xfId="1315" xr:uid="{00000000-0005-0000-0000-000023050000}"/>
    <cellStyle name="Currency 2 14 3 2" xfId="1316" xr:uid="{00000000-0005-0000-0000-000024050000}"/>
    <cellStyle name="Currency 2 14 3 3" xfId="1317" xr:uid="{00000000-0005-0000-0000-000025050000}"/>
    <cellStyle name="Currency 2 14 4" xfId="1318" xr:uid="{00000000-0005-0000-0000-000026050000}"/>
    <cellStyle name="Currency 2 14 4 2" xfId="1319" xr:uid="{00000000-0005-0000-0000-000027050000}"/>
    <cellStyle name="Currency 2 14 4 2 2" xfId="1320" xr:uid="{00000000-0005-0000-0000-000028050000}"/>
    <cellStyle name="Currency 2 14 4 3" xfId="1321" xr:uid="{00000000-0005-0000-0000-000029050000}"/>
    <cellStyle name="Currency 2 14 5" xfId="1322" xr:uid="{00000000-0005-0000-0000-00002A050000}"/>
    <cellStyle name="Currency 2 14 5 2" xfId="1323" xr:uid="{00000000-0005-0000-0000-00002B050000}"/>
    <cellStyle name="Currency 2 14 5 2 2" xfId="1324" xr:uid="{00000000-0005-0000-0000-00002C050000}"/>
    <cellStyle name="Currency 2 14 5 3" xfId="1325" xr:uid="{00000000-0005-0000-0000-00002D050000}"/>
    <cellStyle name="Currency 2 14 6" xfId="1326" xr:uid="{00000000-0005-0000-0000-00002E050000}"/>
    <cellStyle name="Currency 2 14 6 2" xfId="1327" xr:uid="{00000000-0005-0000-0000-00002F050000}"/>
    <cellStyle name="Currency 2 14 6 2 2" xfId="1328" xr:uid="{00000000-0005-0000-0000-000030050000}"/>
    <cellStyle name="Currency 2 14 6 3" xfId="1329" xr:uid="{00000000-0005-0000-0000-000031050000}"/>
    <cellStyle name="Currency 2 14 7" xfId="1330" xr:uid="{00000000-0005-0000-0000-000032050000}"/>
    <cellStyle name="Currency 2 14 7 2" xfId="1331" xr:uid="{00000000-0005-0000-0000-000033050000}"/>
    <cellStyle name="Currency 2 14 8" xfId="1332" xr:uid="{00000000-0005-0000-0000-000034050000}"/>
    <cellStyle name="Currency 2 14 8 2" xfId="1333" xr:uid="{00000000-0005-0000-0000-000035050000}"/>
    <cellStyle name="Currency 2 14 9" xfId="1334" xr:uid="{00000000-0005-0000-0000-000036050000}"/>
    <cellStyle name="Currency 2 15" xfId="1335" xr:uid="{00000000-0005-0000-0000-000037050000}"/>
    <cellStyle name="Currency 2 15 2" xfId="1336" xr:uid="{00000000-0005-0000-0000-000038050000}"/>
    <cellStyle name="Currency 2 15 3" xfId="1337" xr:uid="{00000000-0005-0000-0000-000039050000}"/>
    <cellStyle name="Currency 2 16" xfId="1338" xr:uid="{00000000-0005-0000-0000-00003A050000}"/>
    <cellStyle name="Currency 2 17" xfId="1339" xr:uid="{00000000-0005-0000-0000-00003B050000}"/>
    <cellStyle name="Currency 2 17 2" xfId="1340" xr:uid="{00000000-0005-0000-0000-00003C050000}"/>
    <cellStyle name="Currency 2 17 3" xfId="1341" xr:uid="{00000000-0005-0000-0000-00003D050000}"/>
    <cellStyle name="Currency 2 18" xfId="1342" xr:uid="{00000000-0005-0000-0000-00003E050000}"/>
    <cellStyle name="Currency 2 18 2" xfId="1343" xr:uid="{00000000-0005-0000-0000-00003F050000}"/>
    <cellStyle name="Currency 2 18 2 2" xfId="1344" xr:uid="{00000000-0005-0000-0000-000040050000}"/>
    <cellStyle name="Currency 2 18 3" xfId="1345" xr:uid="{00000000-0005-0000-0000-000041050000}"/>
    <cellStyle name="Currency 2 18 4" xfId="1346" xr:uid="{00000000-0005-0000-0000-000042050000}"/>
    <cellStyle name="Currency 2 18 5" xfId="1347" xr:uid="{00000000-0005-0000-0000-000043050000}"/>
    <cellStyle name="Currency 2 19" xfId="1348" xr:uid="{00000000-0005-0000-0000-000044050000}"/>
    <cellStyle name="Currency 2 19 2" xfId="1349" xr:uid="{00000000-0005-0000-0000-000045050000}"/>
    <cellStyle name="Currency 2 19 2 2" xfId="1350" xr:uid="{00000000-0005-0000-0000-000046050000}"/>
    <cellStyle name="Currency 2 19 3" xfId="1351" xr:uid="{00000000-0005-0000-0000-000047050000}"/>
    <cellStyle name="Currency 2 2" xfId="1352" xr:uid="{00000000-0005-0000-0000-000048050000}"/>
    <cellStyle name="Currency 2 2 2" xfId="1353" xr:uid="{00000000-0005-0000-0000-000049050000}"/>
    <cellStyle name="Currency 2 2 2 10" xfId="1354" xr:uid="{00000000-0005-0000-0000-00004A050000}"/>
    <cellStyle name="Currency 2 2 2 10 2" xfId="1355" xr:uid="{00000000-0005-0000-0000-00004B050000}"/>
    <cellStyle name="Currency 2 2 2 10 2 2" xfId="1356" xr:uid="{00000000-0005-0000-0000-00004C050000}"/>
    <cellStyle name="Currency 2 2 2 10 3" xfId="1357" xr:uid="{00000000-0005-0000-0000-00004D050000}"/>
    <cellStyle name="Currency 2 2 2 10 4" xfId="1358" xr:uid="{00000000-0005-0000-0000-00004E050000}"/>
    <cellStyle name="Currency 2 2 2 11" xfId="1359" xr:uid="{00000000-0005-0000-0000-00004F050000}"/>
    <cellStyle name="Currency 2 2 2 11 2" xfId="1360" xr:uid="{00000000-0005-0000-0000-000050050000}"/>
    <cellStyle name="Currency 2 2 2 11 2 2" xfId="1361" xr:uid="{00000000-0005-0000-0000-000051050000}"/>
    <cellStyle name="Currency 2 2 2 11 3" xfId="1362" xr:uid="{00000000-0005-0000-0000-000052050000}"/>
    <cellStyle name="Currency 2 2 2 12" xfId="1363" xr:uid="{00000000-0005-0000-0000-000053050000}"/>
    <cellStyle name="Currency 2 2 2 12 2" xfId="1364" xr:uid="{00000000-0005-0000-0000-000054050000}"/>
    <cellStyle name="Currency 2 2 2 12 2 2" xfId="1365" xr:uid="{00000000-0005-0000-0000-000055050000}"/>
    <cellStyle name="Currency 2 2 2 12 3" xfId="1366" xr:uid="{00000000-0005-0000-0000-000056050000}"/>
    <cellStyle name="Currency 2 2 2 13" xfId="1367" xr:uid="{00000000-0005-0000-0000-000057050000}"/>
    <cellStyle name="Currency 2 2 2 13 2" xfId="1368" xr:uid="{00000000-0005-0000-0000-000058050000}"/>
    <cellStyle name="Currency 2 2 2 14" xfId="1369" xr:uid="{00000000-0005-0000-0000-000059050000}"/>
    <cellStyle name="Currency 2 2 2 14 2" xfId="1370" xr:uid="{00000000-0005-0000-0000-00005A050000}"/>
    <cellStyle name="Currency 2 2 2 15" xfId="1371" xr:uid="{00000000-0005-0000-0000-00005B050000}"/>
    <cellStyle name="Currency 2 2 2 16" xfId="1372" xr:uid="{00000000-0005-0000-0000-00005C050000}"/>
    <cellStyle name="Currency 2 2 2 17" xfId="1373" xr:uid="{00000000-0005-0000-0000-00005D050000}"/>
    <cellStyle name="Currency 2 2 2 2" xfId="1374" xr:uid="{00000000-0005-0000-0000-00005E050000}"/>
    <cellStyle name="Currency 2 2 2 2 10" xfId="1375" xr:uid="{00000000-0005-0000-0000-00005F050000}"/>
    <cellStyle name="Currency 2 2 2 2 10 2" xfId="1376" xr:uid="{00000000-0005-0000-0000-000060050000}"/>
    <cellStyle name="Currency 2 2 2 2 10 2 2" xfId="1377" xr:uid="{00000000-0005-0000-0000-000061050000}"/>
    <cellStyle name="Currency 2 2 2 2 10 3" xfId="1378" xr:uid="{00000000-0005-0000-0000-000062050000}"/>
    <cellStyle name="Currency 2 2 2 2 11" xfId="1379" xr:uid="{00000000-0005-0000-0000-000063050000}"/>
    <cellStyle name="Currency 2 2 2 2 11 2" xfId="1380" xr:uid="{00000000-0005-0000-0000-000064050000}"/>
    <cellStyle name="Currency 2 2 2 2 12" xfId="1381" xr:uid="{00000000-0005-0000-0000-000065050000}"/>
    <cellStyle name="Currency 2 2 2 2 12 2" xfId="1382" xr:uid="{00000000-0005-0000-0000-000066050000}"/>
    <cellStyle name="Currency 2 2 2 2 13" xfId="1383" xr:uid="{00000000-0005-0000-0000-000067050000}"/>
    <cellStyle name="Currency 2 2 2 2 14" xfId="1384" xr:uid="{00000000-0005-0000-0000-000068050000}"/>
    <cellStyle name="Currency 2 2 2 2 15" xfId="1385" xr:uid="{00000000-0005-0000-0000-000069050000}"/>
    <cellStyle name="Currency 2 2 2 2 2" xfId="1386" xr:uid="{00000000-0005-0000-0000-00006A050000}"/>
    <cellStyle name="Currency 2 2 2 2 2 2" xfId="1387" xr:uid="{00000000-0005-0000-0000-00006B050000}"/>
    <cellStyle name="Currency 2 2 2 2 2 2 2" xfId="1388" xr:uid="{00000000-0005-0000-0000-00006C050000}"/>
    <cellStyle name="Currency 2 2 2 2 2 2 3" xfId="1389" xr:uid="{00000000-0005-0000-0000-00006D050000}"/>
    <cellStyle name="Currency 2 2 2 2 2 2 3 2" xfId="1390" xr:uid="{00000000-0005-0000-0000-00006E050000}"/>
    <cellStyle name="Currency 2 2 2 2 2 2 3 3" xfId="1391" xr:uid="{00000000-0005-0000-0000-00006F050000}"/>
    <cellStyle name="Currency 2 2 2 2 2 2 4" xfId="1392" xr:uid="{00000000-0005-0000-0000-000070050000}"/>
    <cellStyle name="Currency 2 2 2 2 2 2 4 2" xfId="1393" xr:uid="{00000000-0005-0000-0000-000071050000}"/>
    <cellStyle name="Currency 2 2 2 2 2 2 4 2 2" xfId="1394" xr:uid="{00000000-0005-0000-0000-000072050000}"/>
    <cellStyle name="Currency 2 2 2 2 2 2 4 3" xfId="1395" xr:uid="{00000000-0005-0000-0000-000073050000}"/>
    <cellStyle name="Currency 2 2 2 2 2 2 5" xfId="1396" xr:uid="{00000000-0005-0000-0000-000074050000}"/>
    <cellStyle name="Currency 2 2 2 2 2 2 5 2" xfId="1397" xr:uid="{00000000-0005-0000-0000-000075050000}"/>
    <cellStyle name="Currency 2 2 2 2 2 2 5 2 2" xfId="1398" xr:uid="{00000000-0005-0000-0000-000076050000}"/>
    <cellStyle name="Currency 2 2 2 2 2 2 5 3" xfId="1399" xr:uid="{00000000-0005-0000-0000-000077050000}"/>
    <cellStyle name="Currency 2 2 2 2 2 2 6" xfId="1400" xr:uid="{00000000-0005-0000-0000-000078050000}"/>
    <cellStyle name="Currency 2 2 2 2 2 2 6 2" xfId="1401" xr:uid="{00000000-0005-0000-0000-000079050000}"/>
    <cellStyle name="Currency 2 2 2 2 2 2 6 2 2" xfId="1402" xr:uid="{00000000-0005-0000-0000-00007A050000}"/>
    <cellStyle name="Currency 2 2 2 2 2 2 6 3" xfId="1403" xr:uid="{00000000-0005-0000-0000-00007B050000}"/>
    <cellStyle name="Currency 2 2 2 2 2 2 7" xfId="1404" xr:uid="{00000000-0005-0000-0000-00007C050000}"/>
    <cellStyle name="Currency 2 2 2 2 2 2 7 2" xfId="1405" xr:uid="{00000000-0005-0000-0000-00007D050000}"/>
    <cellStyle name="Currency 2 2 2 2 2 2 8" xfId="1406" xr:uid="{00000000-0005-0000-0000-00007E050000}"/>
    <cellStyle name="Currency 2 2 2 2 2 2 8 2" xfId="1407" xr:uid="{00000000-0005-0000-0000-00007F050000}"/>
    <cellStyle name="Currency 2 2 2 2 2 2 9" xfId="1408" xr:uid="{00000000-0005-0000-0000-000080050000}"/>
    <cellStyle name="Currency 2 2 2 2 2 3" xfId="1409" xr:uid="{00000000-0005-0000-0000-000081050000}"/>
    <cellStyle name="Currency 2 2 2 2 2 3 2" xfId="1410" xr:uid="{00000000-0005-0000-0000-000082050000}"/>
    <cellStyle name="Currency 2 2 2 2 2 3 3" xfId="1411" xr:uid="{00000000-0005-0000-0000-000083050000}"/>
    <cellStyle name="Currency 2 2 2 2 2 3 3 2" xfId="1412" xr:uid="{00000000-0005-0000-0000-000084050000}"/>
    <cellStyle name="Currency 2 2 2 2 2 3 3 3" xfId="1413" xr:uid="{00000000-0005-0000-0000-000085050000}"/>
    <cellStyle name="Currency 2 2 2 2 2 3 4" xfId="1414" xr:uid="{00000000-0005-0000-0000-000086050000}"/>
    <cellStyle name="Currency 2 2 2 2 2 3 4 2" xfId="1415" xr:uid="{00000000-0005-0000-0000-000087050000}"/>
    <cellStyle name="Currency 2 2 2 2 2 3 4 2 2" xfId="1416" xr:uid="{00000000-0005-0000-0000-000088050000}"/>
    <cellStyle name="Currency 2 2 2 2 2 3 4 3" xfId="1417" xr:uid="{00000000-0005-0000-0000-000089050000}"/>
    <cellStyle name="Currency 2 2 2 2 2 3 5" xfId="1418" xr:uid="{00000000-0005-0000-0000-00008A050000}"/>
    <cellStyle name="Currency 2 2 2 2 2 3 5 2" xfId="1419" xr:uid="{00000000-0005-0000-0000-00008B050000}"/>
    <cellStyle name="Currency 2 2 2 2 2 3 5 2 2" xfId="1420" xr:uid="{00000000-0005-0000-0000-00008C050000}"/>
    <cellStyle name="Currency 2 2 2 2 2 3 5 3" xfId="1421" xr:uid="{00000000-0005-0000-0000-00008D050000}"/>
    <cellStyle name="Currency 2 2 2 2 2 3 6" xfId="1422" xr:uid="{00000000-0005-0000-0000-00008E050000}"/>
    <cellStyle name="Currency 2 2 2 2 2 3 6 2" xfId="1423" xr:uid="{00000000-0005-0000-0000-00008F050000}"/>
    <cellStyle name="Currency 2 2 2 2 2 3 6 2 2" xfId="1424" xr:uid="{00000000-0005-0000-0000-000090050000}"/>
    <cellStyle name="Currency 2 2 2 2 2 3 6 3" xfId="1425" xr:uid="{00000000-0005-0000-0000-000091050000}"/>
    <cellStyle name="Currency 2 2 2 2 2 3 7" xfId="1426" xr:uid="{00000000-0005-0000-0000-000092050000}"/>
    <cellStyle name="Currency 2 2 2 2 2 3 7 2" xfId="1427" xr:uid="{00000000-0005-0000-0000-000093050000}"/>
    <cellStyle name="Currency 2 2 2 2 2 3 8" xfId="1428" xr:uid="{00000000-0005-0000-0000-000094050000}"/>
    <cellStyle name="Currency 2 2 2 2 2 3 8 2" xfId="1429" xr:uid="{00000000-0005-0000-0000-000095050000}"/>
    <cellStyle name="Currency 2 2 2 2 2 3 9" xfId="1430" xr:uid="{00000000-0005-0000-0000-000096050000}"/>
    <cellStyle name="Currency 2 2 2 2 2 4" xfId="1431" xr:uid="{00000000-0005-0000-0000-000097050000}"/>
    <cellStyle name="Currency 2 2 2 2 2 4 2" xfId="1432" xr:uid="{00000000-0005-0000-0000-000098050000}"/>
    <cellStyle name="Currency 2 2 2 2 2 4 3" xfId="1433" xr:uid="{00000000-0005-0000-0000-000099050000}"/>
    <cellStyle name="Currency 2 2 2 2 2 4 3 2" xfId="1434" xr:uid="{00000000-0005-0000-0000-00009A050000}"/>
    <cellStyle name="Currency 2 2 2 2 2 4 3 2 2" xfId="1435" xr:uid="{00000000-0005-0000-0000-00009B050000}"/>
    <cellStyle name="Currency 2 2 2 2 2 4 3 3" xfId="1436" xr:uid="{00000000-0005-0000-0000-00009C050000}"/>
    <cellStyle name="Currency 2 2 2 2 2 4 4" xfId="1437" xr:uid="{00000000-0005-0000-0000-00009D050000}"/>
    <cellStyle name="Currency 2 2 2 2 2 4 4 2" xfId="1438" xr:uid="{00000000-0005-0000-0000-00009E050000}"/>
    <cellStyle name="Currency 2 2 2 2 2 4 4 2 2" xfId="1439" xr:uid="{00000000-0005-0000-0000-00009F050000}"/>
    <cellStyle name="Currency 2 2 2 2 2 4 4 3" xfId="1440" xr:uid="{00000000-0005-0000-0000-0000A0050000}"/>
    <cellStyle name="Currency 2 2 2 2 2 4 5" xfId="1441" xr:uid="{00000000-0005-0000-0000-0000A1050000}"/>
    <cellStyle name="Currency 2 2 2 2 2 4 5 2" xfId="1442" xr:uid="{00000000-0005-0000-0000-0000A2050000}"/>
    <cellStyle name="Currency 2 2 2 2 2 4 5 2 2" xfId="1443" xr:uid="{00000000-0005-0000-0000-0000A3050000}"/>
    <cellStyle name="Currency 2 2 2 2 2 4 5 3" xfId="1444" xr:uid="{00000000-0005-0000-0000-0000A4050000}"/>
    <cellStyle name="Currency 2 2 2 2 2 4 6" xfId="1445" xr:uid="{00000000-0005-0000-0000-0000A5050000}"/>
    <cellStyle name="Currency 2 2 2 2 2 4 6 2" xfId="1446" xr:uid="{00000000-0005-0000-0000-0000A6050000}"/>
    <cellStyle name="Currency 2 2 2 2 2 4 7" xfId="1447" xr:uid="{00000000-0005-0000-0000-0000A7050000}"/>
    <cellStyle name="Currency 2 2 2 2 2 4 7 2" xfId="1448" xr:uid="{00000000-0005-0000-0000-0000A8050000}"/>
    <cellStyle name="Currency 2 2 2 2 2 4 8" xfId="1449" xr:uid="{00000000-0005-0000-0000-0000A9050000}"/>
    <cellStyle name="Currency 2 2 2 2 2 4 9" xfId="1450" xr:uid="{00000000-0005-0000-0000-0000AA050000}"/>
    <cellStyle name="Currency 2 2 2 2 2 5" xfId="1451" xr:uid="{00000000-0005-0000-0000-0000AB050000}"/>
    <cellStyle name="Currency 2 2 2 2 2 5 2" xfId="1452" xr:uid="{00000000-0005-0000-0000-0000AC050000}"/>
    <cellStyle name="Currency 2 2 2 2 2 5 3" xfId="1453" xr:uid="{00000000-0005-0000-0000-0000AD050000}"/>
    <cellStyle name="Currency 2 2 2 2 2 6" xfId="1454" xr:uid="{00000000-0005-0000-0000-0000AE050000}"/>
    <cellStyle name="Currency 2 2 2 2 2 6 2" xfId="1455" xr:uid="{00000000-0005-0000-0000-0000AF050000}"/>
    <cellStyle name="Currency 2 2 2 2 2 6 2 2" xfId="1456" xr:uid="{00000000-0005-0000-0000-0000B0050000}"/>
    <cellStyle name="Currency 2 2 2 2 2 6 2 2 2" xfId="1457" xr:uid="{00000000-0005-0000-0000-0000B1050000}"/>
    <cellStyle name="Currency 2 2 2 2 2 6 2 3" xfId="1458" xr:uid="{00000000-0005-0000-0000-0000B2050000}"/>
    <cellStyle name="Currency 2 2 2 2 2 6 3" xfId="1459" xr:uid="{00000000-0005-0000-0000-0000B3050000}"/>
    <cellStyle name="Currency 2 2 2 2 2 6 3 2" xfId="1460" xr:uid="{00000000-0005-0000-0000-0000B4050000}"/>
    <cellStyle name="Currency 2 2 2 2 2 6 3 2 2" xfId="1461" xr:uid="{00000000-0005-0000-0000-0000B5050000}"/>
    <cellStyle name="Currency 2 2 2 2 2 6 3 3" xfId="1462" xr:uid="{00000000-0005-0000-0000-0000B6050000}"/>
    <cellStyle name="Currency 2 2 2 2 2 6 4" xfId="1463" xr:uid="{00000000-0005-0000-0000-0000B7050000}"/>
    <cellStyle name="Currency 2 2 2 2 2 6 4 2" xfId="1464" xr:uid="{00000000-0005-0000-0000-0000B8050000}"/>
    <cellStyle name="Currency 2 2 2 2 2 6 4 2 2" xfId="1465" xr:uid="{00000000-0005-0000-0000-0000B9050000}"/>
    <cellStyle name="Currency 2 2 2 2 2 6 4 3" xfId="1466" xr:uid="{00000000-0005-0000-0000-0000BA050000}"/>
    <cellStyle name="Currency 2 2 2 2 2 6 5" xfId="1467" xr:uid="{00000000-0005-0000-0000-0000BB050000}"/>
    <cellStyle name="Currency 2 2 2 2 2 6 5 2" xfId="1468" xr:uid="{00000000-0005-0000-0000-0000BC050000}"/>
    <cellStyle name="Currency 2 2 2 2 2 6 6" xfId="1469" xr:uid="{00000000-0005-0000-0000-0000BD050000}"/>
    <cellStyle name="Currency 2 2 2 2 2 6 6 2" xfId="1470" xr:uid="{00000000-0005-0000-0000-0000BE050000}"/>
    <cellStyle name="Currency 2 2 2 2 2 6 7" xfId="1471" xr:uid="{00000000-0005-0000-0000-0000BF050000}"/>
    <cellStyle name="Currency 2 2 2 2 2 7" xfId="1472" xr:uid="{00000000-0005-0000-0000-0000C0050000}"/>
    <cellStyle name="Currency 2 2 2 2 2 7 2" xfId="1473" xr:uid="{00000000-0005-0000-0000-0000C1050000}"/>
    <cellStyle name="Currency 2 2 2 2 2 7 2 2" xfId="1474" xr:uid="{00000000-0005-0000-0000-0000C2050000}"/>
    <cellStyle name="Currency 2 2 2 2 2 7 3" xfId="1475" xr:uid="{00000000-0005-0000-0000-0000C3050000}"/>
    <cellStyle name="Currency 2 2 2 2 2 8" xfId="1476" xr:uid="{00000000-0005-0000-0000-0000C4050000}"/>
    <cellStyle name="Currency 2 2 2 2 2 8 2" xfId="1477" xr:uid="{00000000-0005-0000-0000-0000C5050000}"/>
    <cellStyle name="Currency 2 2 2 2 2 8 2 2" xfId="1478" xr:uid="{00000000-0005-0000-0000-0000C6050000}"/>
    <cellStyle name="Currency 2 2 2 2 2 8 3" xfId="1479" xr:uid="{00000000-0005-0000-0000-0000C7050000}"/>
    <cellStyle name="Currency 2 2 2 2 3" xfId="1480" xr:uid="{00000000-0005-0000-0000-0000C8050000}"/>
    <cellStyle name="Currency 2 2 2 2 3 10" xfId="1481" xr:uid="{00000000-0005-0000-0000-0000C9050000}"/>
    <cellStyle name="Currency 2 2 2 2 3 2" xfId="1482" xr:uid="{00000000-0005-0000-0000-0000CA050000}"/>
    <cellStyle name="Currency 2 2 2 2 3 2 2" xfId="1483" xr:uid="{00000000-0005-0000-0000-0000CB050000}"/>
    <cellStyle name="Currency 2 2 2 2 3 2 3" xfId="1484" xr:uid="{00000000-0005-0000-0000-0000CC050000}"/>
    <cellStyle name="Currency 2 2 2 2 3 2 3 2" xfId="1485" xr:uid="{00000000-0005-0000-0000-0000CD050000}"/>
    <cellStyle name="Currency 2 2 2 2 3 2 3 3" xfId="1486" xr:uid="{00000000-0005-0000-0000-0000CE050000}"/>
    <cellStyle name="Currency 2 2 2 2 3 2 4" xfId="1487" xr:uid="{00000000-0005-0000-0000-0000CF050000}"/>
    <cellStyle name="Currency 2 2 2 2 3 2 4 2" xfId="1488" xr:uid="{00000000-0005-0000-0000-0000D0050000}"/>
    <cellStyle name="Currency 2 2 2 2 3 2 4 2 2" xfId="1489" xr:uid="{00000000-0005-0000-0000-0000D1050000}"/>
    <cellStyle name="Currency 2 2 2 2 3 2 4 3" xfId="1490" xr:uid="{00000000-0005-0000-0000-0000D2050000}"/>
    <cellStyle name="Currency 2 2 2 2 3 2 5" xfId="1491" xr:uid="{00000000-0005-0000-0000-0000D3050000}"/>
    <cellStyle name="Currency 2 2 2 2 3 2 5 2" xfId="1492" xr:uid="{00000000-0005-0000-0000-0000D4050000}"/>
    <cellStyle name="Currency 2 2 2 2 3 2 5 2 2" xfId="1493" xr:uid="{00000000-0005-0000-0000-0000D5050000}"/>
    <cellStyle name="Currency 2 2 2 2 3 2 5 3" xfId="1494" xr:uid="{00000000-0005-0000-0000-0000D6050000}"/>
    <cellStyle name="Currency 2 2 2 2 3 2 6" xfId="1495" xr:uid="{00000000-0005-0000-0000-0000D7050000}"/>
    <cellStyle name="Currency 2 2 2 2 3 2 6 2" xfId="1496" xr:uid="{00000000-0005-0000-0000-0000D8050000}"/>
    <cellStyle name="Currency 2 2 2 2 3 2 6 2 2" xfId="1497" xr:uid="{00000000-0005-0000-0000-0000D9050000}"/>
    <cellStyle name="Currency 2 2 2 2 3 2 6 3" xfId="1498" xr:uid="{00000000-0005-0000-0000-0000DA050000}"/>
    <cellStyle name="Currency 2 2 2 2 3 2 7" xfId="1499" xr:uid="{00000000-0005-0000-0000-0000DB050000}"/>
    <cellStyle name="Currency 2 2 2 2 3 2 7 2" xfId="1500" xr:uid="{00000000-0005-0000-0000-0000DC050000}"/>
    <cellStyle name="Currency 2 2 2 2 3 2 8" xfId="1501" xr:uid="{00000000-0005-0000-0000-0000DD050000}"/>
    <cellStyle name="Currency 2 2 2 2 3 2 8 2" xfId="1502" xr:uid="{00000000-0005-0000-0000-0000DE050000}"/>
    <cellStyle name="Currency 2 2 2 2 3 2 9" xfId="1503" xr:uid="{00000000-0005-0000-0000-0000DF050000}"/>
    <cellStyle name="Currency 2 2 2 2 3 3" xfId="1504" xr:uid="{00000000-0005-0000-0000-0000E0050000}"/>
    <cellStyle name="Currency 2 2 2 2 3 4" xfId="1505" xr:uid="{00000000-0005-0000-0000-0000E1050000}"/>
    <cellStyle name="Currency 2 2 2 2 3 4 2" xfId="1506" xr:uid="{00000000-0005-0000-0000-0000E2050000}"/>
    <cellStyle name="Currency 2 2 2 2 3 4 3" xfId="1507" xr:uid="{00000000-0005-0000-0000-0000E3050000}"/>
    <cellStyle name="Currency 2 2 2 2 3 5" xfId="1508" xr:uid="{00000000-0005-0000-0000-0000E4050000}"/>
    <cellStyle name="Currency 2 2 2 2 3 5 2" xfId="1509" xr:uid="{00000000-0005-0000-0000-0000E5050000}"/>
    <cellStyle name="Currency 2 2 2 2 3 5 2 2" xfId="1510" xr:uid="{00000000-0005-0000-0000-0000E6050000}"/>
    <cellStyle name="Currency 2 2 2 2 3 5 3" xfId="1511" xr:uid="{00000000-0005-0000-0000-0000E7050000}"/>
    <cellStyle name="Currency 2 2 2 2 3 6" xfId="1512" xr:uid="{00000000-0005-0000-0000-0000E8050000}"/>
    <cellStyle name="Currency 2 2 2 2 3 6 2" xfId="1513" xr:uid="{00000000-0005-0000-0000-0000E9050000}"/>
    <cellStyle name="Currency 2 2 2 2 3 6 2 2" xfId="1514" xr:uid="{00000000-0005-0000-0000-0000EA050000}"/>
    <cellStyle name="Currency 2 2 2 2 3 6 3" xfId="1515" xr:uid="{00000000-0005-0000-0000-0000EB050000}"/>
    <cellStyle name="Currency 2 2 2 2 3 7" xfId="1516" xr:uid="{00000000-0005-0000-0000-0000EC050000}"/>
    <cellStyle name="Currency 2 2 2 2 3 7 2" xfId="1517" xr:uid="{00000000-0005-0000-0000-0000ED050000}"/>
    <cellStyle name="Currency 2 2 2 2 3 7 2 2" xfId="1518" xr:uid="{00000000-0005-0000-0000-0000EE050000}"/>
    <cellStyle name="Currency 2 2 2 2 3 7 3" xfId="1519" xr:uid="{00000000-0005-0000-0000-0000EF050000}"/>
    <cellStyle name="Currency 2 2 2 2 3 8" xfId="1520" xr:uid="{00000000-0005-0000-0000-0000F0050000}"/>
    <cellStyle name="Currency 2 2 2 2 3 8 2" xfId="1521" xr:uid="{00000000-0005-0000-0000-0000F1050000}"/>
    <cellStyle name="Currency 2 2 2 2 3 9" xfId="1522" xr:uid="{00000000-0005-0000-0000-0000F2050000}"/>
    <cellStyle name="Currency 2 2 2 2 3 9 2" xfId="1523" xr:uid="{00000000-0005-0000-0000-0000F3050000}"/>
    <cellStyle name="Currency 2 2 2 2 4" xfId="1524" xr:uid="{00000000-0005-0000-0000-0000F4050000}"/>
    <cellStyle name="Currency 2 2 2 2 4 2" xfId="1525" xr:uid="{00000000-0005-0000-0000-0000F5050000}"/>
    <cellStyle name="Currency 2 2 2 2 4 2 10" xfId="1526" xr:uid="{00000000-0005-0000-0000-0000F6050000}"/>
    <cellStyle name="Currency 2 2 2 2 4 2 2" xfId="1527" xr:uid="{00000000-0005-0000-0000-0000F7050000}"/>
    <cellStyle name="Currency 2 2 2 2 4 2 3" xfId="1528" xr:uid="{00000000-0005-0000-0000-0000F8050000}"/>
    <cellStyle name="Currency 2 2 2 2 4 2 4" xfId="1529" xr:uid="{00000000-0005-0000-0000-0000F9050000}"/>
    <cellStyle name="Currency 2 2 2 2 4 2 4 2" xfId="1530" xr:uid="{00000000-0005-0000-0000-0000FA050000}"/>
    <cellStyle name="Currency 2 2 2 2 4 2 4 2 2" xfId="1531" xr:uid="{00000000-0005-0000-0000-0000FB050000}"/>
    <cellStyle name="Currency 2 2 2 2 4 2 4 3" xfId="1532" xr:uid="{00000000-0005-0000-0000-0000FC050000}"/>
    <cellStyle name="Currency 2 2 2 2 4 2 5" xfId="1533" xr:uid="{00000000-0005-0000-0000-0000FD050000}"/>
    <cellStyle name="Currency 2 2 2 2 4 2 5 2" xfId="1534" xr:uid="{00000000-0005-0000-0000-0000FE050000}"/>
    <cellStyle name="Currency 2 2 2 2 4 2 5 2 2" xfId="1535" xr:uid="{00000000-0005-0000-0000-0000FF050000}"/>
    <cellStyle name="Currency 2 2 2 2 4 2 5 3" xfId="1536" xr:uid="{00000000-0005-0000-0000-000000060000}"/>
    <cellStyle name="Currency 2 2 2 2 4 2 6" xfId="1537" xr:uid="{00000000-0005-0000-0000-000001060000}"/>
    <cellStyle name="Currency 2 2 2 2 4 2 6 2" xfId="1538" xr:uid="{00000000-0005-0000-0000-000002060000}"/>
    <cellStyle name="Currency 2 2 2 2 4 2 6 2 2" xfId="1539" xr:uid="{00000000-0005-0000-0000-000003060000}"/>
    <cellStyle name="Currency 2 2 2 2 4 2 6 3" xfId="1540" xr:uid="{00000000-0005-0000-0000-000004060000}"/>
    <cellStyle name="Currency 2 2 2 2 4 2 7" xfId="1541" xr:uid="{00000000-0005-0000-0000-000005060000}"/>
    <cellStyle name="Currency 2 2 2 2 4 2 7 2" xfId="1542" xr:uid="{00000000-0005-0000-0000-000006060000}"/>
    <cellStyle name="Currency 2 2 2 2 4 2 8" xfId="1543" xr:uid="{00000000-0005-0000-0000-000007060000}"/>
    <cellStyle name="Currency 2 2 2 2 4 2 8 2" xfId="1544" xr:uid="{00000000-0005-0000-0000-000008060000}"/>
    <cellStyle name="Currency 2 2 2 2 4 2 9" xfId="1545" xr:uid="{00000000-0005-0000-0000-000009060000}"/>
    <cellStyle name="Currency 2 2 2 2 4 3" xfId="1546" xr:uid="{00000000-0005-0000-0000-00000A060000}"/>
    <cellStyle name="Currency 2 2 2 2 4 4" xfId="1547" xr:uid="{00000000-0005-0000-0000-00000B060000}"/>
    <cellStyle name="Currency 2 2 2 2 4 4 2" xfId="1548" xr:uid="{00000000-0005-0000-0000-00000C060000}"/>
    <cellStyle name="Currency 2 2 2 2 4 4 2 2" xfId="1549" xr:uid="{00000000-0005-0000-0000-00000D060000}"/>
    <cellStyle name="Currency 2 2 2 2 4 4 3" xfId="1550" xr:uid="{00000000-0005-0000-0000-00000E060000}"/>
    <cellStyle name="Currency 2 2 2 2 4 5" xfId="1551" xr:uid="{00000000-0005-0000-0000-00000F060000}"/>
    <cellStyle name="Currency 2 2 2 2 4 5 2" xfId="1552" xr:uid="{00000000-0005-0000-0000-000010060000}"/>
    <cellStyle name="Currency 2 2 2 2 4 5 2 2" xfId="1553" xr:uid="{00000000-0005-0000-0000-000011060000}"/>
    <cellStyle name="Currency 2 2 2 2 4 5 3" xfId="1554" xr:uid="{00000000-0005-0000-0000-000012060000}"/>
    <cellStyle name="Currency 2 2 2 2 5" xfId="1555" xr:uid="{00000000-0005-0000-0000-000013060000}"/>
    <cellStyle name="Currency 2 2 2 2 5 2" xfId="1556" xr:uid="{00000000-0005-0000-0000-000014060000}"/>
    <cellStyle name="Currency 2 2 2 2 5 3" xfId="1557" xr:uid="{00000000-0005-0000-0000-000015060000}"/>
    <cellStyle name="Currency 2 2 2 2 5 3 2" xfId="1558" xr:uid="{00000000-0005-0000-0000-000016060000}"/>
    <cellStyle name="Currency 2 2 2 2 5 3 3" xfId="1559" xr:uid="{00000000-0005-0000-0000-000017060000}"/>
    <cellStyle name="Currency 2 2 2 2 5 4" xfId="1560" xr:uid="{00000000-0005-0000-0000-000018060000}"/>
    <cellStyle name="Currency 2 2 2 2 5 4 2" xfId="1561" xr:uid="{00000000-0005-0000-0000-000019060000}"/>
    <cellStyle name="Currency 2 2 2 2 5 4 2 2" xfId="1562" xr:uid="{00000000-0005-0000-0000-00001A060000}"/>
    <cellStyle name="Currency 2 2 2 2 5 4 3" xfId="1563" xr:uid="{00000000-0005-0000-0000-00001B060000}"/>
    <cellStyle name="Currency 2 2 2 2 5 5" xfId="1564" xr:uid="{00000000-0005-0000-0000-00001C060000}"/>
    <cellStyle name="Currency 2 2 2 2 5 5 2" xfId="1565" xr:uid="{00000000-0005-0000-0000-00001D060000}"/>
    <cellStyle name="Currency 2 2 2 2 5 5 2 2" xfId="1566" xr:uid="{00000000-0005-0000-0000-00001E060000}"/>
    <cellStyle name="Currency 2 2 2 2 5 5 3" xfId="1567" xr:uid="{00000000-0005-0000-0000-00001F060000}"/>
    <cellStyle name="Currency 2 2 2 2 5 6" xfId="1568" xr:uid="{00000000-0005-0000-0000-000020060000}"/>
    <cellStyle name="Currency 2 2 2 2 5 6 2" xfId="1569" xr:uid="{00000000-0005-0000-0000-000021060000}"/>
    <cellStyle name="Currency 2 2 2 2 5 6 2 2" xfId="1570" xr:uid="{00000000-0005-0000-0000-000022060000}"/>
    <cellStyle name="Currency 2 2 2 2 5 6 3" xfId="1571" xr:uid="{00000000-0005-0000-0000-000023060000}"/>
    <cellStyle name="Currency 2 2 2 2 5 7" xfId="1572" xr:uid="{00000000-0005-0000-0000-000024060000}"/>
    <cellStyle name="Currency 2 2 2 2 5 7 2" xfId="1573" xr:uid="{00000000-0005-0000-0000-000025060000}"/>
    <cellStyle name="Currency 2 2 2 2 5 8" xfId="1574" xr:uid="{00000000-0005-0000-0000-000026060000}"/>
    <cellStyle name="Currency 2 2 2 2 5 8 2" xfId="1575" xr:uid="{00000000-0005-0000-0000-000027060000}"/>
    <cellStyle name="Currency 2 2 2 2 5 9" xfId="1576" xr:uid="{00000000-0005-0000-0000-000028060000}"/>
    <cellStyle name="Currency 2 2 2 2 6" xfId="1577" xr:uid="{00000000-0005-0000-0000-000029060000}"/>
    <cellStyle name="Currency 2 2 2 2 6 2" xfId="1578" xr:uid="{00000000-0005-0000-0000-00002A060000}"/>
    <cellStyle name="Currency 2 2 2 2 6 3" xfId="1579" xr:uid="{00000000-0005-0000-0000-00002B060000}"/>
    <cellStyle name="Currency 2 2 2 2 7" xfId="1580" xr:uid="{00000000-0005-0000-0000-00002C060000}"/>
    <cellStyle name="Currency 2 2 2 2 8" xfId="1581" xr:uid="{00000000-0005-0000-0000-00002D060000}"/>
    <cellStyle name="Currency 2 2 2 2 8 2" xfId="1582" xr:uid="{00000000-0005-0000-0000-00002E060000}"/>
    <cellStyle name="Currency 2 2 2 2 8 2 2" xfId="1583" xr:uid="{00000000-0005-0000-0000-00002F060000}"/>
    <cellStyle name="Currency 2 2 2 2 8 3" xfId="1584" xr:uid="{00000000-0005-0000-0000-000030060000}"/>
    <cellStyle name="Currency 2 2 2 2 8 4" xfId="1585" xr:uid="{00000000-0005-0000-0000-000031060000}"/>
    <cellStyle name="Currency 2 2 2 2 9" xfId="1586" xr:uid="{00000000-0005-0000-0000-000032060000}"/>
    <cellStyle name="Currency 2 2 2 2 9 2" xfId="1587" xr:uid="{00000000-0005-0000-0000-000033060000}"/>
    <cellStyle name="Currency 2 2 2 2 9 2 2" xfId="1588" xr:uid="{00000000-0005-0000-0000-000034060000}"/>
    <cellStyle name="Currency 2 2 2 2 9 3" xfId="1589" xr:uid="{00000000-0005-0000-0000-000035060000}"/>
    <cellStyle name="Currency 2 2 2 3" xfId="1590" xr:uid="{00000000-0005-0000-0000-000036060000}"/>
    <cellStyle name="Currency 2 2 2 3 10" xfId="1591" xr:uid="{00000000-0005-0000-0000-000037060000}"/>
    <cellStyle name="Currency 2 2 2 3 10 2" xfId="1592" xr:uid="{00000000-0005-0000-0000-000038060000}"/>
    <cellStyle name="Currency 2 2 2 3 10 2 2" xfId="1593" xr:uid="{00000000-0005-0000-0000-000039060000}"/>
    <cellStyle name="Currency 2 2 2 3 10 3" xfId="1594" xr:uid="{00000000-0005-0000-0000-00003A060000}"/>
    <cellStyle name="Currency 2 2 2 3 11" xfId="1595" xr:uid="{00000000-0005-0000-0000-00003B060000}"/>
    <cellStyle name="Currency 2 2 2 3 11 2" xfId="1596" xr:uid="{00000000-0005-0000-0000-00003C060000}"/>
    <cellStyle name="Currency 2 2 2 3 12" xfId="1597" xr:uid="{00000000-0005-0000-0000-00003D060000}"/>
    <cellStyle name="Currency 2 2 2 3 12 2" xfId="1598" xr:uid="{00000000-0005-0000-0000-00003E060000}"/>
    <cellStyle name="Currency 2 2 2 3 13" xfId="1599" xr:uid="{00000000-0005-0000-0000-00003F060000}"/>
    <cellStyle name="Currency 2 2 2 3 14" xfId="1600" xr:uid="{00000000-0005-0000-0000-000040060000}"/>
    <cellStyle name="Currency 2 2 2 3 15" xfId="1601" xr:uid="{00000000-0005-0000-0000-000041060000}"/>
    <cellStyle name="Currency 2 2 2 3 2" xfId="1602" xr:uid="{00000000-0005-0000-0000-000042060000}"/>
    <cellStyle name="Currency 2 2 2 3 2 2" xfId="1603" xr:uid="{00000000-0005-0000-0000-000043060000}"/>
    <cellStyle name="Currency 2 2 2 3 2 2 2" xfId="1604" xr:uid="{00000000-0005-0000-0000-000044060000}"/>
    <cellStyle name="Currency 2 2 2 3 2 2 3" xfId="1605" xr:uid="{00000000-0005-0000-0000-000045060000}"/>
    <cellStyle name="Currency 2 2 2 3 2 2 3 2" xfId="1606" xr:uid="{00000000-0005-0000-0000-000046060000}"/>
    <cellStyle name="Currency 2 2 2 3 2 2 3 3" xfId="1607" xr:uid="{00000000-0005-0000-0000-000047060000}"/>
    <cellStyle name="Currency 2 2 2 3 2 2 4" xfId="1608" xr:uid="{00000000-0005-0000-0000-000048060000}"/>
    <cellStyle name="Currency 2 2 2 3 2 2 4 2" xfId="1609" xr:uid="{00000000-0005-0000-0000-000049060000}"/>
    <cellStyle name="Currency 2 2 2 3 2 2 4 2 2" xfId="1610" xr:uid="{00000000-0005-0000-0000-00004A060000}"/>
    <cellStyle name="Currency 2 2 2 3 2 2 4 3" xfId="1611" xr:uid="{00000000-0005-0000-0000-00004B060000}"/>
    <cellStyle name="Currency 2 2 2 3 2 2 5" xfId="1612" xr:uid="{00000000-0005-0000-0000-00004C060000}"/>
    <cellStyle name="Currency 2 2 2 3 2 2 5 2" xfId="1613" xr:uid="{00000000-0005-0000-0000-00004D060000}"/>
    <cellStyle name="Currency 2 2 2 3 2 2 5 2 2" xfId="1614" xr:uid="{00000000-0005-0000-0000-00004E060000}"/>
    <cellStyle name="Currency 2 2 2 3 2 2 5 3" xfId="1615" xr:uid="{00000000-0005-0000-0000-00004F060000}"/>
    <cellStyle name="Currency 2 2 2 3 2 2 6" xfId="1616" xr:uid="{00000000-0005-0000-0000-000050060000}"/>
    <cellStyle name="Currency 2 2 2 3 2 2 6 2" xfId="1617" xr:uid="{00000000-0005-0000-0000-000051060000}"/>
    <cellStyle name="Currency 2 2 2 3 2 2 6 2 2" xfId="1618" xr:uid="{00000000-0005-0000-0000-000052060000}"/>
    <cellStyle name="Currency 2 2 2 3 2 2 6 3" xfId="1619" xr:uid="{00000000-0005-0000-0000-000053060000}"/>
    <cellStyle name="Currency 2 2 2 3 2 2 7" xfId="1620" xr:uid="{00000000-0005-0000-0000-000054060000}"/>
    <cellStyle name="Currency 2 2 2 3 2 2 7 2" xfId="1621" xr:uid="{00000000-0005-0000-0000-000055060000}"/>
    <cellStyle name="Currency 2 2 2 3 2 2 8" xfId="1622" xr:uid="{00000000-0005-0000-0000-000056060000}"/>
    <cellStyle name="Currency 2 2 2 3 2 2 8 2" xfId="1623" xr:uid="{00000000-0005-0000-0000-000057060000}"/>
    <cellStyle name="Currency 2 2 2 3 2 2 9" xfId="1624" xr:uid="{00000000-0005-0000-0000-000058060000}"/>
    <cellStyle name="Currency 2 2 2 3 2 3" xfId="1625" xr:uid="{00000000-0005-0000-0000-000059060000}"/>
    <cellStyle name="Currency 2 2 2 3 2 3 2" xfId="1626" xr:uid="{00000000-0005-0000-0000-00005A060000}"/>
    <cellStyle name="Currency 2 2 2 3 2 3 3" xfId="1627" xr:uid="{00000000-0005-0000-0000-00005B060000}"/>
    <cellStyle name="Currency 2 2 2 3 2 3 3 2" xfId="1628" xr:uid="{00000000-0005-0000-0000-00005C060000}"/>
    <cellStyle name="Currency 2 2 2 3 2 3 3 3" xfId="1629" xr:uid="{00000000-0005-0000-0000-00005D060000}"/>
    <cellStyle name="Currency 2 2 2 3 2 3 4" xfId="1630" xr:uid="{00000000-0005-0000-0000-00005E060000}"/>
    <cellStyle name="Currency 2 2 2 3 2 3 4 2" xfId="1631" xr:uid="{00000000-0005-0000-0000-00005F060000}"/>
    <cellStyle name="Currency 2 2 2 3 2 3 4 2 2" xfId="1632" xr:uid="{00000000-0005-0000-0000-000060060000}"/>
    <cellStyle name="Currency 2 2 2 3 2 3 4 3" xfId="1633" xr:uid="{00000000-0005-0000-0000-000061060000}"/>
    <cellStyle name="Currency 2 2 2 3 2 3 5" xfId="1634" xr:uid="{00000000-0005-0000-0000-000062060000}"/>
    <cellStyle name="Currency 2 2 2 3 2 3 5 2" xfId="1635" xr:uid="{00000000-0005-0000-0000-000063060000}"/>
    <cellStyle name="Currency 2 2 2 3 2 3 5 2 2" xfId="1636" xr:uid="{00000000-0005-0000-0000-000064060000}"/>
    <cellStyle name="Currency 2 2 2 3 2 3 5 3" xfId="1637" xr:uid="{00000000-0005-0000-0000-000065060000}"/>
    <cellStyle name="Currency 2 2 2 3 2 3 6" xfId="1638" xr:uid="{00000000-0005-0000-0000-000066060000}"/>
    <cellStyle name="Currency 2 2 2 3 2 3 6 2" xfId="1639" xr:uid="{00000000-0005-0000-0000-000067060000}"/>
    <cellStyle name="Currency 2 2 2 3 2 3 6 2 2" xfId="1640" xr:uid="{00000000-0005-0000-0000-000068060000}"/>
    <cellStyle name="Currency 2 2 2 3 2 3 6 3" xfId="1641" xr:uid="{00000000-0005-0000-0000-000069060000}"/>
    <cellStyle name="Currency 2 2 2 3 2 3 7" xfId="1642" xr:uid="{00000000-0005-0000-0000-00006A060000}"/>
    <cellStyle name="Currency 2 2 2 3 2 3 7 2" xfId="1643" xr:uid="{00000000-0005-0000-0000-00006B060000}"/>
    <cellStyle name="Currency 2 2 2 3 2 3 8" xfId="1644" xr:uid="{00000000-0005-0000-0000-00006C060000}"/>
    <cellStyle name="Currency 2 2 2 3 2 3 8 2" xfId="1645" xr:uid="{00000000-0005-0000-0000-00006D060000}"/>
    <cellStyle name="Currency 2 2 2 3 2 3 9" xfId="1646" xr:uid="{00000000-0005-0000-0000-00006E060000}"/>
    <cellStyle name="Currency 2 2 2 3 2 4" xfId="1647" xr:uid="{00000000-0005-0000-0000-00006F060000}"/>
    <cellStyle name="Currency 2 2 2 3 2 4 2" xfId="1648" xr:uid="{00000000-0005-0000-0000-000070060000}"/>
    <cellStyle name="Currency 2 2 2 3 2 4 3" xfId="1649" xr:uid="{00000000-0005-0000-0000-000071060000}"/>
    <cellStyle name="Currency 2 2 2 3 2 4 3 2" xfId="1650" xr:uid="{00000000-0005-0000-0000-000072060000}"/>
    <cellStyle name="Currency 2 2 2 3 2 4 3 2 2" xfId="1651" xr:uid="{00000000-0005-0000-0000-000073060000}"/>
    <cellStyle name="Currency 2 2 2 3 2 4 3 3" xfId="1652" xr:uid="{00000000-0005-0000-0000-000074060000}"/>
    <cellStyle name="Currency 2 2 2 3 2 4 4" xfId="1653" xr:uid="{00000000-0005-0000-0000-000075060000}"/>
    <cellStyle name="Currency 2 2 2 3 2 4 4 2" xfId="1654" xr:uid="{00000000-0005-0000-0000-000076060000}"/>
    <cellStyle name="Currency 2 2 2 3 2 4 4 2 2" xfId="1655" xr:uid="{00000000-0005-0000-0000-000077060000}"/>
    <cellStyle name="Currency 2 2 2 3 2 4 4 3" xfId="1656" xr:uid="{00000000-0005-0000-0000-000078060000}"/>
    <cellStyle name="Currency 2 2 2 3 2 4 5" xfId="1657" xr:uid="{00000000-0005-0000-0000-000079060000}"/>
    <cellStyle name="Currency 2 2 2 3 2 4 5 2" xfId="1658" xr:uid="{00000000-0005-0000-0000-00007A060000}"/>
    <cellStyle name="Currency 2 2 2 3 2 4 5 2 2" xfId="1659" xr:uid="{00000000-0005-0000-0000-00007B060000}"/>
    <cellStyle name="Currency 2 2 2 3 2 4 5 3" xfId="1660" xr:uid="{00000000-0005-0000-0000-00007C060000}"/>
    <cellStyle name="Currency 2 2 2 3 2 4 6" xfId="1661" xr:uid="{00000000-0005-0000-0000-00007D060000}"/>
    <cellStyle name="Currency 2 2 2 3 2 4 6 2" xfId="1662" xr:uid="{00000000-0005-0000-0000-00007E060000}"/>
    <cellStyle name="Currency 2 2 2 3 2 4 7" xfId="1663" xr:uid="{00000000-0005-0000-0000-00007F060000}"/>
    <cellStyle name="Currency 2 2 2 3 2 4 7 2" xfId="1664" xr:uid="{00000000-0005-0000-0000-000080060000}"/>
    <cellStyle name="Currency 2 2 2 3 2 4 8" xfId="1665" xr:uid="{00000000-0005-0000-0000-000081060000}"/>
    <cellStyle name="Currency 2 2 2 3 2 4 9" xfId="1666" xr:uid="{00000000-0005-0000-0000-000082060000}"/>
    <cellStyle name="Currency 2 2 2 3 2 5" xfId="1667" xr:uid="{00000000-0005-0000-0000-000083060000}"/>
    <cellStyle name="Currency 2 2 2 3 2 5 2" xfId="1668" xr:uid="{00000000-0005-0000-0000-000084060000}"/>
    <cellStyle name="Currency 2 2 2 3 2 5 3" xfId="1669" xr:uid="{00000000-0005-0000-0000-000085060000}"/>
    <cellStyle name="Currency 2 2 2 3 2 6" xfId="1670" xr:uid="{00000000-0005-0000-0000-000086060000}"/>
    <cellStyle name="Currency 2 2 2 3 2 6 2" xfId="1671" xr:uid="{00000000-0005-0000-0000-000087060000}"/>
    <cellStyle name="Currency 2 2 2 3 2 6 2 2" xfId="1672" xr:uid="{00000000-0005-0000-0000-000088060000}"/>
    <cellStyle name="Currency 2 2 2 3 2 6 2 2 2" xfId="1673" xr:uid="{00000000-0005-0000-0000-000089060000}"/>
    <cellStyle name="Currency 2 2 2 3 2 6 2 3" xfId="1674" xr:uid="{00000000-0005-0000-0000-00008A060000}"/>
    <cellStyle name="Currency 2 2 2 3 2 6 3" xfId="1675" xr:uid="{00000000-0005-0000-0000-00008B060000}"/>
    <cellStyle name="Currency 2 2 2 3 2 6 3 2" xfId="1676" xr:uid="{00000000-0005-0000-0000-00008C060000}"/>
    <cellStyle name="Currency 2 2 2 3 2 6 3 2 2" xfId="1677" xr:uid="{00000000-0005-0000-0000-00008D060000}"/>
    <cellStyle name="Currency 2 2 2 3 2 6 3 3" xfId="1678" xr:uid="{00000000-0005-0000-0000-00008E060000}"/>
    <cellStyle name="Currency 2 2 2 3 2 6 4" xfId="1679" xr:uid="{00000000-0005-0000-0000-00008F060000}"/>
    <cellStyle name="Currency 2 2 2 3 2 6 4 2" xfId="1680" xr:uid="{00000000-0005-0000-0000-000090060000}"/>
    <cellStyle name="Currency 2 2 2 3 2 6 4 2 2" xfId="1681" xr:uid="{00000000-0005-0000-0000-000091060000}"/>
    <cellStyle name="Currency 2 2 2 3 2 6 4 3" xfId="1682" xr:uid="{00000000-0005-0000-0000-000092060000}"/>
    <cellStyle name="Currency 2 2 2 3 2 6 5" xfId="1683" xr:uid="{00000000-0005-0000-0000-000093060000}"/>
    <cellStyle name="Currency 2 2 2 3 2 6 5 2" xfId="1684" xr:uid="{00000000-0005-0000-0000-000094060000}"/>
    <cellStyle name="Currency 2 2 2 3 2 6 6" xfId="1685" xr:uid="{00000000-0005-0000-0000-000095060000}"/>
    <cellStyle name="Currency 2 2 2 3 2 6 6 2" xfId="1686" xr:uid="{00000000-0005-0000-0000-000096060000}"/>
    <cellStyle name="Currency 2 2 2 3 2 6 7" xfId="1687" xr:uid="{00000000-0005-0000-0000-000097060000}"/>
    <cellStyle name="Currency 2 2 2 3 2 7" xfId="1688" xr:uid="{00000000-0005-0000-0000-000098060000}"/>
    <cellStyle name="Currency 2 2 2 3 2 7 2" xfId="1689" xr:uid="{00000000-0005-0000-0000-000099060000}"/>
    <cellStyle name="Currency 2 2 2 3 2 7 2 2" xfId="1690" xr:uid="{00000000-0005-0000-0000-00009A060000}"/>
    <cellStyle name="Currency 2 2 2 3 2 7 3" xfId="1691" xr:uid="{00000000-0005-0000-0000-00009B060000}"/>
    <cellStyle name="Currency 2 2 2 3 2 8" xfId="1692" xr:uid="{00000000-0005-0000-0000-00009C060000}"/>
    <cellStyle name="Currency 2 2 2 3 2 8 2" xfId="1693" xr:uid="{00000000-0005-0000-0000-00009D060000}"/>
    <cellStyle name="Currency 2 2 2 3 2 8 2 2" xfId="1694" xr:uid="{00000000-0005-0000-0000-00009E060000}"/>
    <cellStyle name="Currency 2 2 2 3 2 8 3" xfId="1695" xr:uid="{00000000-0005-0000-0000-00009F060000}"/>
    <cellStyle name="Currency 2 2 2 3 3" xfId="1696" xr:uid="{00000000-0005-0000-0000-0000A0060000}"/>
    <cellStyle name="Currency 2 2 2 3 3 10" xfId="1697" xr:uid="{00000000-0005-0000-0000-0000A1060000}"/>
    <cellStyle name="Currency 2 2 2 3 3 2" xfId="1698" xr:uid="{00000000-0005-0000-0000-0000A2060000}"/>
    <cellStyle name="Currency 2 2 2 3 3 2 2" xfId="1699" xr:uid="{00000000-0005-0000-0000-0000A3060000}"/>
    <cellStyle name="Currency 2 2 2 3 3 2 3" xfId="1700" xr:uid="{00000000-0005-0000-0000-0000A4060000}"/>
    <cellStyle name="Currency 2 2 2 3 3 2 3 2" xfId="1701" xr:uid="{00000000-0005-0000-0000-0000A5060000}"/>
    <cellStyle name="Currency 2 2 2 3 3 2 3 3" xfId="1702" xr:uid="{00000000-0005-0000-0000-0000A6060000}"/>
    <cellStyle name="Currency 2 2 2 3 3 2 4" xfId="1703" xr:uid="{00000000-0005-0000-0000-0000A7060000}"/>
    <cellStyle name="Currency 2 2 2 3 3 2 4 2" xfId="1704" xr:uid="{00000000-0005-0000-0000-0000A8060000}"/>
    <cellStyle name="Currency 2 2 2 3 3 2 4 2 2" xfId="1705" xr:uid="{00000000-0005-0000-0000-0000A9060000}"/>
    <cellStyle name="Currency 2 2 2 3 3 2 4 3" xfId="1706" xr:uid="{00000000-0005-0000-0000-0000AA060000}"/>
    <cellStyle name="Currency 2 2 2 3 3 2 5" xfId="1707" xr:uid="{00000000-0005-0000-0000-0000AB060000}"/>
    <cellStyle name="Currency 2 2 2 3 3 2 5 2" xfId="1708" xr:uid="{00000000-0005-0000-0000-0000AC060000}"/>
    <cellStyle name="Currency 2 2 2 3 3 2 5 2 2" xfId="1709" xr:uid="{00000000-0005-0000-0000-0000AD060000}"/>
    <cellStyle name="Currency 2 2 2 3 3 2 5 3" xfId="1710" xr:uid="{00000000-0005-0000-0000-0000AE060000}"/>
    <cellStyle name="Currency 2 2 2 3 3 2 6" xfId="1711" xr:uid="{00000000-0005-0000-0000-0000AF060000}"/>
    <cellStyle name="Currency 2 2 2 3 3 2 6 2" xfId="1712" xr:uid="{00000000-0005-0000-0000-0000B0060000}"/>
    <cellStyle name="Currency 2 2 2 3 3 2 6 2 2" xfId="1713" xr:uid="{00000000-0005-0000-0000-0000B1060000}"/>
    <cellStyle name="Currency 2 2 2 3 3 2 6 3" xfId="1714" xr:uid="{00000000-0005-0000-0000-0000B2060000}"/>
    <cellStyle name="Currency 2 2 2 3 3 2 7" xfId="1715" xr:uid="{00000000-0005-0000-0000-0000B3060000}"/>
    <cellStyle name="Currency 2 2 2 3 3 2 7 2" xfId="1716" xr:uid="{00000000-0005-0000-0000-0000B4060000}"/>
    <cellStyle name="Currency 2 2 2 3 3 2 8" xfId="1717" xr:uid="{00000000-0005-0000-0000-0000B5060000}"/>
    <cellStyle name="Currency 2 2 2 3 3 2 8 2" xfId="1718" xr:uid="{00000000-0005-0000-0000-0000B6060000}"/>
    <cellStyle name="Currency 2 2 2 3 3 2 9" xfId="1719" xr:uid="{00000000-0005-0000-0000-0000B7060000}"/>
    <cellStyle name="Currency 2 2 2 3 3 3" xfId="1720" xr:uid="{00000000-0005-0000-0000-0000B8060000}"/>
    <cellStyle name="Currency 2 2 2 3 3 4" xfId="1721" xr:uid="{00000000-0005-0000-0000-0000B9060000}"/>
    <cellStyle name="Currency 2 2 2 3 3 4 2" xfId="1722" xr:uid="{00000000-0005-0000-0000-0000BA060000}"/>
    <cellStyle name="Currency 2 2 2 3 3 4 3" xfId="1723" xr:uid="{00000000-0005-0000-0000-0000BB060000}"/>
    <cellStyle name="Currency 2 2 2 3 3 5" xfId="1724" xr:uid="{00000000-0005-0000-0000-0000BC060000}"/>
    <cellStyle name="Currency 2 2 2 3 3 5 2" xfId="1725" xr:uid="{00000000-0005-0000-0000-0000BD060000}"/>
    <cellStyle name="Currency 2 2 2 3 3 5 2 2" xfId="1726" xr:uid="{00000000-0005-0000-0000-0000BE060000}"/>
    <cellStyle name="Currency 2 2 2 3 3 5 3" xfId="1727" xr:uid="{00000000-0005-0000-0000-0000BF060000}"/>
    <cellStyle name="Currency 2 2 2 3 3 6" xfId="1728" xr:uid="{00000000-0005-0000-0000-0000C0060000}"/>
    <cellStyle name="Currency 2 2 2 3 3 6 2" xfId="1729" xr:uid="{00000000-0005-0000-0000-0000C1060000}"/>
    <cellStyle name="Currency 2 2 2 3 3 6 2 2" xfId="1730" xr:uid="{00000000-0005-0000-0000-0000C2060000}"/>
    <cellStyle name="Currency 2 2 2 3 3 6 3" xfId="1731" xr:uid="{00000000-0005-0000-0000-0000C3060000}"/>
    <cellStyle name="Currency 2 2 2 3 3 7" xfId="1732" xr:uid="{00000000-0005-0000-0000-0000C4060000}"/>
    <cellStyle name="Currency 2 2 2 3 3 7 2" xfId="1733" xr:uid="{00000000-0005-0000-0000-0000C5060000}"/>
    <cellStyle name="Currency 2 2 2 3 3 7 2 2" xfId="1734" xr:uid="{00000000-0005-0000-0000-0000C6060000}"/>
    <cellStyle name="Currency 2 2 2 3 3 7 3" xfId="1735" xr:uid="{00000000-0005-0000-0000-0000C7060000}"/>
    <cellStyle name="Currency 2 2 2 3 3 8" xfId="1736" xr:uid="{00000000-0005-0000-0000-0000C8060000}"/>
    <cellStyle name="Currency 2 2 2 3 3 8 2" xfId="1737" xr:uid="{00000000-0005-0000-0000-0000C9060000}"/>
    <cellStyle name="Currency 2 2 2 3 3 9" xfId="1738" xr:uid="{00000000-0005-0000-0000-0000CA060000}"/>
    <cellStyle name="Currency 2 2 2 3 3 9 2" xfId="1739" xr:uid="{00000000-0005-0000-0000-0000CB060000}"/>
    <cellStyle name="Currency 2 2 2 3 4" xfId="1740" xr:uid="{00000000-0005-0000-0000-0000CC060000}"/>
    <cellStyle name="Currency 2 2 2 3 4 2" xfId="1741" xr:uid="{00000000-0005-0000-0000-0000CD060000}"/>
    <cellStyle name="Currency 2 2 2 3 4 2 10" xfId="1742" xr:uid="{00000000-0005-0000-0000-0000CE060000}"/>
    <cellStyle name="Currency 2 2 2 3 4 2 2" xfId="1743" xr:uid="{00000000-0005-0000-0000-0000CF060000}"/>
    <cellStyle name="Currency 2 2 2 3 4 2 3" xfId="1744" xr:uid="{00000000-0005-0000-0000-0000D0060000}"/>
    <cellStyle name="Currency 2 2 2 3 4 2 4" xfId="1745" xr:uid="{00000000-0005-0000-0000-0000D1060000}"/>
    <cellStyle name="Currency 2 2 2 3 4 2 4 2" xfId="1746" xr:uid="{00000000-0005-0000-0000-0000D2060000}"/>
    <cellStyle name="Currency 2 2 2 3 4 2 4 2 2" xfId="1747" xr:uid="{00000000-0005-0000-0000-0000D3060000}"/>
    <cellStyle name="Currency 2 2 2 3 4 2 4 3" xfId="1748" xr:uid="{00000000-0005-0000-0000-0000D4060000}"/>
    <cellStyle name="Currency 2 2 2 3 4 2 5" xfId="1749" xr:uid="{00000000-0005-0000-0000-0000D5060000}"/>
    <cellStyle name="Currency 2 2 2 3 4 2 5 2" xfId="1750" xr:uid="{00000000-0005-0000-0000-0000D6060000}"/>
    <cellStyle name="Currency 2 2 2 3 4 2 5 2 2" xfId="1751" xr:uid="{00000000-0005-0000-0000-0000D7060000}"/>
    <cellStyle name="Currency 2 2 2 3 4 2 5 3" xfId="1752" xr:uid="{00000000-0005-0000-0000-0000D8060000}"/>
    <cellStyle name="Currency 2 2 2 3 4 2 6" xfId="1753" xr:uid="{00000000-0005-0000-0000-0000D9060000}"/>
    <cellStyle name="Currency 2 2 2 3 4 2 6 2" xfId="1754" xr:uid="{00000000-0005-0000-0000-0000DA060000}"/>
    <cellStyle name="Currency 2 2 2 3 4 2 6 2 2" xfId="1755" xr:uid="{00000000-0005-0000-0000-0000DB060000}"/>
    <cellStyle name="Currency 2 2 2 3 4 2 6 3" xfId="1756" xr:uid="{00000000-0005-0000-0000-0000DC060000}"/>
    <cellStyle name="Currency 2 2 2 3 4 2 7" xfId="1757" xr:uid="{00000000-0005-0000-0000-0000DD060000}"/>
    <cellStyle name="Currency 2 2 2 3 4 2 7 2" xfId="1758" xr:uid="{00000000-0005-0000-0000-0000DE060000}"/>
    <cellStyle name="Currency 2 2 2 3 4 2 8" xfId="1759" xr:uid="{00000000-0005-0000-0000-0000DF060000}"/>
    <cellStyle name="Currency 2 2 2 3 4 2 8 2" xfId="1760" xr:uid="{00000000-0005-0000-0000-0000E0060000}"/>
    <cellStyle name="Currency 2 2 2 3 4 2 9" xfId="1761" xr:uid="{00000000-0005-0000-0000-0000E1060000}"/>
    <cellStyle name="Currency 2 2 2 3 4 3" xfId="1762" xr:uid="{00000000-0005-0000-0000-0000E2060000}"/>
    <cellStyle name="Currency 2 2 2 3 4 4" xfId="1763" xr:uid="{00000000-0005-0000-0000-0000E3060000}"/>
    <cellStyle name="Currency 2 2 2 3 4 4 2" xfId="1764" xr:uid="{00000000-0005-0000-0000-0000E4060000}"/>
    <cellStyle name="Currency 2 2 2 3 4 4 2 2" xfId="1765" xr:uid="{00000000-0005-0000-0000-0000E5060000}"/>
    <cellStyle name="Currency 2 2 2 3 4 4 3" xfId="1766" xr:uid="{00000000-0005-0000-0000-0000E6060000}"/>
    <cellStyle name="Currency 2 2 2 3 4 5" xfId="1767" xr:uid="{00000000-0005-0000-0000-0000E7060000}"/>
    <cellStyle name="Currency 2 2 2 3 4 5 2" xfId="1768" xr:uid="{00000000-0005-0000-0000-0000E8060000}"/>
    <cellStyle name="Currency 2 2 2 3 4 5 2 2" xfId="1769" xr:uid="{00000000-0005-0000-0000-0000E9060000}"/>
    <cellStyle name="Currency 2 2 2 3 4 5 3" xfId="1770" xr:uid="{00000000-0005-0000-0000-0000EA060000}"/>
    <cellStyle name="Currency 2 2 2 3 5" xfId="1771" xr:uid="{00000000-0005-0000-0000-0000EB060000}"/>
    <cellStyle name="Currency 2 2 2 3 5 2" xfId="1772" xr:uid="{00000000-0005-0000-0000-0000EC060000}"/>
    <cellStyle name="Currency 2 2 2 3 5 3" xfId="1773" xr:uid="{00000000-0005-0000-0000-0000ED060000}"/>
    <cellStyle name="Currency 2 2 2 3 5 3 2" xfId="1774" xr:uid="{00000000-0005-0000-0000-0000EE060000}"/>
    <cellStyle name="Currency 2 2 2 3 5 3 3" xfId="1775" xr:uid="{00000000-0005-0000-0000-0000EF060000}"/>
    <cellStyle name="Currency 2 2 2 3 5 4" xfId="1776" xr:uid="{00000000-0005-0000-0000-0000F0060000}"/>
    <cellStyle name="Currency 2 2 2 3 5 4 2" xfId="1777" xr:uid="{00000000-0005-0000-0000-0000F1060000}"/>
    <cellStyle name="Currency 2 2 2 3 5 4 2 2" xfId="1778" xr:uid="{00000000-0005-0000-0000-0000F2060000}"/>
    <cellStyle name="Currency 2 2 2 3 5 4 3" xfId="1779" xr:uid="{00000000-0005-0000-0000-0000F3060000}"/>
    <cellStyle name="Currency 2 2 2 3 5 5" xfId="1780" xr:uid="{00000000-0005-0000-0000-0000F4060000}"/>
    <cellStyle name="Currency 2 2 2 3 5 5 2" xfId="1781" xr:uid="{00000000-0005-0000-0000-0000F5060000}"/>
    <cellStyle name="Currency 2 2 2 3 5 5 2 2" xfId="1782" xr:uid="{00000000-0005-0000-0000-0000F6060000}"/>
    <cellStyle name="Currency 2 2 2 3 5 5 3" xfId="1783" xr:uid="{00000000-0005-0000-0000-0000F7060000}"/>
    <cellStyle name="Currency 2 2 2 3 5 6" xfId="1784" xr:uid="{00000000-0005-0000-0000-0000F8060000}"/>
    <cellStyle name="Currency 2 2 2 3 5 6 2" xfId="1785" xr:uid="{00000000-0005-0000-0000-0000F9060000}"/>
    <cellStyle name="Currency 2 2 2 3 5 6 2 2" xfId="1786" xr:uid="{00000000-0005-0000-0000-0000FA060000}"/>
    <cellStyle name="Currency 2 2 2 3 5 6 3" xfId="1787" xr:uid="{00000000-0005-0000-0000-0000FB060000}"/>
    <cellStyle name="Currency 2 2 2 3 5 7" xfId="1788" xr:uid="{00000000-0005-0000-0000-0000FC060000}"/>
    <cellStyle name="Currency 2 2 2 3 5 7 2" xfId="1789" xr:uid="{00000000-0005-0000-0000-0000FD060000}"/>
    <cellStyle name="Currency 2 2 2 3 5 8" xfId="1790" xr:uid="{00000000-0005-0000-0000-0000FE060000}"/>
    <cellStyle name="Currency 2 2 2 3 5 8 2" xfId="1791" xr:uid="{00000000-0005-0000-0000-0000FF060000}"/>
    <cellStyle name="Currency 2 2 2 3 5 9" xfId="1792" xr:uid="{00000000-0005-0000-0000-000000070000}"/>
    <cellStyle name="Currency 2 2 2 3 6" xfId="1793" xr:uid="{00000000-0005-0000-0000-000001070000}"/>
    <cellStyle name="Currency 2 2 2 3 6 2" xfId="1794" xr:uid="{00000000-0005-0000-0000-000002070000}"/>
    <cellStyle name="Currency 2 2 2 3 6 3" xfId="1795" xr:uid="{00000000-0005-0000-0000-000003070000}"/>
    <cellStyle name="Currency 2 2 2 3 7" xfId="1796" xr:uid="{00000000-0005-0000-0000-000004070000}"/>
    <cellStyle name="Currency 2 2 2 3 8" xfId="1797" xr:uid="{00000000-0005-0000-0000-000005070000}"/>
    <cellStyle name="Currency 2 2 2 3 8 2" xfId="1798" xr:uid="{00000000-0005-0000-0000-000006070000}"/>
    <cellStyle name="Currency 2 2 2 3 8 2 2" xfId="1799" xr:uid="{00000000-0005-0000-0000-000007070000}"/>
    <cellStyle name="Currency 2 2 2 3 8 3" xfId="1800" xr:uid="{00000000-0005-0000-0000-000008070000}"/>
    <cellStyle name="Currency 2 2 2 3 8 4" xfId="1801" xr:uid="{00000000-0005-0000-0000-000009070000}"/>
    <cellStyle name="Currency 2 2 2 3 9" xfId="1802" xr:uid="{00000000-0005-0000-0000-00000A070000}"/>
    <cellStyle name="Currency 2 2 2 3 9 2" xfId="1803" xr:uid="{00000000-0005-0000-0000-00000B070000}"/>
    <cellStyle name="Currency 2 2 2 3 9 2 2" xfId="1804" xr:uid="{00000000-0005-0000-0000-00000C070000}"/>
    <cellStyle name="Currency 2 2 2 3 9 3" xfId="1805" xr:uid="{00000000-0005-0000-0000-00000D070000}"/>
    <cellStyle name="Currency 2 2 2 4" xfId="1806" xr:uid="{00000000-0005-0000-0000-00000E070000}"/>
    <cellStyle name="Currency 2 2 2 4 2" xfId="1807" xr:uid="{00000000-0005-0000-0000-00000F070000}"/>
    <cellStyle name="Currency 2 2 2 4 2 2" xfId="1808" xr:uid="{00000000-0005-0000-0000-000010070000}"/>
    <cellStyle name="Currency 2 2 2 4 2 3" xfId="1809" xr:uid="{00000000-0005-0000-0000-000011070000}"/>
    <cellStyle name="Currency 2 2 2 4 2 3 2" xfId="1810" xr:uid="{00000000-0005-0000-0000-000012070000}"/>
    <cellStyle name="Currency 2 2 2 4 2 3 3" xfId="1811" xr:uid="{00000000-0005-0000-0000-000013070000}"/>
    <cellStyle name="Currency 2 2 2 4 2 4" xfId="1812" xr:uid="{00000000-0005-0000-0000-000014070000}"/>
    <cellStyle name="Currency 2 2 2 4 2 4 2" xfId="1813" xr:uid="{00000000-0005-0000-0000-000015070000}"/>
    <cellStyle name="Currency 2 2 2 4 2 4 2 2" xfId="1814" xr:uid="{00000000-0005-0000-0000-000016070000}"/>
    <cellStyle name="Currency 2 2 2 4 2 4 3" xfId="1815" xr:uid="{00000000-0005-0000-0000-000017070000}"/>
    <cellStyle name="Currency 2 2 2 4 2 5" xfId="1816" xr:uid="{00000000-0005-0000-0000-000018070000}"/>
    <cellStyle name="Currency 2 2 2 4 2 5 2" xfId="1817" xr:uid="{00000000-0005-0000-0000-000019070000}"/>
    <cellStyle name="Currency 2 2 2 4 2 5 2 2" xfId="1818" xr:uid="{00000000-0005-0000-0000-00001A070000}"/>
    <cellStyle name="Currency 2 2 2 4 2 5 3" xfId="1819" xr:uid="{00000000-0005-0000-0000-00001B070000}"/>
    <cellStyle name="Currency 2 2 2 4 2 6" xfId="1820" xr:uid="{00000000-0005-0000-0000-00001C070000}"/>
    <cellStyle name="Currency 2 2 2 4 2 6 2" xfId="1821" xr:uid="{00000000-0005-0000-0000-00001D070000}"/>
    <cellStyle name="Currency 2 2 2 4 2 6 2 2" xfId="1822" xr:uid="{00000000-0005-0000-0000-00001E070000}"/>
    <cellStyle name="Currency 2 2 2 4 2 6 3" xfId="1823" xr:uid="{00000000-0005-0000-0000-00001F070000}"/>
    <cellStyle name="Currency 2 2 2 4 2 7" xfId="1824" xr:uid="{00000000-0005-0000-0000-000020070000}"/>
    <cellStyle name="Currency 2 2 2 4 2 7 2" xfId="1825" xr:uid="{00000000-0005-0000-0000-000021070000}"/>
    <cellStyle name="Currency 2 2 2 4 2 8" xfId="1826" xr:uid="{00000000-0005-0000-0000-000022070000}"/>
    <cellStyle name="Currency 2 2 2 4 2 8 2" xfId="1827" xr:uid="{00000000-0005-0000-0000-000023070000}"/>
    <cellStyle name="Currency 2 2 2 4 2 9" xfId="1828" xr:uid="{00000000-0005-0000-0000-000024070000}"/>
    <cellStyle name="Currency 2 2 2 4 3" xfId="1829" xr:uid="{00000000-0005-0000-0000-000025070000}"/>
    <cellStyle name="Currency 2 2 2 4 3 2" xfId="1830" xr:uid="{00000000-0005-0000-0000-000026070000}"/>
    <cellStyle name="Currency 2 2 2 4 3 3" xfId="1831" xr:uid="{00000000-0005-0000-0000-000027070000}"/>
    <cellStyle name="Currency 2 2 2 4 3 3 2" xfId="1832" xr:uid="{00000000-0005-0000-0000-000028070000}"/>
    <cellStyle name="Currency 2 2 2 4 3 3 3" xfId="1833" xr:uid="{00000000-0005-0000-0000-000029070000}"/>
    <cellStyle name="Currency 2 2 2 4 3 4" xfId="1834" xr:uid="{00000000-0005-0000-0000-00002A070000}"/>
    <cellStyle name="Currency 2 2 2 4 3 4 2" xfId="1835" xr:uid="{00000000-0005-0000-0000-00002B070000}"/>
    <cellStyle name="Currency 2 2 2 4 3 4 2 2" xfId="1836" xr:uid="{00000000-0005-0000-0000-00002C070000}"/>
    <cellStyle name="Currency 2 2 2 4 3 4 3" xfId="1837" xr:uid="{00000000-0005-0000-0000-00002D070000}"/>
    <cellStyle name="Currency 2 2 2 4 3 5" xfId="1838" xr:uid="{00000000-0005-0000-0000-00002E070000}"/>
    <cellStyle name="Currency 2 2 2 4 3 5 2" xfId="1839" xr:uid="{00000000-0005-0000-0000-00002F070000}"/>
    <cellStyle name="Currency 2 2 2 4 3 5 2 2" xfId="1840" xr:uid="{00000000-0005-0000-0000-000030070000}"/>
    <cellStyle name="Currency 2 2 2 4 3 5 3" xfId="1841" xr:uid="{00000000-0005-0000-0000-000031070000}"/>
    <cellStyle name="Currency 2 2 2 4 3 6" xfId="1842" xr:uid="{00000000-0005-0000-0000-000032070000}"/>
    <cellStyle name="Currency 2 2 2 4 3 6 2" xfId="1843" xr:uid="{00000000-0005-0000-0000-000033070000}"/>
    <cellStyle name="Currency 2 2 2 4 3 6 2 2" xfId="1844" xr:uid="{00000000-0005-0000-0000-000034070000}"/>
    <cellStyle name="Currency 2 2 2 4 3 6 3" xfId="1845" xr:uid="{00000000-0005-0000-0000-000035070000}"/>
    <cellStyle name="Currency 2 2 2 4 3 7" xfId="1846" xr:uid="{00000000-0005-0000-0000-000036070000}"/>
    <cellStyle name="Currency 2 2 2 4 3 7 2" xfId="1847" xr:uid="{00000000-0005-0000-0000-000037070000}"/>
    <cellStyle name="Currency 2 2 2 4 3 8" xfId="1848" xr:uid="{00000000-0005-0000-0000-000038070000}"/>
    <cellStyle name="Currency 2 2 2 4 3 8 2" xfId="1849" xr:uid="{00000000-0005-0000-0000-000039070000}"/>
    <cellStyle name="Currency 2 2 2 4 3 9" xfId="1850" xr:uid="{00000000-0005-0000-0000-00003A070000}"/>
    <cellStyle name="Currency 2 2 2 4 4" xfId="1851" xr:uid="{00000000-0005-0000-0000-00003B070000}"/>
    <cellStyle name="Currency 2 2 2 4 4 2" xfId="1852" xr:uid="{00000000-0005-0000-0000-00003C070000}"/>
    <cellStyle name="Currency 2 2 2 4 4 3" xfId="1853" xr:uid="{00000000-0005-0000-0000-00003D070000}"/>
    <cellStyle name="Currency 2 2 2 4 4 3 2" xfId="1854" xr:uid="{00000000-0005-0000-0000-00003E070000}"/>
    <cellStyle name="Currency 2 2 2 4 4 3 2 2" xfId="1855" xr:uid="{00000000-0005-0000-0000-00003F070000}"/>
    <cellStyle name="Currency 2 2 2 4 4 3 3" xfId="1856" xr:uid="{00000000-0005-0000-0000-000040070000}"/>
    <cellStyle name="Currency 2 2 2 4 4 4" xfId="1857" xr:uid="{00000000-0005-0000-0000-000041070000}"/>
    <cellStyle name="Currency 2 2 2 4 4 4 2" xfId="1858" xr:uid="{00000000-0005-0000-0000-000042070000}"/>
    <cellStyle name="Currency 2 2 2 4 4 4 2 2" xfId="1859" xr:uid="{00000000-0005-0000-0000-000043070000}"/>
    <cellStyle name="Currency 2 2 2 4 4 4 3" xfId="1860" xr:uid="{00000000-0005-0000-0000-000044070000}"/>
    <cellStyle name="Currency 2 2 2 4 4 5" xfId="1861" xr:uid="{00000000-0005-0000-0000-000045070000}"/>
    <cellStyle name="Currency 2 2 2 4 4 5 2" xfId="1862" xr:uid="{00000000-0005-0000-0000-000046070000}"/>
    <cellStyle name="Currency 2 2 2 4 4 5 2 2" xfId="1863" xr:uid="{00000000-0005-0000-0000-000047070000}"/>
    <cellStyle name="Currency 2 2 2 4 4 5 3" xfId="1864" xr:uid="{00000000-0005-0000-0000-000048070000}"/>
    <cellStyle name="Currency 2 2 2 4 4 6" xfId="1865" xr:uid="{00000000-0005-0000-0000-000049070000}"/>
    <cellStyle name="Currency 2 2 2 4 4 6 2" xfId="1866" xr:uid="{00000000-0005-0000-0000-00004A070000}"/>
    <cellStyle name="Currency 2 2 2 4 4 7" xfId="1867" xr:uid="{00000000-0005-0000-0000-00004B070000}"/>
    <cellStyle name="Currency 2 2 2 4 4 7 2" xfId="1868" xr:uid="{00000000-0005-0000-0000-00004C070000}"/>
    <cellStyle name="Currency 2 2 2 4 4 8" xfId="1869" xr:uid="{00000000-0005-0000-0000-00004D070000}"/>
    <cellStyle name="Currency 2 2 2 4 4 9" xfId="1870" xr:uid="{00000000-0005-0000-0000-00004E070000}"/>
    <cellStyle name="Currency 2 2 2 4 5" xfId="1871" xr:uid="{00000000-0005-0000-0000-00004F070000}"/>
    <cellStyle name="Currency 2 2 2 4 5 2" xfId="1872" xr:uid="{00000000-0005-0000-0000-000050070000}"/>
    <cellStyle name="Currency 2 2 2 4 5 3" xfId="1873" xr:uid="{00000000-0005-0000-0000-000051070000}"/>
    <cellStyle name="Currency 2 2 2 4 6" xfId="1874" xr:uid="{00000000-0005-0000-0000-000052070000}"/>
    <cellStyle name="Currency 2 2 2 4 6 2" xfId="1875" xr:uid="{00000000-0005-0000-0000-000053070000}"/>
    <cellStyle name="Currency 2 2 2 4 6 2 2" xfId="1876" xr:uid="{00000000-0005-0000-0000-000054070000}"/>
    <cellStyle name="Currency 2 2 2 4 6 2 2 2" xfId="1877" xr:uid="{00000000-0005-0000-0000-000055070000}"/>
    <cellStyle name="Currency 2 2 2 4 6 2 3" xfId="1878" xr:uid="{00000000-0005-0000-0000-000056070000}"/>
    <cellStyle name="Currency 2 2 2 4 6 3" xfId="1879" xr:uid="{00000000-0005-0000-0000-000057070000}"/>
    <cellStyle name="Currency 2 2 2 4 6 3 2" xfId="1880" xr:uid="{00000000-0005-0000-0000-000058070000}"/>
    <cellStyle name="Currency 2 2 2 4 6 3 2 2" xfId="1881" xr:uid="{00000000-0005-0000-0000-000059070000}"/>
    <cellStyle name="Currency 2 2 2 4 6 3 3" xfId="1882" xr:uid="{00000000-0005-0000-0000-00005A070000}"/>
    <cellStyle name="Currency 2 2 2 4 6 4" xfId="1883" xr:uid="{00000000-0005-0000-0000-00005B070000}"/>
    <cellStyle name="Currency 2 2 2 4 6 4 2" xfId="1884" xr:uid="{00000000-0005-0000-0000-00005C070000}"/>
    <cellStyle name="Currency 2 2 2 4 6 4 2 2" xfId="1885" xr:uid="{00000000-0005-0000-0000-00005D070000}"/>
    <cellStyle name="Currency 2 2 2 4 6 4 3" xfId="1886" xr:uid="{00000000-0005-0000-0000-00005E070000}"/>
    <cellStyle name="Currency 2 2 2 4 6 5" xfId="1887" xr:uid="{00000000-0005-0000-0000-00005F070000}"/>
    <cellStyle name="Currency 2 2 2 4 6 5 2" xfId="1888" xr:uid="{00000000-0005-0000-0000-000060070000}"/>
    <cellStyle name="Currency 2 2 2 4 6 6" xfId="1889" xr:uid="{00000000-0005-0000-0000-000061070000}"/>
    <cellStyle name="Currency 2 2 2 4 6 6 2" xfId="1890" xr:uid="{00000000-0005-0000-0000-000062070000}"/>
    <cellStyle name="Currency 2 2 2 4 6 7" xfId="1891" xr:uid="{00000000-0005-0000-0000-000063070000}"/>
    <cellStyle name="Currency 2 2 2 4 7" xfId="1892" xr:uid="{00000000-0005-0000-0000-000064070000}"/>
    <cellStyle name="Currency 2 2 2 4 7 2" xfId="1893" xr:uid="{00000000-0005-0000-0000-000065070000}"/>
    <cellStyle name="Currency 2 2 2 4 7 2 2" xfId="1894" xr:uid="{00000000-0005-0000-0000-000066070000}"/>
    <cellStyle name="Currency 2 2 2 4 7 3" xfId="1895" xr:uid="{00000000-0005-0000-0000-000067070000}"/>
    <cellStyle name="Currency 2 2 2 4 8" xfId="1896" xr:uid="{00000000-0005-0000-0000-000068070000}"/>
    <cellStyle name="Currency 2 2 2 4 8 2" xfId="1897" xr:uid="{00000000-0005-0000-0000-000069070000}"/>
    <cellStyle name="Currency 2 2 2 4 8 2 2" xfId="1898" xr:uid="{00000000-0005-0000-0000-00006A070000}"/>
    <cellStyle name="Currency 2 2 2 4 8 3" xfId="1899" xr:uid="{00000000-0005-0000-0000-00006B070000}"/>
    <cellStyle name="Currency 2 2 2 5" xfId="1900" xr:uid="{00000000-0005-0000-0000-00006C070000}"/>
    <cellStyle name="Currency 2 2 2 5 10" xfId="1901" xr:uid="{00000000-0005-0000-0000-00006D070000}"/>
    <cellStyle name="Currency 2 2 2 5 2" xfId="1902" xr:uid="{00000000-0005-0000-0000-00006E070000}"/>
    <cellStyle name="Currency 2 2 2 5 2 2" xfId="1903" xr:uid="{00000000-0005-0000-0000-00006F070000}"/>
    <cellStyle name="Currency 2 2 2 5 2 3" xfId="1904" xr:uid="{00000000-0005-0000-0000-000070070000}"/>
    <cellStyle name="Currency 2 2 2 5 2 3 2" xfId="1905" xr:uid="{00000000-0005-0000-0000-000071070000}"/>
    <cellStyle name="Currency 2 2 2 5 2 3 3" xfId="1906" xr:uid="{00000000-0005-0000-0000-000072070000}"/>
    <cellStyle name="Currency 2 2 2 5 2 4" xfId="1907" xr:uid="{00000000-0005-0000-0000-000073070000}"/>
    <cellStyle name="Currency 2 2 2 5 2 4 2" xfId="1908" xr:uid="{00000000-0005-0000-0000-000074070000}"/>
    <cellStyle name="Currency 2 2 2 5 2 4 2 2" xfId="1909" xr:uid="{00000000-0005-0000-0000-000075070000}"/>
    <cellStyle name="Currency 2 2 2 5 2 4 3" xfId="1910" xr:uid="{00000000-0005-0000-0000-000076070000}"/>
    <cellStyle name="Currency 2 2 2 5 2 5" xfId="1911" xr:uid="{00000000-0005-0000-0000-000077070000}"/>
    <cellStyle name="Currency 2 2 2 5 2 5 2" xfId="1912" xr:uid="{00000000-0005-0000-0000-000078070000}"/>
    <cellStyle name="Currency 2 2 2 5 2 5 2 2" xfId="1913" xr:uid="{00000000-0005-0000-0000-000079070000}"/>
    <cellStyle name="Currency 2 2 2 5 2 5 3" xfId="1914" xr:uid="{00000000-0005-0000-0000-00007A070000}"/>
    <cellStyle name="Currency 2 2 2 5 2 6" xfId="1915" xr:uid="{00000000-0005-0000-0000-00007B070000}"/>
    <cellStyle name="Currency 2 2 2 5 2 6 2" xfId="1916" xr:uid="{00000000-0005-0000-0000-00007C070000}"/>
    <cellStyle name="Currency 2 2 2 5 2 6 2 2" xfId="1917" xr:uid="{00000000-0005-0000-0000-00007D070000}"/>
    <cellStyle name="Currency 2 2 2 5 2 6 3" xfId="1918" xr:uid="{00000000-0005-0000-0000-00007E070000}"/>
    <cellStyle name="Currency 2 2 2 5 2 7" xfId="1919" xr:uid="{00000000-0005-0000-0000-00007F070000}"/>
    <cellStyle name="Currency 2 2 2 5 2 7 2" xfId="1920" xr:uid="{00000000-0005-0000-0000-000080070000}"/>
    <cellStyle name="Currency 2 2 2 5 2 8" xfId="1921" xr:uid="{00000000-0005-0000-0000-000081070000}"/>
    <cellStyle name="Currency 2 2 2 5 2 8 2" xfId="1922" xr:uid="{00000000-0005-0000-0000-000082070000}"/>
    <cellStyle name="Currency 2 2 2 5 2 9" xfId="1923" xr:uid="{00000000-0005-0000-0000-000083070000}"/>
    <cellStyle name="Currency 2 2 2 5 3" xfId="1924" xr:uid="{00000000-0005-0000-0000-000084070000}"/>
    <cellStyle name="Currency 2 2 2 5 4" xfId="1925" xr:uid="{00000000-0005-0000-0000-000085070000}"/>
    <cellStyle name="Currency 2 2 2 5 4 2" xfId="1926" xr:uid="{00000000-0005-0000-0000-000086070000}"/>
    <cellStyle name="Currency 2 2 2 5 4 3" xfId="1927" xr:uid="{00000000-0005-0000-0000-000087070000}"/>
    <cellStyle name="Currency 2 2 2 5 5" xfId="1928" xr:uid="{00000000-0005-0000-0000-000088070000}"/>
    <cellStyle name="Currency 2 2 2 5 5 2" xfId="1929" xr:uid="{00000000-0005-0000-0000-000089070000}"/>
    <cellStyle name="Currency 2 2 2 5 5 2 2" xfId="1930" xr:uid="{00000000-0005-0000-0000-00008A070000}"/>
    <cellStyle name="Currency 2 2 2 5 5 3" xfId="1931" xr:uid="{00000000-0005-0000-0000-00008B070000}"/>
    <cellStyle name="Currency 2 2 2 5 6" xfId="1932" xr:uid="{00000000-0005-0000-0000-00008C070000}"/>
    <cellStyle name="Currency 2 2 2 5 6 2" xfId="1933" xr:uid="{00000000-0005-0000-0000-00008D070000}"/>
    <cellStyle name="Currency 2 2 2 5 6 2 2" xfId="1934" xr:uid="{00000000-0005-0000-0000-00008E070000}"/>
    <cellStyle name="Currency 2 2 2 5 6 3" xfId="1935" xr:uid="{00000000-0005-0000-0000-00008F070000}"/>
    <cellStyle name="Currency 2 2 2 5 7" xfId="1936" xr:uid="{00000000-0005-0000-0000-000090070000}"/>
    <cellStyle name="Currency 2 2 2 5 7 2" xfId="1937" xr:uid="{00000000-0005-0000-0000-000091070000}"/>
    <cellStyle name="Currency 2 2 2 5 7 2 2" xfId="1938" xr:uid="{00000000-0005-0000-0000-000092070000}"/>
    <cellStyle name="Currency 2 2 2 5 7 3" xfId="1939" xr:uid="{00000000-0005-0000-0000-000093070000}"/>
    <cellStyle name="Currency 2 2 2 5 8" xfId="1940" xr:uid="{00000000-0005-0000-0000-000094070000}"/>
    <cellStyle name="Currency 2 2 2 5 8 2" xfId="1941" xr:uid="{00000000-0005-0000-0000-000095070000}"/>
    <cellStyle name="Currency 2 2 2 5 9" xfId="1942" xr:uid="{00000000-0005-0000-0000-000096070000}"/>
    <cellStyle name="Currency 2 2 2 5 9 2" xfId="1943" xr:uid="{00000000-0005-0000-0000-000097070000}"/>
    <cellStyle name="Currency 2 2 2 6" xfId="1944" xr:uid="{00000000-0005-0000-0000-000098070000}"/>
    <cellStyle name="Currency 2 2 2 6 2" xfId="1945" xr:uid="{00000000-0005-0000-0000-000099070000}"/>
    <cellStyle name="Currency 2 2 2 6 2 10" xfId="1946" xr:uid="{00000000-0005-0000-0000-00009A070000}"/>
    <cellStyle name="Currency 2 2 2 6 2 2" xfId="1947" xr:uid="{00000000-0005-0000-0000-00009B070000}"/>
    <cellStyle name="Currency 2 2 2 6 2 3" xfId="1948" xr:uid="{00000000-0005-0000-0000-00009C070000}"/>
    <cellStyle name="Currency 2 2 2 6 2 4" xfId="1949" xr:uid="{00000000-0005-0000-0000-00009D070000}"/>
    <cellStyle name="Currency 2 2 2 6 2 4 2" xfId="1950" xr:uid="{00000000-0005-0000-0000-00009E070000}"/>
    <cellStyle name="Currency 2 2 2 6 2 4 2 2" xfId="1951" xr:uid="{00000000-0005-0000-0000-00009F070000}"/>
    <cellStyle name="Currency 2 2 2 6 2 4 3" xfId="1952" xr:uid="{00000000-0005-0000-0000-0000A0070000}"/>
    <cellStyle name="Currency 2 2 2 6 2 5" xfId="1953" xr:uid="{00000000-0005-0000-0000-0000A1070000}"/>
    <cellStyle name="Currency 2 2 2 6 2 5 2" xfId="1954" xr:uid="{00000000-0005-0000-0000-0000A2070000}"/>
    <cellStyle name="Currency 2 2 2 6 2 5 2 2" xfId="1955" xr:uid="{00000000-0005-0000-0000-0000A3070000}"/>
    <cellStyle name="Currency 2 2 2 6 2 5 3" xfId="1956" xr:uid="{00000000-0005-0000-0000-0000A4070000}"/>
    <cellStyle name="Currency 2 2 2 6 2 6" xfId="1957" xr:uid="{00000000-0005-0000-0000-0000A5070000}"/>
    <cellStyle name="Currency 2 2 2 6 2 6 2" xfId="1958" xr:uid="{00000000-0005-0000-0000-0000A6070000}"/>
    <cellStyle name="Currency 2 2 2 6 2 6 2 2" xfId="1959" xr:uid="{00000000-0005-0000-0000-0000A7070000}"/>
    <cellStyle name="Currency 2 2 2 6 2 6 3" xfId="1960" xr:uid="{00000000-0005-0000-0000-0000A8070000}"/>
    <cellStyle name="Currency 2 2 2 6 2 7" xfId="1961" xr:uid="{00000000-0005-0000-0000-0000A9070000}"/>
    <cellStyle name="Currency 2 2 2 6 2 7 2" xfId="1962" xr:uid="{00000000-0005-0000-0000-0000AA070000}"/>
    <cellStyle name="Currency 2 2 2 6 2 8" xfId="1963" xr:uid="{00000000-0005-0000-0000-0000AB070000}"/>
    <cellStyle name="Currency 2 2 2 6 2 8 2" xfId="1964" xr:uid="{00000000-0005-0000-0000-0000AC070000}"/>
    <cellStyle name="Currency 2 2 2 6 2 9" xfId="1965" xr:uid="{00000000-0005-0000-0000-0000AD070000}"/>
    <cellStyle name="Currency 2 2 2 6 3" xfId="1966" xr:uid="{00000000-0005-0000-0000-0000AE070000}"/>
    <cellStyle name="Currency 2 2 2 6 4" xfId="1967" xr:uid="{00000000-0005-0000-0000-0000AF070000}"/>
    <cellStyle name="Currency 2 2 2 6 4 2" xfId="1968" xr:uid="{00000000-0005-0000-0000-0000B0070000}"/>
    <cellStyle name="Currency 2 2 2 6 4 2 2" xfId="1969" xr:uid="{00000000-0005-0000-0000-0000B1070000}"/>
    <cellStyle name="Currency 2 2 2 6 4 3" xfId="1970" xr:uid="{00000000-0005-0000-0000-0000B2070000}"/>
    <cellStyle name="Currency 2 2 2 6 5" xfId="1971" xr:uid="{00000000-0005-0000-0000-0000B3070000}"/>
    <cellStyle name="Currency 2 2 2 6 5 2" xfId="1972" xr:uid="{00000000-0005-0000-0000-0000B4070000}"/>
    <cellStyle name="Currency 2 2 2 6 5 2 2" xfId="1973" xr:uid="{00000000-0005-0000-0000-0000B5070000}"/>
    <cellStyle name="Currency 2 2 2 6 5 3" xfId="1974" xr:uid="{00000000-0005-0000-0000-0000B6070000}"/>
    <cellStyle name="Currency 2 2 2 7" xfId="1975" xr:uid="{00000000-0005-0000-0000-0000B7070000}"/>
    <cellStyle name="Currency 2 2 2 7 2" xfId="1976" xr:uid="{00000000-0005-0000-0000-0000B8070000}"/>
    <cellStyle name="Currency 2 2 2 7 3" xfId="1977" xr:uid="{00000000-0005-0000-0000-0000B9070000}"/>
    <cellStyle name="Currency 2 2 2 7 3 2" xfId="1978" xr:uid="{00000000-0005-0000-0000-0000BA070000}"/>
    <cellStyle name="Currency 2 2 2 7 3 3" xfId="1979" xr:uid="{00000000-0005-0000-0000-0000BB070000}"/>
    <cellStyle name="Currency 2 2 2 7 4" xfId="1980" xr:uid="{00000000-0005-0000-0000-0000BC070000}"/>
    <cellStyle name="Currency 2 2 2 7 4 2" xfId="1981" xr:uid="{00000000-0005-0000-0000-0000BD070000}"/>
    <cellStyle name="Currency 2 2 2 7 4 2 2" xfId="1982" xr:uid="{00000000-0005-0000-0000-0000BE070000}"/>
    <cellStyle name="Currency 2 2 2 7 4 3" xfId="1983" xr:uid="{00000000-0005-0000-0000-0000BF070000}"/>
    <cellStyle name="Currency 2 2 2 7 5" xfId="1984" xr:uid="{00000000-0005-0000-0000-0000C0070000}"/>
    <cellStyle name="Currency 2 2 2 7 5 2" xfId="1985" xr:uid="{00000000-0005-0000-0000-0000C1070000}"/>
    <cellStyle name="Currency 2 2 2 7 5 2 2" xfId="1986" xr:uid="{00000000-0005-0000-0000-0000C2070000}"/>
    <cellStyle name="Currency 2 2 2 7 5 3" xfId="1987" xr:uid="{00000000-0005-0000-0000-0000C3070000}"/>
    <cellStyle name="Currency 2 2 2 7 6" xfId="1988" xr:uid="{00000000-0005-0000-0000-0000C4070000}"/>
    <cellStyle name="Currency 2 2 2 7 6 2" xfId="1989" xr:uid="{00000000-0005-0000-0000-0000C5070000}"/>
    <cellStyle name="Currency 2 2 2 7 6 2 2" xfId="1990" xr:uid="{00000000-0005-0000-0000-0000C6070000}"/>
    <cellStyle name="Currency 2 2 2 7 6 3" xfId="1991" xr:uid="{00000000-0005-0000-0000-0000C7070000}"/>
    <cellStyle name="Currency 2 2 2 7 7" xfId="1992" xr:uid="{00000000-0005-0000-0000-0000C8070000}"/>
    <cellStyle name="Currency 2 2 2 7 7 2" xfId="1993" xr:uid="{00000000-0005-0000-0000-0000C9070000}"/>
    <cellStyle name="Currency 2 2 2 7 8" xfId="1994" xr:uid="{00000000-0005-0000-0000-0000CA070000}"/>
    <cellStyle name="Currency 2 2 2 7 8 2" xfId="1995" xr:uid="{00000000-0005-0000-0000-0000CB070000}"/>
    <cellStyle name="Currency 2 2 2 7 9" xfId="1996" xr:uid="{00000000-0005-0000-0000-0000CC070000}"/>
    <cellStyle name="Currency 2 2 2 8" xfId="1997" xr:uid="{00000000-0005-0000-0000-0000CD070000}"/>
    <cellStyle name="Currency 2 2 2 8 2" xfId="1998" xr:uid="{00000000-0005-0000-0000-0000CE070000}"/>
    <cellStyle name="Currency 2 2 2 8 3" xfId="1999" xr:uid="{00000000-0005-0000-0000-0000CF070000}"/>
    <cellStyle name="Currency 2 2 2 9" xfId="2000" xr:uid="{00000000-0005-0000-0000-0000D0070000}"/>
    <cellStyle name="Currency 2 2 3" xfId="2001" xr:uid="{00000000-0005-0000-0000-0000D1070000}"/>
    <cellStyle name="Currency 2 2 3 2" xfId="2002" xr:uid="{00000000-0005-0000-0000-0000D2070000}"/>
    <cellStyle name="Currency 2 2 4" xfId="2003" xr:uid="{00000000-0005-0000-0000-0000D3070000}"/>
    <cellStyle name="Currency 2 20" xfId="2004" xr:uid="{00000000-0005-0000-0000-0000D4070000}"/>
    <cellStyle name="Currency 2 20 2" xfId="2005" xr:uid="{00000000-0005-0000-0000-0000D5070000}"/>
    <cellStyle name="Currency 2 20 2 2" xfId="2006" xr:uid="{00000000-0005-0000-0000-0000D6070000}"/>
    <cellStyle name="Currency 2 20 3" xfId="2007" xr:uid="{00000000-0005-0000-0000-0000D7070000}"/>
    <cellStyle name="Currency 2 21" xfId="2008" xr:uid="{00000000-0005-0000-0000-0000D8070000}"/>
    <cellStyle name="Currency 2 21 2" xfId="2009" xr:uid="{00000000-0005-0000-0000-0000D9070000}"/>
    <cellStyle name="Currency 2 22" xfId="2010" xr:uid="{00000000-0005-0000-0000-0000DA070000}"/>
    <cellStyle name="Currency 2 22 2" xfId="2011" xr:uid="{00000000-0005-0000-0000-0000DB070000}"/>
    <cellStyle name="Currency 2 23" xfId="2012" xr:uid="{00000000-0005-0000-0000-0000DC070000}"/>
    <cellStyle name="Currency 2 24" xfId="2013" xr:uid="{00000000-0005-0000-0000-0000DD070000}"/>
    <cellStyle name="Currency 2 25" xfId="2014" xr:uid="{00000000-0005-0000-0000-0000DE070000}"/>
    <cellStyle name="Currency 2 3" xfId="2015" xr:uid="{00000000-0005-0000-0000-0000DF070000}"/>
    <cellStyle name="Currency 2 3 2" xfId="2016" xr:uid="{00000000-0005-0000-0000-0000E0070000}"/>
    <cellStyle name="Currency 2 3 2 2" xfId="2017" xr:uid="{00000000-0005-0000-0000-0000E1070000}"/>
    <cellStyle name="Currency 2 3 3" xfId="2018" xr:uid="{00000000-0005-0000-0000-0000E2070000}"/>
    <cellStyle name="Currency 2 4" xfId="2019" xr:uid="{00000000-0005-0000-0000-0000E3070000}"/>
    <cellStyle name="Currency 2 4 10" xfId="2020" xr:uid="{00000000-0005-0000-0000-0000E4070000}"/>
    <cellStyle name="Currency 2 4 10 2" xfId="2021" xr:uid="{00000000-0005-0000-0000-0000E5070000}"/>
    <cellStyle name="Currency 2 4 10 3" xfId="2022" xr:uid="{00000000-0005-0000-0000-0000E6070000}"/>
    <cellStyle name="Currency 2 4 11" xfId="2023" xr:uid="{00000000-0005-0000-0000-0000E7070000}"/>
    <cellStyle name="Currency 2 4 12" xfId="2024" xr:uid="{00000000-0005-0000-0000-0000E8070000}"/>
    <cellStyle name="Currency 2 4 12 2" xfId="2025" xr:uid="{00000000-0005-0000-0000-0000E9070000}"/>
    <cellStyle name="Currency 2 4 12 2 2" xfId="2026" xr:uid="{00000000-0005-0000-0000-0000EA070000}"/>
    <cellStyle name="Currency 2 4 12 3" xfId="2027" xr:uid="{00000000-0005-0000-0000-0000EB070000}"/>
    <cellStyle name="Currency 2 4 12 4" xfId="2028" xr:uid="{00000000-0005-0000-0000-0000EC070000}"/>
    <cellStyle name="Currency 2 4 13" xfId="2029" xr:uid="{00000000-0005-0000-0000-0000ED070000}"/>
    <cellStyle name="Currency 2 4 13 2" xfId="2030" xr:uid="{00000000-0005-0000-0000-0000EE070000}"/>
    <cellStyle name="Currency 2 4 13 2 2" xfId="2031" xr:uid="{00000000-0005-0000-0000-0000EF070000}"/>
    <cellStyle name="Currency 2 4 13 3" xfId="2032" xr:uid="{00000000-0005-0000-0000-0000F0070000}"/>
    <cellStyle name="Currency 2 4 14" xfId="2033" xr:uid="{00000000-0005-0000-0000-0000F1070000}"/>
    <cellStyle name="Currency 2 4 14 2" xfId="2034" xr:uid="{00000000-0005-0000-0000-0000F2070000}"/>
    <cellStyle name="Currency 2 4 14 2 2" xfId="2035" xr:uid="{00000000-0005-0000-0000-0000F3070000}"/>
    <cellStyle name="Currency 2 4 14 3" xfId="2036" xr:uid="{00000000-0005-0000-0000-0000F4070000}"/>
    <cellStyle name="Currency 2 4 15" xfId="2037" xr:uid="{00000000-0005-0000-0000-0000F5070000}"/>
    <cellStyle name="Currency 2 4 15 2" xfId="2038" xr:uid="{00000000-0005-0000-0000-0000F6070000}"/>
    <cellStyle name="Currency 2 4 16" xfId="2039" xr:uid="{00000000-0005-0000-0000-0000F7070000}"/>
    <cellStyle name="Currency 2 4 16 2" xfId="2040" xr:uid="{00000000-0005-0000-0000-0000F8070000}"/>
    <cellStyle name="Currency 2 4 17" xfId="2041" xr:uid="{00000000-0005-0000-0000-0000F9070000}"/>
    <cellStyle name="Currency 2 4 18" xfId="2042" xr:uid="{00000000-0005-0000-0000-0000FA070000}"/>
    <cellStyle name="Currency 2 4 19" xfId="2043" xr:uid="{00000000-0005-0000-0000-0000FB070000}"/>
    <cellStyle name="Currency 2 4 2" xfId="2044" xr:uid="{00000000-0005-0000-0000-0000FC070000}"/>
    <cellStyle name="Currency 2 4 2 10" xfId="2045" xr:uid="{00000000-0005-0000-0000-0000FD070000}"/>
    <cellStyle name="Currency 2 4 2 10 2" xfId="2046" xr:uid="{00000000-0005-0000-0000-0000FE070000}"/>
    <cellStyle name="Currency 2 4 2 10 2 2" xfId="2047" xr:uid="{00000000-0005-0000-0000-0000FF070000}"/>
    <cellStyle name="Currency 2 4 2 10 3" xfId="2048" xr:uid="{00000000-0005-0000-0000-000000080000}"/>
    <cellStyle name="Currency 2 4 2 10 4" xfId="2049" xr:uid="{00000000-0005-0000-0000-000001080000}"/>
    <cellStyle name="Currency 2 4 2 11" xfId="2050" xr:uid="{00000000-0005-0000-0000-000002080000}"/>
    <cellStyle name="Currency 2 4 2 11 2" xfId="2051" xr:uid="{00000000-0005-0000-0000-000003080000}"/>
    <cellStyle name="Currency 2 4 2 11 2 2" xfId="2052" xr:uid="{00000000-0005-0000-0000-000004080000}"/>
    <cellStyle name="Currency 2 4 2 11 3" xfId="2053" xr:uid="{00000000-0005-0000-0000-000005080000}"/>
    <cellStyle name="Currency 2 4 2 12" xfId="2054" xr:uid="{00000000-0005-0000-0000-000006080000}"/>
    <cellStyle name="Currency 2 4 2 12 2" xfId="2055" xr:uid="{00000000-0005-0000-0000-000007080000}"/>
    <cellStyle name="Currency 2 4 2 12 2 2" xfId="2056" xr:uid="{00000000-0005-0000-0000-000008080000}"/>
    <cellStyle name="Currency 2 4 2 12 3" xfId="2057" xr:uid="{00000000-0005-0000-0000-000009080000}"/>
    <cellStyle name="Currency 2 4 2 13" xfId="2058" xr:uid="{00000000-0005-0000-0000-00000A080000}"/>
    <cellStyle name="Currency 2 4 2 13 2" xfId="2059" xr:uid="{00000000-0005-0000-0000-00000B080000}"/>
    <cellStyle name="Currency 2 4 2 14" xfId="2060" xr:uid="{00000000-0005-0000-0000-00000C080000}"/>
    <cellStyle name="Currency 2 4 2 14 2" xfId="2061" xr:uid="{00000000-0005-0000-0000-00000D080000}"/>
    <cellStyle name="Currency 2 4 2 15" xfId="2062" xr:uid="{00000000-0005-0000-0000-00000E080000}"/>
    <cellStyle name="Currency 2 4 2 16" xfId="2063" xr:uid="{00000000-0005-0000-0000-00000F080000}"/>
    <cellStyle name="Currency 2 4 2 17" xfId="2064" xr:uid="{00000000-0005-0000-0000-000010080000}"/>
    <cellStyle name="Currency 2 4 2 2" xfId="2065" xr:uid="{00000000-0005-0000-0000-000011080000}"/>
    <cellStyle name="Currency 2 4 2 2 10" xfId="2066" xr:uid="{00000000-0005-0000-0000-000012080000}"/>
    <cellStyle name="Currency 2 4 2 2 10 2" xfId="2067" xr:uid="{00000000-0005-0000-0000-000013080000}"/>
    <cellStyle name="Currency 2 4 2 2 10 2 2" xfId="2068" xr:uid="{00000000-0005-0000-0000-000014080000}"/>
    <cellStyle name="Currency 2 4 2 2 10 3" xfId="2069" xr:uid="{00000000-0005-0000-0000-000015080000}"/>
    <cellStyle name="Currency 2 4 2 2 11" xfId="2070" xr:uid="{00000000-0005-0000-0000-000016080000}"/>
    <cellStyle name="Currency 2 4 2 2 11 2" xfId="2071" xr:uid="{00000000-0005-0000-0000-000017080000}"/>
    <cellStyle name="Currency 2 4 2 2 12" xfId="2072" xr:uid="{00000000-0005-0000-0000-000018080000}"/>
    <cellStyle name="Currency 2 4 2 2 12 2" xfId="2073" xr:uid="{00000000-0005-0000-0000-000019080000}"/>
    <cellStyle name="Currency 2 4 2 2 13" xfId="2074" xr:uid="{00000000-0005-0000-0000-00001A080000}"/>
    <cellStyle name="Currency 2 4 2 2 14" xfId="2075" xr:uid="{00000000-0005-0000-0000-00001B080000}"/>
    <cellStyle name="Currency 2 4 2 2 15" xfId="2076" xr:uid="{00000000-0005-0000-0000-00001C080000}"/>
    <cellStyle name="Currency 2 4 2 2 2" xfId="2077" xr:uid="{00000000-0005-0000-0000-00001D080000}"/>
    <cellStyle name="Currency 2 4 2 2 2 2" xfId="2078" xr:uid="{00000000-0005-0000-0000-00001E080000}"/>
    <cellStyle name="Currency 2 4 2 2 2 2 2" xfId="2079" xr:uid="{00000000-0005-0000-0000-00001F080000}"/>
    <cellStyle name="Currency 2 4 2 2 2 2 3" xfId="2080" xr:uid="{00000000-0005-0000-0000-000020080000}"/>
    <cellStyle name="Currency 2 4 2 2 2 2 3 2" xfId="2081" xr:uid="{00000000-0005-0000-0000-000021080000}"/>
    <cellStyle name="Currency 2 4 2 2 2 2 3 3" xfId="2082" xr:uid="{00000000-0005-0000-0000-000022080000}"/>
    <cellStyle name="Currency 2 4 2 2 2 2 4" xfId="2083" xr:uid="{00000000-0005-0000-0000-000023080000}"/>
    <cellStyle name="Currency 2 4 2 2 2 2 4 2" xfId="2084" xr:uid="{00000000-0005-0000-0000-000024080000}"/>
    <cellStyle name="Currency 2 4 2 2 2 2 4 2 2" xfId="2085" xr:uid="{00000000-0005-0000-0000-000025080000}"/>
    <cellStyle name="Currency 2 4 2 2 2 2 4 3" xfId="2086" xr:uid="{00000000-0005-0000-0000-000026080000}"/>
    <cellStyle name="Currency 2 4 2 2 2 2 5" xfId="2087" xr:uid="{00000000-0005-0000-0000-000027080000}"/>
    <cellStyle name="Currency 2 4 2 2 2 2 5 2" xfId="2088" xr:uid="{00000000-0005-0000-0000-000028080000}"/>
    <cellStyle name="Currency 2 4 2 2 2 2 5 2 2" xfId="2089" xr:uid="{00000000-0005-0000-0000-000029080000}"/>
    <cellStyle name="Currency 2 4 2 2 2 2 5 3" xfId="2090" xr:uid="{00000000-0005-0000-0000-00002A080000}"/>
    <cellStyle name="Currency 2 4 2 2 2 2 6" xfId="2091" xr:uid="{00000000-0005-0000-0000-00002B080000}"/>
    <cellStyle name="Currency 2 4 2 2 2 2 6 2" xfId="2092" xr:uid="{00000000-0005-0000-0000-00002C080000}"/>
    <cellStyle name="Currency 2 4 2 2 2 2 6 2 2" xfId="2093" xr:uid="{00000000-0005-0000-0000-00002D080000}"/>
    <cellStyle name="Currency 2 4 2 2 2 2 6 3" xfId="2094" xr:uid="{00000000-0005-0000-0000-00002E080000}"/>
    <cellStyle name="Currency 2 4 2 2 2 2 7" xfId="2095" xr:uid="{00000000-0005-0000-0000-00002F080000}"/>
    <cellStyle name="Currency 2 4 2 2 2 2 7 2" xfId="2096" xr:uid="{00000000-0005-0000-0000-000030080000}"/>
    <cellStyle name="Currency 2 4 2 2 2 2 8" xfId="2097" xr:uid="{00000000-0005-0000-0000-000031080000}"/>
    <cellStyle name="Currency 2 4 2 2 2 2 8 2" xfId="2098" xr:uid="{00000000-0005-0000-0000-000032080000}"/>
    <cellStyle name="Currency 2 4 2 2 2 2 9" xfId="2099" xr:uid="{00000000-0005-0000-0000-000033080000}"/>
    <cellStyle name="Currency 2 4 2 2 2 3" xfId="2100" xr:uid="{00000000-0005-0000-0000-000034080000}"/>
    <cellStyle name="Currency 2 4 2 2 2 3 2" xfId="2101" xr:uid="{00000000-0005-0000-0000-000035080000}"/>
    <cellStyle name="Currency 2 4 2 2 2 3 3" xfId="2102" xr:uid="{00000000-0005-0000-0000-000036080000}"/>
    <cellStyle name="Currency 2 4 2 2 2 3 3 2" xfId="2103" xr:uid="{00000000-0005-0000-0000-000037080000}"/>
    <cellStyle name="Currency 2 4 2 2 2 3 3 3" xfId="2104" xr:uid="{00000000-0005-0000-0000-000038080000}"/>
    <cellStyle name="Currency 2 4 2 2 2 3 4" xfId="2105" xr:uid="{00000000-0005-0000-0000-000039080000}"/>
    <cellStyle name="Currency 2 4 2 2 2 3 4 2" xfId="2106" xr:uid="{00000000-0005-0000-0000-00003A080000}"/>
    <cellStyle name="Currency 2 4 2 2 2 3 4 2 2" xfId="2107" xr:uid="{00000000-0005-0000-0000-00003B080000}"/>
    <cellStyle name="Currency 2 4 2 2 2 3 4 3" xfId="2108" xr:uid="{00000000-0005-0000-0000-00003C080000}"/>
    <cellStyle name="Currency 2 4 2 2 2 3 5" xfId="2109" xr:uid="{00000000-0005-0000-0000-00003D080000}"/>
    <cellStyle name="Currency 2 4 2 2 2 3 5 2" xfId="2110" xr:uid="{00000000-0005-0000-0000-00003E080000}"/>
    <cellStyle name="Currency 2 4 2 2 2 3 5 2 2" xfId="2111" xr:uid="{00000000-0005-0000-0000-00003F080000}"/>
    <cellStyle name="Currency 2 4 2 2 2 3 5 3" xfId="2112" xr:uid="{00000000-0005-0000-0000-000040080000}"/>
    <cellStyle name="Currency 2 4 2 2 2 3 6" xfId="2113" xr:uid="{00000000-0005-0000-0000-000041080000}"/>
    <cellStyle name="Currency 2 4 2 2 2 3 6 2" xfId="2114" xr:uid="{00000000-0005-0000-0000-000042080000}"/>
    <cellStyle name="Currency 2 4 2 2 2 3 6 2 2" xfId="2115" xr:uid="{00000000-0005-0000-0000-000043080000}"/>
    <cellStyle name="Currency 2 4 2 2 2 3 6 3" xfId="2116" xr:uid="{00000000-0005-0000-0000-000044080000}"/>
    <cellStyle name="Currency 2 4 2 2 2 3 7" xfId="2117" xr:uid="{00000000-0005-0000-0000-000045080000}"/>
    <cellStyle name="Currency 2 4 2 2 2 3 7 2" xfId="2118" xr:uid="{00000000-0005-0000-0000-000046080000}"/>
    <cellStyle name="Currency 2 4 2 2 2 3 8" xfId="2119" xr:uid="{00000000-0005-0000-0000-000047080000}"/>
    <cellStyle name="Currency 2 4 2 2 2 3 8 2" xfId="2120" xr:uid="{00000000-0005-0000-0000-000048080000}"/>
    <cellStyle name="Currency 2 4 2 2 2 3 9" xfId="2121" xr:uid="{00000000-0005-0000-0000-000049080000}"/>
    <cellStyle name="Currency 2 4 2 2 2 4" xfId="2122" xr:uid="{00000000-0005-0000-0000-00004A080000}"/>
    <cellStyle name="Currency 2 4 2 2 2 4 2" xfId="2123" xr:uid="{00000000-0005-0000-0000-00004B080000}"/>
    <cellStyle name="Currency 2 4 2 2 2 4 3" xfId="2124" xr:uid="{00000000-0005-0000-0000-00004C080000}"/>
    <cellStyle name="Currency 2 4 2 2 2 4 3 2" xfId="2125" xr:uid="{00000000-0005-0000-0000-00004D080000}"/>
    <cellStyle name="Currency 2 4 2 2 2 4 3 2 2" xfId="2126" xr:uid="{00000000-0005-0000-0000-00004E080000}"/>
    <cellStyle name="Currency 2 4 2 2 2 4 3 3" xfId="2127" xr:uid="{00000000-0005-0000-0000-00004F080000}"/>
    <cellStyle name="Currency 2 4 2 2 2 4 4" xfId="2128" xr:uid="{00000000-0005-0000-0000-000050080000}"/>
    <cellStyle name="Currency 2 4 2 2 2 4 4 2" xfId="2129" xr:uid="{00000000-0005-0000-0000-000051080000}"/>
    <cellStyle name="Currency 2 4 2 2 2 4 4 2 2" xfId="2130" xr:uid="{00000000-0005-0000-0000-000052080000}"/>
    <cellStyle name="Currency 2 4 2 2 2 4 4 3" xfId="2131" xr:uid="{00000000-0005-0000-0000-000053080000}"/>
    <cellStyle name="Currency 2 4 2 2 2 4 5" xfId="2132" xr:uid="{00000000-0005-0000-0000-000054080000}"/>
    <cellStyle name="Currency 2 4 2 2 2 4 5 2" xfId="2133" xr:uid="{00000000-0005-0000-0000-000055080000}"/>
    <cellStyle name="Currency 2 4 2 2 2 4 5 2 2" xfId="2134" xr:uid="{00000000-0005-0000-0000-000056080000}"/>
    <cellStyle name="Currency 2 4 2 2 2 4 5 3" xfId="2135" xr:uid="{00000000-0005-0000-0000-000057080000}"/>
    <cellStyle name="Currency 2 4 2 2 2 4 6" xfId="2136" xr:uid="{00000000-0005-0000-0000-000058080000}"/>
    <cellStyle name="Currency 2 4 2 2 2 4 6 2" xfId="2137" xr:uid="{00000000-0005-0000-0000-000059080000}"/>
    <cellStyle name="Currency 2 4 2 2 2 4 7" xfId="2138" xr:uid="{00000000-0005-0000-0000-00005A080000}"/>
    <cellStyle name="Currency 2 4 2 2 2 4 7 2" xfId="2139" xr:uid="{00000000-0005-0000-0000-00005B080000}"/>
    <cellStyle name="Currency 2 4 2 2 2 4 8" xfId="2140" xr:uid="{00000000-0005-0000-0000-00005C080000}"/>
    <cellStyle name="Currency 2 4 2 2 2 4 9" xfId="2141" xr:uid="{00000000-0005-0000-0000-00005D080000}"/>
    <cellStyle name="Currency 2 4 2 2 2 5" xfId="2142" xr:uid="{00000000-0005-0000-0000-00005E080000}"/>
    <cellStyle name="Currency 2 4 2 2 2 5 2" xfId="2143" xr:uid="{00000000-0005-0000-0000-00005F080000}"/>
    <cellStyle name="Currency 2 4 2 2 2 5 3" xfId="2144" xr:uid="{00000000-0005-0000-0000-000060080000}"/>
    <cellStyle name="Currency 2 4 2 2 2 6" xfId="2145" xr:uid="{00000000-0005-0000-0000-000061080000}"/>
    <cellStyle name="Currency 2 4 2 2 2 6 2" xfId="2146" xr:uid="{00000000-0005-0000-0000-000062080000}"/>
    <cellStyle name="Currency 2 4 2 2 2 6 2 2" xfId="2147" xr:uid="{00000000-0005-0000-0000-000063080000}"/>
    <cellStyle name="Currency 2 4 2 2 2 6 2 2 2" xfId="2148" xr:uid="{00000000-0005-0000-0000-000064080000}"/>
    <cellStyle name="Currency 2 4 2 2 2 6 2 3" xfId="2149" xr:uid="{00000000-0005-0000-0000-000065080000}"/>
    <cellStyle name="Currency 2 4 2 2 2 6 3" xfId="2150" xr:uid="{00000000-0005-0000-0000-000066080000}"/>
    <cellStyle name="Currency 2 4 2 2 2 6 3 2" xfId="2151" xr:uid="{00000000-0005-0000-0000-000067080000}"/>
    <cellStyle name="Currency 2 4 2 2 2 6 3 2 2" xfId="2152" xr:uid="{00000000-0005-0000-0000-000068080000}"/>
    <cellStyle name="Currency 2 4 2 2 2 6 3 3" xfId="2153" xr:uid="{00000000-0005-0000-0000-000069080000}"/>
    <cellStyle name="Currency 2 4 2 2 2 6 4" xfId="2154" xr:uid="{00000000-0005-0000-0000-00006A080000}"/>
    <cellStyle name="Currency 2 4 2 2 2 6 4 2" xfId="2155" xr:uid="{00000000-0005-0000-0000-00006B080000}"/>
    <cellStyle name="Currency 2 4 2 2 2 6 4 2 2" xfId="2156" xr:uid="{00000000-0005-0000-0000-00006C080000}"/>
    <cellStyle name="Currency 2 4 2 2 2 6 4 3" xfId="2157" xr:uid="{00000000-0005-0000-0000-00006D080000}"/>
    <cellStyle name="Currency 2 4 2 2 2 6 5" xfId="2158" xr:uid="{00000000-0005-0000-0000-00006E080000}"/>
    <cellStyle name="Currency 2 4 2 2 2 6 5 2" xfId="2159" xr:uid="{00000000-0005-0000-0000-00006F080000}"/>
    <cellStyle name="Currency 2 4 2 2 2 6 6" xfId="2160" xr:uid="{00000000-0005-0000-0000-000070080000}"/>
    <cellStyle name="Currency 2 4 2 2 2 6 6 2" xfId="2161" xr:uid="{00000000-0005-0000-0000-000071080000}"/>
    <cellStyle name="Currency 2 4 2 2 2 6 7" xfId="2162" xr:uid="{00000000-0005-0000-0000-000072080000}"/>
    <cellStyle name="Currency 2 4 2 2 2 7" xfId="2163" xr:uid="{00000000-0005-0000-0000-000073080000}"/>
    <cellStyle name="Currency 2 4 2 2 2 7 2" xfId="2164" xr:uid="{00000000-0005-0000-0000-000074080000}"/>
    <cellStyle name="Currency 2 4 2 2 2 7 2 2" xfId="2165" xr:uid="{00000000-0005-0000-0000-000075080000}"/>
    <cellStyle name="Currency 2 4 2 2 2 7 3" xfId="2166" xr:uid="{00000000-0005-0000-0000-000076080000}"/>
    <cellStyle name="Currency 2 4 2 2 2 8" xfId="2167" xr:uid="{00000000-0005-0000-0000-000077080000}"/>
    <cellStyle name="Currency 2 4 2 2 2 8 2" xfId="2168" xr:uid="{00000000-0005-0000-0000-000078080000}"/>
    <cellStyle name="Currency 2 4 2 2 2 8 2 2" xfId="2169" xr:uid="{00000000-0005-0000-0000-000079080000}"/>
    <cellStyle name="Currency 2 4 2 2 2 8 3" xfId="2170" xr:uid="{00000000-0005-0000-0000-00007A080000}"/>
    <cellStyle name="Currency 2 4 2 2 3" xfId="2171" xr:uid="{00000000-0005-0000-0000-00007B080000}"/>
    <cellStyle name="Currency 2 4 2 2 3 10" xfId="2172" xr:uid="{00000000-0005-0000-0000-00007C080000}"/>
    <cellStyle name="Currency 2 4 2 2 3 2" xfId="2173" xr:uid="{00000000-0005-0000-0000-00007D080000}"/>
    <cellStyle name="Currency 2 4 2 2 3 2 2" xfId="2174" xr:uid="{00000000-0005-0000-0000-00007E080000}"/>
    <cellStyle name="Currency 2 4 2 2 3 2 3" xfId="2175" xr:uid="{00000000-0005-0000-0000-00007F080000}"/>
    <cellStyle name="Currency 2 4 2 2 3 2 3 2" xfId="2176" xr:uid="{00000000-0005-0000-0000-000080080000}"/>
    <cellStyle name="Currency 2 4 2 2 3 2 3 3" xfId="2177" xr:uid="{00000000-0005-0000-0000-000081080000}"/>
    <cellStyle name="Currency 2 4 2 2 3 2 4" xfId="2178" xr:uid="{00000000-0005-0000-0000-000082080000}"/>
    <cellStyle name="Currency 2 4 2 2 3 2 4 2" xfId="2179" xr:uid="{00000000-0005-0000-0000-000083080000}"/>
    <cellStyle name="Currency 2 4 2 2 3 2 4 2 2" xfId="2180" xr:uid="{00000000-0005-0000-0000-000084080000}"/>
    <cellStyle name="Currency 2 4 2 2 3 2 4 3" xfId="2181" xr:uid="{00000000-0005-0000-0000-000085080000}"/>
    <cellStyle name="Currency 2 4 2 2 3 2 5" xfId="2182" xr:uid="{00000000-0005-0000-0000-000086080000}"/>
    <cellStyle name="Currency 2 4 2 2 3 2 5 2" xfId="2183" xr:uid="{00000000-0005-0000-0000-000087080000}"/>
    <cellStyle name="Currency 2 4 2 2 3 2 5 2 2" xfId="2184" xr:uid="{00000000-0005-0000-0000-000088080000}"/>
    <cellStyle name="Currency 2 4 2 2 3 2 5 3" xfId="2185" xr:uid="{00000000-0005-0000-0000-000089080000}"/>
    <cellStyle name="Currency 2 4 2 2 3 2 6" xfId="2186" xr:uid="{00000000-0005-0000-0000-00008A080000}"/>
    <cellStyle name="Currency 2 4 2 2 3 2 6 2" xfId="2187" xr:uid="{00000000-0005-0000-0000-00008B080000}"/>
    <cellStyle name="Currency 2 4 2 2 3 2 6 2 2" xfId="2188" xr:uid="{00000000-0005-0000-0000-00008C080000}"/>
    <cellStyle name="Currency 2 4 2 2 3 2 6 3" xfId="2189" xr:uid="{00000000-0005-0000-0000-00008D080000}"/>
    <cellStyle name="Currency 2 4 2 2 3 2 7" xfId="2190" xr:uid="{00000000-0005-0000-0000-00008E080000}"/>
    <cellStyle name="Currency 2 4 2 2 3 2 7 2" xfId="2191" xr:uid="{00000000-0005-0000-0000-00008F080000}"/>
    <cellStyle name="Currency 2 4 2 2 3 2 8" xfId="2192" xr:uid="{00000000-0005-0000-0000-000090080000}"/>
    <cellStyle name="Currency 2 4 2 2 3 2 8 2" xfId="2193" xr:uid="{00000000-0005-0000-0000-000091080000}"/>
    <cellStyle name="Currency 2 4 2 2 3 2 9" xfId="2194" xr:uid="{00000000-0005-0000-0000-000092080000}"/>
    <cellStyle name="Currency 2 4 2 2 3 3" xfId="2195" xr:uid="{00000000-0005-0000-0000-000093080000}"/>
    <cellStyle name="Currency 2 4 2 2 3 4" xfId="2196" xr:uid="{00000000-0005-0000-0000-000094080000}"/>
    <cellStyle name="Currency 2 4 2 2 3 4 2" xfId="2197" xr:uid="{00000000-0005-0000-0000-000095080000}"/>
    <cellStyle name="Currency 2 4 2 2 3 4 3" xfId="2198" xr:uid="{00000000-0005-0000-0000-000096080000}"/>
    <cellStyle name="Currency 2 4 2 2 3 5" xfId="2199" xr:uid="{00000000-0005-0000-0000-000097080000}"/>
    <cellStyle name="Currency 2 4 2 2 3 5 2" xfId="2200" xr:uid="{00000000-0005-0000-0000-000098080000}"/>
    <cellStyle name="Currency 2 4 2 2 3 5 2 2" xfId="2201" xr:uid="{00000000-0005-0000-0000-000099080000}"/>
    <cellStyle name="Currency 2 4 2 2 3 5 3" xfId="2202" xr:uid="{00000000-0005-0000-0000-00009A080000}"/>
    <cellStyle name="Currency 2 4 2 2 3 6" xfId="2203" xr:uid="{00000000-0005-0000-0000-00009B080000}"/>
    <cellStyle name="Currency 2 4 2 2 3 6 2" xfId="2204" xr:uid="{00000000-0005-0000-0000-00009C080000}"/>
    <cellStyle name="Currency 2 4 2 2 3 6 2 2" xfId="2205" xr:uid="{00000000-0005-0000-0000-00009D080000}"/>
    <cellStyle name="Currency 2 4 2 2 3 6 3" xfId="2206" xr:uid="{00000000-0005-0000-0000-00009E080000}"/>
    <cellStyle name="Currency 2 4 2 2 3 7" xfId="2207" xr:uid="{00000000-0005-0000-0000-00009F080000}"/>
    <cellStyle name="Currency 2 4 2 2 3 7 2" xfId="2208" xr:uid="{00000000-0005-0000-0000-0000A0080000}"/>
    <cellStyle name="Currency 2 4 2 2 3 7 2 2" xfId="2209" xr:uid="{00000000-0005-0000-0000-0000A1080000}"/>
    <cellStyle name="Currency 2 4 2 2 3 7 3" xfId="2210" xr:uid="{00000000-0005-0000-0000-0000A2080000}"/>
    <cellStyle name="Currency 2 4 2 2 3 8" xfId="2211" xr:uid="{00000000-0005-0000-0000-0000A3080000}"/>
    <cellStyle name="Currency 2 4 2 2 3 8 2" xfId="2212" xr:uid="{00000000-0005-0000-0000-0000A4080000}"/>
    <cellStyle name="Currency 2 4 2 2 3 9" xfId="2213" xr:uid="{00000000-0005-0000-0000-0000A5080000}"/>
    <cellStyle name="Currency 2 4 2 2 3 9 2" xfId="2214" xr:uid="{00000000-0005-0000-0000-0000A6080000}"/>
    <cellStyle name="Currency 2 4 2 2 4" xfId="2215" xr:uid="{00000000-0005-0000-0000-0000A7080000}"/>
    <cellStyle name="Currency 2 4 2 2 4 2" xfId="2216" xr:uid="{00000000-0005-0000-0000-0000A8080000}"/>
    <cellStyle name="Currency 2 4 2 2 4 2 10" xfId="2217" xr:uid="{00000000-0005-0000-0000-0000A9080000}"/>
    <cellStyle name="Currency 2 4 2 2 4 2 2" xfId="2218" xr:uid="{00000000-0005-0000-0000-0000AA080000}"/>
    <cellStyle name="Currency 2 4 2 2 4 2 3" xfId="2219" xr:uid="{00000000-0005-0000-0000-0000AB080000}"/>
    <cellStyle name="Currency 2 4 2 2 4 2 4" xfId="2220" xr:uid="{00000000-0005-0000-0000-0000AC080000}"/>
    <cellStyle name="Currency 2 4 2 2 4 2 4 2" xfId="2221" xr:uid="{00000000-0005-0000-0000-0000AD080000}"/>
    <cellStyle name="Currency 2 4 2 2 4 2 4 2 2" xfId="2222" xr:uid="{00000000-0005-0000-0000-0000AE080000}"/>
    <cellStyle name="Currency 2 4 2 2 4 2 4 3" xfId="2223" xr:uid="{00000000-0005-0000-0000-0000AF080000}"/>
    <cellStyle name="Currency 2 4 2 2 4 2 5" xfId="2224" xr:uid="{00000000-0005-0000-0000-0000B0080000}"/>
    <cellStyle name="Currency 2 4 2 2 4 2 5 2" xfId="2225" xr:uid="{00000000-0005-0000-0000-0000B1080000}"/>
    <cellStyle name="Currency 2 4 2 2 4 2 5 2 2" xfId="2226" xr:uid="{00000000-0005-0000-0000-0000B2080000}"/>
    <cellStyle name="Currency 2 4 2 2 4 2 5 3" xfId="2227" xr:uid="{00000000-0005-0000-0000-0000B3080000}"/>
    <cellStyle name="Currency 2 4 2 2 4 2 6" xfId="2228" xr:uid="{00000000-0005-0000-0000-0000B4080000}"/>
    <cellStyle name="Currency 2 4 2 2 4 2 6 2" xfId="2229" xr:uid="{00000000-0005-0000-0000-0000B5080000}"/>
    <cellStyle name="Currency 2 4 2 2 4 2 6 2 2" xfId="2230" xr:uid="{00000000-0005-0000-0000-0000B6080000}"/>
    <cellStyle name="Currency 2 4 2 2 4 2 6 3" xfId="2231" xr:uid="{00000000-0005-0000-0000-0000B7080000}"/>
    <cellStyle name="Currency 2 4 2 2 4 2 7" xfId="2232" xr:uid="{00000000-0005-0000-0000-0000B8080000}"/>
    <cellStyle name="Currency 2 4 2 2 4 2 7 2" xfId="2233" xr:uid="{00000000-0005-0000-0000-0000B9080000}"/>
    <cellStyle name="Currency 2 4 2 2 4 2 8" xfId="2234" xr:uid="{00000000-0005-0000-0000-0000BA080000}"/>
    <cellStyle name="Currency 2 4 2 2 4 2 8 2" xfId="2235" xr:uid="{00000000-0005-0000-0000-0000BB080000}"/>
    <cellStyle name="Currency 2 4 2 2 4 2 9" xfId="2236" xr:uid="{00000000-0005-0000-0000-0000BC080000}"/>
    <cellStyle name="Currency 2 4 2 2 4 3" xfId="2237" xr:uid="{00000000-0005-0000-0000-0000BD080000}"/>
    <cellStyle name="Currency 2 4 2 2 4 4" xfId="2238" xr:uid="{00000000-0005-0000-0000-0000BE080000}"/>
    <cellStyle name="Currency 2 4 2 2 4 4 2" xfId="2239" xr:uid="{00000000-0005-0000-0000-0000BF080000}"/>
    <cellStyle name="Currency 2 4 2 2 4 4 2 2" xfId="2240" xr:uid="{00000000-0005-0000-0000-0000C0080000}"/>
    <cellStyle name="Currency 2 4 2 2 4 4 3" xfId="2241" xr:uid="{00000000-0005-0000-0000-0000C1080000}"/>
    <cellStyle name="Currency 2 4 2 2 4 5" xfId="2242" xr:uid="{00000000-0005-0000-0000-0000C2080000}"/>
    <cellStyle name="Currency 2 4 2 2 4 5 2" xfId="2243" xr:uid="{00000000-0005-0000-0000-0000C3080000}"/>
    <cellStyle name="Currency 2 4 2 2 4 5 2 2" xfId="2244" xr:uid="{00000000-0005-0000-0000-0000C4080000}"/>
    <cellStyle name="Currency 2 4 2 2 4 5 3" xfId="2245" xr:uid="{00000000-0005-0000-0000-0000C5080000}"/>
    <cellStyle name="Currency 2 4 2 2 5" xfId="2246" xr:uid="{00000000-0005-0000-0000-0000C6080000}"/>
    <cellStyle name="Currency 2 4 2 2 5 2" xfId="2247" xr:uid="{00000000-0005-0000-0000-0000C7080000}"/>
    <cellStyle name="Currency 2 4 2 2 5 3" xfId="2248" xr:uid="{00000000-0005-0000-0000-0000C8080000}"/>
    <cellStyle name="Currency 2 4 2 2 5 3 2" xfId="2249" xr:uid="{00000000-0005-0000-0000-0000C9080000}"/>
    <cellStyle name="Currency 2 4 2 2 5 3 3" xfId="2250" xr:uid="{00000000-0005-0000-0000-0000CA080000}"/>
    <cellStyle name="Currency 2 4 2 2 5 4" xfId="2251" xr:uid="{00000000-0005-0000-0000-0000CB080000}"/>
    <cellStyle name="Currency 2 4 2 2 5 4 2" xfId="2252" xr:uid="{00000000-0005-0000-0000-0000CC080000}"/>
    <cellStyle name="Currency 2 4 2 2 5 4 2 2" xfId="2253" xr:uid="{00000000-0005-0000-0000-0000CD080000}"/>
    <cellStyle name="Currency 2 4 2 2 5 4 3" xfId="2254" xr:uid="{00000000-0005-0000-0000-0000CE080000}"/>
    <cellStyle name="Currency 2 4 2 2 5 5" xfId="2255" xr:uid="{00000000-0005-0000-0000-0000CF080000}"/>
    <cellStyle name="Currency 2 4 2 2 5 5 2" xfId="2256" xr:uid="{00000000-0005-0000-0000-0000D0080000}"/>
    <cellStyle name="Currency 2 4 2 2 5 5 2 2" xfId="2257" xr:uid="{00000000-0005-0000-0000-0000D1080000}"/>
    <cellStyle name="Currency 2 4 2 2 5 5 3" xfId="2258" xr:uid="{00000000-0005-0000-0000-0000D2080000}"/>
    <cellStyle name="Currency 2 4 2 2 5 6" xfId="2259" xr:uid="{00000000-0005-0000-0000-0000D3080000}"/>
    <cellStyle name="Currency 2 4 2 2 5 6 2" xfId="2260" xr:uid="{00000000-0005-0000-0000-0000D4080000}"/>
    <cellStyle name="Currency 2 4 2 2 5 6 2 2" xfId="2261" xr:uid="{00000000-0005-0000-0000-0000D5080000}"/>
    <cellStyle name="Currency 2 4 2 2 5 6 3" xfId="2262" xr:uid="{00000000-0005-0000-0000-0000D6080000}"/>
    <cellStyle name="Currency 2 4 2 2 5 7" xfId="2263" xr:uid="{00000000-0005-0000-0000-0000D7080000}"/>
    <cellStyle name="Currency 2 4 2 2 5 7 2" xfId="2264" xr:uid="{00000000-0005-0000-0000-0000D8080000}"/>
    <cellStyle name="Currency 2 4 2 2 5 8" xfId="2265" xr:uid="{00000000-0005-0000-0000-0000D9080000}"/>
    <cellStyle name="Currency 2 4 2 2 5 8 2" xfId="2266" xr:uid="{00000000-0005-0000-0000-0000DA080000}"/>
    <cellStyle name="Currency 2 4 2 2 5 9" xfId="2267" xr:uid="{00000000-0005-0000-0000-0000DB080000}"/>
    <cellStyle name="Currency 2 4 2 2 6" xfId="2268" xr:uid="{00000000-0005-0000-0000-0000DC080000}"/>
    <cellStyle name="Currency 2 4 2 2 6 2" xfId="2269" xr:uid="{00000000-0005-0000-0000-0000DD080000}"/>
    <cellStyle name="Currency 2 4 2 2 6 3" xfId="2270" xr:uid="{00000000-0005-0000-0000-0000DE080000}"/>
    <cellStyle name="Currency 2 4 2 2 7" xfId="2271" xr:uid="{00000000-0005-0000-0000-0000DF080000}"/>
    <cellStyle name="Currency 2 4 2 2 8" xfId="2272" xr:uid="{00000000-0005-0000-0000-0000E0080000}"/>
    <cellStyle name="Currency 2 4 2 2 8 2" xfId="2273" xr:uid="{00000000-0005-0000-0000-0000E1080000}"/>
    <cellStyle name="Currency 2 4 2 2 8 2 2" xfId="2274" xr:uid="{00000000-0005-0000-0000-0000E2080000}"/>
    <cellStyle name="Currency 2 4 2 2 8 3" xfId="2275" xr:uid="{00000000-0005-0000-0000-0000E3080000}"/>
    <cellStyle name="Currency 2 4 2 2 8 4" xfId="2276" xr:uid="{00000000-0005-0000-0000-0000E4080000}"/>
    <cellStyle name="Currency 2 4 2 2 9" xfId="2277" xr:uid="{00000000-0005-0000-0000-0000E5080000}"/>
    <cellStyle name="Currency 2 4 2 2 9 2" xfId="2278" xr:uid="{00000000-0005-0000-0000-0000E6080000}"/>
    <cellStyle name="Currency 2 4 2 2 9 2 2" xfId="2279" xr:uid="{00000000-0005-0000-0000-0000E7080000}"/>
    <cellStyle name="Currency 2 4 2 2 9 3" xfId="2280" xr:uid="{00000000-0005-0000-0000-0000E8080000}"/>
    <cellStyle name="Currency 2 4 2 3" xfId="2281" xr:uid="{00000000-0005-0000-0000-0000E9080000}"/>
    <cellStyle name="Currency 2 4 2 3 10" xfId="2282" xr:uid="{00000000-0005-0000-0000-0000EA080000}"/>
    <cellStyle name="Currency 2 4 2 3 10 2" xfId="2283" xr:uid="{00000000-0005-0000-0000-0000EB080000}"/>
    <cellStyle name="Currency 2 4 2 3 10 2 2" xfId="2284" xr:uid="{00000000-0005-0000-0000-0000EC080000}"/>
    <cellStyle name="Currency 2 4 2 3 10 3" xfId="2285" xr:uid="{00000000-0005-0000-0000-0000ED080000}"/>
    <cellStyle name="Currency 2 4 2 3 11" xfId="2286" xr:uid="{00000000-0005-0000-0000-0000EE080000}"/>
    <cellStyle name="Currency 2 4 2 3 11 2" xfId="2287" xr:uid="{00000000-0005-0000-0000-0000EF080000}"/>
    <cellStyle name="Currency 2 4 2 3 12" xfId="2288" xr:uid="{00000000-0005-0000-0000-0000F0080000}"/>
    <cellStyle name="Currency 2 4 2 3 12 2" xfId="2289" xr:uid="{00000000-0005-0000-0000-0000F1080000}"/>
    <cellStyle name="Currency 2 4 2 3 13" xfId="2290" xr:uid="{00000000-0005-0000-0000-0000F2080000}"/>
    <cellStyle name="Currency 2 4 2 3 14" xfId="2291" xr:uid="{00000000-0005-0000-0000-0000F3080000}"/>
    <cellStyle name="Currency 2 4 2 3 15" xfId="2292" xr:uid="{00000000-0005-0000-0000-0000F4080000}"/>
    <cellStyle name="Currency 2 4 2 3 2" xfId="2293" xr:uid="{00000000-0005-0000-0000-0000F5080000}"/>
    <cellStyle name="Currency 2 4 2 3 2 2" xfId="2294" xr:uid="{00000000-0005-0000-0000-0000F6080000}"/>
    <cellStyle name="Currency 2 4 2 3 2 2 2" xfId="2295" xr:uid="{00000000-0005-0000-0000-0000F7080000}"/>
    <cellStyle name="Currency 2 4 2 3 2 2 3" xfId="2296" xr:uid="{00000000-0005-0000-0000-0000F8080000}"/>
    <cellStyle name="Currency 2 4 2 3 2 2 3 2" xfId="2297" xr:uid="{00000000-0005-0000-0000-0000F9080000}"/>
    <cellStyle name="Currency 2 4 2 3 2 2 3 3" xfId="2298" xr:uid="{00000000-0005-0000-0000-0000FA080000}"/>
    <cellStyle name="Currency 2 4 2 3 2 2 4" xfId="2299" xr:uid="{00000000-0005-0000-0000-0000FB080000}"/>
    <cellStyle name="Currency 2 4 2 3 2 2 4 2" xfId="2300" xr:uid="{00000000-0005-0000-0000-0000FC080000}"/>
    <cellStyle name="Currency 2 4 2 3 2 2 4 2 2" xfId="2301" xr:uid="{00000000-0005-0000-0000-0000FD080000}"/>
    <cellStyle name="Currency 2 4 2 3 2 2 4 3" xfId="2302" xr:uid="{00000000-0005-0000-0000-0000FE080000}"/>
    <cellStyle name="Currency 2 4 2 3 2 2 5" xfId="2303" xr:uid="{00000000-0005-0000-0000-0000FF080000}"/>
    <cellStyle name="Currency 2 4 2 3 2 2 5 2" xfId="2304" xr:uid="{00000000-0005-0000-0000-000000090000}"/>
    <cellStyle name="Currency 2 4 2 3 2 2 5 2 2" xfId="2305" xr:uid="{00000000-0005-0000-0000-000001090000}"/>
    <cellStyle name="Currency 2 4 2 3 2 2 5 3" xfId="2306" xr:uid="{00000000-0005-0000-0000-000002090000}"/>
    <cellStyle name="Currency 2 4 2 3 2 2 6" xfId="2307" xr:uid="{00000000-0005-0000-0000-000003090000}"/>
    <cellStyle name="Currency 2 4 2 3 2 2 6 2" xfId="2308" xr:uid="{00000000-0005-0000-0000-000004090000}"/>
    <cellStyle name="Currency 2 4 2 3 2 2 6 2 2" xfId="2309" xr:uid="{00000000-0005-0000-0000-000005090000}"/>
    <cellStyle name="Currency 2 4 2 3 2 2 6 3" xfId="2310" xr:uid="{00000000-0005-0000-0000-000006090000}"/>
    <cellStyle name="Currency 2 4 2 3 2 2 7" xfId="2311" xr:uid="{00000000-0005-0000-0000-000007090000}"/>
    <cellStyle name="Currency 2 4 2 3 2 2 7 2" xfId="2312" xr:uid="{00000000-0005-0000-0000-000008090000}"/>
    <cellStyle name="Currency 2 4 2 3 2 2 8" xfId="2313" xr:uid="{00000000-0005-0000-0000-000009090000}"/>
    <cellStyle name="Currency 2 4 2 3 2 2 8 2" xfId="2314" xr:uid="{00000000-0005-0000-0000-00000A090000}"/>
    <cellStyle name="Currency 2 4 2 3 2 2 9" xfId="2315" xr:uid="{00000000-0005-0000-0000-00000B090000}"/>
    <cellStyle name="Currency 2 4 2 3 2 3" xfId="2316" xr:uid="{00000000-0005-0000-0000-00000C090000}"/>
    <cellStyle name="Currency 2 4 2 3 2 3 2" xfId="2317" xr:uid="{00000000-0005-0000-0000-00000D090000}"/>
    <cellStyle name="Currency 2 4 2 3 2 3 3" xfId="2318" xr:uid="{00000000-0005-0000-0000-00000E090000}"/>
    <cellStyle name="Currency 2 4 2 3 2 3 3 2" xfId="2319" xr:uid="{00000000-0005-0000-0000-00000F090000}"/>
    <cellStyle name="Currency 2 4 2 3 2 3 3 3" xfId="2320" xr:uid="{00000000-0005-0000-0000-000010090000}"/>
    <cellStyle name="Currency 2 4 2 3 2 3 4" xfId="2321" xr:uid="{00000000-0005-0000-0000-000011090000}"/>
    <cellStyle name="Currency 2 4 2 3 2 3 4 2" xfId="2322" xr:uid="{00000000-0005-0000-0000-000012090000}"/>
    <cellStyle name="Currency 2 4 2 3 2 3 4 2 2" xfId="2323" xr:uid="{00000000-0005-0000-0000-000013090000}"/>
    <cellStyle name="Currency 2 4 2 3 2 3 4 3" xfId="2324" xr:uid="{00000000-0005-0000-0000-000014090000}"/>
    <cellStyle name="Currency 2 4 2 3 2 3 5" xfId="2325" xr:uid="{00000000-0005-0000-0000-000015090000}"/>
    <cellStyle name="Currency 2 4 2 3 2 3 5 2" xfId="2326" xr:uid="{00000000-0005-0000-0000-000016090000}"/>
    <cellStyle name="Currency 2 4 2 3 2 3 5 2 2" xfId="2327" xr:uid="{00000000-0005-0000-0000-000017090000}"/>
    <cellStyle name="Currency 2 4 2 3 2 3 5 3" xfId="2328" xr:uid="{00000000-0005-0000-0000-000018090000}"/>
    <cellStyle name="Currency 2 4 2 3 2 3 6" xfId="2329" xr:uid="{00000000-0005-0000-0000-000019090000}"/>
    <cellStyle name="Currency 2 4 2 3 2 3 6 2" xfId="2330" xr:uid="{00000000-0005-0000-0000-00001A090000}"/>
    <cellStyle name="Currency 2 4 2 3 2 3 6 2 2" xfId="2331" xr:uid="{00000000-0005-0000-0000-00001B090000}"/>
    <cellStyle name="Currency 2 4 2 3 2 3 6 3" xfId="2332" xr:uid="{00000000-0005-0000-0000-00001C090000}"/>
    <cellStyle name="Currency 2 4 2 3 2 3 7" xfId="2333" xr:uid="{00000000-0005-0000-0000-00001D090000}"/>
    <cellStyle name="Currency 2 4 2 3 2 3 7 2" xfId="2334" xr:uid="{00000000-0005-0000-0000-00001E090000}"/>
    <cellStyle name="Currency 2 4 2 3 2 3 8" xfId="2335" xr:uid="{00000000-0005-0000-0000-00001F090000}"/>
    <cellStyle name="Currency 2 4 2 3 2 3 8 2" xfId="2336" xr:uid="{00000000-0005-0000-0000-000020090000}"/>
    <cellStyle name="Currency 2 4 2 3 2 3 9" xfId="2337" xr:uid="{00000000-0005-0000-0000-000021090000}"/>
    <cellStyle name="Currency 2 4 2 3 2 4" xfId="2338" xr:uid="{00000000-0005-0000-0000-000022090000}"/>
    <cellStyle name="Currency 2 4 2 3 2 4 2" xfId="2339" xr:uid="{00000000-0005-0000-0000-000023090000}"/>
    <cellStyle name="Currency 2 4 2 3 2 4 3" xfId="2340" xr:uid="{00000000-0005-0000-0000-000024090000}"/>
    <cellStyle name="Currency 2 4 2 3 2 4 3 2" xfId="2341" xr:uid="{00000000-0005-0000-0000-000025090000}"/>
    <cellStyle name="Currency 2 4 2 3 2 4 3 2 2" xfId="2342" xr:uid="{00000000-0005-0000-0000-000026090000}"/>
    <cellStyle name="Currency 2 4 2 3 2 4 3 3" xfId="2343" xr:uid="{00000000-0005-0000-0000-000027090000}"/>
    <cellStyle name="Currency 2 4 2 3 2 4 4" xfId="2344" xr:uid="{00000000-0005-0000-0000-000028090000}"/>
    <cellStyle name="Currency 2 4 2 3 2 4 4 2" xfId="2345" xr:uid="{00000000-0005-0000-0000-000029090000}"/>
    <cellStyle name="Currency 2 4 2 3 2 4 4 2 2" xfId="2346" xr:uid="{00000000-0005-0000-0000-00002A090000}"/>
    <cellStyle name="Currency 2 4 2 3 2 4 4 3" xfId="2347" xr:uid="{00000000-0005-0000-0000-00002B090000}"/>
    <cellStyle name="Currency 2 4 2 3 2 4 5" xfId="2348" xr:uid="{00000000-0005-0000-0000-00002C090000}"/>
    <cellStyle name="Currency 2 4 2 3 2 4 5 2" xfId="2349" xr:uid="{00000000-0005-0000-0000-00002D090000}"/>
    <cellStyle name="Currency 2 4 2 3 2 4 5 2 2" xfId="2350" xr:uid="{00000000-0005-0000-0000-00002E090000}"/>
    <cellStyle name="Currency 2 4 2 3 2 4 5 3" xfId="2351" xr:uid="{00000000-0005-0000-0000-00002F090000}"/>
    <cellStyle name="Currency 2 4 2 3 2 4 6" xfId="2352" xr:uid="{00000000-0005-0000-0000-000030090000}"/>
    <cellStyle name="Currency 2 4 2 3 2 4 6 2" xfId="2353" xr:uid="{00000000-0005-0000-0000-000031090000}"/>
    <cellStyle name="Currency 2 4 2 3 2 4 7" xfId="2354" xr:uid="{00000000-0005-0000-0000-000032090000}"/>
    <cellStyle name="Currency 2 4 2 3 2 4 7 2" xfId="2355" xr:uid="{00000000-0005-0000-0000-000033090000}"/>
    <cellStyle name="Currency 2 4 2 3 2 4 8" xfId="2356" xr:uid="{00000000-0005-0000-0000-000034090000}"/>
    <cellStyle name="Currency 2 4 2 3 2 4 9" xfId="2357" xr:uid="{00000000-0005-0000-0000-000035090000}"/>
    <cellStyle name="Currency 2 4 2 3 2 5" xfId="2358" xr:uid="{00000000-0005-0000-0000-000036090000}"/>
    <cellStyle name="Currency 2 4 2 3 2 5 2" xfId="2359" xr:uid="{00000000-0005-0000-0000-000037090000}"/>
    <cellStyle name="Currency 2 4 2 3 2 5 3" xfId="2360" xr:uid="{00000000-0005-0000-0000-000038090000}"/>
    <cellStyle name="Currency 2 4 2 3 2 6" xfId="2361" xr:uid="{00000000-0005-0000-0000-000039090000}"/>
    <cellStyle name="Currency 2 4 2 3 2 6 2" xfId="2362" xr:uid="{00000000-0005-0000-0000-00003A090000}"/>
    <cellStyle name="Currency 2 4 2 3 2 6 2 2" xfId="2363" xr:uid="{00000000-0005-0000-0000-00003B090000}"/>
    <cellStyle name="Currency 2 4 2 3 2 6 2 2 2" xfId="2364" xr:uid="{00000000-0005-0000-0000-00003C090000}"/>
    <cellStyle name="Currency 2 4 2 3 2 6 2 3" xfId="2365" xr:uid="{00000000-0005-0000-0000-00003D090000}"/>
    <cellStyle name="Currency 2 4 2 3 2 6 3" xfId="2366" xr:uid="{00000000-0005-0000-0000-00003E090000}"/>
    <cellStyle name="Currency 2 4 2 3 2 6 3 2" xfId="2367" xr:uid="{00000000-0005-0000-0000-00003F090000}"/>
    <cellStyle name="Currency 2 4 2 3 2 6 3 2 2" xfId="2368" xr:uid="{00000000-0005-0000-0000-000040090000}"/>
    <cellStyle name="Currency 2 4 2 3 2 6 3 3" xfId="2369" xr:uid="{00000000-0005-0000-0000-000041090000}"/>
    <cellStyle name="Currency 2 4 2 3 2 6 4" xfId="2370" xr:uid="{00000000-0005-0000-0000-000042090000}"/>
    <cellStyle name="Currency 2 4 2 3 2 6 4 2" xfId="2371" xr:uid="{00000000-0005-0000-0000-000043090000}"/>
    <cellStyle name="Currency 2 4 2 3 2 6 4 2 2" xfId="2372" xr:uid="{00000000-0005-0000-0000-000044090000}"/>
    <cellStyle name="Currency 2 4 2 3 2 6 4 3" xfId="2373" xr:uid="{00000000-0005-0000-0000-000045090000}"/>
    <cellStyle name="Currency 2 4 2 3 2 6 5" xfId="2374" xr:uid="{00000000-0005-0000-0000-000046090000}"/>
    <cellStyle name="Currency 2 4 2 3 2 6 5 2" xfId="2375" xr:uid="{00000000-0005-0000-0000-000047090000}"/>
    <cellStyle name="Currency 2 4 2 3 2 6 6" xfId="2376" xr:uid="{00000000-0005-0000-0000-000048090000}"/>
    <cellStyle name="Currency 2 4 2 3 2 6 6 2" xfId="2377" xr:uid="{00000000-0005-0000-0000-000049090000}"/>
    <cellStyle name="Currency 2 4 2 3 2 6 7" xfId="2378" xr:uid="{00000000-0005-0000-0000-00004A090000}"/>
    <cellStyle name="Currency 2 4 2 3 2 7" xfId="2379" xr:uid="{00000000-0005-0000-0000-00004B090000}"/>
    <cellStyle name="Currency 2 4 2 3 2 7 2" xfId="2380" xr:uid="{00000000-0005-0000-0000-00004C090000}"/>
    <cellStyle name="Currency 2 4 2 3 2 7 2 2" xfId="2381" xr:uid="{00000000-0005-0000-0000-00004D090000}"/>
    <cellStyle name="Currency 2 4 2 3 2 7 3" xfId="2382" xr:uid="{00000000-0005-0000-0000-00004E090000}"/>
    <cellStyle name="Currency 2 4 2 3 2 8" xfId="2383" xr:uid="{00000000-0005-0000-0000-00004F090000}"/>
    <cellStyle name="Currency 2 4 2 3 2 8 2" xfId="2384" xr:uid="{00000000-0005-0000-0000-000050090000}"/>
    <cellStyle name="Currency 2 4 2 3 2 8 2 2" xfId="2385" xr:uid="{00000000-0005-0000-0000-000051090000}"/>
    <cellStyle name="Currency 2 4 2 3 2 8 3" xfId="2386" xr:uid="{00000000-0005-0000-0000-000052090000}"/>
    <cellStyle name="Currency 2 4 2 3 3" xfId="2387" xr:uid="{00000000-0005-0000-0000-000053090000}"/>
    <cellStyle name="Currency 2 4 2 3 3 10" xfId="2388" xr:uid="{00000000-0005-0000-0000-000054090000}"/>
    <cellStyle name="Currency 2 4 2 3 3 2" xfId="2389" xr:uid="{00000000-0005-0000-0000-000055090000}"/>
    <cellStyle name="Currency 2 4 2 3 3 2 2" xfId="2390" xr:uid="{00000000-0005-0000-0000-000056090000}"/>
    <cellStyle name="Currency 2 4 2 3 3 2 3" xfId="2391" xr:uid="{00000000-0005-0000-0000-000057090000}"/>
    <cellStyle name="Currency 2 4 2 3 3 2 3 2" xfId="2392" xr:uid="{00000000-0005-0000-0000-000058090000}"/>
    <cellStyle name="Currency 2 4 2 3 3 2 3 3" xfId="2393" xr:uid="{00000000-0005-0000-0000-000059090000}"/>
    <cellStyle name="Currency 2 4 2 3 3 2 4" xfId="2394" xr:uid="{00000000-0005-0000-0000-00005A090000}"/>
    <cellStyle name="Currency 2 4 2 3 3 2 4 2" xfId="2395" xr:uid="{00000000-0005-0000-0000-00005B090000}"/>
    <cellStyle name="Currency 2 4 2 3 3 2 4 2 2" xfId="2396" xr:uid="{00000000-0005-0000-0000-00005C090000}"/>
    <cellStyle name="Currency 2 4 2 3 3 2 4 3" xfId="2397" xr:uid="{00000000-0005-0000-0000-00005D090000}"/>
    <cellStyle name="Currency 2 4 2 3 3 2 5" xfId="2398" xr:uid="{00000000-0005-0000-0000-00005E090000}"/>
    <cellStyle name="Currency 2 4 2 3 3 2 5 2" xfId="2399" xr:uid="{00000000-0005-0000-0000-00005F090000}"/>
    <cellStyle name="Currency 2 4 2 3 3 2 5 2 2" xfId="2400" xr:uid="{00000000-0005-0000-0000-000060090000}"/>
    <cellStyle name="Currency 2 4 2 3 3 2 5 3" xfId="2401" xr:uid="{00000000-0005-0000-0000-000061090000}"/>
    <cellStyle name="Currency 2 4 2 3 3 2 6" xfId="2402" xr:uid="{00000000-0005-0000-0000-000062090000}"/>
    <cellStyle name="Currency 2 4 2 3 3 2 6 2" xfId="2403" xr:uid="{00000000-0005-0000-0000-000063090000}"/>
    <cellStyle name="Currency 2 4 2 3 3 2 6 2 2" xfId="2404" xr:uid="{00000000-0005-0000-0000-000064090000}"/>
    <cellStyle name="Currency 2 4 2 3 3 2 6 3" xfId="2405" xr:uid="{00000000-0005-0000-0000-000065090000}"/>
    <cellStyle name="Currency 2 4 2 3 3 2 7" xfId="2406" xr:uid="{00000000-0005-0000-0000-000066090000}"/>
    <cellStyle name="Currency 2 4 2 3 3 2 7 2" xfId="2407" xr:uid="{00000000-0005-0000-0000-000067090000}"/>
    <cellStyle name="Currency 2 4 2 3 3 2 8" xfId="2408" xr:uid="{00000000-0005-0000-0000-000068090000}"/>
    <cellStyle name="Currency 2 4 2 3 3 2 8 2" xfId="2409" xr:uid="{00000000-0005-0000-0000-000069090000}"/>
    <cellStyle name="Currency 2 4 2 3 3 2 9" xfId="2410" xr:uid="{00000000-0005-0000-0000-00006A090000}"/>
    <cellStyle name="Currency 2 4 2 3 3 3" xfId="2411" xr:uid="{00000000-0005-0000-0000-00006B090000}"/>
    <cellStyle name="Currency 2 4 2 3 3 4" xfId="2412" xr:uid="{00000000-0005-0000-0000-00006C090000}"/>
    <cellStyle name="Currency 2 4 2 3 3 4 2" xfId="2413" xr:uid="{00000000-0005-0000-0000-00006D090000}"/>
    <cellStyle name="Currency 2 4 2 3 3 4 3" xfId="2414" xr:uid="{00000000-0005-0000-0000-00006E090000}"/>
    <cellStyle name="Currency 2 4 2 3 3 5" xfId="2415" xr:uid="{00000000-0005-0000-0000-00006F090000}"/>
    <cellStyle name="Currency 2 4 2 3 3 5 2" xfId="2416" xr:uid="{00000000-0005-0000-0000-000070090000}"/>
    <cellStyle name="Currency 2 4 2 3 3 5 2 2" xfId="2417" xr:uid="{00000000-0005-0000-0000-000071090000}"/>
    <cellStyle name="Currency 2 4 2 3 3 5 3" xfId="2418" xr:uid="{00000000-0005-0000-0000-000072090000}"/>
    <cellStyle name="Currency 2 4 2 3 3 6" xfId="2419" xr:uid="{00000000-0005-0000-0000-000073090000}"/>
    <cellStyle name="Currency 2 4 2 3 3 6 2" xfId="2420" xr:uid="{00000000-0005-0000-0000-000074090000}"/>
    <cellStyle name="Currency 2 4 2 3 3 6 2 2" xfId="2421" xr:uid="{00000000-0005-0000-0000-000075090000}"/>
    <cellStyle name="Currency 2 4 2 3 3 6 3" xfId="2422" xr:uid="{00000000-0005-0000-0000-000076090000}"/>
    <cellStyle name="Currency 2 4 2 3 3 7" xfId="2423" xr:uid="{00000000-0005-0000-0000-000077090000}"/>
    <cellStyle name="Currency 2 4 2 3 3 7 2" xfId="2424" xr:uid="{00000000-0005-0000-0000-000078090000}"/>
    <cellStyle name="Currency 2 4 2 3 3 7 2 2" xfId="2425" xr:uid="{00000000-0005-0000-0000-000079090000}"/>
    <cellStyle name="Currency 2 4 2 3 3 7 3" xfId="2426" xr:uid="{00000000-0005-0000-0000-00007A090000}"/>
    <cellStyle name="Currency 2 4 2 3 3 8" xfId="2427" xr:uid="{00000000-0005-0000-0000-00007B090000}"/>
    <cellStyle name="Currency 2 4 2 3 3 8 2" xfId="2428" xr:uid="{00000000-0005-0000-0000-00007C090000}"/>
    <cellStyle name="Currency 2 4 2 3 3 9" xfId="2429" xr:uid="{00000000-0005-0000-0000-00007D090000}"/>
    <cellStyle name="Currency 2 4 2 3 3 9 2" xfId="2430" xr:uid="{00000000-0005-0000-0000-00007E090000}"/>
    <cellStyle name="Currency 2 4 2 3 4" xfId="2431" xr:uid="{00000000-0005-0000-0000-00007F090000}"/>
    <cellStyle name="Currency 2 4 2 3 4 2" xfId="2432" xr:uid="{00000000-0005-0000-0000-000080090000}"/>
    <cellStyle name="Currency 2 4 2 3 4 2 10" xfId="2433" xr:uid="{00000000-0005-0000-0000-000081090000}"/>
    <cellStyle name="Currency 2 4 2 3 4 2 2" xfId="2434" xr:uid="{00000000-0005-0000-0000-000082090000}"/>
    <cellStyle name="Currency 2 4 2 3 4 2 3" xfId="2435" xr:uid="{00000000-0005-0000-0000-000083090000}"/>
    <cellStyle name="Currency 2 4 2 3 4 2 4" xfId="2436" xr:uid="{00000000-0005-0000-0000-000084090000}"/>
    <cellStyle name="Currency 2 4 2 3 4 2 4 2" xfId="2437" xr:uid="{00000000-0005-0000-0000-000085090000}"/>
    <cellStyle name="Currency 2 4 2 3 4 2 4 2 2" xfId="2438" xr:uid="{00000000-0005-0000-0000-000086090000}"/>
    <cellStyle name="Currency 2 4 2 3 4 2 4 3" xfId="2439" xr:uid="{00000000-0005-0000-0000-000087090000}"/>
    <cellStyle name="Currency 2 4 2 3 4 2 5" xfId="2440" xr:uid="{00000000-0005-0000-0000-000088090000}"/>
    <cellStyle name="Currency 2 4 2 3 4 2 5 2" xfId="2441" xr:uid="{00000000-0005-0000-0000-000089090000}"/>
    <cellStyle name="Currency 2 4 2 3 4 2 5 2 2" xfId="2442" xr:uid="{00000000-0005-0000-0000-00008A090000}"/>
    <cellStyle name="Currency 2 4 2 3 4 2 5 3" xfId="2443" xr:uid="{00000000-0005-0000-0000-00008B090000}"/>
    <cellStyle name="Currency 2 4 2 3 4 2 6" xfId="2444" xr:uid="{00000000-0005-0000-0000-00008C090000}"/>
    <cellStyle name="Currency 2 4 2 3 4 2 6 2" xfId="2445" xr:uid="{00000000-0005-0000-0000-00008D090000}"/>
    <cellStyle name="Currency 2 4 2 3 4 2 6 2 2" xfId="2446" xr:uid="{00000000-0005-0000-0000-00008E090000}"/>
    <cellStyle name="Currency 2 4 2 3 4 2 6 3" xfId="2447" xr:uid="{00000000-0005-0000-0000-00008F090000}"/>
    <cellStyle name="Currency 2 4 2 3 4 2 7" xfId="2448" xr:uid="{00000000-0005-0000-0000-000090090000}"/>
    <cellStyle name="Currency 2 4 2 3 4 2 7 2" xfId="2449" xr:uid="{00000000-0005-0000-0000-000091090000}"/>
    <cellStyle name="Currency 2 4 2 3 4 2 8" xfId="2450" xr:uid="{00000000-0005-0000-0000-000092090000}"/>
    <cellStyle name="Currency 2 4 2 3 4 2 8 2" xfId="2451" xr:uid="{00000000-0005-0000-0000-000093090000}"/>
    <cellStyle name="Currency 2 4 2 3 4 2 9" xfId="2452" xr:uid="{00000000-0005-0000-0000-000094090000}"/>
    <cellStyle name="Currency 2 4 2 3 4 3" xfId="2453" xr:uid="{00000000-0005-0000-0000-000095090000}"/>
    <cellStyle name="Currency 2 4 2 3 4 4" xfId="2454" xr:uid="{00000000-0005-0000-0000-000096090000}"/>
    <cellStyle name="Currency 2 4 2 3 4 4 2" xfId="2455" xr:uid="{00000000-0005-0000-0000-000097090000}"/>
    <cellStyle name="Currency 2 4 2 3 4 4 2 2" xfId="2456" xr:uid="{00000000-0005-0000-0000-000098090000}"/>
    <cellStyle name="Currency 2 4 2 3 4 4 3" xfId="2457" xr:uid="{00000000-0005-0000-0000-000099090000}"/>
    <cellStyle name="Currency 2 4 2 3 4 5" xfId="2458" xr:uid="{00000000-0005-0000-0000-00009A090000}"/>
    <cellStyle name="Currency 2 4 2 3 4 5 2" xfId="2459" xr:uid="{00000000-0005-0000-0000-00009B090000}"/>
    <cellStyle name="Currency 2 4 2 3 4 5 2 2" xfId="2460" xr:uid="{00000000-0005-0000-0000-00009C090000}"/>
    <cellStyle name="Currency 2 4 2 3 4 5 3" xfId="2461" xr:uid="{00000000-0005-0000-0000-00009D090000}"/>
    <cellStyle name="Currency 2 4 2 3 5" xfId="2462" xr:uid="{00000000-0005-0000-0000-00009E090000}"/>
    <cellStyle name="Currency 2 4 2 3 5 2" xfId="2463" xr:uid="{00000000-0005-0000-0000-00009F090000}"/>
    <cellStyle name="Currency 2 4 2 3 5 3" xfId="2464" xr:uid="{00000000-0005-0000-0000-0000A0090000}"/>
    <cellStyle name="Currency 2 4 2 3 5 3 2" xfId="2465" xr:uid="{00000000-0005-0000-0000-0000A1090000}"/>
    <cellStyle name="Currency 2 4 2 3 5 3 3" xfId="2466" xr:uid="{00000000-0005-0000-0000-0000A2090000}"/>
    <cellStyle name="Currency 2 4 2 3 5 4" xfId="2467" xr:uid="{00000000-0005-0000-0000-0000A3090000}"/>
    <cellStyle name="Currency 2 4 2 3 5 4 2" xfId="2468" xr:uid="{00000000-0005-0000-0000-0000A4090000}"/>
    <cellStyle name="Currency 2 4 2 3 5 4 2 2" xfId="2469" xr:uid="{00000000-0005-0000-0000-0000A5090000}"/>
    <cellStyle name="Currency 2 4 2 3 5 4 3" xfId="2470" xr:uid="{00000000-0005-0000-0000-0000A6090000}"/>
    <cellStyle name="Currency 2 4 2 3 5 5" xfId="2471" xr:uid="{00000000-0005-0000-0000-0000A7090000}"/>
    <cellStyle name="Currency 2 4 2 3 5 5 2" xfId="2472" xr:uid="{00000000-0005-0000-0000-0000A8090000}"/>
    <cellStyle name="Currency 2 4 2 3 5 5 2 2" xfId="2473" xr:uid="{00000000-0005-0000-0000-0000A9090000}"/>
    <cellStyle name="Currency 2 4 2 3 5 5 3" xfId="2474" xr:uid="{00000000-0005-0000-0000-0000AA090000}"/>
    <cellStyle name="Currency 2 4 2 3 5 6" xfId="2475" xr:uid="{00000000-0005-0000-0000-0000AB090000}"/>
    <cellStyle name="Currency 2 4 2 3 5 6 2" xfId="2476" xr:uid="{00000000-0005-0000-0000-0000AC090000}"/>
    <cellStyle name="Currency 2 4 2 3 5 6 2 2" xfId="2477" xr:uid="{00000000-0005-0000-0000-0000AD090000}"/>
    <cellStyle name="Currency 2 4 2 3 5 6 3" xfId="2478" xr:uid="{00000000-0005-0000-0000-0000AE090000}"/>
    <cellStyle name="Currency 2 4 2 3 5 7" xfId="2479" xr:uid="{00000000-0005-0000-0000-0000AF090000}"/>
    <cellStyle name="Currency 2 4 2 3 5 7 2" xfId="2480" xr:uid="{00000000-0005-0000-0000-0000B0090000}"/>
    <cellStyle name="Currency 2 4 2 3 5 8" xfId="2481" xr:uid="{00000000-0005-0000-0000-0000B1090000}"/>
    <cellStyle name="Currency 2 4 2 3 5 8 2" xfId="2482" xr:uid="{00000000-0005-0000-0000-0000B2090000}"/>
    <cellStyle name="Currency 2 4 2 3 5 9" xfId="2483" xr:uid="{00000000-0005-0000-0000-0000B3090000}"/>
    <cellStyle name="Currency 2 4 2 3 6" xfId="2484" xr:uid="{00000000-0005-0000-0000-0000B4090000}"/>
    <cellStyle name="Currency 2 4 2 3 6 2" xfId="2485" xr:uid="{00000000-0005-0000-0000-0000B5090000}"/>
    <cellStyle name="Currency 2 4 2 3 6 3" xfId="2486" xr:uid="{00000000-0005-0000-0000-0000B6090000}"/>
    <cellStyle name="Currency 2 4 2 3 7" xfId="2487" xr:uid="{00000000-0005-0000-0000-0000B7090000}"/>
    <cellStyle name="Currency 2 4 2 3 8" xfId="2488" xr:uid="{00000000-0005-0000-0000-0000B8090000}"/>
    <cellStyle name="Currency 2 4 2 3 8 2" xfId="2489" xr:uid="{00000000-0005-0000-0000-0000B9090000}"/>
    <cellStyle name="Currency 2 4 2 3 8 2 2" xfId="2490" xr:uid="{00000000-0005-0000-0000-0000BA090000}"/>
    <cellStyle name="Currency 2 4 2 3 8 3" xfId="2491" xr:uid="{00000000-0005-0000-0000-0000BB090000}"/>
    <cellStyle name="Currency 2 4 2 3 8 4" xfId="2492" xr:uid="{00000000-0005-0000-0000-0000BC090000}"/>
    <cellStyle name="Currency 2 4 2 3 9" xfId="2493" xr:uid="{00000000-0005-0000-0000-0000BD090000}"/>
    <cellStyle name="Currency 2 4 2 3 9 2" xfId="2494" xr:uid="{00000000-0005-0000-0000-0000BE090000}"/>
    <cellStyle name="Currency 2 4 2 3 9 2 2" xfId="2495" xr:uid="{00000000-0005-0000-0000-0000BF090000}"/>
    <cellStyle name="Currency 2 4 2 3 9 3" xfId="2496" xr:uid="{00000000-0005-0000-0000-0000C0090000}"/>
    <cellStyle name="Currency 2 4 2 4" xfId="2497" xr:uid="{00000000-0005-0000-0000-0000C1090000}"/>
    <cellStyle name="Currency 2 4 2 4 2" xfId="2498" xr:uid="{00000000-0005-0000-0000-0000C2090000}"/>
    <cellStyle name="Currency 2 4 2 4 2 2" xfId="2499" xr:uid="{00000000-0005-0000-0000-0000C3090000}"/>
    <cellStyle name="Currency 2 4 2 4 2 3" xfId="2500" xr:uid="{00000000-0005-0000-0000-0000C4090000}"/>
    <cellStyle name="Currency 2 4 2 4 2 3 2" xfId="2501" xr:uid="{00000000-0005-0000-0000-0000C5090000}"/>
    <cellStyle name="Currency 2 4 2 4 2 3 3" xfId="2502" xr:uid="{00000000-0005-0000-0000-0000C6090000}"/>
    <cellStyle name="Currency 2 4 2 4 2 4" xfId="2503" xr:uid="{00000000-0005-0000-0000-0000C7090000}"/>
    <cellStyle name="Currency 2 4 2 4 2 4 2" xfId="2504" xr:uid="{00000000-0005-0000-0000-0000C8090000}"/>
    <cellStyle name="Currency 2 4 2 4 2 4 2 2" xfId="2505" xr:uid="{00000000-0005-0000-0000-0000C9090000}"/>
    <cellStyle name="Currency 2 4 2 4 2 4 3" xfId="2506" xr:uid="{00000000-0005-0000-0000-0000CA090000}"/>
    <cellStyle name="Currency 2 4 2 4 2 5" xfId="2507" xr:uid="{00000000-0005-0000-0000-0000CB090000}"/>
    <cellStyle name="Currency 2 4 2 4 2 5 2" xfId="2508" xr:uid="{00000000-0005-0000-0000-0000CC090000}"/>
    <cellStyle name="Currency 2 4 2 4 2 5 2 2" xfId="2509" xr:uid="{00000000-0005-0000-0000-0000CD090000}"/>
    <cellStyle name="Currency 2 4 2 4 2 5 3" xfId="2510" xr:uid="{00000000-0005-0000-0000-0000CE090000}"/>
    <cellStyle name="Currency 2 4 2 4 2 6" xfId="2511" xr:uid="{00000000-0005-0000-0000-0000CF090000}"/>
    <cellStyle name="Currency 2 4 2 4 2 6 2" xfId="2512" xr:uid="{00000000-0005-0000-0000-0000D0090000}"/>
    <cellStyle name="Currency 2 4 2 4 2 6 2 2" xfId="2513" xr:uid="{00000000-0005-0000-0000-0000D1090000}"/>
    <cellStyle name="Currency 2 4 2 4 2 6 3" xfId="2514" xr:uid="{00000000-0005-0000-0000-0000D2090000}"/>
    <cellStyle name="Currency 2 4 2 4 2 7" xfId="2515" xr:uid="{00000000-0005-0000-0000-0000D3090000}"/>
    <cellStyle name="Currency 2 4 2 4 2 7 2" xfId="2516" xr:uid="{00000000-0005-0000-0000-0000D4090000}"/>
    <cellStyle name="Currency 2 4 2 4 2 8" xfId="2517" xr:uid="{00000000-0005-0000-0000-0000D5090000}"/>
    <cellStyle name="Currency 2 4 2 4 2 8 2" xfId="2518" xr:uid="{00000000-0005-0000-0000-0000D6090000}"/>
    <cellStyle name="Currency 2 4 2 4 2 9" xfId="2519" xr:uid="{00000000-0005-0000-0000-0000D7090000}"/>
    <cellStyle name="Currency 2 4 2 4 3" xfId="2520" xr:uid="{00000000-0005-0000-0000-0000D8090000}"/>
    <cellStyle name="Currency 2 4 2 4 3 2" xfId="2521" xr:uid="{00000000-0005-0000-0000-0000D9090000}"/>
    <cellStyle name="Currency 2 4 2 4 3 3" xfId="2522" xr:uid="{00000000-0005-0000-0000-0000DA090000}"/>
    <cellStyle name="Currency 2 4 2 4 3 3 2" xfId="2523" xr:uid="{00000000-0005-0000-0000-0000DB090000}"/>
    <cellStyle name="Currency 2 4 2 4 3 3 3" xfId="2524" xr:uid="{00000000-0005-0000-0000-0000DC090000}"/>
    <cellStyle name="Currency 2 4 2 4 3 4" xfId="2525" xr:uid="{00000000-0005-0000-0000-0000DD090000}"/>
    <cellStyle name="Currency 2 4 2 4 3 4 2" xfId="2526" xr:uid="{00000000-0005-0000-0000-0000DE090000}"/>
    <cellStyle name="Currency 2 4 2 4 3 4 2 2" xfId="2527" xr:uid="{00000000-0005-0000-0000-0000DF090000}"/>
    <cellStyle name="Currency 2 4 2 4 3 4 3" xfId="2528" xr:uid="{00000000-0005-0000-0000-0000E0090000}"/>
    <cellStyle name="Currency 2 4 2 4 3 5" xfId="2529" xr:uid="{00000000-0005-0000-0000-0000E1090000}"/>
    <cellStyle name="Currency 2 4 2 4 3 5 2" xfId="2530" xr:uid="{00000000-0005-0000-0000-0000E2090000}"/>
    <cellStyle name="Currency 2 4 2 4 3 5 2 2" xfId="2531" xr:uid="{00000000-0005-0000-0000-0000E3090000}"/>
    <cellStyle name="Currency 2 4 2 4 3 5 3" xfId="2532" xr:uid="{00000000-0005-0000-0000-0000E4090000}"/>
    <cellStyle name="Currency 2 4 2 4 3 6" xfId="2533" xr:uid="{00000000-0005-0000-0000-0000E5090000}"/>
    <cellStyle name="Currency 2 4 2 4 3 6 2" xfId="2534" xr:uid="{00000000-0005-0000-0000-0000E6090000}"/>
    <cellStyle name="Currency 2 4 2 4 3 6 2 2" xfId="2535" xr:uid="{00000000-0005-0000-0000-0000E7090000}"/>
    <cellStyle name="Currency 2 4 2 4 3 6 3" xfId="2536" xr:uid="{00000000-0005-0000-0000-0000E8090000}"/>
    <cellStyle name="Currency 2 4 2 4 3 7" xfId="2537" xr:uid="{00000000-0005-0000-0000-0000E9090000}"/>
    <cellStyle name="Currency 2 4 2 4 3 7 2" xfId="2538" xr:uid="{00000000-0005-0000-0000-0000EA090000}"/>
    <cellStyle name="Currency 2 4 2 4 3 8" xfId="2539" xr:uid="{00000000-0005-0000-0000-0000EB090000}"/>
    <cellStyle name="Currency 2 4 2 4 3 8 2" xfId="2540" xr:uid="{00000000-0005-0000-0000-0000EC090000}"/>
    <cellStyle name="Currency 2 4 2 4 3 9" xfId="2541" xr:uid="{00000000-0005-0000-0000-0000ED090000}"/>
    <cellStyle name="Currency 2 4 2 4 4" xfId="2542" xr:uid="{00000000-0005-0000-0000-0000EE090000}"/>
    <cellStyle name="Currency 2 4 2 4 4 2" xfId="2543" xr:uid="{00000000-0005-0000-0000-0000EF090000}"/>
    <cellStyle name="Currency 2 4 2 4 4 3" xfId="2544" xr:uid="{00000000-0005-0000-0000-0000F0090000}"/>
    <cellStyle name="Currency 2 4 2 4 4 3 2" xfId="2545" xr:uid="{00000000-0005-0000-0000-0000F1090000}"/>
    <cellStyle name="Currency 2 4 2 4 4 3 2 2" xfId="2546" xr:uid="{00000000-0005-0000-0000-0000F2090000}"/>
    <cellStyle name="Currency 2 4 2 4 4 3 3" xfId="2547" xr:uid="{00000000-0005-0000-0000-0000F3090000}"/>
    <cellStyle name="Currency 2 4 2 4 4 4" xfId="2548" xr:uid="{00000000-0005-0000-0000-0000F4090000}"/>
    <cellStyle name="Currency 2 4 2 4 4 4 2" xfId="2549" xr:uid="{00000000-0005-0000-0000-0000F5090000}"/>
    <cellStyle name="Currency 2 4 2 4 4 4 2 2" xfId="2550" xr:uid="{00000000-0005-0000-0000-0000F6090000}"/>
    <cellStyle name="Currency 2 4 2 4 4 4 3" xfId="2551" xr:uid="{00000000-0005-0000-0000-0000F7090000}"/>
    <cellStyle name="Currency 2 4 2 4 4 5" xfId="2552" xr:uid="{00000000-0005-0000-0000-0000F8090000}"/>
    <cellStyle name="Currency 2 4 2 4 4 5 2" xfId="2553" xr:uid="{00000000-0005-0000-0000-0000F9090000}"/>
    <cellStyle name="Currency 2 4 2 4 4 5 2 2" xfId="2554" xr:uid="{00000000-0005-0000-0000-0000FA090000}"/>
    <cellStyle name="Currency 2 4 2 4 4 5 3" xfId="2555" xr:uid="{00000000-0005-0000-0000-0000FB090000}"/>
    <cellStyle name="Currency 2 4 2 4 4 6" xfId="2556" xr:uid="{00000000-0005-0000-0000-0000FC090000}"/>
    <cellStyle name="Currency 2 4 2 4 4 6 2" xfId="2557" xr:uid="{00000000-0005-0000-0000-0000FD090000}"/>
    <cellStyle name="Currency 2 4 2 4 4 7" xfId="2558" xr:uid="{00000000-0005-0000-0000-0000FE090000}"/>
    <cellStyle name="Currency 2 4 2 4 4 7 2" xfId="2559" xr:uid="{00000000-0005-0000-0000-0000FF090000}"/>
    <cellStyle name="Currency 2 4 2 4 4 8" xfId="2560" xr:uid="{00000000-0005-0000-0000-0000000A0000}"/>
    <cellStyle name="Currency 2 4 2 4 4 9" xfId="2561" xr:uid="{00000000-0005-0000-0000-0000010A0000}"/>
    <cellStyle name="Currency 2 4 2 4 5" xfId="2562" xr:uid="{00000000-0005-0000-0000-0000020A0000}"/>
    <cellStyle name="Currency 2 4 2 4 5 2" xfId="2563" xr:uid="{00000000-0005-0000-0000-0000030A0000}"/>
    <cellStyle name="Currency 2 4 2 4 5 3" xfId="2564" xr:uid="{00000000-0005-0000-0000-0000040A0000}"/>
    <cellStyle name="Currency 2 4 2 4 6" xfId="2565" xr:uid="{00000000-0005-0000-0000-0000050A0000}"/>
    <cellStyle name="Currency 2 4 2 4 6 2" xfId="2566" xr:uid="{00000000-0005-0000-0000-0000060A0000}"/>
    <cellStyle name="Currency 2 4 2 4 6 2 2" xfId="2567" xr:uid="{00000000-0005-0000-0000-0000070A0000}"/>
    <cellStyle name="Currency 2 4 2 4 6 2 2 2" xfId="2568" xr:uid="{00000000-0005-0000-0000-0000080A0000}"/>
    <cellStyle name="Currency 2 4 2 4 6 2 3" xfId="2569" xr:uid="{00000000-0005-0000-0000-0000090A0000}"/>
    <cellStyle name="Currency 2 4 2 4 6 3" xfId="2570" xr:uid="{00000000-0005-0000-0000-00000A0A0000}"/>
    <cellStyle name="Currency 2 4 2 4 6 3 2" xfId="2571" xr:uid="{00000000-0005-0000-0000-00000B0A0000}"/>
    <cellStyle name="Currency 2 4 2 4 6 3 2 2" xfId="2572" xr:uid="{00000000-0005-0000-0000-00000C0A0000}"/>
    <cellStyle name="Currency 2 4 2 4 6 3 3" xfId="2573" xr:uid="{00000000-0005-0000-0000-00000D0A0000}"/>
    <cellStyle name="Currency 2 4 2 4 6 4" xfId="2574" xr:uid="{00000000-0005-0000-0000-00000E0A0000}"/>
    <cellStyle name="Currency 2 4 2 4 6 4 2" xfId="2575" xr:uid="{00000000-0005-0000-0000-00000F0A0000}"/>
    <cellStyle name="Currency 2 4 2 4 6 4 2 2" xfId="2576" xr:uid="{00000000-0005-0000-0000-0000100A0000}"/>
    <cellStyle name="Currency 2 4 2 4 6 4 3" xfId="2577" xr:uid="{00000000-0005-0000-0000-0000110A0000}"/>
    <cellStyle name="Currency 2 4 2 4 6 5" xfId="2578" xr:uid="{00000000-0005-0000-0000-0000120A0000}"/>
    <cellStyle name="Currency 2 4 2 4 6 5 2" xfId="2579" xr:uid="{00000000-0005-0000-0000-0000130A0000}"/>
    <cellStyle name="Currency 2 4 2 4 6 6" xfId="2580" xr:uid="{00000000-0005-0000-0000-0000140A0000}"/>
    <cellStyle name="Currency 2 4 2 4 6 6 2" xfId="2581" xr:uid="{00000000-0005-0000-0000-0000150A0000}"/>
    <cellStyle name="Currency 2 4 2 4 6 7" xfId="2582" xr:uid="{00000000-0005-0000-0000-0000160A0000}"/>
    <cellStyle name="Currency 2 4 2 4 7" xfId="2583" xr:uid="{00000000-0005-0000-0000-0000170A0000}"/>
    <cellStyle name="Currency 2 4 2 4 7 2" xfId="2584" xr:uid="{00000000-0005-0000-0000-0000180A0000}"/>
    <cellStyle name="Currency 2 4 2 4 7 2 2" xfId="2585" xr:uid="{00000000-0005-0000-0000-0000190A0000}"/>
    <cellStyle name="Currency 2 4 2 4 7 3" xfId="2586" xr:uid="{00000000-0005-0000-0000-00001A0A0000}"/>
    <cellStyle name="Currency 2 4 2 4 8" xfId="2587" xr:uid="{00000000-0005-0000-0000-00001B0A0000}"/>
    <cellStyle name="Currency 2 4 2 4 8 2" xfId="2588" xr:uid="{00000000-0005-0000-0000-00001C0A0000}"/>
    <cellStyle name="Currency 2 4 2 4 8 2 2" xfId="2589" xr:uid="{00000000-0005-0000-0000-00001D0A0000}"/>
    <cellStyle name="Currency 2 4 2 4 8 3" xfId="2590" xr:uid="{00000000-0005-0000-0000-00001E0A0000}"/>
    <cellStyle name="Currency 2 4 2 5" xfId="2591" xr:uid="{00000000-0005-0000-0000-00001F0A0000}"/>
    <cellStyle name="Currency 2 4 2 5 10" xfId="2592" xr:uid="{00000000-0005-0000-0000-0000200A0000}"/>
    <cellStyle name="Currency 2 4 2 5 2" xfId="2593" xr:uid="{00000000-0005-0000-0000-0000210A0000}"/>
    <cellStyle name="Currency 2 4 2 5 2 2" xfId="2594" xr:uid="{00000000-0005-0000-0000-0000220A0000}"/>
    <cellStyle name="Currency 2 4 2 5 2 3" xfId="2595" xr:uid="{00000000-0005-0000-0000-0000230A0000}"/>
    <cellStyle name="Currency 2 4 2 5 2 3 2" xfId="2596" xr:uid="{00000000-0005-0000-0000-0000240A0000}"/>
    <cellStyle name="Currency 2 4 2 5 2 3 3" xfId="2597" xr:uid="{00000000-0005-0000-0000-0000250A0000}"/>
    <cellStyle name="Currency 2 4 2 5 2 4" xfId="2598" xr:uid="{00000000-0005-0000-0000-0000260A0000}"/>
    <cellStyle name="Currency 2 4 2 5 2 4 2" xfId="2599" xr:uid="{00000000-0005-0000-0000-0000270A0000}"/>
    <cellStyle name="Currency 2 4 2 5 2 4 2 2" xfId="2600" xr:uid="{00000000-0005-0000-0000-0000280A0000}"/>
    <cellStyle name="Currency 2 4 2 5 2 4 3" xfId="2601" xr:uid="{00000000-0005-0000-0000-0000290A0000}"/>
    <cellStyle name="Currency 2 4 2 5 2 5" xfId="2602" xr:uid="{00000000-0005-0000-0000-00002A0A0000}"/>
    <cellStyle name="Currency 2 4 2 5 2 5 2" xfId="2603" xr:uid="{00000000-0005-0000-0000-00002B0A0000}"/>
    <cellStyle name="Currency 2 4 2 5 2 5 2 2" xfId="2604" xr:uid="{00000000-0005-0000-0000-00002C0A0000}"/>
    <cellStyle name="Currency 2 4 2 5 2 5 3" xfId="2605" xr:uid="{00000000-0005-0000-0000-00002D0A0000}"/>
    <cellStyle name="Currency 2 4 2 5 2 6" xfId="2606" xr:uid="{00000000-0005-0000-0000-00002E0A0000}"/>
    <cellStyle name="Currency 2 4 2 5 2 6 2" xfId="2607" xr:uid="{00000000-0005-0000-0000-00002F0A0000}"/>
    <cellStyle name="Currency 2 4 2 5 2 6 2 2" xfId="2608" xr:uid="{00000000-0005-0000-0000-0000300A0000}"/>
    <cellStyle name="Currency 2 4 2 5 2 6 3" xfId="2609" xr:uid="{00000000-0005-0000-0000-0000310A0000}"/>
    <cellStyle name="Currency 2 4 2 5 2 7" xfId="2610" xr:uid="{00000000-0005-0000-0000-0000320A0000}"/>
    <cellStyle name="Currency 2 4 2 5 2 7 2" xfId="2611" xr:uid="{00000000-0005-0000-0000-0000330A0000}"/>
    <cellStyle name="Currency 2 4 2 5 2 8" xfId="2612" xr:uid="{00000000-0005-0000-0000-0000340A0000}"/>
    <cellStyle name="Currency 2 4 2 5 2 8 2" xfId="2613" xr:uid="{00000000-0005-0000-0000-0000350A0000}"/>
    <cellStyle name="Currency 2 4 2 5 2 9" xfId="2614" xr:uid="{00000000-0005-0000-0000-0000360A0000}"/>
    <cellStyle name="Currency 2 4 2 5 3" xfId="2615" xr:uid="{00000000-0005-0000-0000-0000370A0000}"/>
    <cellStyle name="Currency 2 4 2 5 4" xfId="2616" xr:uid="{00000000-0005-0000-0000-0000380A0000}"/>
    <cellStyle name="Currency 2 4 2 5 4 2" xfId="2617" xr:uid="{00000000-0005-0000-0000-0000390A0000}"/>
    <cellStyle name="Currency 2 4 2 5 4 3" xfId="2618" xr:uid="{00000000-0005-0000-0000-00003A0A0000}"/>
    <cellStyle name="Currency 2 4 2 5 5" xfId="2619" xr:uid="{00000000-0005-0000-0000-00003B0A0000}"/>
    <cellStyle name="Currency 2 4 2 5 5 2" xfId="2620" xr:uid="{00000000-0005-0000-0000-00003C0A0000}"/>
    <cellStyle name="Currency 2 4 2 5 5 2 2" xfId="2621" xr:uid="{00000000-0005-0000-0000-00003D0A0000}"/>
    <cellStyle name="Currency 2 4 2 5 5 3" xfId="2622" xr:uid="{00000000-0005-0000-0000-00003E0A0000}"/>
    <cellStyle name="Currency 2 4 2 5 6" xfId="2623" xr:uid="{00000000-0005-0000-0000-00003F0A0000}"/>
    <cellStyle name="Currency 2 4 2 5 6 2" xfId="2624" xr:uid="{00000000-0005-0000-0000-0000400A0000}"/>
    <cellStyle name="Currency 2 4 2 5 6 2 2" xfId="2625" xr:uid="{00000000-0005-0000-0000-0000410A0000}"/>
    <cellStyle name="Currency 2 4 2 5 6 3" xfId="2626" xr:uid="{00000000-0005-0000-0000-0000420A0000}"/>
    <cellStyle name="Currency 2 4 2 5 7" xfId="2627" xr:uid="{00000000-0005-0000-0000-0000430A0000}"/>
    <cellStyle name="Currency 2 4 2 5 7 2" xfId="2628" xr:uid="{00000000-0005-0000-0000-0000440A0000}"/>
    <cellStyle name="Currency 2 4 2 5 7 2 2" xfId="2629" xr:uid="{00000000-0005-0000-0000-0000450A0000}"/>
    <cellStyle name="Currency 2 4 2 5 7 3" xfId="2630" xr:uid="{00000000-0005-0000-0000-0000460A0000}"/>
    <cellStyle name="Currency 2 4 2 5 8" xfId="2631" xr:uid="{00000000-0005-0000-0000-0000470A0000}"/>
    <cellStyle name="Currency 2 4 2 5 8 2" xfId="2632" xr:uid="{00000000-0005-0000-0000-0000480A0000}"/>
    <cellStyle name="Currency 2 4 2 5 9" xfId="2633" xr:uid="{00000000-0005-0000-0000-0000490A0000}"/>
    <cellStyle name="Currency 2 4 2 5 9 2" xfId="2634" xr:uid="{00000000-0005-0000-0000-00004A0A0000}"/>
    <cellStyle name="Currency 2 4 2 6" xfId="2635" xr:uid="{00000000-0005-0000-0000-00004B0A0000}"/>
    <cellStyle name="Currency 2 4 2 6 2" xfId="2636" xr:uid="{00000000-0005-0000-0000-00004C0A0000}"/>
    <cellStyle name="Currency 2 4 2 6 2 10" xfId="2637" xr:uid="{00000000-0005-0000-0000-00004D0A0000}"/>
    <cellStyle name="Currency 2 4 2 6 2 2" xfId="2638" xr:uid="{00000000-0005-0000-0000-00004E0A0000}"/>
    <cellStyle name="Currency 2 4 2 6 2 3" xfId="2639" xr:uid="{00000000-0005-0000-0000-00004F0A0000}"/>
    <cellStyle name="Currency 2 4 2 6 2 4" xfId="2640" xr:uid="{00000000-0005-0000-0000-0000500A0000}"/>
    <cellStyle name="Currency 2 4 2 6 2 4 2" xfId="2641" xr:uid="{00000000-0005-0000-0000-0000510A0000}"/>
    <cellStyle name="Currency 2 4 2 6 2 4 2 2" xfId="2642" xr:uid="{00000000-0005-0000-0000-0000520A0000}"/>
    <cellStyle name="Currency 2 4 2 6 2 4 3" xfId="2643" xr:uid="{00000000-0005-0000-0000-0000530A0000}"/>
    <cellStyle name="Currency 2 4 2 6 2 5" xfId="2644" xr:uid="{00000000-0005-0000-0000-0000540A0000}"/>
    <cellStyle name="Currency 2 4 2 6 2 5 2" xfId="2645" xr:uid="{00000000-0005-0000-0000-0000550A0000}"/>
    <cellStyle name="Currency 2 4 2 6 2 5 2 2" xfId="2646" xr:uid="{00000000-0005-0000-0000-0000560A0000}"/>
    <cellStyle name="Currency 2 4 2 6 2 5 3" xfId="2647" xr:uid="{00000000-0005-0000-0000-0000570A0000}"/>
    <cellStyle name="Currency 2 4 2 6 2 6" xfId="2648" xr:uid="{00000000-0005-0000-0000-0000580A0000}"/>
    <cellStyle name="Currency 2 4 2 6 2 6 2" xfId="2649" xr:uid="{00000000-0005-0000-0000-0000590A0000}"/>
    <cellStyle name="Currency 2 4 2 6 2 6 2 2" xfId="2650" xr:uid="{00000000-0005-0000-0000-00005A0A0000}"/>
    <cellStyle name="Currency 2 4 2 6 2 6 3" xfId="2651" xr:uid="{00000000-0005-0000-0000-00005B0A0000}"/>
    <cellStyle name="Currency 2 4 2 6 2 7" xfId="2652" xr:uid="{00000000-0005-0000-0000-00005C0A0000}"/>
    <cellStyle name="Currency 2 4 2 6 2 7 2" xfId="2653" xr:uid="{00000000-0005-0000-0000-00005D0A0000}"/>
    <cellStyle name="Currency 2 4 2 6 2 8" xfId="2654" xr:uid="{00000000-0005-0000-0000-00005E0A0000}"/>
    <cellStyle name="Currency 2 4 2 6 2 8 2" xfId="2655" xr:uid="{00000000-0005-0000-0000-00005F0A0000}"/>
    <cellStyle name="Currency 2 4 2 6 2 9" xfId="2656" xr:uid="{00000000-0005-0000-0000-0000600A0000}"/>
    <cellStyle name="Currency 2 4 2 6 3" xfId="2657" xr:uid="{00000000-0005-0000-0000-0000610A0000}"/>
    <cellStyle name="Currency 2 4 2 6 4" xfId="2658" xr:uid="{00000000-0005-0000-0000-0000620A0000}"/>
    <cellStyle name="Currency 2 4 2 6 4 2" xfId="2659" xr:uid="{00000000-0005-0000-0000-0000630A0000}"/>
    <cellStyle name="Currency 2 4 2 6 4 2 2" xfId="2660" xr:uid="{00000000-0005-0000-0000-0000640A0000}"/>
    <cellStyle name="Currency 2 4 2 6 4 3" xfId="2661" xr:uid="{00000000-0005-0000-0000-0000650A0000}"/>
    <cellStyle name="Currency 2 4 2 6 5" xfId="2662" xr:uid="{00000000-0005-0000-0000-0000660A0000}"/>
    <cellStyle name="Currency 2 4 2 6 5 2" xfId="2663" xr:uid="{00000000-0005-0000-0000-0000670A0000}"/>
    <cellStyle name="Currency 2 4 2 6 5 2 2" xfId="2664" xr:uid="{00000000-0005-0000-0000-0000680A0000}"/>
    <cellStyle name="Currency 2 4 2 6 5 3" xfId="2665" xr:uid="{00000000-0005-0000-0000-0000690A0000}"/>
    <cellStyle name="Currency 2 4 2 7" xfId="2666" xr:uid="{00000000-0005-0000-0000-00006A0A0000}"/>
    <cellStyle name="Currency 2 4 2 7 2" xfId="2667" xr:uid="{00000000-0005-0000-0000-00006B0A0000}"/>
    <cellStyle name="Currency 2 4 2 7 3" xfId="2668" xr:uid="{00000000-0005-0000-0000-00006C0A0000}"/>
    <cellStyle name="Currency 2 4 2 7 3 2" xfId="2669" xr:uid="{00000000-0005-0000-0000-00006D0A0000}"/>
    <cellStyle name="Currency 2 4 2 7 3 3" xfId="2670" xr:uid="{00000000-0005-0000-0000-00006E0A0000}"/>
    <cellStyle name="Currency 2 4 2 7 4" xfId="2671" xr:uid="{00000000-0005-0000-0000-00006F0A0000}"/>
    <cellStyle name="Currency 2 4 2 7 4 2" xfId="2672" xr:uid="{00000000-0005-0000-0000-0000700A0000}"/>
    <cellStyle name="Currency 2 4 2 7 4 2 2" xfId="2673" xr:uid="{00000000-0005-0000-0000-0000710A0000}"/>
    <cellStyle name="Currency 2 4 2 7 4 3" xfId="2674" xr:uid="{00000000-0005-0000-0000-0000720A0000}"/>
    <cellStyle name="Currency 2 4 2 7 5" xfId="2675" xr:uid="{00000000-0005-0000-0000-0000730A0000}"/>
    <cellStyle name="Currency 2 4 2 7 5 2" xfId="2676" xr:uid="{00000000-0005-0000-0000-0000740A0000}"/>
    <cellStyle name="Currency 2 4 2 7 5 2 2" xfId="2677" xr:uid="{00000000-0005-0000-0000-0000750A0000}"/>
    <cellStyle name="Currency 2 4 2 7 5 3" xfId="2678" xr:uid="{00000000-0005-0000-0000-0000760A0000}"/>
    <cellStyle name="Currency 2 4 2 7 6" xfId="2679" xr:uid="{00000000-0005-0000-0000-0000770A0000}"/>
    <cellStyle name="Currency 2 4 2 7 6 2" xfId="2680" xr:uid="{00000000-0005-0000-0000-0000780A0000}"/>
    <cellStyle name="Currency 2 4 2 7 6 2 2" xfId="2681" xr:uid="{00000000-0005-0000-0000-0000790A0000}"/>
    <cellStyle name="Currency 2 4 2 7 6 3" xfId="2682" xr:uid="{00000000-0005-0000-0000-00007A0A0000}"/>
    <cellStyle name="Currency 2 4 2 7 7" xfId="2683" xr:uid="{00000000-0005-0000-0000-00007B0A0000}"/>
    <cellStyle name="Currency 2 4 2 7 7 2" xfId="2684" xr:uid="{00000000-0005-0000-0000-00007C0A0000}"/>
    <cellStyle name="Currency 2 4 2 7 8" xfId="2685" xr:uid="{00000000-0005-0000-0000-00007D0A0000}"/>
    <cellStyle name="Currency 2 4 2 7 8 2" xfId="2686" xr:uid="{00000000-0005-0000-0000-00007E0A0000}"/>
    <cellStyle name="Currency 2 4 2 7 9" xfId="2687" xr:uid="{00000000-0005-0000-0000-00007F0A0000}"/>
    <cellStyle name="Currency 2 4 2 8" xfId="2688" xr:uid="{00000000-0005-0000-0000-0000800A0000}"/>
    <cellStyle name="Currency 2 4 2 8 2" xfId="2689" xr:uid="{00000000-0005-0000-0000-0000810A0000}"/>
    <cellStyle name="Currency 2 4 2 8 3" xfId="2690" xr:uid="{00000000-0005-0000-0000-0000820A0000}"/>
    <cellStyle name="Currency 2 4 2 9" xfId="2691" xr:uid="{00000000-0005-0000-0000-0000830A0000}"/>
    <cellStyle name="Currency 2 4 3" xfId="2692" xr:uid="{00000000-0005-0000-0000-0000840A0000}"/>
    <cellStyle name="Currency 2 4 3 10" xfId="2693" xr:uid="{00000000-0005-0000-0000-0000850A0000}"/>
    <cellStyle name="Currency 2 4 3 10 2" xfId="2694" xr:uid="{00000000-0005-0000-0000-0000860A0000}"/>
    <cellStyle name="Currency 2 4 3 10 2 2" xfId="2695" xr:uid="{00000000-0005-0000-0000-0000870A0000}"/>
    <cellStyle name="Currency 2 4 3 10 3" xfId="2696" xr:uid="{00000000-0005-0000-0000-0000880A0000}"/>
    <cellStyle name="Currency 2 4 3 10 4" xfId="2697" xr:uid="{00000000-0005-0000-0000-0000890A0000}"/>
    <cellStyle name="Currency 2 4 3 11" xfId="2698" xr:uid="{00000000-0005-0000-0000-00008A0A0000}"/>
    <cellStyle name="Currency 2 4 3 11 2" xfId="2699" xr:uid="{00000000-0005-0000-0000-00008B0A0000}"/>
    <cellStyle name="Currency 2 4 3 11 2 2" xfId="2700" xr:uid="{00000000-0005-0000-0000-00008C0A0000}"/>
    <cellStyle name="Currency 2 4 3 11 3" xfId="2701" xr:uid="{00000000-0005-0000-0000-00008D0A0000}"/>
    <cellStyle name="Currency 2 4 3 12" xfId="2702" xr:uid="{00000000-0005-0000-0000-00008E0A0000}"/>
    <cellStyle name="Currency 2 4 3 12 2" xfId="2703" xr:uid="{00000000-0005-0000-0000-00008F0A0000}"/>
    <cellStyle name="Currency 2 4 3 12 2 2" xfId="2704" xr:uid="{00000000-0005-0000-0000-0000900A0000}"/>
    <cellStyle name="Currency 2 4 3 12 3" xfId="2705" xr:uid="{00000000-0005-0000-0000-0000910A0000}"/>
    <cellStyle name="Currency 2 4 3 13" xfId="2706" xr:uid="{00000000-0005-0000-0000-0000920A0000}"/>
    <cellStyle name="Currency 2 4 3 13 2" xfId="2707" xr:uid="{00000000-0005-0000-0000-0000930A0000}"/>
    <cellStyle name="Currency 2 4 3 14" xfId="2708" xr:uid="{00000000-0005-0000-0000-0000940A0000}"/>
    <cellStyle name="Currency 2 4 3 14 2" xfId="2709" xr:uid="{00000000-0005-0000-0000-0000950A0000}"/>
    <cellStyle name="Currency 2 4 3 15" xfId="2710" xr:uid="{00000000-0005-0000-0000-0000960A0000}"/>
    <cellStyle name="Currency 2 4 3 16" xfId="2711" xr:uid="{00000000-0005-0000-0000-0000970A0000}"/>
    <cellStyle name="Currency 2 4 3 17" xfId="2712" xr:uid="{00000000-0005-0000-0000-0000980A0000}"/>
    <cellStyle name="Currency 2 4 3 2" xfId="2713" xr:uid="{00000000-0005-0000-0000-0000990A0000}"/>
    <cellStyle name="Currency 2 4 3 2 10" xfId="2714" xr:uid="{00000000-0005-0000-0000-00009A0A0000}"/>
    <cellStyle name="Currency 2 4 3 2 10 2" xfId="2715" xr:uid="{00000000-0005-0000-0000-00009B0A0000}"/>
    <cellStyle name="Currency 2 4 3 2 10 2 2" xfId="2716" xr:uid="{00000000-0005-0000-0000-00009C0A0000}"/>
    <cellStyle name="Currency 2 4 3 2 10 3" xfId="2717" xr:uid="{00000000-0005-0000-0000-00009D0A0000}"/>
    <cellStyle name="Currency 2 4 3 2 11" xfId="2718" xr:uid="{00000000-0005-0000-0000-00009E0A0000}"/>
    <cellStyle name="Currency 2 4 3 2 11 2" xfId="2719" xr:uid="{00000000-0005-0000-0000-00009F0A0000}"/>
    <cellStyle name="Currency 2 4 3 2 12" xfId="2720" xr:uid="{00000000-0005-0000-0000-0000A00A0000}"/>
    <cellStyle name="Currency 2 4 3 2 12 2" xfId="2721" xr:uid="{00000000-0005-0000-0000-0000A10A0000}"/>
    <cellStyle name="Currency 2 4 3 2 13" xfId="2722" xr:uid="{00000000-0005-0000-0000-0000A20A0000}"/>
    <cellStyle name="Currency 2 4 3 2 14" xfId="2723" xr:uid="{00000000-0005-0000-0000-0000A30A0000}"/>
    <cellStyle name="Currency 2 4 3 2 15" xfId="2724" xr:uid="{00000000-0005-0000-0000-0000A40A0000}"/>
    <cellStyle name="Currency 2 4 3 2 2" xfId="2725" xr:uid="{00000000-0005-0000-0000-0000A50A0000}"/>
    <cellStyle name="Currency 2 4 3 2 2 2" xfId="2726" xr:uid="{00000000-0005-0000-0000-0000A60A0000}"/>
    <cellStyle name="Currency 2 4 3 2 2 2 2" xfId="2727" xr:uid="{00000000-0005-0000-0000-0000A70A0000}"/>
    <cellStyle name="Currency 2 4 3 2 2 2 3" xfId="2728" xr:uid="{00000000-0005-0000-0000-0000A80A0000}"/>
    <cellStyle name="Currency 2 4 3 2 2 2 3 2" xfId="2729" xr:uid="{00000000-0005-0000-0000-0000A90A0000}"/>
    <cellStyle name="Currency 2 4 3 2 2 2 3 3" xfId="2730" xr:uid="{00000000-0005-0000-0000-0000AA0A0000}"/>
    <cellStyle name="Currency 2 4 3 2 2 2 4" xfId="2731" xr:uid="{00000000-0005-0000-0000-0000AB0A0000}"/>
    <cellStyle name="Currency 2 4 3 2 2 2 4 2" xfId="2732" xr:uid="{00000000-0005-0000-0000-0000AC0A0000}"/>
    <cellStyle name="Currency 2 4 3 2 2 2 4 2 2" xfId="2733" xr:uid="{00000000-0005-0000-0000-0000AD0A0000}"/>
    <cellStyle name="Currency 2 4 3 2 2 2 4 3" xfId="2734" xr:uid="{00000000-0005-0000-0000-0000AE0A0000}"/>
    <cellStyle name="Currency 2 4 3 2 2 2 5" xfId="2735" xr:uid="{00000000-0005-0000-0000-0000AF0A0000}"/>
    <cellStyle name="Currency 2 4 3 2 2 2 5 2" xfId="2736" xr:uid="{00000000-0005-0000-0000-0000B00A0000}"/>
    <cellStyle name="Currency 2 4 3 2 2 2 5 2 2" xfId="2737" xr:uid="{00000000-0005-0000-0000-0000B10A0000}"/>
    <cellStyle name="Currency 2 4 3 2 2 2 5 3" xfId="2738" xr:uid="{00000000-0005-0000-0000-0000B20A0000}"/>
    <cellStyle name="Currency 2 4 3 2 2 2 6" xfId="2739" xr:uid="{00000000-0005-0000-0000-0000B30A0000}"/>
    <cellStyle name="Currency 2 4 3 2 2 2 6 2" xfId="2740" xr:uid="{00000000-0005-0000-0000-0000B40A0000}"/>
    <cellStyle name="Currency 2 4 3 2 2 2 6 2 2" xfId="2741" xr:uid="{00000000-0005-0000-0000-0000B50A0000}"/>
    <cellStyle name="Currency 2 4 3 2 2 2 6 3" xfId="2742" xr:uid="{00000000-0005-0000-0000-0000B60A0000}"/>
    <cellStyle name="Currency 2 4 3 2 2 2 7" xfId="2743" xr:uid="{00000000-0005-0000-0000-0000B70A0000}"/>
    <cellStyle name="Currency 2 4 3 2 2 2 7 2" xfId="2744" xr:uid="{00000000-0005-0000-0000-0000B80A0000}"/>
    <cellStyle name="Currency 2 4 3 2 2 2 8" xfId="2745" xr:uid="{00000000-0005-0000-0000-0000B90A0000}"/>
    <cellStyle name="Currency 2 4 3 2 2 2 8 2" xfId="2746" xr:uid="{00000000-0005-0000-0000-0000BA0A0000}"/>
    <cellStyle name="Currency 2 4 3 2 2 2 9" xfId="2747" xr:uid="{00000000-0005-0000-0000-0000BB0A0000}"/>
    <cellStyle name="Currency 2 4 3 2 2 3" xfId="2748" xr:uid="{00000000-0005-0000-0000-0000BC0A0000}"/>
    <cellStyle name="Currency 2 4 3 2 2 3 2" xfId="2749" xr:uid="{00000000-0005-0000-0000-0000BD0A0000}"/>
    <cellStyle name="Currency 2 4 3 2 2 3 3" xfId="2750" xr:uid="{00000000-0005-0000-0000-0000BE0A0000}"/>
    <cellStyle name="Currency 2 4 3 2 2 3 3 2" xfId="2751" xr:uid="{00000000-0005-0000-0000-0000BF0A0000}"/>
    <cellStyle name="Currency 2 4 3 2 2 3 3 3" xfId="2752" xr:uid="{00000000-0005-0000-0000-0000C00A0000}"/>
    <cellStyle name="Currency 2 4 3 2 2 3 4" xfId="2753" xr:uid="{00000000-0005-0000-0000-0000C10A0000}"/>
    <cellStyle name="Currency 2 4 3 2 2 3 4 2" xfId="2754" xr:uid="{00000000-0005-0000-0000-0000C20A0000}"/>
    <cellStyle name="Currency 2 4 3 2 2 3 4 2 2" xfId="2755" xr:uid="{00000000-0005-0000-0000-0000C30A0000}"/>
    <cellStyle name="Currency 2 4 3 2 2 3 4 3" xfId="2756" xr:uid="{00000000-0005-0000-0000-0000C40A0000}"/>
    <cellStyle name="Currency 2 4 3 2 2 3 5" xfId="2757" xr:uid="{00000000-0005-0000-0000-0000C50A0000}"/>
    <cellStyle name="Currency 2 4 3 2 2 3 5 2" xfId="2758" xr:uid="{00000000-0005-0000-0000-0000C60A0000}"/>
    <cellStyle name="Currency 2 4 3 2 2 3 5 2 2" xfId="2759" xr:uid="{00000000-0005-0000-0000-0000C70A0000}"/>
    <cellStyle name="Currency 2 4 3 2 2 3 5 3" xfId="2760" xr:uid="{00000000-0005-0000-0000-0000C80A0000}"/>
    <cellStyle name="Currency 2 4 3 2 2 3 6" xfId="2761" xr:uid="{00000000-0005-0000-0000-0000C90A0000}"/>
    <cellStyle name="Currency 2 4 3 2 2 3 6 2" xfId="2762" xr:uid="{00000000-0005-0000-0000-0000CA0A0000}"/>
    <cellStyle name="Currency 2 4 3 2 2 3 6 2 2" xfId="2763" xr:uid="{00000000-0005-0000-0000-0000CB0A0000}"/>
    <cellStyle name="Currency 2 4 3 2 2 3 6 3" xfId="2764" xr:uid="{00000000-0005-0000-0000-0000CC0A0000}"/>
    <cellStyle name="Currency 2 4 3 2 2 3 7" xfId="2765" xr:uid="{00000000-0005-0000-0000-0000CD0A0000}"/>
    <cellStyle name="Currency 2 4 3 2 2 3 7 2" xfId="2766" xr:uid="{00000000-0005-0000-0000-0000CE0A0000}"/>
    <cellStyle name="Currency 2 4 3 2 2 3 8" xfId="2767" xr:uid="{00000000-0005-0000-0000-0000CF0A0000}"/>
    <cellStyle name="Currency 2 4 3 2 2 3 8 2" xfId="2768" xr:uid="{00000000-0005-0000-0000-0000D00A0000}"/>
    <cellStyle name="Currency 2 4 3 2 2 3 9" xfId="2769" xr:uid="{00000000-0005-0000-0000-0000D10A0000}"/>
    <cellStyle name="Currency 2 4 3 2 2 4" xfId="2770" xr:uid="{00000000-0005-0000-0000-0000D20A0000}"/>
    <cellStyle name="Currency 2 4 3 2 2 4 2" xfId="2771" xr:uid="{00000000-0005-0000-0000-0000D30A0000}"/>
    <cellStyle name="Currency 2 4 3 2 2 4 3" xfId="2772" xr:uid="{00000000-0005-0000-0000-0000D40A0000}"/>
    <cellStyle name="Currency 2 4 3 2 2 4 3 2" xfId="2773" xr:uid="{00000000-0005-0000-0000-0000D50A0000}"/>
    <cellStyle name="Currency 2 4 3 2 2 4 3 2 2" xfId="2774" xr:uid="{00000000-0005-0000-0000-0000D60A0000}"/>
    <cellStyle name="Currency 2 4 3 2 2 4 3 3" xfId="2775" xr:uid="{00000000-0005-0000-0000-0000D70A0000}"/>
    <cellStyle name="Currency 2 4 3 2 2 4 4" xfId="2776" xr:uid="{00000000-0005-0000-0000-0000D80A0000}"/>
    <cellStyle name="Currency 2 4 3 2 2 4 4 2" xfId="2777" xr:uid="{00000000-0005-0000-0000-0000D90A0000}"/>
    <cellStyle name="Currency 2 4 3 2 2 4 4 2 2" xfId="2778" xr:uid="{00000000-0005-0000-0000-0000DA0A0000}"/>
    <cellStyle name="Currency 2 4 3 2 2 4 4 3" xfId="2779" xr:uid="{00000000-0005-0000-0000-0000DB0A0000}"/>
    <cellStyle name="Currency 2 4 3 2 2 4 5" xfId="2780" xr:uid="{00000000-0005-0000-0000-0000DC0A0000}"/>
    <cellStyle name="Currency 2 4 3 2 2 4 5 2" xfId="2781" xr:uid="{00000000-0005-0000-0000-0000DD0A0000}"/>
    <cellStyle name="Currency 2 4 3 2 2 4 5 2 2" xfId="2782" xr:uid="{00000000-0005-0000-0000-0000DE0A0000}"/>
    <cellStyle name="Currency 2 4 3 2 2 4 5 3" xfId="2783" xr:uid="{00000000-0005-0000-0000-0000DF0A0000}"/>
    <cellStyle name="Currency 2 4 3 2 2 4 6" xfId="2784" xr:uid="{00000000-0005-0000-0000-0000E00A0000}"/>
    <cellStyle name="Currency 2 4 3 2 2 4 6 2" xfId="2785" xr:uid="{00000000-0005-0000-0000-0000E10A0000}"/>
    <cellStyle name="Currency 2 4 3 2 2 4 7" xfId="2786" xr:uid="{00000000-0005-0000-0000-0000E20A0000}"/>
    <cellStyle name="Currency 2 4 3 2 2 4 7 2" xfId="2787" xr:uid="{00000000-0005-0000-0000-0000E30A0000}"/>
    <cellStyle name="Currency 2 4 3 2 2 4 8" xfId="2788" xr:uid="{00000000-0005-0000-0000-0000E40A0000}"/>
    <cellStyle name="Currency 2 4 3 2 2 4 9" xfId="2789" xr:uid="{00000000-0005-0000-0000-0000E50A0000}"/>
    <cellStyle name="Currency 2 4 3 2 2 5" xfId="2790" xr:uid="{00000000-0005-0000-0000-0000E60A0000}"/>
    <cellStyle name="Currency 2 4 3 2 2 5 2" xfId="2791" xr:uid="{00000000-0005-0000-0000-0000E70A0000}"/>
    <cellStyle name="Currency 2 4 3 2 2 5 3" xfId="2792" xr:uid="{00000000-0005-0000-0000-0000E80A0000}"/>
    <cellStyle name="Currency 2 4 3 2 2 6" xfId="2793" xr:uid="{00000000-0005-0000-0000-0000E90A0000}"/>
    <cellStyle name="Currency 2 4 3 2 2 6 2" xfId="2794" xr:uid="{00000000-0005-0000-0000-0000EA0A0000}"/>
    <cellStyle name="Currency 2 4 3 2 2 6 2 2" xfId="2795" xr:uid="{00000000-0005-0000-0000-0000EB0A0000}"/>
    <cellStyle name="Currency 2 4 3 2 2 6 2 2 2" xfId="2796" xr:uid="{00000000-0005-0000-0000-0000EC0A0000}"/>
    <cellStyle name="Currency 2 4 3 2 2 6 2 3" xfId="2797" xr:uid="{00000000-0005-0000-0000-0000ED0A0000}"/>
    <cellStyle name="Currency 2 4 3 2 2 6 3" xfId="2798" xr:uid="{00000000-0005-0000-0000-0000EE0A0000}"/>
    <cellStyle name="Currency 2 4 3 2 2 6 3 2" xfId="2799" xr:uid="{00000000-0005-0000-0000-0000EF0A0000}"/>
    <cellStyle name="Currency 2 4 3 2 2 6 3 2 2" xfId="2800" xr:uid="{00000000-0005-0000-0000-0000F00A0000}"/>
    <cellStyle name="Currency 2 4 3 2 2 6 3 3" xfId="2801" xr:uid="{00000000-0005-0000-0000-0000F10A0000}"/>
    <cellStyle name="Currency 2 4 3 2 2 6 4" xfId="2802" xr:uid="{00000000-0005-0000-0000-0000F20A0000}"/>
    <cellStyle name="Currency 2 4 3 2 2 6 4 2" xfId="2803" xr:uid="{00000000-0005-0000-0000-0000F30A0000}"/>
    <cellStyle name="Currency 2 4 3 2 2 6 4 2 2" xfId="2804" xr:uid="{00000000-0005-0000-0000-0000F40A0000}"/>
    <cellStyle name="Currency 2 4 3 2 2 6 4 3" xfId="2805" xr:uid="{00000000-0005-0000-0000-0000F50A0000}"/>
    <cellStyle name="Currency 2 4 3 2 2 6 5" xfId="2806" xr:uid="{00000000-0005-0000-0000-0000F60A0000}"/>
    <cellStyle name="Currency 2 4 3 2 2 6 5 2" xfId="2807" xr:uid="{00000000-0005-0000-0000-0000F70A0000}"/>
    <cellStyle name="Currency 2 4 3 2 2 6 6" xfId="2808" xr:uid="{00000000-0005-0000-0000-0000F80A0000}"/>
    <cellStyle name="Currency 2 4 3 2 2 6 6 2" xfId="2809" xr:uid="{00000000-0005-0000-0000-0000F90A0000}"/>
    <cellStyle name="Currency 2 4 3 2 2 6 7" xfId="2810" xr:uid="{00000000-0005-0000-0000-0000FA0A0000}"/>
    <cellStyle name="Currency 2 4 3 2 2 7" xfId="2811" xr:uid="{00000000-0005-0000-0000-0000FB0A0000}"/>
    <cellStyle name="Currency 2 4 3 2 2 7 2" xfId="2812" xr:uid="{00000000-0005-0000-0000-0000FC0A0000}"/>
    <cellStyle name="Currency 2 4 3 2 2 7 2 2" xfId="2813" xr:uid="{00000000-0005-0000-0000-0000FD0A0000}"/>
    <cellStyle name="Currency 2 4 3 2 2 7 3" xfId="2814" xr:uid="{00000000-0005-0000-0000-0000FE0A0000}"/>
    <cellStyle name="Currency 2 4 3 2 2 8" xfId="2815" xr:uid="{00000000-0005-0000-0000-0000FF0A0000}"/>
    <cellStyle name="Currency 2 4 3 2 2 8 2" xfId="2816" xr:uid="{00000000-0005-0000-0000-0000000B0000}"/>
    <cellStyle name="Currency 2 4 3 2 2 8 2 2" xfId="2817" xr:uid="{00000000-0005-0000-0000-0000010B0000}"/>
    <cellStyle name="Currency 2 4 3 2 2 8 3" xfId="2818" xr:uid="{00000000-0005-0000-0000-0000020B0000}"/>
    <cellStyle name="Currency 2 4 3 2 3" xfId="2819" xr:uid="{00000000-0005-0000-0000-0000030B0000}"/>
    <cellStyle name="Currency 2 4 3 2 3 10" xfId="2820" xr:uid="{00000000-0005-0000-0000-0000040B0000}"/>
    <cellStyle name="Currency 2 4 3 2 3 2" xfId="2821" xr:uid="{00000000-0005-0000-0000-0000050B0000}"/>
    <cellStyle name="Currency 2 4 3 2 3 2 2" xfId="2822" xr:uid="{00000000-0005-0000-0000-0000060B0000}"/>
    <cellStyle name="Currency 2 4 3 2 3 2 3" xfId="2823" xr:uid="{00000000-0005-0000-0000-0000070B0000}"/>
    <cellStyle name="Currency 2 4 3 2 3 2 3 2" xfId="2824" xr:uid="{00000000-0005-0000-0000-0000080B0000}"/>
    <cellStyle name="Currency 2 4 3 2 3 2 3 3" xfId="2825" xr:uid="{00000000-0005-0000-0000-0000090B0000}"/>
    <cellStyle name="Currency 2 4 3 2 3 2 4" xfId="2826" xr:uid="{00000000-0005-0000-0000-00000A0B0000}"/>
    <cellStyle name="Currency 2 4 3 2 3 2 4 2" xfId="2827" xr:uid="{00000000-0005-0000-0000-00000B0B0000}"/>
    <cellStyle name="Currency 2 4 3 2 3 2 4 2 2" xfId="2828" xr:uid="{00000000-0005-0000-0000-00000C0B0000}"/>
    <cellStyle name="Currency 2 4 3 2 3 2 4 3" xfId="2829" xr:uid="{00000000-0005-0000-0000-00000D0B0000}"/>
    <cellStyle name="Currency 2 4 3 2 3 2 5" xfId="2830" xr:uid="{00000000-0005-0000-0000-00000E0B0000}"/>
    <cellStyle name="Currency 2 4 3 2 3 2 5 2" xfId="2831" xr:uid="{00000000-0005-0000-0000-00000F0B0000}"/>
    <cellStyle name="Currency 2 4 3 2 3 2 5 2 2" xfId="2832" xr:uid="{00000000-0005-0000-0000-0000100B0000}"/>
    <cellStyle name="Currency 2 4 3 2 3 2 5 3" xfId="2833" xr:uid="{00000000-0005-0000-0000-0000110B0000}"/>
    <cellStyle name="Currency 2 4 3 2 3 2 6" xfId="2834" xr:uid="{00000000-0005-0000-0000-0000120B0000}"/>
    <cellStyle name="Currency 2 4 3 2 3 2 6 2" xfId="2835" xr:uid="{00000000-0005-0000-0000-0000130B0000}"/>
    <cellStyle name="Currency 2 4 3 2 3 2 6 2 2" xfId="2836" xr:uid="{00000000-0005-0000-0000-0000140B0000}"/>
    <cellStyle name="Currency 2 4 3 2 3 2 6 3" xfId="2837" xr:uid="{00000000-0005-0000-0000-0000150B0000}"/>
    <cellStyle name="Currency 2 4 3 2 3 2 7" xfId="2838" xr:uid="{00000000-0005-0000-0000-0000160B0000}"/>
    <cellStyle name="Currency 2 4 3 2 3 2 7 2" xfId="2839" xr:uid="{00000000-0005-0000-0000-0000170B0000}"/>
    <cellStyle name="Currency 2 4 3 2 3 2 8" xfId="2840" xr:uid="{00000000-0005-0000-0000-0000180B0000}"/>
    <cellStyle name="Currency 2 4 3 2 3 2 8 2" xfId="2841" xr:uid="{00000000-0005-0000-0000-0000190B0000}"/>
    <cellStyle name="Currency 2 4 3 2 3 2 9" xfId="2842" xr:uid="{00000000-0005-0000-0000-00001A0B0000}"/>
    <cellStyle name="Currency 2 4 3 2 3 3" xfId="2843" xr:uid="{00000000-0005-0000-0000-00001B0B0000}"/>
    <cellStyle name="Currency 2 4 3 2 3 4" xfId="2844" xr:uid="{00000000-0005-0000-0000-00001C0B0000}"/>
    <cellStyle name="Currency 2 4 3 2 3 4 2" xfId="2845" xr:uid="{00000000-0005-0000-0000-00001D0B0000}"/>
    <cellStyle name="Currency 2 4 3 2 3 4 3" xfId="2846" xr:uid="{00000000-0005-0000-0000-00001E0B0000}"/>
    <cellStyle name="Currency 2 4 3 2 3 5" xfId="2847" xr:uid="{00000000-0005-0000-0000-00001F0B0000}"/>
    <cellStyle name="Currency 2 4 3 2 3 5 2" xfId="2848" xr:uid="{00000000-0005-0000-0000-0000200B0000}"/>
    <cellStyle name="Currency 2 4 3 2 3 5 2 2" xfId="2849" xr:uid="{00000000-0005-0000-0000-0000210B0000}"/>
    <cellStyle name="Currency 2 4 3 2 3 5 3" xfId="2850" xr:uid="{00000000-0005-0000-0000-0000220B0000}"/>
    <cellStyle name="Currency 2 4 3 2 3 6" xfId="2851" xr:uid="{00000000-0005-0000-0000-0000230B0000}"/>
    <cellStyle name="Currency 2 4 3 2 3 6 2" xfId="2852" xr:uid="{00000000-0005-0000-0000-0000240B0000}"/>
    <cellStyle name="Currency 2 4 3 2 3 6 2 2" xfId="2853" xr:uid="{00000000-0005-0000-0000-0000250B0000}"/>
    <cellStyle name="Currency 2 4 3 2 3 6 3" xfId="2854" xr:uid="{00000000-0005-0000-0000-0000260B0000}"/>
    <cellStyle name="Currency 2 4 3 2 3 7" xfId="2855" xr:uid="{00000000-0005-0000-0000-0000270B0000}"/>
    <cellStyle name="Currency 2 4 3 2 3 7 2" xfId="2856" xr:uid="{00000000-0005-0000-0000-0000280B0000}"/>
    <cellStyle name="Currency 2 4 3 2 3 7 2 2" xfId="2857" xr:uid="{00000000-0005-0000-0000-0000290B0000}"/>
    <cellStyle name="Currency 2 4 3 2 3 7 3" xfId="2858" xr:uid="{00000000-0005-0000-0000-00002A0B0000}"/>
    <cellStyle name="Currency 2 4 3 2 3 8" xfId="2859" xr:uid="{00000000-0005-0000-0000-00002B0B0000}"/>
    <cellStyle name="Currency 2 4 3 2 3 8 2" xfId="2860" xr:uid="{00000000-0005-0000-0000-00002C0B0000}"/>
    <cellStyle name="Currency 2 4 3 2 3 9" xfId="2861" xr:uid="{00000000-0005-0000-0000-00002D0B0000}"/>
    <cellStyle name="Currency 2 4 3 2 3 9 2" xfId="2862" xr:uid="{00000000-0005-0000-0000-00002E0B0000}"/>
    <cellStyle name="Currency 2 4 3 2 4" xfId="2863" xr:uid="{00000000-0005-0000-0000-00002F0B0000}"/>
    <cellStyle name="Currency 2 4 3 2 4 2" xfId="2864" xr:uid="{00000000-0005-0000-0000-0000300B0000}"/>
    <cellStyle name="Currency 2 4 3 2 4 2 10" xfId="2865" xr:uid="{00000000-0005-0000-0000-0000310B0000}"/>
    <cellStyle name="Currency 2 4 3 2 4 2 2" xfId="2866" xr:uid="{00000000-0005-0000-0000-0000320B0000}"/>
    <cellStyle name="Currency 2 4 3 2 4 2 3" xfId="2867" xr:uid="{00000000-0005-0000-0000-0000330B0000}"/>
    <cellStyle name="Currency 2 4 3 2 4 2 4" xfId="2868" xr:uid="{00000000-0005-0000-0000-0000340B0000}"/>
    <cellStyle name="Currency 2 4 3 2 4 2 4 2" xfId="2869" xr:uid="{00000000-0005-0000-0000-0000350B0000}"/>
    <cellStyle name="Currency 2 4 3 2 4 2 4 2 2" xfId="2870" xr:uid="{00000000-0005-0000-0000-0000360B0000}"/>
    <cellStyle name="Currency 2 4 3 2 4 2 4 3" xfId="2871" xr:uid="{00000000-0005-0000-0000-0000370B0000}"/>
    <cellStyle name="Currency 2 4 3 2 4 2 5" xfId="2872" xr:uid="{00000000-0005-0000-0000-0000380B0000}"/>
    <cellStyle name="Currency 2 4 3 2 4 2 5 2" xfId="2873" xr:uid="{00000000-0005-0000-0000-0000390B0000}"/>
    <cellStyle name="Currency 2 4 3 2 4 2 5 2 2" xfId="2874" xr:uid="{00000000-0005-0000-0000-00003A0B0000}"/>
    <cellStyle name="Currency 2 4 3 2 4 2 5 3" xfId="2875" xr:uid="{00000000-0005-0000-0000-00003B0B0000}"/>
    <cellStyle name="Currency 2 4 3 2 4 2 6" xfId="2876" xr:uid="{00000000-0005-0000-0000-00003C0B0000}"/>
    <cellStyle name="Currency 2 4 3 2 4 2 6 2" xfId="2877" xr:uid="{00000000-0005-0000-0000-00003D0B0000}"/>
    <cellStyle name="Currency 2 4 3 2 4 2 6 2 2" xfId="2878" xr:uid="{00000000-0005-0000-0000-00003E0B0000}"/>
    <cellStyle name="Currency 2 4 3 2 4 2 6 3" xfId="2879" xr:uid="{00000000-0005-0000-0000-00003F0B0000}"/>
    <cellStyle name="Currency 2 4 3 2 4 2 7" xfId="2880" xr:uid="{00000000-0005-0000-0000-0000400B0000}"/>
    <cellStyle name="Currency 2 4 3 2 4 2 7 2" xfId="2881" xr:uid="{00000000-0005-0000-0000-0000410B0000}"/>
    <cellStyle name="Currency 2 4 3 2 4 2 8" xfId="2882" xr:uid="{00000000-0005-0000-0000-0000420B0000}"/>
    <cellStyle name="Currency 2 4 3 2 4 2 8 2" xfId="2883" xr:uid="{00000000-0005-0000-0000-0000430B0000}"/>
    <cellStyle name="Currency 2 4 3 2 4 2 9" xfId="2884" xr:uid="{00000000-0005-0000-0000-0000440B0000}"/>
    <cellStyle name="Currency 2 4 3 2 4 3" xfId="2885" xr:uid="{00000000-0005-0000-0000-0000450B0000}"/>
    <cellStyle name="Currency 2 4 3 2 4 4" xfId="2886" xr:uid="{00000000-0005-0000-0000-0000460B0000}"/>
    <cellStyle name="Currency 2 4 3 2 4 4 2" xfId="2887" xr:uid="{00000000-0005-0000-0000-0000470B0000}"/>
    <cellStyle name="Currency 2 4 3 2 4 4 2 2" xfId="2888" xr:uid="{00000000-0005-0000-0000-0000480B0000}"/>
    <cellStyle name="Currency 2 4 3 2 4 4 3" xfId="2889" xr:uid="{00000000-0005-0000-0000-0000490B0000}"/>
    <cellStyle name="Currency 2 4 3 2 4 5" xfId="2890" xr:uid="{00000000-0005-0000-0000-00004A0B0000}"/>
    <cellStyle name="Currency 2 4 3 2 4 5 2" xfId="2891" xr:uid="{00000000-0005-0000-0000-00004B0B0000}"/>
    <cellStyle name="Currency 2 4 3 2 4 5 2 2" xfId="2892" xr:uid="{00000000-0005-0000-0000-00004C0B0000}"/>
    <cellStyle name="Currency 2 4 3 2 4 5 3" xfId="2893" xr:uid="{00000000-0005-0000-0000-00004D0B0000}"/>
    <cellStyle name="Currency 2 4 3 2 5" xfId="2894" xr:uid="{00000000-0005-0000-0000-00004E0B0000}"/>
    <cellStyle name="Currency 2 4 3 2 5 2" xfId="2895" xr:uid="{00000000-0005-0000-0000-00004F0B0000}"/>
    <cellStyle name="Currency 2 4 3 2 5 3" xfId="2896" xr:uid="{00000000-0005-0000-0000-0000500B0000}"/>
    <cellStyle name="Currency 2 4 3 2 5 3 2" xfId="2897" xr:uid="{00000000-0005-0000-0000-0000510B0000}"/>
    <cellStyle name="Currency 2 4 3 2 5 3 3" xfId="2898" xr:uid="{00000000-0005-0000-0000-0000520B0000}"/>
    <cellStyle name="Currency 2 4 3 2 5 4" xfId="2899" xr:uid="{00000000-0005-0000-0000-0000530B0000}"/>
    <cellStyle name="Currency 2 4 3 2 5 4 2" xfId="2900" xr:uid="{00000000-0005-0000-0000-0000540B0000}"/>
    <cellStyle name="Currency 2 4 3 2 5 4 2 2" xfId="2901" xr:uid="{00000000-0005-0000-0000-0000550B0000}"/>
    <cellStyle name="Currency 2 4 3 2 5 4 3" xfId="2902" xr:uid="{00000000-0005-0000-0000-0000560B0000}"/>
    <cellStyle name="Currency 2 4 3 2 5 5" xfId="2903" xr:uid="{00000000-0005-0000-0000-0000570B0000}"/>
    <cellStyle name="Currency 2 4 3 2 5 5 2" xfId="2904" xr:uid="{00000000-0005-0000-0000-0000580B0000}"/>
    <cellStyle name="Currency 2 4 3 2 5 5 2 2" xfId="2905" xr:uid="{00000000-0005-0000-0000-0000590B0000}"/>
    <cellStyle name="Currency 2 4 3 2 5 5 3" xfId="2906" xr:uid="{00000000-0005-0000-0000-00005A0B0000}"/>
    <cellStyle name="Currency 2 4 3 2 5 6" xfId="2907" xr:uid="{00000000-0005-0000-0000-00005B0B0000}"/>
    <cellStyle name="Currency 2 4 3 2 5 6 2" xfId="2908" xr:uid="{00000000-0005-0000-0000-00005C0B0000}"/>
    <cellStyle name="Currency 2 4 3 2 5 6 2 2" xfId="2909" xr:uid="{00000000-0005-0000-0000-00005D0B0000}"/>
    <cellStyle name="Currency 2 4 3 2 5 6 3" xfId="2910" xr:uid="{00000000-0005-0000-0000-00005E0B0000}"/>
    <cellStyle name="Currency 2 4 3 2 5 7" xfId="2911" xr:uid="{00000000-0005-0000-0000-00005F0B0000}"/>
    <cellStyle name="Currency 2 4 3 2 5 7 2" xfId="2912" xr:uid="{00000000-0005-0000-0000-0000600B0000}"/>
    <cellStyle name="Currency 2 4 3 2 5 8" xfId="2913" xr:uid="{00000000-0005-0000-0000-0000610B0000}"/>
    <cellStyle name="Currency 2 4 3 2 5 8 2" xfId="2914" xr:uid="{00000000-0005-0000-0000-0000620B0000}"/>
    <cellStyle name="Currency 2 4 3 2 5 9" xfId="2915" xr:uid="{00000000-0005-0000-0000-0000630B0000}"/>
    <cellStyle name="Currency 2 4 3 2 6" xfId="2916" xr:uid="{00000000-0005-0000-0000-0000640B0000}"/>
    <cellStyle name="Currency 2 4 3 2 6 2" xfId="2917" xr:uid="{00000000-0005-0000-0000-0000650B0000}"/>
    <cellStyle name="Currency 2 4 3 2 6 3" xfId="2918" xr:uid="{00000000-0005-0000-0000-0000660B0000}"/>
    <cellStyle name="Currency 2 4 3 2 7" xfId="2919" xr:uid="{00000000-0005-0000-0000-0000670B0000}"/>
    <cellStyle name="Currency 2 4 3 2 8" xfId="2920" xr:uid="{00000000-0005-0000-0000-0000680B0000}"/>
    <cellStyle name="Currency 2 4 3 2 8 2" xfId="2921" xr:uid="{00000000-0005-0000-0000-0000690B0000}"/>
    <cellStyle name="Currency 2 4 3 2 8 2 2" xfId="2922" xr:uid="{00000000-0005-0000-0000-00006A0B0000}"/>
    <cellStyle name="Currency 2 4 3 2 8 3" xfId="2923" xr:uid="{00000000-0005-0000-0000-00006B0B0000}"/>
    <cellStyle name="Currency 2 4 3 2 8 4" xfId="2924" xr:uid="{00000000-0005-0000-0000-00006C0B0000}"/>
    <cellStyle name="Currency 2 4 3 2 9" xfId="2925" xr:uid="{00000000-0005-0000-0000-00006D0B0000}"/>
    <cellStyle name="Currency 2 4 3 2 9 2" xfId="2926" xr:uid="{00000000-0005-0000-0000-00006E0B0000}"/>
    <cellStyle name="Currency 2 4 3 2 9 2 2" xfId="2927" xr:uid="{00000000-0005-0000-0000-00006F0B0000}"/>
    <cellStyle name="Currency 2 4 3 2 9 3" xfId="2928" xr:uid="{00000000-0005-0000-0000-0000700B0000}"/>
    <cellStyle name="Currency 2 4 3 3" xfId="2929" xr:uid="{00000000-0005-0000-0000-0000710B0000}"/>
    <cellStyle name="Currency 2 4 3 3 10" xfId="2930" xr:uid="{00000000-0005-0000-0000-0000720B0000}"/>
    <cellStyle name="Currency 2 4 3 3 10 2" xfId="2931" xr:uid="{00000000-0005-0000-0000-0000730B0000}"/>
    <cellStyle name="Currency 2 4 3 3 10 2 2" xfId="2932" xr:uid="{00000000-0005-0000-0000-0000740B0000}"/>
    <cellStyle name="Currency 2 4 3 3 10 3" xfId="2933" xr:uid="{00000000-0005-0000-0000-0000750B0000}"/>
    <cellStyle name="Currency 2 4 3 3 11" xfId="2934" xr:uid="{00000000-0005-0000-0000-0000760B0000}"/>
    <cellStyle name="Currency 2 4 3 3 11 2" xfId="2935" xr:uid="{00000000-0005-0000-0000-0000770B0000}"/>
    <cellStyle name="Currency 2 4 3 3 12" xfId="2936" xr:uid="{00000000-0005-0000-0000-0000780B0000}"/>
    <cellStyle name="Currency 2 4 3 3 12 2" xfId="2937" xr:uid="{00000000-0005-0000-0000-0000790B0000}"/>
    <cellStyle name="Currency 2 4 3 3 13" xfId="2938" xr:uid="{00000000-0005-0000-0000-00007A0B0000}"/>
    <cellStyle name="Currency 2 4 3 3 14" xfId="2939" xr:uid="{00000000-0005-0000-0000-00007B0B0000}"/>
    <cellStyle name="Currency 2 4 3 3 15" xfId="2940" xr:uid="{00000000-0005-0000-0000-00007C0B0000}"/>
    <cellStyle name="Currency 2 4 3 3 2" xfId="2941" xr:uid="{00000000-0005-0000-0000-00007D0B0000}"/>
    <cellStyle name="Currency 2 4 3 3 2 2" xfId="2942" xr:uid="{00000000-0005-0000-0000-00007E0B0000}"/>
    <cellStyle name="Currency 2 4 3 3 2 2 2" xfId="2943" xr:uid="{00000000-0005-0000-0000-00007F0B0000}"/>
    <cellStyle name="Currency 2 4 3 3 2 2 3" xfId="2944" xr:uid="{00000000-0005-0000-0000-0000800B0000}"/>
    <cellStyle name="Currency 2 4 3 3 2 2 3 2" xfId="2945" xr:uid="{00000000-0005-0000-0000-0000810B0000}"/>
    <cellStyle name="Currency 2 4 3 3 2 2 3 3" xfId="2946" xr:uid="{00000000-0005-0000-0000-0000820B0000}"/>
    <cellStyle name="Currency 2 4 3 3 2 2 4" xfId="2947" xr:uid="{00000000-0005-0000-0000-0000830B0000}"/>
    <cellStyle name="Currency 2 4 3 3 2 2 4 2" xfId="2948" xr:uid="{00000000-0005-0000-0000-0000840B0000}"/>
    <cellStyle name="Currency 2 4 3 3 2 2 4 2 2" xfId="2949" xr:uid="{00000000-0005-0000-0000-0000850B0000}"/>
    <cellStyle name="Currency 2 4 3 3 2 2 4 3" xfId="2950" xr:uid="{00000000-0005-0000-0000-0000860B0000}"/>
    <cellStyle name="Currency 2 4 3 3 2 2 5" xfId="2951" xr:uid="{00000000-0005-0000-0000-0000870B0000}"/>
    <cellStyle name="Currency 2 4 3 3 2 2 5 2" xfId="2952" xr:uid="{00000000-0005-0000-0000-0000880B0000}"/>
    <cellStyle name="Currency 2 4 3 3 2 2 5 2 2" xfId="2953" xr:uid="{00000000-0005-0000-0000-0000890B0000}"/>
    <cellStyle name="Currency 2 4 3 3 2 2 5 3" xfId="2954" xr:uid="{00000000-0005-0000-0000-00008A0B0000}"/>
    <cellStyle name="Currency 2 4 3 3 2 2 6" xfId="2955" xr:uid="{00000000-0005-0000-0000-00008B0B0000}"/>
    <cellStyle name="Currency 2 4 3 3 2 2 6 2" xfId="2956" xr:uid="{00000000-0005-0000-0000-00008C0B0000}"/>
    <cellStyle name="Currency 2 4 3 3 2 2 6 2 2" xfId="2957" xr:uid="{00000000-0005-0000-0000-00008D0B0000}"/>
    <cellStyle name="Currency 2 4 3 3 2 2 6 3" xfId="2958" xr:uid="{00000000-0005-0000-0000-00008E0B0000}"/>
    <cellStyle name="Currency 2 4 3 3 2 2 7" xfId="2959" xr:uid="{00000000-0005-0000-0000-00008F0B0000}"/>
    <cellStyle name="Currency 2 4 3 3 2 2 7 2" xfId="2960" xr:uid="{00000000-0005-0000-0000-0000900B0000}"/>
    <cellStyle name="Currency 2 4 3 3 2 2 8" xfId="2961" xr:uid="{00000000-0005-0000-0000-0000910B0000}"/>
    <cellStyle name="Currency 2 4 3 3 2 2 8 2" xfId="2962" xr:uid="{00000000-0005-0000-0000-0000920B0000}"/>
    <cellStyle name="Currency 2 4 3 3 2 2 9" xfId="2963" xr:uid="{00000000-0005-0000-0000-0000930B0000}"/>
    <cellStyle name="Currency 2 4 3 3 2 3" xfId="2964" xr:uid="{00000000-0005-0000-0000-0000940B0000}"/>
    <cellStyle name="Currency 2 4 3 3 2 3 2" xfId="2965" xr:uid="{00000000-0005-0000-0000-0000950B0000}"/>
    <cellStyle name="Currency 2 4 3 3 2 3 3" xfId="2966" xr:uid="{00000000-0005-0000-0000-0000960B0000}"/>
    <cellStyle name="Currency 2 4 3 3 2 3 3 2" xfId="2967" xr:uid="{00000000-0005-0000-0000-0000970B0000}"/>
    <cellStyle name="Currency 2 4 3 3 2 3 3 3" xfId="2968" xr:uid="{00000000-0005-0000-0000-0000980B0000}"/>
    <cellStyle name="Currency 2 4 3 3 2 3 4" xfId="2969" xr:uid="{00000000-0005-0000-0000-0000990B0000}"/>
    <cellStyle name="Currency 2 4 3 3 2 3 4 2" xfId="2970" xr:uid="{00000000-0005-0000-0000-00009A0B0000}"/>
    <cellStyle name="Currency 2 4 3 3 2 3 4 2 2" xfId="2971" xr:uid="{00000000-0005-0000-0000-00009B0B0000}"/>
    <cellStyle name="Currency 2 4 3 3 2 3 4 3" xfId="2972" xr:uid="{00000000-0005-0000-0000-00009C0B0000}"/>
    <cellStyle name="Currency 2 4 3 3 2 3 5" xfId="2973" xr:uid="{00000000-0005-0000-0000-00009D0B0000}"/>
    <cellStyle name="Currency 2 4 3 3 2 3 5 2" xfId="2974" xr:uid="{00000000-0005-0000-0000-00009E0B0000}"/>
    <cellStyle name="Currency 2 4 3 3 2 3 5 2 2" xfId="2975" xr:uid="{00000000-0005-0000-0000-00009F0B0000}"/>
    <cellStyle name="Currency 2 4 3 3 2 3 5 3" xfId="2976" xr:uid="{00000000-0005-0000-0000-0000A00B0000}"/>
    <cellStyle name="Currency 2 4 3 3 2 3 6" xfId="2977" xr:uid="{00000000-0005-0000-0000-0000A10B0000}"/>
    <cellStyle name="Currency 2 4 3 3 2 3 6 2" xfId="2978" xr:uid="{00000000-0005-0000-0000-0000A20B0000}"/>
    <cellStyle name="Currency 2 4 3 3 2 3 6 2 2" xfId="2979" xr:uid="{00000000-0005-0000-0000-0000A30B0000}"/>
    <cellStyle name="Currency 2 4 3 3 2 3 6 3" xfId="2980" xr:uid="{00000000-0005-0000-0000-0000A40B0000}"/>
    <cellStyle name="Currency 2 4 3 3 2 3 7" xfId="2981" xr:uid="{00000000-0005-0000-0000-0000A50B0000}"/>
    <cellStyle name="Currency 2 4 3 3 2 3 7 2" xfId="2982" xr:uid="{00000000-0005-0000-0000-0000A60B0000}"/>
    <cellStyle name="Currency 2 4 3 3 2 3 8" xfId="2983" xr:uid="{00000000-0005-0000-0000-0000A70B0000}"/>
    <cellStyle name="Currency 2 4 3 3 2 3 8 2" xfId="2984" xr:uid="{00000000-0005-0000-0000-0000A80B0000}"/>
    <cellStyle name="Currency 2 4 3 3 2 3 9" xfId="2985" xr:uid="{00000000-0005-0000-0000-0000A90B0000}"/>
    <cellStyle name="Currency 2 4 3 3 2 4" xfId="2986" xr:uid="{00000000-0005-0000-0000-0000AA0B0000}"/>
    <cellStyle name="Currency 2 4 3 3 2 4 2" xfId="2987" xr:uid="{00000000-0005-0000-0000-0000AB0B0000}"/>
    <cellStyle name="Currency 2 4 3 3 2 4 3" xfId="2988" xr:uid="{00000000-0005-0000-0000-0000AC0B0000}"/>
    <cellStyle name="Currency 2 4 3 3 2 4 3 2" xfId="2989" xr:uid="{00000000-0005-0000-0000-0000AD0B0000}"/>
    <cellStyle name="Currency 2 4 3 3 2 4 3 2 2" xfId="2990" xr:uid="{00000000-0005-0000-0000-0000AE0B0000}"/>
    <cellStyle name="Currency 2 4 3 3 2 4 3 3" xfId="2991" xr:uid="{00000000-0005-0000-0000-0000AF0B0000}"/>
    <cellStyle name="Currency 2 4 3 3 2 4 4" xfId="2992" xr:uid="{00000000-0005-0000-0000-0000B00B0000}"/>
    <cellStyle name="Currency 2 4 3 3 2 4 4 2" xfId="2993" xr:uid="{00000000-0005-0000-0000-0000B10B0000}"/>
    <cellStyle name="Currency 2 4 3 3 2 4 4 2 2" xfId="2994" xr:uid="{00000000-0005-0000-0000-0000B20B0000}"/>
    <cellStyle name="Currency 2 4 3 3 2 4 4 3" xfId="2995" xr:uid="{00000000-0005-0000-0000-0000B30B0000}"/>
    <cellStyle name="Currency 2 4 3 3 2 4 5" xfId="2996" xr:uid="{00000000-0005-0000-0000-0000B40B0000}"/>
    <cellStyle name="Currency 2 4 3 3 2 4 5 2" xfId="2997" xr:uid="{00000000-0005-0000-0000-0000B50B0000}"/>
    <cellStyle name="Currency 2 4 3 3 2 4 5 2 2" xfId="2998" xr:uid="{00000000-0005-0000-0000-0000B60B0000}"/>
    <cellStyle name="Currency 2 4 3 3 2 4 5 3" xfId="2999" xr:uid="{00000000-0005-0000-0000-0000B70B0000}"/>
    <cellStyle name="Currency 2 4 3 3 2 4 6" xfId="3000" xr:uid="{00000000-0005-0000-0000-0000B80B0000}"/>
    <cellStyle name="Currency 2 4 3 3 2 4 6 2" xfId="3001" xr:uid="{00000000-0005-0000-0000-0000B90B0000}"/>
    <cellStyle name="Currency 2 4 3 3 2 4 7" xfId="3002" xr:uid="{00000000-0005-0000-0000-0000BA0B0000}"/>
    <cellStyle name="Currency 2 4 3 3 2 4 7 2" xfId="3003" xr:uid="{00000000-0005-0000-0000-0000BB0B0000}"/>
    <cellStyle name="Currency 2 4 3 3 2 4 8" xfId="3004" xr:uid="{00000000-0005-0000-0000-0000BC0B0000}"/>
    <cellStyle name="Currency 2 4 3 3 2 4 9" xfId="3005" xr:uid="{00000000-0005-0000-0000-0000BD0B0000}"/>
    <cellStyle name="Currency 2 4 3 3 2 5" xfId="3006" xr:uid="{00000000-0005-0000-0000-0000BE0B0000}"/>
    <cellStyle name="Currency 2 4 3 3 2 5 2" xfId="3007" xr:uid="{00000000-0005-0000-0000-0000BF0B0000}"/>
    <cellStyle name="Currency 2 4 3 3 2 5 3" xfId="3008" xr:uid="{00000000-0005-0000-0000-0000C00B0000}"/>
    <cellStyle name="Currency 2 4 3 3 2 6" xfId="3009" xr:uid="{00000000-0005-0000-0000-0000C10B0000}"/>
    <cellStyle name="Currency 2 4 3 3 2 6 2" xfId="3010" xr:uid="{00000000-0005-0000-0000-0000C20B0000}"/>
    <cellStyle name="Currency 2 4 3 3 2 6 2 2" xfId="3011" xr:uid="{00000000-0005-0000-0000-0000C30B0000}"/>
    <cellStyle name="Currency 2 4 3 3 2 6 2 2 2" xfId="3012" xr:uid="{00000000-0005-0000-0000-0000C40B0000}"/>
    <cellStyle name="Currency 2 4 3 3 2 6 2 3" xfId="3013" xr:uid="{00000000-0005-0000-0000-0000C50B0000}"/>
    <cellStyle name="Currency 2 4 3 3 2 6 3" xfId="3014" xr:uid="{00000000-0005-0000-0000-0000C60B0000}"/>
    <cellStyle name="Currency 2 4 3 3 2 6 3 2" xfId="3015" xr:uid="{00000000-0005-0000-0000-0000C70B0000}"/>
    <cellStyle name="Currency 2 4 3 3 2 6 3 2 2" xfId="3016" xr:uid="{00000000-0005-0000-0000-0000C80B0000}"/>
    <cellStyle name="Currency 2 4 3 3 2 6 3 3" xfId="3017" xr:uid="{00000000-0005-0000-0000-0000C90B0000}"/>
    <cellStyle name="Currency 2 4 3 3 2 6 4" xfId="3018" xr:uid="{00000000-0005-0000-0000-0000CA0B0000}"/>
    <cellStyle name="Currency 2 4 3 3 2 6 4 2" xfId="3019" xr:uid="{00000000-0005-0000-0000-0000CB0B0000}"/>
    <cellStyle name="Currency 2 4 3 3 2 6 4 2 2" xfId="3020" xr:uid="{00000000-0005-0000-0000-0000CC0B0000}"/>
    <cellStyle name="Currency 2 4 3 3 2 6 4 3" xfId="3021" xr:uid="{00000000-0005-0000-0000-0000CD0B0000}"/>
    <cellStyle name="Currency 2 4 3 3 2 6 5" xfId="3022" xr:uid="{00000000-0005-0000-0000-0000CE0B0000}"/>
    <cellStyle name="Currency 2 4 3 3 2 6 5 2" xfId="3023" xr:uid="{00000000-0005-0000-0000-0000CF0B0000}"/>
    <cellStyle name="Currency 2 4 3 3 2 6 6" xfId="3024" xr:uid="{00000000-0005-0000-0000-0000D00B0000}"/>
    <cellStyle name="Currency 2 4 3 3 2 6 6 2" xfId="3025" xr:uid="{00000000-0005-0000-0000-0000D10B0000}"/>
    <cellStyle name="Currency 2 4 3 3 2 6 7" xfId="3026" xr:uid="{00000000-0005-0000-0000-0000D20B0000}"/>
    <cellStyle name="Currency 2 4 3 3 2 7" xfId="3027" xr:uid="{00000000-0005-0000-0000-0000D30B0000}"/>
    <cellStyle name="Currency 2 4 3 3 2 7 2" xfId="3028" xr:uid="{00000000-0005-0000-0000-0000D40B0000}"/>
    <cellStyle name="Currency 2 4 3 3 2 7 2 2" xfId="3029" xr:uid="{00000000-0005-0000-0000-0000D50B0000}"/>
    <cellStyle name="Currency 2 4 3 3 2 7 3" xfId="3030" xr:uid="{00000000-0005-0000-0000-0000D60B0000}"/>
    <cellStyle name="Currency 2 4 3 3 2 8" xfId="3031" xr:uid="{00000000-0005-0000-0000-0000D70B0000}"/>
    <cellStyle name="Currency 2 4 3 3 2 8 2" xfId="3032" xr:uid="{00000000-0005-0000-0000-0000D80B0000}"/>
    <cellStyle name="Currency 2 4 3 3 2 8 2 2" xfId="3033" xr:uid="{00000000-0005-0000-0000-0000D90B0000}"/>
    <cellStyle name="Currency 2 4 3 3 2 8 3" xfId="3034" xr:uid="{00000000-0005-0000-0000-0000DA0B0000}"/>
    <cellStyle name="Currency 2 4 3 3 3" xfId="3035" xr:uid="{00000000-0005-0000-0000-0000DB0B0000}"/>
    <cellStyle name="Currency 2 4 3 3 3 10" xfId="3036" xr:uid="{00000000-0005-0000-0000-0000DC0B0000}"/>
    <cellStyle name="Currency 2 4 3 3 3 2" xfId="3037" xr:uid="{00000000-0005-0000-0000-0000DD0B0000}"/>
    <cellStyle name="Currency 2 4 3 3 3 2 2" xfId="3038" xr:uid="{00000000-0005-0000-0000-0000DE0B0000}"/>
    <cellStyle name="Currency 2 4 3 3 3 2 3" xfId="3039" xr:uid="{00000000-0005-0000-0000-0000DF0B0000}"/>
    <cellStyle name="Currency 2 4 3 3 3 2 3 2" xfId="3040" xr:uid="{00000000-0005-0000-0000-0000E00B0000}"/>
    <cellStyle name="Currency 2 4 3 3 3 2 3 3" xfId="3041" xr:uid="{00000000-0005-0000-0000-0000E10B0000}"/>
    <cellStyle name="Currency 2 4 3 3 3 2 4" xfId="3042" xr:uid="{00000000-0005-0000-0000-0000E20B0000}"/>
    <cellStyle name="Currency 2 4 3 3 3 2 4 2" xfId="3043" xr:uid="{00000000-0005-0000-0000-0000E30B0000}"/>
    <cellStyle name="Currency 2 4 3 3 3 2 4 2 2" xfId="3044" xr:uid="{00000000-0005-0000-0000-0000E40B0000}"/>
    <cellStyle name="Currency 2 4 3 3 3 2 4 3" xfId="3045" xr:uid="{00000000-0005-0000-0000-0000E50B0000}"/>
    <cellStyle name="Currency 2 4 3 3 3 2 5" xfId="3046" xr:uid="{00000000-0005-0000-0000-0000E60B0000}"/>
    <cellStyle name="Currency 2 4 3 3 3 2 5 2" xfId="3047" xr:uid="{00000000-0005-0000-0000-0000E70B0000}"/>
    <cellStyle name="Currency 2 4 3 3 3 2 5 2 2" xfId="3048" xr:uid="{00000000-0005-0000-0000-0000E80B0000}"/>
    <cellStyle name="Currency 2 4 3 3 3 2 5 3" xfId="3049" xr:uid="{00000000-0005-0000-0000-0000E90B0000}"/>
    <cellStyle name="Currency 2 4 3 3 3 2 6" xfId="3050" xr:uid="{00000000-0005-0000-0000-0000EA0B0000}"/>
    <cellStyle name="Currency 2 4 3 3 3 2 6 2" xfId="3051" xr:uid="{00000000-0005-0000-0000-0000EB0B0000}"/>
    <cellStyle name="Currency 2 4 3 3 3 2 6 2 2" xfId="3052" xr:uid="{00000000-0005-0000-0000-0000EC0B0000}"/>
    <cellStyle name="Currency 2 4 3 3 3 2 6 3" xfId="3053" xr:uid="{00000000-0005-0000-0000-0000ED0B0000}"/>
    <cellStyle name="Currency 2 4 3 3 3 2 7" xfId="3054" xr:uid="{00000000-0005-0000-0000-0000EE0B0000}"/>
    <cellStyle name="Currency 2 4 3 3 3 2 7 2" xfId="3055" xr:uid="{00000000-0005-0000-0000-0000EF0B0000}"/>
    <cellStyle name="Currency 2 4 3 3 3 2 8" xfId="3056" xr:uid="{00000000-0005-0000-0000-0000F00B0000}"/>
    <cellStyle name="Currency 2 4 3 3 3 2 8 2" xfId="3057" xr:uid="{00000000-0005-0000-0000-0000F10B0000}"/>
    <cellStyle name="Currency 2 4 3 3 3 2 9" xfId="3058" xr:uid="{00000000-0005-0000-0000-0000F20B0000}"/>
    <cellStyle name="Currency 2 4 3 3 3 3" xfId="3059" xr:uid="{00000000-0005-0000-0000-0000F30B0000}"/>
    <cellStyle name="Currency 2 4 3 3 3 4" xfId="3060" xr:uid="{00000000-0005-0000-0000-0000F40B0000}"/>
    <cellStyle name="Currency 2 4 3 3 3 4 2" xfId="3061" xr:uid="{00000000-0005-0000-0000-0000F50B0000}"/>
    <cellStyle name="Currency 2 4 3 3 3 4 3" xfId="3062" xr:uid="{00000000-0005-0000-0000-0000F60B0000}"/>
    <cellStyle name="Currency 2 4 3 3 3 5" xfId="3063" xr:uid="{00000000-0005-0000-0000-0000F70B0000}"/>
    <cellStyle name="Currency 2 4 3 3 3 5 2" xfId="3064" xr:uid="{00000000-0005-0000-0000-0000F80B0000}"/>
    <cellStyle name="Currency 2 4 3 3 3 5 2 2" xfId="3065" xr:uid="{00000000-0005-0000-0000-0000F90B0000}"/>
    <cellStyle name="Currency 2 4 3 3 3 5 3" xfId="3066" xr:uid="{00000000-0005-0000-0000-0000FA0B0000}"/>
    <cellStyle name="Currency 2 4 3 3 3 6" xfId="3067" xr:uid="{00000000-0005-0000-0000-0000FB0B0000}"/>
    <cellStyle name="Currency 2 4 3 3 3 6 2" xfId="3068" xr:uid="{00000000-0005-0000-0000-0000FC0B0000}"/>
    <cellStyle name="Currency 2 4 3 3 3 6 2 2" xfId="3069" xr:uid="{00000000-0005-0000-0000-0000FD0B0000}"/>
    <cellStyle name="Currency 2 4 3 3 3 6 3" xfId="3070" xr:uid="{00000000-0005-0000-0000-0000FE0B0000}"/>
    <cellStyle name="Currency 2 4 3 3 3 7" xfId="3071" xr:uid="{00000000-0005-0000-0000-0000FF0B0000}"/>
    <cellStyle name="Currency 2 4 3 3 3 7 2" xfId="3072" xr:uid="{00000000-0005-0000-0000-0000000C0000}"/>
    <cellStyle name="Currency 2 4 3 3 3 7 2 2" xfId="3073" xr:uid="{00000000-0005-0000-0000-0000010C0000}"/>
    <cellStyle name="Currency 2 4 3 3 3 7 3" xfId="3074" xr:uid="{00000000-0005-0000-0000-0000020C0000}"/>
    <cellStyle name="Currency 2 4 3 3 3 8" xfId="3075" xr:uid="{00000000-0005-0000-0000-0000030C0000}"/>
    <cellStyle name="Currency 2 4 3 3 3 8 2" xfId="3076" xr:uid="{00000000-0005-0000-0000-0000040C0000}"/>
    <cellStyle name="Currency 2 4 3 3 3 9" xfId="3077" xr:uid="{00000000-0005-0000-0000-0000050C0000}"/>
    <cellStyle name="Currency 2 4 3 3 3 9 2" xfId="3078" xr:uid="{00000000-0005-0000-0000-0000060C0000}"/>
    <cellStyle name="Currency 2 4 3 3 4" xfId="3079" xr:uid="{00000000-0005-0000-0000-0000070C0000}"/>
    <cellStyle name="Currency 2 4 3 3 4 2" xfId="3080" xr:uid="{00000000-0005-0000-0000-0000080C0000}"/>
    <cellStyle name="Currency 2 4 3 3 4 2 10" xfId="3081" xr:uid="{00000000-0005-0000-0000-0000090C0000}"/>
    <cellStyle name="Currency 2 4 3 3 4 2 2" xfId="3082" xr:uid="{00000000-0005-0000-0000-00000A0C0000}"/>
    <cellStyle name="Currency 2 4 3 3 4 2 3" xfId="3083" xr:uid="{00000000-0005-0000-0000-00000B0C0000}"/>
    <cellStyle name="Currency 2 4 3 3 4 2 4" xfId="3084" xr:uid="{00000000-0005-0000-0000-00000C0C0000}"/>
    <cellStyle name="Currency 2 4 3 3 4 2 4 2" xfId="3085" xr:uid="{00000000-0005-0000-0000-00000D0C0000}"/>
    <cellStyle name="Currency 2 4 3 3 4 2 4 2 2" xfId="3086" xr:uid="{00000000-0005-0000-0000-00000E0C0000}"/>
    <cellStyle name="Currency 2 4 3 3 4 2 4 3" xfId="3087" xr:uid="{00000000-0005-0000-0000-00000F0C0000}"/>
    <cellStyle name="Currency 2 4 3 3 4 2 5" xfId="3088" xr:uid="{00000000-0005-0000-0000-0000100C0000}"/>
    <cellStyle name="Currency 2 4 3 3 4 2 5 2" xfId="3089" xr:uid="{00000000-0005-0000-0000-0000110C0000}"/>
    <cellStyle name="Currency 2 4 3 3 4 2 5 2 2" xfId="3090" xr:uid="{00000000-0005-0000-0000-0000120C0000}"/>
    <cellStyle name="Currency 2 4 3 3 4 2 5 3" xfId="3091" xr:uid="{00000000-0005-0000-0000-0000130C0000}"/>
    <cellStyle name="Currency 2 4 3 3 4 2 6" xfId="3092" xr:uid="{00000000-0005-0000-0000-0000140C0000}"/>
    <cellStyle name="Currency 2 4 3 3 4 2 6 2" xfId="3093" xr:uid="{00000000-0005-0000-0000-0000150C0000}"/>
    <cellStyle name="Currency 2 4 3 3 4 2 6 2 2" xfId="3094" xr:uid="{00000000-0005-0000-0000-0000160C0000}"/>
    <cellStyle name="Currency 2 4 3 3 4 2 6 3" xfId="3095" xr:uid="{00000000-0005-0000-0000-0000170C0000}"/>
    <cellStyle name="Currency 2 4 3 3 4 2 7" xfId="3096" xr:uid="{00000000-0005-0000-0000-0000180C0000}"/>
    <cellStyle name="Currency 2 4 3 3 4 2 7 2" xfId="3097" xr:uid="{00000000-0005-0000-0000-0000190C0000}"/>
    <cellStyle name="Currency 2 4 3 3 4 2 8" xfId="3098" xr:uid="{00000000-0005-0000-0000-00001A0C0000}"/>
    <cellStyle name="Currency 2 4 3 3 4 2 8 2" xfId="3099" xr:uid="{00000000-0005-0000-0000-00001B0C0000}"/>
    <cellStyle name="Currency 2 4 3 3 4 2 9" xfId="3100" xr:uid="{00000000-0005-0000-0000-00001C0C0000}"/>
    <cellStyle name="Currency 2 4 3 3 4 3" xfId="3101" xr:uid="{00000000-0005-0000-0000-00001D0C0000}"/>
    <cellStyle name="Currency 2 4 3 3 4 4" xfId="3102" xr:uid="{00000000-0005-0000-0000-00001E0C0000}"/>
    <cellStyle name="Currency 2 4 3 3 4 4 2" xfId="3103" xr:uid="{00000000-0005-0000-0000-00001F0C0000}"/>
    <cellStyle name="Currency 2 4 3 3 4 4 2 2" xfId="3104" xr:uid="{00000000-0005-0000-0000-0000200C0000}"/>
    <cellStyle name="Currency 2 4 3 3 4 4 3" xfId="3105" xr:uid="{00000000-0005-0000-0000-0000210C0000}"/>
    <cellStyle name="Currency 2 4 3 3 4 5" xfId="3106" xr:uid="{00000000-0005-0000-0000-0000220C0000}"/>
    <cellStyle name="Currency 2 4 3 3 4 5 2" xfId="3107" xr:uid="{00000000-0005-0000-0000-0000230C0000}"/>
    <cellStyle name="Currency 2 4 3 3 4 5 2 2" xfId="3108" xr:uid="{00000000-0005-0000-0000-0000240C0000}"/>
    <cellStyle name="Currency 2 4 3 3 4 5 3" xfId="3109" xr:uid="{00000000-0005-0000-0000-0000250C0000}"/>
    <cellStyle name="Currency 2 4 3 3 5" xfId="3110" xr:uid="{00000000-0005-0000-0000-0000260C0000}"/>
    <cellStyle name="Currency 2 4 3 3 5 2" xfId="3111" xr:uid="{00000000-0005-0000-0000-0000270C0000}"/>
    <cellStyle name="Currency 2 4 3 3 5 3" xfId="3112" xr:uid="{00000000-0005-0000-0000-0000280C0000}"/>
    <cellStyle name="Currency 2 4 3 3 5 3 2" xfId="3113" xr:uid="{00000000-0005-0000-0000-0000290C0000}"/>
    <cellStyle name="Currency 2 4 3 3 5 3 3" xfId="3114" xr:uid="{00000000-0005-0000-0000-00002A0C0000}"/>
    <cellStyle name="Currency 2 4 3 3 5 4" xfId="3115" xr:uid="{00000000-0005-0000-0000-00002B0C0000}"/>
    <cellStyle name="Currency 2 4 3 3 5 4 2" xfId="3116" xr:uid="{00000000-0005-0000-0000-00002C0C0000}"/>
    <cellStyle name="Currency 2 4 3 3 5 4 2 2" xfId="3117" xr:uid="{00000000-0005-0000-0000-00002D0C0000}"/>
    <cellStyle name="Currency 2 4 3 3 5 4 3" xfId="3118" xr:uid="{00000000-0005-0000-0000-00002E0C0000}"/>
    <cellStyle name="Currency 2 4 3 3 5 5" xfId="3119" xr:uid="{00000000-0005-0000-0000-00002F0C0000}"/>
    <cellStyle name="Currency 2 4 3 3 5 5 2" xfId="3120" xr:uid="{00000000-0005-0000-0000-0000300C0000}"/>
    <cellStyle name="Currency 2 4 3 3 5 5 2 2" xfId="3121" xr:uid="{00000000-0005-0000-0000-0000310C0000}"/>
    <cellStyle name="Currency 2 4 3 3 5 5 3" xfId="3122" xr:uid="{00000000-0005-0000-0000-0000320C0000}"/>
    <cellStyle name="Currency 2 4 3 3 5 6" xfId="3123" xr:uid="{00000000-0005-0000-0000-0000330C0000}"/>
    <cellStyle name="Currency 2 4 3 3 5 6 2" xfId="3124" xr:uid="{00000000-0005-0000-0000-0000340C0000}"/>
    <cellStyle name="Currency 2 4 3 3 5 6 2 2" xfId="3125" xr:uid="{00000000-0005-0000-0000-0000350C0000}"/>
    <cellStyle name="Currency 2 4 3 3 5 6 3" xfId="3126" xr:uid="{00000000-0005-0000-0000-0000360C0000}"/>
    <cellStyle name="Currency 2 4 3 3 5 7" xfId="3127" xr:uid="{00000000-0005-0000-0000-0000370C0000}"/>
    <cellStyle name="Currency 2 4 3 3 5 7 2" xfId="3128" xr:uid="{00000000-0005-0000-0000-0000380C0000}"/>
    <cellStyle name="Currency 2 4 3 3 5 8" xfId="3129" xr:uid="{00000000-0005-0000-0000-0000390C0000}"/>
    <cellStyle name="Currency 2 4 3 3 5 8 2" xfId="3130" xr:uid="{00000000-0005-0000-0000-00003A0C0000}"/>
    <cellStyle name="Currency 2 4 3 3 5 9" xfId="3131" xr:uid="{00000000-0005-0000-0000-00003B0C0000}"/>
    <cellStyle name="Currency 2 4 3 3 6" xfId="3132" xr:uid="{00000000-0005-0000-0000-00003C0C0000}"/>
    <cellStyle name="Currency 2 4 3 3 6 2" xfId="3133" xr:uid="{00000000-0005-0000-0000-00003D0C0000}"/>
    <cellStyle name="Currency 2 4 3 3 6 3" xfId="3134" xr:uid="{00000000-0005-0000-0000-00003E0C0000}"/>
    <cellStyle name="Currency 2 4 3 3 7" xfId="3135" xr:uid="{00000000-0005-0000-0000-00003F0C0000}"/>
    <cellStyle name="Currency 2 4 3 3 8" xfId="3136" xr:uid="{00000000-0005-0000-0000-0000400C0000}"/>
    <cellStyle name="Currency 2 4 3 3 8 2" xfId="3137" xr:uid="{00000000-0005-0000-0000-0000410C0000}"/>
    <cellStyle name="Currency 2 4 3 3 8 2 2" xfId="3138" xr:uid="{00000000-0005-0000-0000-0000420C0000}"/>
    <cellStyle name="Currency 2 4 3 3 8 3" xfId="3139" xr:uid="{00000000-0005-0000-0000-0000430C0000}"/>
    <cellStyle name="Currency 2 4 3 3 8 4" xfId="3140" xr:uid="{00000000-0005-0000-0000-0000440C0000}"/>
    <cellStyle name="Currency 2 4 3 3 9" xfId="3141" xr:uid="{00000000-0005-0000-0000-0000450C0000}"/>
    <cellStyle name="Currency 2 4 3 3 9 2" xfId="3142" xr:uid="{00000000-0005-0000-0000-0000460C0000}"/>
    <cellStyle name="Currency 2 4 3 3 9 2 2" xfId="3143" xr:uid="{00000000-0005-0000-0000-0000470C0000}"/>
    <cellStyle name="Currency 2 4 3 3 9 3" xfId="3144" xr:uid="{00000000-0005-0000-0000-0000480C0000}"/>
    <cellStyle name="Currency 2 4 3 4" xfId="3145" xr:uid="{00000000-0005-0000-0000-0000490C0000}"/>
    <cellStyle name="Currency 2 4 3 4 2" xfId="3146" xr:uid="{00000000-0005-0000-0000-00004A0C0000}"/>
    <cellStyle name="Currency 2 4 3 4 2 2" xfId="3147" xr:uid="{00000000-0005-0000-0000-00004B0C0000}"/>
    <cellStyle name="Currency 2 4 3 4 2 3" xfId="3148" xr:uid="{00000000-0005-0000-0000-00004C0C0000}"/>
    <cellStyle name="Currency 2 4 3 4 2 3 2" xfId="3149" xr:uid="{00000000-0005-0000-0000-00004D0C0000}"/>
    <cellStyle name="Currency 2 4 3 4 2 3 3" xfId="3150" xr:uid="{00000000-0005-0000-0000-00004E0C0000}"/>
    <cellStyle name="Currency 2 4 3 4 2 4" xfId="3151" xr:uid="{00000000-0005-0000-0000-00004F0C0000}"/>
    <cellStyle name="Currency 2 4 3 4 2 4 2" xfId="3152" xr:uid="{00000000-0005-0000-0000-0000500C0000}"/>
    <cellStyle name="Currency 2 4 3 4 2 4 2 2" xfId="3153" xr:uid="{00000000-0005-0000-0000-0000510C0000}"/>
    <cellStyle name="Currency 2 4 3 4 2 4 3" xfId="3154" xr:uid="{00000000-0005-0000-0000-0000520C0000}"/>
    <cellStyle name="Currency 2 4 3 4 2 5" xfId="3155" xr:uid="{00000000-0005-0000-0000-0000530C0000}"/>
    <cellStyle name="Currency 2 4 3 4 2 5 2" xfId="3156" xr:uid="{00000000-0005-0000-0000-0000540C0000}"/>
    <cellStyle name="Currency 2 4 3 4 2 5 2 2" xfId="3157" xr:uid="{00000000-0005-0000-0000-0000550C0000}"/>
    <cellStyle name="Currency 2 4 3 4 2 5 3" xfId="3158" xr:uid="{00000000-0005-0000-0000-0000560C0000}"/>
    <cellStyle name="Currency 2 4 3 4 2 6" xfId="3159" xr:uid="{00000000-0005-0000-0000-0000570C0000}"/>
    <cellStyle name="Currency 2 4 3 4 2 6 2" xfId="3160" xr:uid="{00000000-0005-0000-0000-0000580C0000}"/>
    <cellStyle name="Currency 2 4 3 4 2 6 2 2" xfId="3161" xr:uid="{00000000-0005-0000-0000-0000590C0000}"/>
    <cellStyle name="Currency 2 4 3 4 2 6 3" xfId="3162" xr:uid="{00000000-0005-0000-0000-00005A0C0000}"/>
    <cellStyle name="Currency 2 4 3 4 2 7" xfId="3163" xr:uid="{00000000-0005-0000-0000-00005B0C0000}"/>
    <cellStyle name="Currency 2 4 3 4 2 7 2" xfId="3164" xr:uid="{00000000-0005-0000-0000-00005C0C0000}"/>
    <cellStyle name="Currency 2 4 3 4 2 8" xfId="3165" xr:uid="{00000000-0005-0000-0000-00005D0C0000}"/>
    <cellStyle name="Currency 2 4 3 4 2 8 2" xfId="3166" xr:uid="{00000000-0005-0000-0000-00005E0C0000}"/>
    <cellStyle name="Currency 2 4 3 4 2 9" xfId="3167" xr:uid="{00000000-0005-0000-0000-00005F0C0000}"/>
    <cellStyle name="Currency 2 4 3 4 3" xfId="3168" xr:uid="{00000000-0005-0000-0000-0000600C0000}"/>
    <cellStyle name="Currency 2 4 3 4 3 2" xfId="3169" xr:uid="{00000000-0005-0000-0000-0000610C0000}"/>
    <cellStyle name="Currency 2 4 3 4 3 3" xfId="3170" xr:uid="{00000000-0005-0000-0000-0000620C0000}"/>
    <cellStyle name="Currency 2 4 3 4 3 3 2" xfId="3171" xr:uid="{00000000-0005-0000-0000-0000630C0000}"/>
    <cellStyle name="Currency 2 4 3 4 3 3 3" xfId="3172" xr:uid="{00000000-0005-0000-0000-0000640C0000}"/>
    <cellStyle name="Currency 2 4 3 4 3 4" xfId="3173" xr:uid="{00000000-0005-0000-0000-0000650C0000}"/>
    <cellStyle name="Currency 2 4 3 4 3 4 2" xfId="3174" xr:uid="{00000000-0005-0000-0000-0000660C0000}"/>
    <cellStyle name="Currency 2 4 3 4 3 4 2 2" xfId="3175" xr:uid="{00000000-0005-0000-0000-0000670C0000}"/>
    <cellStyle name="Currency 2 4 3 4 3 4 3" xfId="3176" xr:uid="{00000000-0005-0000-0000-0000680C0000}"/>
    <cellStyle name="Currency 2 4 3 4 3 5" xfId="3177" xr:uid="{00000000-0005-0000-0000-0000690C0000}"/>
    <cellStyle name="Currency 2 4 3 4 3 5 2" xfId="3178" xr:uid="{00000000-0005-0000-0000-00006A0C0000}"/>
    <cellStyle name="Currency 2 4 3 4 3 5 2 2" xfId="3179" xr:uid="{00000000-0005-0000-0000-00006B0C0000}"/>
    <cellStyle name="Currency 2 4 3 4 3 5 3" xfId="3180" xr:uid="{00000000-0005-0000-0000-00006C0C0000}"/>
    <cellStyle name="Currency 2 4 3 4 3 6" xfId="3181" xr:uid="{00000000-0005-0000-0000-00006D0C0000}"/>
    <cellStyle name="Currency 2 4 3 4 3 6 2" xfId="3182" xr:uid="{00000000-0005-0000-0000-00006E0C0000}"/>
    <cellStyle name="Currency 2 4 3 4 3 6 2 2" xfId="3183" xr:uid="{00000000-0005-0000-0000-00006F0C0000}"/>
    <cellStyle name="Currency 2 4 3 4 3 6 3" xfId="3184" xr:uid="{00000000-0005-0000-0000-0000700C0000}"/>
    <cellStyle name="Currency 2 4 3 4 3 7" xfId="3185" xr:uid="{00000000-0005-0000-0000-0000710C0000}"/>
    <cellStyle name="Currency 2 4 3 4 3 7 2" xfId="3186" xr:uid="{00000000-0005-0000-0000-0000720C0000}"/>
    <cellStyle name="Currency 2 4 3 4 3 8" xfId="3187" xr:uid="{00000000-0005-0000-0000-0000730C0000}"/>
    <cellStyle name="Currency 2 4 3 4 3 8 2" xfId="3188" xr:uid="{00000000-0005-0000-0000-0000740C0000}"/>
    <cellStyle name="Currency 2 4 3 4 3 9" xfId="3189" xr:uid="{00000000-0005-0000-0000-0000750C0000}"/>
    <cellStyle name="Currency 2 4 3 4 4" xfId="3190" xr:uid="{00000000-0005-0000-0000-0000760C0000}"/>
    <cellStyle name="Currency 2 4 3 4 4 2" xfId="3191" xr:uid="{00000000-0005-0000-0000-0000770C0000}"/>
    <cellStyle name="Currency 2 4 3 4 4 3" xfId="3192" xr:uid="{00000000-0005-0000-0000-0000780C0000}"/>
    <cellStyle name="Currency 2 4 3 4 4 3 2" xfId="3193" xr:uid="{00000000-0005-0000-0000-0000790C0000}"/>
    <cellStyle name="Currency 2 4 3 4 4 3 2 2" xfId="3194" xr:uid="{00000000-0005-0000-0000-00007A0C0000}"/>
    <cellStyle name="Currency 2 4 3 4 4 3 3" xfId="3195" xr:uid="{00000000-0005-0000-0000-00007B0C0000}"/>
    <cellStyle name="Currency 2 4 3 4 4 4" xfId="3196" xr:uid="{00000000-0005-0000-0000-00007C0C0000}"/>
    <cellStyle name="Currency 2 4 3 4 4 4 2" xfId="3197" xr:uid="{00000000-0005-0000-0000-00007D0C0000}"/>
    <cellStyle name="Currency 2 4 3 4 4 4 2 2" xfId="3198" xr:uid="{00000000-0005-0000-0000-00007E0C0000}"/>
    <cellStyle name="Currency 2 4 3 4 4 4 3" xfId="3199" xr:uid="{00000000-0005-0000-0000-00007F0C0000}"/>
    <cellStyle name="Currency 2 4 3 4 4 5" xfId="3200" xr:uid="{00000000-0005-0000-0000-0000800C0000}"/>
    <cellStyle name="Currency 2 4 3 4 4 5 2" xfId="3201" xr:uid="{00000000-0005-0000-0000-0000810C0000}"/>
    <cellStyle name="Currency 2 4 3 4 4 5 2 2" xfId="3202" xr:uid="{00000000-0005-0000-0000-0000820C0000}"/>
    <cellStyle name="Currency 2 4 3 4 4 5 3" xfId="3203" xr:uid="{00000000-0005-0000-0000-0000830C0000}"/>
    <cellStyle name="Currency 2 4 3 4 4 6" xfId="3204" xr:uid="{00000000-0005-0000-0000-0000840C0000}"/>
    <cellStyle name="Currency 2 4 3 4 4 6 2" xfId="3205" xr:uid="{00000000-0005-0000-0000-0000850C0000}"/>
    <cellStyle name="Currency 2 4 3 4 4 7" xfId="3206" xr:uid="{00000000-0005-0000-0000-0000860C0000}"/>
    <cellStyle name="Currency 2 4 3 4 4 7 2" xfId="3207" xr:uid="{00000000-0005-0000-0000-0000870C0000}"/>
    <cellStyle name="Currency 2 4 3 4 4 8" xfId="3208" xr:uid="{00000000-0005-0000-0000-0000880C0000}"/>
    <cellStyle name="Currency 2 4 3 4 4 9" xfId="3209" xr:uid="{00000000-0005-0000-0000-0000890C0000}"/>
    <cellStyle name="Currency 2 4 3 4 5" xfId="3210" xr:uid="{00000000-0005-0000-0000-00008A0C0000}"/>
    <cellStyle name="Currency 2 4 3 4 5 2" xfId="3211" xr:uid="{00000000-0005-0000-0000-00008B0C0000}"/>
    <cellStyle name="Currency 2 4 3 4 5 3" xfId="3212" xr:uid="{00000000-0005-0000-0000-00008C0C0000}"/>
    <cellStyle name="Currency 2 4 3 4 6" xfId="3213" xr:uid="{00000000-0005-0000-0000-00008D0C0000}"/>
    <cellStyle name="Currency 2 4 3 4 6 2" xfId="3214" xr:uid="{00000000-0005-0000-0000-00008E0C0000}"/>
    <cellStyle name="Currency 2 4 3 4 6 2 2" xfId="3215" xr:uid="{00000000-0005-0000-0000-00008F0C0000}"/>
    <cellStyle name="Currency 2 4 3 4 6 2 2 2" xfId="3216" xr:uid="{00000000-0005-0000-0000-0000900C0000}"/>
    <cellStyle name="Currency 2 4 3 4 6 2 3" xfId="3217" xr:uid="{00000000-0005-0000-0000-0000910C0000}"/>
    <cellStyle name="Currency 2 4 3 4 6 3" xfId="3218" xr:uid="{00000000-0005-0000-0000-0000920C0000}"/>
    <cellStyle name="Currency 2 4 3 4 6 3 2" xfId="3219" xr:uid="{00000000-0005-0000-0000-0000930C0000}"/>
    <cellStyle name="Currency 2 4 3 4 6 3 2 2" xfId="3220" xr:uid="{00000000-0005-0000-0000-0000940C0000}"/>
    <cellStyle name="Currency 2 4 3 4 6 3 3" xfId="3221" xr:uid="{00000000-0005-0000-0000-0000950C0000}"/>
    <cellStyle name="Currency 2 4 3 4 6 4" xfId="3222" xr:uid="{00000000-0005-0000-0000-0000960C0000}"/>
    <cellStyle name="Currency 2 4 3 4 6 4 2" xfId="3223" xr:uid="{00000000-0005-0000-0000-0000970C0000}"/>
    <cellStyle name="Currency 2 4 3 4 6 4 2 2" xfId="3224" xr:uid="{00000000-0005-0000-0000-0000980C0000}"/>
    <cellStyle name="Currency 2 4 3 4 6 4 3" xfId="3225" xr:uid="{00000000-0005-0000-0000-0000990C0000}"/>
    <cellStyle name="Currency 2 4 3 4 6 5" xfId="3226" xr:uid="{00000000-0005-0000-0000-00009A0C0000}"/>
    <cellStyle name="Currency 2 4 3 4 6 5 2" xfId="3227" xr:uid="{00000000-0005-0000-0000-00009B0C0000}"/>
    <cellStyle name="Currency 2 4 3 4 6 6" xfId="3228" xr:uid="{00000000-0005-0000-0000-00009C0C0000}"/>
    <cellStyle name="Currency 2 4 3 4 6 6 2" xfId="3229" xr:uid="{00000000-0005-0000-0000-00009D0C0000}"/>
    <cellStyle name="Currency 2 4 3 4 6 7" xfId="3230" xr:uid="{00000000-0005-0000-0000-00009E0C0000}"/>
    <cellStyle name="Currency 2 4 3 4 7" xfId="3231" xr:uid="{00000000-0005-0000-0000-00009F0C0000}"/>
    <cellStyle name="Currency 2 4 3 4 7 2" xfId="3232" xr:uid="{00000000-0005-0000-0000-0000A00C0000}"/>
    <cellStyle name="Currency 2 4 3 4 7 2 2" xfId="3233" xr:uid="{00000000-0005-0000-0000-0000A10C0000}"/>
    <cellStyle name="Currency 2 4 3 4 7 3" xfId="3234" xr:uid="{00000000-0005-0000-0000-0000A20C0000}"/>
    <cellStyle name="Currency 2 4 3 4 8" xfId="3235" xr:uid="{00000000-0005-0000-0000-0000A30C0000}"/>
    <cellStyle name="Currency 2 4 3 4 8 2" xfId="3236" xr:uid="{00000000-0005-0000-0000-0000A40C0000}"/>
    <cellStyle name="Currency 2 4 3 4 8 2 2" xfId="3237" xr:uid="{00000000-0005-0000-0000-0000A50C0000}"/>
    <cellStyle name="Currency 2 4 3 4 8 3" xfId="3238" xr:uid="{00000000-0005-0000-0000-0000A60C0000}"/>
    <cellStyle name="Currency 2 4 3 5" xfId="3239" xr:uid="{00000000-0005-0000-0000-0000A70C0000}"/>
    <cellStyle name="Currency 2 4 3 5 10" xfId="3240" xr:uid="{00000000-0005-0000-0000-0000A80C0000}"/>
    <cellStyle name="Currency 2 4 3 5 2" xfId="3241" xr:uid="{00000000-0005-0000-0000-0000A90C0000}"/>
    <cellStyle name="Currency 2 4 3 5 2 2" xfId="3242" xr:uid="{00000000-0005-0000-0000-0000AA0C0000}"/>
    <cellStyle name="Currency 2 4 3 5 2 3" xfId="3243" xr:uid="{00000000-0005-0000-0000-0000AB0C0000}"/>
    <cellStyle name="Currency 2 4 3 5 2 3 2" xfId="3244" xr:uid="{00000000-0005-0000-0000-0000AC0C0000}"/>
    <cellStyle name="Currency 2 4 3 5 2 3 3" xfId="3245" xr:uid="{00000000-0005-0000-0000-0000AD0C0000}"/>
    <cellStyle name="Currency 2 4 3 5 2 4" xfId="3246" xr:uid="{00000000-0005-0000-0000-0000AE0C0000}"/>
    <cellStyle name="Currency 2 4 3 5 2 4 2" xfId="3247" xr:uid="{00000000-0005-0000-0000-0000AF0C0000}"/>
    <cellStyle name="Currency 2 4 3 5 2 4 2 2" xfId="3248" xr:uid="{00000000-0005-0000-0000-0000B00C0000}"/>
    <cellStyle name="Currency 2 4 3 5 2 4 3" xfId="3249" xr:uid="{00000000-0005-0000-0000-0000B10C0000}"/>
    <cellStyle name="Currency 2 4 3 5 2 5" xfId="3250" xr:uid="{00000000-0005-0000-0000-0000B20C0000}"/>
    <cellStyle name="Currency 2 4 3 5 2 5 2" xfId="3251" xr:uid="{00000000-0005-0000-0000-0000B30C0000}"/>
    <cellStyle name="Currency 2 4 3 5 2 5 2 2" xfId="3252" xr:uid="{00000000-0005-0000-0000-0000B40C0000}"/>
    <cellStyle name="Currency 2 4 3 5 2 5 3" xfId="3253" xr:uid="{00000000-0005-0000-0000-0000B50C0000}"/>
    <cellStyle name="Currency 2 4 3 5 2 6" xfId="3254" xr:uid="{00000000-0005-0000-0000-0000B60C0000}"/>
    <cellStyle name="Currency 2 4 3 5 2 6 2" xfId="3255" xr:uid="{00000000-0005-0000-0000-0000B70C0000}"/>
    <cellStyle name="Currency 2 4 3 5 2 6 2 2" xfId="3256" xr:uid="{00000000-0005-0000-0000-0000B80C0000}"/>
    <cellStyle name="Currency 2 4 3 5 2 6 3" xfId="3257" xr:uid="{00000000-0005-0000-0000-0000B90C0000}"/>
    <cellStyle name="Currency 2 4 3 5 2 7" xfId="3258" xr:uid="{00000000-0005-0000-0000-0000BA0C0000}"/>
    <cellStyle name="Currency 2 4 3 5 2 7 2" xfId="3259" xr:uid="{00000000-0005-0000-0000-0000BB0C0000}"/>
    <cellStyle name="Currency 2 4 3 5 2 8" xfId="3260" xr:uid="{00000000-0005-0000-0000-0000BC0C0000}"/>
    <cellStyle name="Currency 2 4 3 5 2 8 2" xfId="3261" xr:uid="{00000000-0005-0000-0000-0000BD0C0000}"/>
    <cellStyle name="Currency 2 4 3 5 2 9" xfId="3262" xr:uid="{00000000-0005-0000-0000-0000BE0C0000}"/>
    <cellStyle name="Currency 2 4 3 5 3" xfId="3263" xr:uid="{00000000-0005-0000-0000-0000BF0C0000}"/>
    <cellStyle name="Currency 2 4 3 5 4" xfId="3264" xr:uid="{00000000-0005-0000-0000-0000C00C0000}"/>
    <cellStyle name="Currency 2 4 3 5 4 2" xfId="3265" xr:uid="{00000000-0005-0000-0000-0000C10C0000}"/>
    <cellStyle name="Currency 2 4 3 5 4 3" xfId="3266" xr:uid="{00000000-0005-0000-0000-0000C20C0000}"/>
    <cellStyle name="Currency 2 4 3 5 5" xfId="3267" xr:uid="{00000000-0005-0000-0000-0000C30C0000}"/>
    <cellStyle name="Currency 2 4 3 5 5 2" xfId="3268" xr:uid="{00000000-0005-0000-0000-0000C40C0000}"/>
    <cellStyle name="Currency 2 4 3 5 5 2 2" xfId="3269" xr:uid="{00000000-0005-0000-0000-0000C50C0000}"/>
    <cellStyle name="Currency 2 4 3 5 5 3" xfId="3270" xr:uid="{00000000-0005-0000-0000-0000C60C0000}"/>
    <cellStyle name="Currency 2 4 3 5 6" xfId="3271" xr:uid="{00000000-0005-0000-0000-0000C70C0000}"/>
    <cellStyle name="Currency 2 4 3 5 6 2" xfId="3272" xr:uid="{00000000-0005-0000-0000-0000C80C0000}"/>
    <cellStyle name="Currency 2 4 3 5 6 2 2" xfId="3273" xr:uid="{00000000-0005-0000-0000-0000C90C0000}"/>
    <cellStyle name="Currency 2 4 3 5 6 3" xfId="3274" xr:uid="{00000000-0005-0000-0000-0000CA0C0000}"/>
    <cellStyle name="Currency 2 4 3 5 7" xfId="3275" xr:uid="{00000000-0005-0000-0000-0000CB0C0000}"/>
    <cellStyle name="Currency 2 4 3 5 7 2" xfId="3276" xr:uid="{00000000-0005-0000-0000-0000CC0C0000}"/>
    <cellStyle name="Currency 2 4 3 5 7 2 2" xfId="3277" xr:uid="{00000000-0005-0000-0000-0000CD0C0000}"/>
    <cellStyle name="Currency 2 4 3 5 7 3" xfId="3278" xr:uid="{00000000-0005-0000-0000-0000CE0C0000}"/>
    <cellStyle name="Currency 2 4 3 5 8" xfId="3279" xr:uid="{00000000-0005-0000-0000-0000CF0C0000}"/>
    <cellStyle name="Currency 2 4 3 5 8 2" xfId="3280" xr:uid="{00000000-0005-0000-0000-0000D00C0000}"/>
    <cellStyle name="Currency 2 4 3 5 9" xfId="3281" xr:uid="{00000000-0005-0000-0000-0000D10C0000}"/>
    <cellStyle name="Currency 2 4 3 5 9 2" xfId="3282" xr:uid="{00000000-0005-0000-0000-0000D20C0000}"/>
    <cellStyle name="Currency 2 4 3 6" xfId="3283" xr:uid="{00000000-0005-0000-0000-0000D30C0000}"/>
    <cellStyle name="Currency 2 4 3 6 2" xfId="3284" xr:uid="{00000000-0005-0000-0000-0000D40C0000}"/>
    <cellStyle name="Currency 2 4 3 6 2 10" xfId="3285" xr:uid="{00000000-0005-0000-0000-0000D50C0000}"/>
    <cellStyle name="Currency 2 4 3 6 2 2" xfId="3286" xr:uid="{00000000-0005-0000-0000-0000D60C0000}"/>
    <cellStyle name="Currency 2 4 3 6 2 3" xfId="3287" xr:uid="{00000000-0005-0000-0000-0000D70C0000}"/>
    <cellStyle name="Currency 2 4 3 6 2 4" xfId="3288" xr:uid="{00000000-0005-0000-0000-0000D80C0000}"/>
    <cellStyle name="Currency 2 4 3 6 2 4 2" xfId="3289" xr:uid="{00000000-0005-0000-0000-0000D90C0000}"/>
    <cellStyle name="Currency 2 4 3 6 2 4 2 2" xfId="3290" xr:uid="{00000000-0005-0000-0000-0000DA0C0000}"/>
    <cellStyle name="Currency 2 4 3 6 2 4 3" xfId="3291" xr:uid="{00000000-0005-0000-0000-0000DB0C0000}"/>
    <cellStyle name="Currency 2 4 3 6 2 5" xfId="3292" xr:uid="{00000000-0005-0000-0000-0000DC0C0000}"/>
    <cellStyle name="Currency 2 4 3 6 2 5 2" xfId="3293" xr:uid="{00000000-0005-0000-0000-0000DD0C0000}"/>
    <cellStyle name="Currency 2 4 3 6 2 5 2 2" xfId="3294" xr:uid="{00000000-0005-0000-0000-0000DE0C0000}"/>
    <cellStyle name="Currency 2 4 3 6 2 5 3" xfId="3295" xr:uid="{00000000-0005-0000-0000-0000DF0C0000}"/>
    <cellStyle name="Currency 2 4 3 6 2 6" xfId="3296" xr:uid="{00000000-0005-0000-0000-0000E00C0000}"/>
    <cellStyle name="Currency 2 4 3 6 2 6 2" xfId="3297" xr:uid="{00000000-0005-0000-0000-0000E10C0000}"/>
    <cellStyle name="Currency 2 4 3 6 2 6 2 2" xfId="3298" xr:uid="{00000000-0005-0000-0000-0000E20C0000}"/>
    <cellStyle name="Currency 2 4 3 6 2 6 3" xfId="3299" xr:uid="{00000000-0005-0000-0000-0000E30C0000}"/>
    <cellStyle name="Currency 2 4 3 6 2 7" xfId="3300" xr:uid="{00000000-0005-0000-0000-0000E40C0000}"/>
    <cellStyle name="Currency 2 4 3 6 2 7 2" xfId="3301" xr:uid="{00000000-0005-0000-0000-0000E50C0000}"/>
    <cellStyle name="Currency 2 4 3 6 2 8" xfId="3302" xr:uid="{00000000-0005-0000-0000-0000E60C0000}"/>
    <cellStyle name="Currency 2 4 3 6 2 8 2" xfId="3303" xr:uid="{00000000-0005-0000-0000-0000E70C0000}"/>
    <cellStyle name="Currency 2 4 3 6 2 9" xfId="3304" xr:uid="{00000000-0005-0000-0000-0000E80C0000}"/>
    <cellStyle name="Currency 2 4 3 6 3" xfId="3305" xr:uid="{00000000-0005-0000-0000-0000E90C0000}"/>
    <cellStyle name="Currency 2 4 3 6 4" xfId="3306" xr:uid="{00000000-0005-0000-0000-0000EA0C0000}"/>
    <cellStyle name="Currency 2 4 3 6 4 2" xfId="3307" xr:uid="{00000000-0005-0000-0000-0000EB0C0000}"/>
    <cellStyle name="Currency 2 4 3 6 4 2 2" xfId="3308" xr:uid="{00000000-0005-0000-0000-0000EC0C0000}"/>
    <cellStyle name="Currency 2 4 3 6 4 3" xfId="3309" xr:uid="{00000000-0005-0000-0000-0000ED0C0000}"/>
    <cellStyle name="Currency 2 4 3 6 5" xfId="3310" xr:uid="{00000000-0005-0000-0000-0000EE0C0000}"/>
    <cellStyle name="Currency 2 4 3 6 5 2" xfId="3311" xr:uid="{00000000-0005-0000-0000-0000EF0C0000}"/>
    <cellStyle name="Currency 2 4 3 6 5 2 2" xfId="3312" xr:uid="{00000000-0005-0000-0000-0000F00C0000}"/>
    <cellStyle name="Currency 2 4 3 6 5 3" xfId="3313" xr:uid="{00000000-0005-0000-0000-0000F10C0000}"/>
    <cellStyle name="Currency 2 4 3 7" xfId="3314" xr:uid="{00000000-0005-0000-0000-0000F20C0000}"/>
    <cellStyle name="Currency 2 4 3 7 2" xfId="3315" xr:uid="{00000000-0005-0000-0000-0000F30C0000}"/>
    <cellStyle name="Currency 2 4 3 7 3" xfId="3316" xr:uid="{00000000-0005-0000-0000-0000F40C0000}"/>
    <cellStyle name="Currency 2 4 3 7 3 2" xfId="3317" xr:uid="{00000000-0005-0000-0000-0000F50C0000}"/>
    <cellStyle name="Currency 2 4 3 7 3 3" xfId="3318" xr:uid="{00000000-0005-0000-0000-0000F60C0000}"/>
    <cellStyle name="Currency 2 4 3 7 4" xfId="3319" xr:uid="{00000000-0005-0000-0000-0000F70C0000}"/>
    <cellStyle name="Currency 2 4 3 7 4 2" xfId="3320" xr:uid="{00000000-0005-0000-0000-0000F80C0000}"/>
    <cellStyle name="Currency 2 4 3 7 4 2 2" xfId="3321" xr:uid="{00000000-0005-0000-0000-0000F90C0000}"/>
    <cellStyle name="Currency 2 4 3 7 4 3" xfId="3322" xr:uid="{00000000-0005-0000-0000-0000FA0C0000}"/>
    <cellStyle name="Currency 2 4 3 7 5" xfId="3323" xr:uid="{00000000-0005-0000-0000-0000FB0C0000}"/>
    <cellStyle name="Currency 2 4 3 7 5 2" xfId="3324" xr:uid="{00000000-0005-0000-0000-0000FC0C0000}"/>
    <cellStyle name="Currency 2 4 3 7 5 2 2" xfId="3325" xr:uid="{00000000-0005-0000-0000-0000FD0C0000}"/>
    <cellStyle name="Currency 2 4 3 7 5 3" xfId="3326" xr:uid="{00000000-0005-0000-0000-0000FE0C0000}"/>
    <cellStyle name="Currency 2 4 3 7 6" xfId="3327" xr:uid="{00000000-0005-0000-0000-0000FF0C0000}"/>
    <cellStyle name="Currency 2 4 3 7 6 2" xfId="3328" xr:uid="{00000000-0005-0000-0000-0000000D0000}"/>
    <cellStyle name="Currency 2 4 3 7 6 2 2" xfId="3329" xr:uid="{00000000-0005-0000-0000-0000010D0000}"/>
    <cellStyle name="Currency 2 4 3 7 6 3" xfId="3330" xr:uid="{00000000-0005-0000-0000-0000020D0000}"/>
    <cellStyle name="Currency 2 4 3 7 7" xfId="3331" xr:uid="{00000000-0005-0000-0000-0000030D0000}"/>
    <cellStyle name="Currency 2 4 3 7 7 2" xfId="3332" xr:uid="{00000000-0005-0000-0000-0000040D0000}"/>
    <cellStyle name="Currency 2 4 3 7 8" xfId="3333" xr:uid="{00000000-0005-0000-0000-0000050D0000}"/>
    <cellStyle name="Currency 2 4 3 7 8 2" xfId="3334" xr:uid="{00000000-0005-0000-0000-0000060D0000}"/>
    <cellStyle name="Currency 2 4 3 7 9" xfId="3335" xr:uid="{00000000-0005-0000-0000-0000070D0000}"/>
    <cellStyle name="Currency 2 4 3 8" xfId="3336" xr:uid="{00000000-0005-0000-0000-0000080D0000}"/>
    <cellStyle name="Currency 2 4 3 8 2" xfId="3337" xr:uid="{00000000-0005-0000-0000-0000090D0000}"/>
    <cellStyle name="Currency 2 4 3 8 3" xfId="3338" xr:uid="{00000000-0005-0000-0000-00000A0D0000}"/>
    <cellStyle name="Currency 2 4 3 9" xfId="3339" xr:uid="{00000000-0005-0000-0000-00000B0D0000}"/>
    <cellStyle name="Currency 2 4 4" xfId="3340" xr:uid="{00000000-0005-0000-0000-00000C0D0000}"/>
    <cellStyle name="Currency 2 4 4 10" xfId="3341" xr:uid="{00000000-0005-0000-0000-00000D0D0000}"/>
    <cellStyle name="Currency 2 4 4 10 2" xfId="3342" xr:uid="{00000000-0005-0000-0000-00000E0D0000}"/>
    <cellStyle name="Currency 2 4 4 10 2 2" xfId="3343" xr:uid="{00000000-0005-0000-0000-00000F0D0000}"/>
    <cellStyle name="Currency 2 4 4 10 3" xfId="3344" xr:uid="{00000000-0005-0000-0000-0000100D0000}"/>
    <cellStyle name="Currency 2 4 4 11" xfId="3345" xr:uid="{00000000-0005-0000-0000-0000110D0000}"/>
    <cellStyle name="Currency 2 4 4 11 2" xfId="3346" xr:uid="{00000000-0005-0000-0000-0000120D0000}"/>
    <cellStyle name="Currency 2 4 4 12" xfId="3347" xr:uid="{00000000-0005-0000-0000-0000130D0000}"/>
    <cellStyle name="Currency 2 4 4 12 2" xfId="3348" xr:uid="{00000000-0005-0000-0000-0000140D0000}"/>
    <cellStyle name="Currency 2 4 4 13" xfId="3349" xr:uid="{00000000-0005-0000-0000-0000150D0000}"/>
    <cellStyle name="Currency 2 4 4 14" xfId="3350" xr:uid="{00000000-0005-0000-0000-0000160D0000}"/>
    <cellStyle name="Currency 2 4 4 15" xfId="3351" xr:uid="{00000000-0005-0000-0000-0000170D0000}"/>
    <cellStyle name="Currency 2 4 4 2" xfId="3352" xr:uid="{00000000-0005-0000-0000-0000180D0000}"/>
    <cellStyle name="Currency 2 4 4 2 2" xfId="3353" xr:uid="{00000000-0005-0000-0000-0000190D0000}"/>
    <cellStyle name="Currency 2 4 4 2 2 2" xfId="3354" xr:uid="{00000000-0005-0000-0000-00001A0D0000}"/>
    <cellStyle name="Currency 2 4 4 2 2 3" xfId="3355" xr:uid="{00000000-0005-0000-0000-00001B0D0000}"/>
    <cellStyle name="Currency 2 4 4 2 2 3 2" xfId="3356" xr:uid="{00000000-0005-0000-0000-00001C0D0000}"/>
    <cellStyle name="Currency 2 4 4 2 2 3 3" xfId="3357" xr:uid="{00000000-0005-0000-0000-00001D0D0000}"/>
    <cellStyle name="Currency 2 4 4 2 2 4" xfId="3358" xr:uid="{00000000-0005-0000-0000-00001E0D0000}"/>
    <cellStyle name="Currency 2 4 4 2 2 4 2" xfId="3359" xr:uid="{00000000-0005-0000-0000-00001F0D0000}"/>
    <cellStyle name="Currency 2 4 4 2 2 4 2 2" xfId="3360" xr:uid="{00000000-0005-0000-0000-0000200D0000}"/>
    <cellStyle name="Currency 2 4 4 2 2 4 3" xfId="3361" xr:uid="{00000000-0005-0000-0000-0000210D0000}"/>
    <cellStyle name="Currency 2 4 4 2 2 5" xfId="3362" xr:uid="{00000000-0005-0000-0000-0000220D0000}"/>
    <cellStyle name="Currency 2 4 4 2 2 5 2" xfId="3363" xr:uid="{00000000-0005-0000-0000-0000230D0000}"/>
    <cellStyle name="Currency 2 4 4 2 2 5 2 2" xfId="3364" xr:uid="{00000000-0005-0000-0000-0000240D0000}"/>
    <cellStyle name="Currency 2 4 4 2 2 5 3" xfId="3365" xr:uid="{00000000-0005-0000-0000-0000250D0000}"/>
    <cellStyle name="Currency 2 4 4 2 2 6" xfId="3366" xr:uid="{00000000-0005-0000-0000-0000260D0000}"/>
    <cellStyle name="Currency 2 4 4 2 2 6 2" xfId="3367" xr:uid="{00000000-0005-0000-0000-0000270D0000}"/>
    <cellStyle name="Currency 2 4 4 2 2 6 2 2" xfId="3368" xr:uid="{00000000-0005-0000-0000-0000280D0000}"/>
    <cellStyle name="Currency 2 4 4 2 2 6 3" xfId="3369" xr:uid="{00000000-0005-0000-0000-0000290D0000}"/>
    <cellStyle name="Currency 2 4 4 2 2 7" xfId="3370" xr:uid="{00000000-0005-0000-0000-00002A0D0000}"/>
    <cellStyle name="Currency 2 4 4 2 2 7 2" xfId="3371" xr:uid="{00000000-0005-0000-0000-00002B0D0000}"/>
    <cellStyle name="Currency 2 4 4 2 2 8" xfId="3372" xr:uid="{00000000-0005-0000-0000-00002C0D0000}"/>
    <cellStyle name="Currency 2 4 4 2 2 8 2" xfId="3373" xr:uid="{00000000-0005-0000-0000-00002D0D0000}"/>
    <cellStyle name="Currency 2 4 4 2 2 9" xfId="3374" xr:uid="{00000000-0005-0000-0000-00002E0D0000}"/>
    <cellStyle name="Currency 2 4 4 2 3" xfId="3375" xr:uid="{00000000-0005-0000-0000-00002F0D0000}"/>
    <cellStyle name="Currency 2 4 4 2 3 2" xfId="3376" xr:uid="{00000000-0005-0000-0000-0000300D0000}"/>
    <cellStyle name="Currency 2 4 4 2 3 3" xfId="3377" xr:uid="{00000000-0005-0000-0000-0000310D0000}"/>
    <cellStyle name="Currency 2 4 4 2 3 3 2" xfId="3378" xr:uid="{00000000-0005-0000-0000-0000320D0000}"/>
    <cellStyle name="Currency 2 4 4 2 3 3 3" xfId="3379" xr:uid="{00000000-0005-0000-0000-0000330D0000}"/>
    <cellStyle name="Currency 2 4 4 2 3 4" xfId="3380" xr:uid="{00000000-0005-0000-0000-0000340D0000}"/>
    <cellStyle name="Currency 2 4 4 2 3 4 2" xfId="3381" xr:uid="{00000000-0005-0000-0000-0000350D0000}"/>
    <cellStyle name="Currency 2 4 4 2 3 4 2 2" xfId="3382" xr:uid="{00000000-0005-0000-0000-0000360D0000}"/>
    <cellStyle name="Currency 2 4 4 2 3 4 3" xfId="3383" xr:uid="{00000000-0005-0000-0000-0000370D0000}"/>
    <cellStyle name="Currency 2 4 4 2 3 5" xfId="3384" xr:uid="{00000000-0005-0000-0000-0000380D0000}"/>
    <cellStyle name="Currency 2 4 4 2 3 5 2" xfId="3385" xr:uid="{00000000-0005-0000-0000-0000390D0000}"/>
    <cellStyle name="Currency 2 4 4 2 3 5 2 2" xfId="3386" xr:uid="{00000000-0005-0000-0000-00003A0D0000}"/>
    <cellStyle name="Currency 2 4 4 2 3 5 3" xfId="3387" xr:uid="{00000000-0005-0000-0000-00003B0D0000}"/>
    <cellStyle name="Currency 2 4 4 2 3 6" xfId="3388" xr:uid="{00000000-0005-0000-0000-00003C0D0000}"/>
    <cellStyle name="Currency 2 4 4 2 3 6 2" xfId="3389" xr:uid="{00000000-0005-0000-0000-00003D0D0000}"/>
    <cellStyle name="Currency 2 4 4 2 3 6 2 2" xfId="3390" xr:uid="{00000000-0005-0000-0000-00003E0D0000}"/>
    <cellStyle name="Currency 2 4 4 2 3 6 3" xfId="3391" xr:uid="{00000000-0005-0000-0000-00003F0D0000}"/>
    <cellStyle name="Currency 2 4 4 2 3 7" xfId="3392" xr:uid="{00000000-0005-0000-0000-0000400D0000}"/>
    <cellStyle name="Currency 2 4 4 2 3 7 2" xfId="3393" xr:uid="{00000000-0005-0000-0000-0000410D0000}"/>
    <cellStyle name="Currency 2 4 4 2 3 8" xfId="3394" xr:uid="{00000000-0005-0000-0000-0000420D0000}"/>
    <cellStyle name="Currency 2 4 4 2 3 8 2" xfId="3395" xr:uid="{00000000-0005-0000-0000-0000430D0000}"/>
    <cellStyle name="Currency 2 4 4 2 3 9" xfId="3396" xr:uid="{00000000-0005-0000-0000-0000440D0000}"/>
    <cellStyle name="Currency 2 4 4 2 4" xfId="3397" xr:uid="{00000000-0005-0000-0000-0000450D0000}"/>
    <cellStyle name="Currency 2 4 4 2 4 2" xfId="3398" xr:uid="{00000000-0005-0000-0000-0000460D0000}"/>
    <cellStyle name="Currency 2 4 4 2 4 3" xfId="3399" xr:uid="{00000000-0005-0000-0000-0000470D0000}"/>
    <cellStyle name="Currency 2 4 4 2 4 3 2" xfId="3400" xr:uid="{00000000-0005-0000-0000-0000480D0000}"/>
    <cellStyle name="Currency 2 4 4 2 4 3 2 2" xfId="3401" xr:uid="{00000000-0005-0000-0000-0000490D0000}"/>
    <cellStyle name="Currency 2 4 4 2 4 3 3" xfId="3402" xr:uid="{00000000-0005-0000-0000-00004A0D0000}"/>
    <cellStyle name="Currency 2 4 4 2 4 4" xfId="3403" xr:uid="{00000000-0005-0000-0000-00004B0D0000}"/>
    <cellStyle name="Currency 2 4 4 2 4 4 2" xfId="3404" xr:uid="{00000000-0005-0000-0000-00004C0D0000}"/>
    <cellStyle name="Currency 2 4 4 2 4 4 2 2" xfId="3405" xr:uid="{00000000-0005-0000-0000-00004D0D0000}"/>
    <cellStyle name="Currency 2 4 4 2 4 4 3" xfId="3406" xr:uid="{00000000-0005-0000-0000-00004E0D0000}"/>
    <cellStyle name="Currency 2 4 4 2 4 5" xfId="3407" xr:uid="{00000000-0005-0000-0000-00004F0D0000}"/>
    <cellStyle name="Currency 2 4 4 2 4 5 2" xfId="3408" xr:uid="{00000000-0005-0000-0000-0000500D0000}"/>
    <cellStyle name="Currency 2 4 4 2 4 5 2 2" xfId="3409" xr:uid="{00000000-0005-0000-0000-0000510D0000}"/>
    <cellStyle name="Currency 2 4 4 2 4 5 3" xfId="3410" xr:uid="{00000000-0005-0000-0000-0000520D0000}"/>
    <cellStyle name="Currency 2 4 4 2 4 6" xfId="3411" xr:uid="{00000000-0005-0000-0000-0000530D0000}"/>
    <cellStyle name="Currency 2 4 4 2 4 6 2" xfId="3412" xr:uid="{00000000-0005-0000-0000-0000540D0000}"/>
    <cellStyle name="Currency 2 4 4 2 4 7" xfId="3413" xr:uid="{00000000-0005-0000-0000-0000550D0000}"/>
    <cellStyle name="Currency 2 4 4 2 4 7 2" xfId="3414" xr:uid="{00000000-0005-0000-0000-0000560D0000}"/>
    <cellStyle name="Currency 2 4 4 2 4 8" xfId="3415" xr:uid="{00000000-0005-0000-0000-0000570D0000}"/>
    <cellStyle name="Currency 2 4 4 2 4 9" xfId="3416" xr:uid="{00000000-0005-0000-0000-0000580D0000}"/>
    <cellStyle name="Currency 2 4 4 2 5" xfId="3417" xr:uid="{00000000-0005-0000-0000-0000590D0000}"/>
    <cellStyle name="Currency 2 4 4 2 5 2" xfId="3418" xr:uid="{00000000-0005-0000-0000-00005A0D0000}"/>
    <cellStyle name="Currency 2 4 4 2 5 3" xfId="3419" xr:uid="{00000000-0005-0000-0000-00005B0D0000}"/>
    <cellStyle name="Currency 2 4 4 2 6" xfId="3420" xr:uid="{00000000-0005-0000-0000-00005C0D0000}"/>
    <cellStyle name="Currency 2 4 4 2 6 2" xfId="3421" xr:uid="{00000000-0005-0000-0000-00005D0D0000}"/>
    <cellStyle name="Currency 2 4 4 2 6 2 2" xfId="3422" xr:uid="{00000000-0005-0000-0000-00005E0D0000}"/>
    <cellStyle name="Currency 2 4 4 2 6 2 2 2" xfId="3423" xr:uid="{00000000-0005-0000-0000-00005F0D0000}"/>
    <cellStyle name="Currency 2 4 4 2 6 2 3" xfId="3424" xr:uid="{00000000-0005-0000-0000-0000600D0000}"/>
    <cellStyle name="Currency 2 4 4 2 6 3" xfId="3425" xr:uid="{00000000-0005-0000-0000-0000610D0000}"/>
    <cellStyle name="Currency 2 4 4 2 6 3 2" xfId="3426" xr:uid="{00000000-0005-0000-0000-0000620D0000}"/>
    <cellStyle name="Currency 2 4 4 2 6 3 2 2" xfId="3427" xr:uid="{00000000-0005-0000-0000-0000630D0000}"/>
    <cellStyle name="Currency 2 4 4 2 6 3 3" xfId="3428" xr:uid="{00000000-0005-0000-0000-0000640D0000}"/>
    <cellStyle name="Currency 2 4 4 2 6 4" xfId="3429" xr:uid="{00000000-0005-0000-0000-0000650D0000}"/>
    <cellStyle name="Currency 2 4 4 2 6 4 2" xfId="3430" xr:uid="{00000000-0005-0000-0000-0000660D0000}"/>
    <cellStyle name="Currency 2 4 4 2 6 4 2 2" xfId="3431" xr:uid="{00000000-0005-0000-0000-0000670D0000}"/>
    <cellStyle name="Currency 2 4 4 2 6 4 3" xfId="3432" xr:uid="{00000000-0005-0000-0000-0000680D0000}"/>
    <cellStyle name="Currency 2 4 4 2 6 5" xfId="3433" xr:uid="{00000000-0005-0000-0000-0000690D0000}"/>
    <cellStyle name="Currency 2 4 4 2 6 5 2" xfId="3434" xr:uid="{00000000-0005-0000-0000-00006A0D0000}"/>
    <cellStyle name="Currency 2 4 4 2 6 6" xfId="3435" xr:uid="{00000000-0005-0000-0000-00006B0D0000}"/>
    <cellStyle name="Currency 2 4 4 2 6 6 2" xfId="3436" xr:uid="{00000000-0005-0000-0000-00006C0D0000}"/>
    <cellStyle name="Currency 2 4 4 2 6 7" xfId="3437" xr:uid="{00000000-0005-0000-0000-00006D0D0000}"/>
    <cellStyle name="Currency 2 4 4 2 7" xfId="3438" xr:uid="{00000000-0005-0000-0000-00006E0D0000}"/>
    <cellStyle name="Currency 2 4 4 2 7 2" xfId="3439" xr:uid="{00000000-0005-0000-0000-00006F0D0000}"/>
    <cellStyle name="Currency 2 4 4 2 7 2 2" xfId="3440" xr:uid="{00000000-0005-0000-0000-0000700D0000}"/>
    <cellStyle name="Currency 2 4 4 2 7 3" xfId="3441" xr:uid="{00000000-0005-0000-0000-0000710D0000}"/>
    <cellStyle name="Currency 2 4 4 2 8" xfId="3442" xr:uid="{00000000-0005-0000-0000-0000720D0000}"/>
    <cellStyle name="Currency 2 4 4 2 8 2" xfId="3443" xr:uid="{00000000-0005-0000-0000-0000730D0000}"/>
    <cellStyle name="Currency 2 4 4 2 8 2 2" xfId="3444" xr:uid="{00000000-0005-0000-0000-0000740D0000}"/>
    <cellStyle name="Currency 2 4 4 2 8 3" xfId="3445" xr:uid="{00000000-0005-0000-0000-0000750D0000}"/>
    <cellStyle name="Currency 2 4 4 3" xfId="3446" xr:uid="{00000000-0005-0000-0000-0000760D0000}"/>
    <cellStyle name="Currency 2 4 4 3 10" xfId="3447" xr:uid="{00000000-0005-0000-0000-0000770D0000}"/>
    <cellStyle name="Currency 2 4 4 3 2" xfId="3448" xr:uid="{00000000-0005-0000-0000-0000780D0000}"/>
    <cellStyle name="Currency 2 4 4 3 2 2" xfId="3449" xr:uid="{00000000-0005-0000-0000-0000790D0000}"/>
    <cellStyle name="Currency 2 4 4 3 2 3" xfId="3450" xr:uid="{00000000-0005-0000-0000-00007A0D0000}"/>
    <cellStyle name="Currency 2 4 4 3 2 3 2" xfId="3451" xr:uid="{00000000-0005-0000-0000-00007B0D0000}"/>
    <cellStyle name="Currency 2 4 4 3 2 3 3" xfId="3452" xr:uid="{00000000-0005-0000-0000-00007C0D0000}"/>
    <cellStyle name="Currency 2 4 4 3 2 4" xfId="3453" xr:uid="{00000000-0005-0000-0000-00007D0D0000}"/>
    <cellStyle name="Currency 2 4 4 3 2 4 2" xfId="3454" xr:uid="{00000000-0005-0000-0000-00007E0D0000}"/>
    <cellStyle name="Currency 2 4 4 3 2 4 2 2" xfId="3455" xr:uid="{00000000-0005-0000-0000-00007F0D0000}"/>
    <cellStyle name="Currency 2 4 4 3 2 4 3" xfId="3456" xr:uid="{00000000-0005-0000-0000-0000800D0000}"/>
    <cellStyle name="Currency 2 4 4 3 2 5" xfId="3457" xr:uid="{00000000-0005-0000-0000-0000810D0000}"/>
    <cellStyle name="Currency 2 4 4 3 2 5 2" xfId="3458" xr:uid="{00000000-0005-0000-0000-0000820D0000}"/>
    <cellStyle name="Currency 2 4 4 3 2 5 2 2" xfId="3459" xr:uid="{00000000-0005-0000-0000-0000830D0000}"/>
    <cellStyle name="Currency 2 4 4 3 2 5 3" xfId="3460" xr:uid="{00000000-0005-0000-0000-0000840D0000}"/>
    <cellStyle name="Currency 2 4 4 3 2 6" xfId="3461" xr:uid="{00000000-0005-0000-0000-0000850D0000}"/>
    <cellStyle name="Currency 2 4 4 3 2 6 2" xfId="3462" xr:uid="{00000000-0005-0000-0000-0000860D0000}"/>
    <cellStyle name="Currency 2 4 4 3 2 6 2 2" xfId="3463" xr:uid="{00000000-0005-0000-0000-0000870D0000}"/>
    <cellStyle name="Currency 2 4 4 3 2 6 3" xfId="3464" xr:uid="{00000000-0005-0000-0000-0000880D0000}"/>
    <cellStyle name="Currency 2 4 4 3 2 7" xfId="3465" xr:uid="{00000000-0005-0000-0000-0000890D0000}"/>
    <cellStyle name="Currency 2 4 4 3 2 7 2" xfId="3466" xr:uid="{00000000-0005-0000-0000-00008A0D0000}"/>
    <cellStyle name="Currency 2 4 4 3 2 8" xfId="3467" xr:uid="{00000000-0005-0000-0000-00008B0D0000}"/>
    <cellStyle name="Currency 2 4 4 3 2 8 2" xfId="3468" xr:uid="{00000000-0005-0000-0000-00008C0D0000}"/>
    <cellStyle name="Currency 2 4 4 3 2 9" xfId="3469" xr:uid="{00000000-0005-0000-0000-00008D0D0000}"/>
    <cellStyle name="Currency 2 4 4 3 3" xfId="3470" xr:uid="{00000000-0005-0000-0000-00008E0D0000}"/>
    <cellStyle name="Currency 2 4 4 3 4" xfId="3471" xr:uid="{00000000-0005-0000-0000-00008F0D0000}"/>
    <cellStyle name="Currency 2 4 4 3 4 2" xfId="3472" xr:uid="{00000000-0005-0000-0000-0000900D0000}"/>
    <cellStyle name="Currency 2 4 4 3 4 3" xfId="3473" xr:uid="{00000000-0005-0000-0000-0000910D0000}"/>
    <cellStyle name="Currency 2 4 4 3 5" xfId="3474" xr:uid="{00000000-0005-0000-0000-0000920D0000}"/>
    <cellStyle name="Currency 2 4 4 3 5 2" xfId="3475" xr:uid="{00000000-0005-0000-0000-0000930D0000}"/>
    <cellStyle name="Currency 2 4 4 3 5 2 2" xfId="3476" xr:uid="{00000000-0005-0000-0000-0000940D0000}"/>
    <cellStyle name="Currency 2 4 4 3 5 3" xfId="3477" xr:uid="{00000000-0005-0000-0000-0000950D0000}"/>
    <cellStyle name="Currency 2 4 4 3 6" xfId="3478" xr:uid="{00000000-0005-0000-0000-0000960D0000}"/>
    <cellStyle name="Currency 2 4 4 3 6 2" xfId="3479" xr:uid="{00000000-0005-0000-0000-0000970D0000}"/>
    <cellStyle name="Currency 2 4 4 3 6 2 2" xfId="3480" xr:uid="{00000000-0005-0000-0000-0000980D0000}"/>
    <cellStyle name="Currency 2 4 4 3 6 3" xfId="3481" xr:uid="{00000000-0005-0000-0000-0000990D0000}"/>
    <cellStyle name="Currency 2 4 4 3 7" xfId="3482" xr:uid="{00000000-0005-0000-0000-00009A0D0000}"/>
    <cellStyle name="Currency 2 4 4 3 7 2" xfId="3483" xr:uid="{00000000-0005-0000-0000-00009B0D0000}"/>
    <cellStyle name="Currency 2 4 4 3 7 2 2" xfId="3484" xr:uid="{00000000-0005-0000-0000-00009C0D0000}"/>
    <cellStyle name="Currency 2 4 4 3 7 3" xfId="3485" xr:uid="{00000000-0005-0000-0000-00009D0D0000}"/>
    <cellStyle name="Currency 2 4 4 3 8" xfId="3486" xr:uid="{00000000-0005-0000-0000-00009E0D0000}"/>
    <cellStyle name="Currency 2 4 4 3 8 2" xfId="3487" xr:uid="{00000000-0005-0000-0000-00009F0D0000}"/>
    <cellStyle name="Currency 2 4 4 3 9" xfId="3488" xr:uid="{00000000-0005-0000-0000-0000A00D0000}"/>
    <cellStyle name="Currency 2 4 4 3 9 2" xfId="3489" xr:uid="{00000000-0005-0000-0000-0000A10D0000}"/>
    <cellStyle name="Currency 2 4 4 4" xfId="3490" xr:uid="{00000000-0005-0000-0000-0000A20D0000}"/>
    <cellStyle name="Currency 2 4 4 4 2" xfId="3491" xr:uid="{00000000-0005-0000-0000-0000A30D0000}"/>
    <cellStyle name="Currency 2 4 4 4 2 10" xfId="3492" xr:uid="{00000000-0005-0000-0000-0000A40D0000}"/>
    <cellStyle name="Currency 2 4 4 4 2 2" xfId="3493" xr:uid="{00000000-0005-0000-0000-0000A50D0000}"/>
    <cellStyle name="Currency 2 4 4 4 2 3" xfId="3494" xr:uid="{00000000-0005-0000-0000-0000A60D0000}"/>
    <cellStyle name="Currency 2 4 4 4 2 4" xfId="3495" xr:uid="{00000000-0005-0000-0000-0000A70D0000}"/>
    <cellStyle name="Currency 2 4 4 4 2 4 2" xfId="3496" xr:uid="{00000000-0005-0000-0000-0000A80D0000}"/>
    <cellStyle name="Currency 2 4 4 4 2 4 2 2" xfId="3497" xr:uid="{00000000-0005-0000-0000-0000A90D0000}"/>
    <cellStyle name="Currency 2 4 4 4 2 4 3" xfId="3498" xr:uid="{00000000-0005-0000-0000-0000AA0D0000}"/>
    <cellStyle name="Currency 2 4 4 4 2 5" xfId="3499" xr:uid="{00000000-0005-0000-0000-0000AB0D0000}"/>
    <cellStyle name="Currency 2 4 4 4 2 5 2" xfId="3500" xr:uid="{00000000-0005-0000-0000-0000AC0D0000}"/>
    <cellStyle name="Currency 2 4 4 4 2 5 2 2" xfId="3501" xr:uid="{00000000-0005-0000-0000-0000AD0D0000}"/>
    <cellStyle name="Currency 2 4 4 4 2 5 3" xfId="3502" xr:uid="{00000000-0005-0000-0000-0000AE0D0000}"/>
    <cellStyle name="Currency 2 4 4 4 2 6" xfId="3503" xr:uid="{00000000-0005-0000-0000-0000AF0D0000}"/>
    <cellStyle name="Currency 2 4 4 4 2 6 2" xfId="3504" xr:uid="{00000000-0005-0000-0000-0000B00D0000}"/>
    <cellStyle name="Currency 2 4 4 4 2 6 2 2" xfId="3505" xr:uid="{00000000-0005-0000-0000-0000B10D0000}"/>
    <cellStyle name="Currency 2 4 4 4 2 6 3" xfId="3506" xr:uid="{00000000-0005-0000-0000-0000B20D0000}"/>
    <cellStyle name="Currency 2 4 4 4 2 7" xfId="3507" xr:uid="{00000000-0005-0000-0000-0000B30D0000}"/>
    <cellStyle name="Currency 2 4 4 4 2 7 2" xfId="3508" xr:uid="{00000000-0005-0000-0000-0000B40D0000}"/>
    <cellStyle name="Currency 2 4 4 4 2 8" xfId="3509" xr:uid="{00000000-0005-0000-0000-0000B50D0000}"/>
    <cellStyle name="Currency 2 4 4 4 2 8 2" xfId="3510" xr:uid="{00000000-0005-0000-0000-0000B60D0000}"/>
    <cellStyle name="Currency 2 4 4 4 2 9" xfId="3511" xr:uid="{00000000-0005-0000-0000-0000B70D0000}"/>
    <cellStyle name="Currency 2 4 4 4 3" xfId="3512" xr:uid="{00000000-0005-0000-0000-0000B80D0000}"/>
    <cellStyle name="Currency 2 4 4 4 4" xfId="3513" xr:uid="{00000000-0005-0000-0000-0000B90D0000}"/>
    <cellStyle name="Currency 2 4 4 4 4 2" xfId="3514" xr:uid="{00000000-0005-0000-0000-0000BA0D0000}"/>
    <cellStyle name="Currency 2 4 4 4 4 2 2" xfId="3515" xr:uid="{00000000-0005-0000-0000-0000BB0D0000}"/>
    <cellStyle name="Currency 2 4 4 4 4 3" xfId="3516" xr:uid="{00000000-0005-0000-0000-0000BC0D0000}"/>
    <cellStyle name="Currency 2 4 4 4 5" xfId="3517" xr:uid="{00000000-0005-0000-0000-0000BD0D0000}"/>
    <cellStyle name="Currency 2 4 4 4 5 2" xfId="3518" xr:uid="{00000000-0005-0000-0000-0000BE0D0000}"/>
    <cellStyle name="Currency 2 4 4 4 5 2 2" xfId="3519" xr:uid="{00000000-0005-0000-0000-0000BF0D0000}"/>
    <cellStyle name="Currency 2 4 4 4 5 3" xfId="3520" xr:uid="{00000000-0005-0000-0000-0000C00D0000}"/>
    <cellStyle name="Currency 2 4 4 5" xfId="3521" xr:uid="{00000000-0005-0000-0000-0000C10D0000}"/>
    <cellStyle name="Currency 2 4 4 5 2" xfId="3522" xr:uid="{00000000-0005-0000-0000-0000C20D0000}"/>
    <cellStyle name="Currency 2 4 4 5 3" xfId="3523" xr:uid="{00000000-0005-0000-0000-0000C30D0000}"/>
    <cellStyle name="Currency 2 4 4 5 3 2" xfId="3524" xr:uid="{00000000-0005-0000-0000-0000C40D0000}"/>
    <cellStyle name="Currency 2 4 4 5 3 3" xfId="3525" xr:uid="{00000000-0005-0000-0000-0000C50D0000}"/>
    <cellStyle name="Currency 2 4 4 5 4" xfId="3526" xr:uid="{00000000-0005-0000-0000-0000C60D0000}"/>
    <cellStyle name="Currency 2 4 4 5 4 2" xfId="3527" xr:uid="{00000000-0005-0000-0000-0000C70D0000}"/>
    <cellStyle name="Currency 2 4 4 5 4 2 2" xfId="3528" xr:uid="{00000000-0005-0000-0000-0000C80D0000}"/>
    <cellStyle name="Currency 2 4 4 5 4 3" xfId="3529" xr:uid="{00000000-0005-0000-0000-0000C90D0000}"/>
    <cellStyle name="Currency 2 4 4 5 5" xfId="3530" xr:uid="{00000000-0005-0000-0000-0000CA0D0000}"/>
    <cellStyle name="Currency 2 4 4 5 5 2" xfId="3531" xr:uid="{00000000-0005-0000-0000-0000CB0D0000}"/>
    <cellStyle name="Currency 2 4 4 5 5 2 2" xfId="3532" xr:uid="{00000000-0005-0000-0000-0000CC0D0000}"/>
    <cellStyle name="Currency 2 4 4 5 5 3" xfId="3533" xr:uid="{00000000-0005-0000-0000-0000CD0D0000}"/>
    <cellStyle name="Currency 2 4 4 5 6" xfId="3534" xr:uid="{00000000-0005-0000-0000-0000CE0D0000}"/>
    <cellStyle name="Currency 2 4 4 5 6 2" xfId="3535" xr:uid="{00000000-0005-0000-0000-0000CF0D0000}"/>
    <cellStyle name="Currency 2 4 4 5 6 2 2" xfId="3536" xr:uid="{00000000-0005-0000-0000-0000D00D0000}"/>
    <cellStyle name="Currency 2 4 4 5 6 3" xfId="3537" xr:uid="{00000000-0005-0000-0000-0000D10D0000}"/>
    <cellStyle name="Currency 2 4 4 5 7" xfId="3538" xr:uid="{00000000-0005-0000-0000-0000D20D0000}"/>
    <cellStyle name="Currency 2 4 4 5 7 2" xfId="3539" xr:uid="{00000000-0005-0000-0000-0000D30D0000}"/>
    <cellStyle name="Currency 2 4 4 5 8" xfId="3540" xr:uid="{00000000-0005-0000-0000-0000D40D0000}"/>
    <cellStyle name="Currency 2 4 4 5 8 2" xfId="3541" xr:uid="{00000000-0005-0000-0000-0000D50D0000}"/>
    <cellStyle name="Currency 2 4 4 5 9" xfId="3542" xr:uid="{00000000-0005-0000-0000-0000D60D0000}"/>
    <cellStyle name="Currency 2 4 4 6" xfId="3543" xr:uid="{00000000-0005-0000-0000-0000D70D0000}"/>
    <cellStyle name="Currency 2 4 4 6 2" xfId="3544" xr:uid="{00000000-0005-0000-0000-0000D80D0000}"/>
    <cellStyle name="Currency 2 4 4 6 3" xfId="3545" xr:uid="{00000000-0005-0000-0000-0000D90D0000}"/>
    <cellStyle name="Currency 2 4 4 7" xfId="3546" xr:uid="{00000000-0005-0000-0000-0000DA0D0000}"/>
    <cellStyle name="Currency 2 4 4 8" xfId="3547" xr:uid="{00000000-0005-0000-0000-0000DB0D0000}"/>
    <cellStyle name="Currency 2 4 4 8 2" xfId="3548" xr:uid="{00000000-0005-0000-0000-0000DC0D0000}"/>
    <cellStyle name="Currency 2 4 4 8 2 2" xfId="3549" xr:uid="{00000000-0005-0000-0000-0000DD0D0000}"/>
    <cellStyle name="Currency 2 4 4 8 3" xfId="3550" xr:uid="{00000000-0005-0000-0000-0000DE0D0000}"/>
    <cellStyle name="Currency 2 4 4 8 4" xfId="3551" xr:uid="{00000000-0005-0000-0000-0000DF0D0000}"/>
    <cellStyle name="Currency 2 4 4 9" xfId="3552" xr:uid="{00000000-0005-0000-0000-0000E00D0000}"/>
    <cellStyle name="Currency 2 4 4 9 2" xfId="3553" xr:uid="{00000000-0005-0000-0000-0000E10D0000}"/>
    <cellStyle name="Currency 2 4 4 9 2 2" xfId="3554" xr:uid="{00000000-0005-0000-0000-0000E20D0000}"/>
    <cellStyle name="Currency 2 4 4 9 3" xfId="3555" xr:uid="{00000000-0005-0000-0000-0000E30D0000}"/>
    <cellStyle name="Currency 2 4 5" xfId="3556" xr:uid="{00000000-0005-0000-0000-0000E40D0000}"/>
    <cellStyle name="Currency 2 4 5 10" xfId="3557" xr:uid="{00000000-0005-0000-0000-0000E50D0000}"/>
    <cellStyle name="Currency 2 4 5 10 2" xfId="3558" xr:uid="{00000000-0005-0000-0000-0000E60D0000}"/>
    <cellStyle name="Currency 2 4 5 10 2 2" xfId="3559" xr:uid="{00000000-0005-0000-0000-0000E70D0000}"/>
    <cellStyle name="Currency 2 4 5 10 3" xfId="3560" xr:uid="{00000000-0005-0000-0000-0000E80D0000}"/>
    <cellStyle name="Currency 2 4 5 11" xfId="3561" xr:uid="{00000000-0005-0000-0000-0000E90D0000}"/>
    <cellStyle name="Currency 2 4 5 11 2" xfId="3562" xr:uid="{00000000-0005-0000-0000-0000EA0D0000}"/>
    <cellStyle name="Currency 2 4 5 12" xfId="3563" xr:uid="{00000000-0005-0000-0000-0000EB0D0000}"/>
    <cellStyle name="Currency 2 4 5 12 2" xfId="3564" xr:uid="{00000000-0005-0000-0000-0000EC0D0000}"/>
    <cellStyle name="Currency 2 4 5 13" xfId="3565" xr:uid="{00000000-0005-0000-0000-0000ED0D0000}"/>
    <cellStyle name="Currency 2 4 5 14" xfId="3566" xr:uid="{00000000-0005-0000-0000-0000EE0D0000}"/>
    <cellStyle name="Currency 2 4 5 15" xfId="3567" xr:uid="{00000000-0005-0000-0000-0000EF0D0000}"/>
    <cellStyle name="Currency 2 4 5 2" xfId="3568" xr:uid="{00000000-0005-0000-0000-0000F00D0000}"/>
    <cellStyle name="Currency 2 4 5 2 2" xfId="3569" xr:uid="{00000000-0005-0000-0000-0000F10D0000}"/>
    <cellStyle name="Currency 2 4 5 2 2 2" xfId="3570" xr:uid="{00000000-0005-0000-0000-0000F20D0000}"/>
    <cellStyle name="Currency 2 4 5 2 2 3" xfId="3571" xr:uid="{00000000-0005-0000-0000-0000F30D0000}"/>
    <cellStyle name="Currency 2 4 5 2 2 3 2" xfId="3572" xr:uid="{00000000-0005-0000-0000-0000F40D0000}"/>
    <cellStyle name="Currency 2 4 5 2 2 3 3" xfId="3573" xr:uid="{00000000-0005-0000-0000-0000F50D0000}"/>
    <cellStyle name="Currency 2 4 5 2 2 4" xfId="3574" xr:uid="{00000000-0005-0000-0000-0000F60D0000}"/>
    <cellStyle name="Currency 2 4 5 2 2 4 2" xfId="3575" xr:uid="{00000000-0005-0000-0000-0000F70D0000}"/>
    <cellStyle name="Currency 2 4 5 2 2 4 2 2" xfId="3576" xr:uid="{00000000-0005-0000-0000-0000F80D0000}"/>
    <cellStyle name="Currency 2 4 5 2 2 4 3" xfId="3577" xr:uid="{00000000-0005-0000-0000-0000F90D0000}"/>
    <cellStyle name="Currency 2 4 5 2 2 5" xfId="3578" xr:uid="{00000000-0005-0000-0000-0000FA0D0000}"/>
    <cellStyle name="Currency 2 4 5 2 2 5 2" xfId="3579" xr:uid="{00000000-0005-0000-0000-0000FB0D0000}"/>
    <cellStyle name="Currency 2 4 5 2 2 5 2 2" xfId="3580" xr:uid="{00000000-0005-0000-0000-0000FC0D0000}"/>
    <cellStyle name="Currency 2 4 5 2 2 5 3" xfId="3581" xr:uid="{00000000-0005-0000-0000-0000FD0D0000}"/>
    <cellStyle name="Currency 2 4 5 2 2 6" xfId="3582" xr:uid="{00000000-0005-0000-0000-0000FE0D0000}"/>
    <cellStyle name="Currency 2 4 5 2 2 6 2" xfId="3583" xr:uid="{00000000-0005-0000-0000-0000FF0D0000}"/>
    <cellStyle name="Currency 2 4 5 2 2 6 2 2" xfId="3584" xr:uid="{00000000-0005-0000-0000-0000000E0000}"/>
    <cellStyle name="Currency 2 4 5 2 2 6 3" xfId="3585" xr:uid="{00000000-0005-0000-0000-0000010E0000}"/>
    <cellStyle name="Currency 2 4 5 2 2 7" xfId="3586" xr:uid="{00000000-0005-0000-0000-0000020E0000}"/>
    <cellStyle name="Currency 2 4 5 2 2 7 2" xfId="3587" xr:uid="{00000000-0005-0000-0000-0000030E0000}"/>
    <cellStyle name="Currency 2 4 5 2 2 8" xfId="3588" xr:uid="{00000000-0005-0000-0000-0000040E0000}"/>
    <cellStyle name="Currency 2 4 5 2 2 8 2" xfId="3589" xr:uid="{00000000-0005-0000-0000-0000050E0000}"/>
    <cellStyle name="Currency 2 4 5 2 2 9" xfId="3590" xr:uid="{00000000-0005-0000-0000-0000060E0000}"/>
    <cellStyle name="Currency 2 4 5 2 3" xfId="3591" xr:uid="{00000000-0005-0000-0000-0000070E0000}"/>
    <cellStyle name="Currency 2 4 5 2 3 2" xfId="3592" xr:uid="{00000000-0005-0000-0000-0000080E0000}"/>
    <cellStyle name="Currency 2 4 5 2 3 3" xfId="3593" xr:uid="{00000000-0005-0000-0000-0000090E0000}"/>
    <cellStyle name="Currency 2 4 5 2 3 3 2" xfId="3594" xr:uid="{00000000-0005-0000-0000-00000A0E0000}"/>
    <cellStyle name="Currency 2 4 5 2 3 3 3" xfId="3595" xr:uid="{00000000-0005-0000-0000-00000B0E0000}"/>
    <cellStyle name="Currency 2 4 5 2 3 4" xfId="3596" xr:uid="{00000000-0005-0000-0000-00000C0E0000}"/>
    <cellStyle name="Currency 2 4 5 2 3 4 2" xfId="3597" xr:uid="{00000000-0005-0000-0000-00000D0E0000}"/>
    <cellStyle name="Currency 2 4 5 2 3 4 2 2" xfId="3598" xr:uid="{00000000-0005-0000-0000-00000E0E0000}"/>
    <cellStyle name="Currency 2 4 5 2 3 4 3" xfId="3599" xr:uid="{00000000-0005-0000-0000-00000F0E0000}"/>
    <cellStyle name="Currency 2 4 5 2 3 5" xfId="3600" xr:uid="{00000000-0005-0000-0000-0000100E0000}"/>
    <cellStyle name="Currency 2 4 5 2 3 5 2" xfId="3601" xr:uid="{00000000-0005-0000-0000-0000110E0000}"/>
    <cellStyle name="Currency 2 4 5 2 3 5 2 2" xfId="3602" xr:uid="{00000000-0005-0000-0000-0000120E0000}"/>
    <cellStyle name="Currency 2 4 5 2 3 5 3" xfId="3603" xr:uid="{00000000-0005-0000-0000-0000130E0000}"/>
    <cellStyle name="Currency 2 4 5 2 3 6" xfId="3604" xr:uid="{00000000-0005-0000-0000-0000140E0000}"/>
    <cellStyle name="Currency 2 4 5 2 3 6 2" xfId="3605" xr:uid="{00000000-0005-0000-0000-0000150E0000}"/>
    <cellStyle name="Currency 2 4 5 2 3 6 2 2" xfId="3606" xr:uid="{00000000-0005-0000-0000-0000160E0000}"/>
    <cellStyle name="Currency 2 4 5 2 3 6 3" xfId="3607" xr:uid="{00000000-0005-0000-0000-0000170E0000}"/>
    <cellStyle name="Currency 2 4 5 2 3 7" xfId="3608" xr:uid="{00000000-0005-0000-0000-0000180E0000}"/>
    <cellStyle name="Currency 2 4 5 2 3 7 2" xfId="3609" xr:uid="{00000000-0005-0000-0000-0000190E0000}"/>
    <cellStyle name="Currency 2 4 5 2 3 8" xfId="3610" xr:uid="{00000000-0005-0000-0000-00001A0E0000}"/>
    <cellStyle name="Currency 2 4 5 2 3 8 2" xfId="3611" xr:uid="{00000000-0005-0000-0000-00001B0E0000}"/>
    <cellStyle name="Currency 2 4 5 2 3 9" xfId="3612" xr:uid="{00000000-0005-0000-0000-00001C0E0000}"/>
    <cellStyle name="Currency 2 4 5 2 4" xfId="3613" xr:uid="{00000000-0005-0000-0000-00001D0E0000}"/>
    <cellStyle name="Currency 2 4 5 2 4 2" xfId="3614" xr:uid="{00000000-0005-0000-0000-00001E0E0000}"/>
    <cellStyle name="Currency 2 4 5 2 4 3" xfId="3615" xr:uid="{00000000-0005-0000-0000-00001F0E0000}"/>
    <cellStyle name="Currency 2 4 5 2 4 3 2" xfId="3616" xr:uid="{00000000-0005-0000-0000-0000200E0000}"/>
    <cellStyle name="Currency 2 4 5 2 4 3 2 2" xfId="3617" xr:uid="{00000000-0005-0000-0000-0000210E0000}"/>
    <cellStyle name="Currency 2 4 5 2 4 3 3" xfId="3618" xr:uid="{00000000-0005-0000-0000-0000220E0000}"/>
    <cellStyle name="Currency 2 4 5 2 4 4" xfId="3619" xr:uid="{00000000-0005-0000-0000-0000230E0000}"/>
    <cellStyle name="Currency 2 4 5 2 4 4 2" xfId="3620" xr:uid="{00000000-0005-0000-0000-0000240E0000}"/>
    <cellStyle name="Currency 2 4 5 2 4 4 2 2" xfId="3621" xr:uid="{00000000-0005-0000-0000-0000250E0000}"/>
    <cellStyle name="Currency 2 4 5 2 4 4 3" xfId="3622" xr:uid="{00000000-0005-0000-0000-0000260E0000}"/>
    <cellStyle name="Currency 2 4 5 2 4 5" xfId="3623" xr:uid="{00000000-0005-0000-0000-0000270E0000}"/>
    <cellStyle name="Currency 2 4 5 2 4 5 2" xfId="3624" xr:uid="{00000000-0005-0000-0000-0000280E0000}"/>
    <cellStyle name="Currency 2 4 5 2 4 5 2 2" xfId="3625" xr:uid="{00000000-0005-0000-0000-0000290E0000}"/>
    <cellStyle name="Currency 2 4 5 2 4 5 3" xfId="3626" xr:uid="{00000000-0005-0000-0000-00002A0E0000}"/>
    <cellStyle name="Currency 2 4 5 2 4 6" xfId="3627" xr:uid="{00000000-0005-0000-0000-00002B0E0000}"/>
    <cellStyle name="Currency 2 4 5 2 4 6 2" xfId="3628" xr:uid="{00000000-0005-0000-0000-00002C0E0000}"/>
    <cellStyle name="Currency 2 4 5 2 4 7" xfId="3629" xr:uid="{00000000-0005-0000-0000-00002D0E0000}"/>
    <cellStyle name="Currency 2 4 5 2 4 7 2" xfId="3630" xr:uid="{00000000-0005-0000-0000-00002E0E0000}"/>
    <cellStyle name="Currency 2 4 5 2 4 8" xfId="3631" xr:uid="{00000000-0005-0000-0000-00002F0E0000}"/>
    <cellStyle name="Currency 2 4 5 2 4 9" xfId="3632" xr:uid="{00000000-0005-0000-0000-0000300E0000}"/>
    <cellStyle name="Currency 2 4 5 2 5" xfId="3633" xr:uid="{00000000-0005-0000-0000-0000310E0000}"/>
    <cellStyle name="Currency 2 4 5 2 5 2" xfId="3634" xr:uid="{00000000-0005-0000-0000-0000320E0000}"/>
    <cellStyle name="Currency 2 4 5 2 5 3" xfId="3635" xr:uid="{00000000-0005-0000-0000-0000330E0000}"/>
    <cellStyle name="Currency 2 4 5 2 6" xfId="3636" xr:uid="{00000000-0005-0000-0000-0000340E0000}"/>
    <cellStyle name="Currency 2 4 5 2 6 2" xfId="3637" xr:uid="{00000000-0005-0000-0000-0000350E0000}"/>
    <cellStyle name="Currency 2 4 5 2 6 2 2" xfId="3638" xr:uid="{00000000-0005-0000-0000-0000360E0000}"/>
    <cellStyle name="Currency 2 4 5 2 6 2 2 2" xfId="3639" xr:uid="{00000000-0005-0000-0000-0000370E0000}"/>
    <cellStyle name="Currency 2 4 5 2 6 2 3" xfId="3640" xr:uid="{00000000-0005-0000-0000-0000380E0000}"/>
    <cellStyle name="Currency 2 4 5 2 6 3" xfId="3641" xr:uid="{00000000-0005-0000-0000-0000390E0000}"/>
    <cellStyle name="Currency 2 4 5 2 6 3 2" xfId="3642" xr:uid="{00000000-0005-0000-0000-00003A0E0000}"/>
    <cellStyle name="Currency 2 4 5 2 6 3 2 2" xfId="3643" xr:uid="{00000000-0005-0000-0000-00003B0E0000}"/>
    <cellStyle name="Currency 2 4 5 2 6 3 3" xfId="3644" xr:uid="{00000000-0005-0000-0000-00003C0E0000}"/>
    <cellStyle name="Currency 2 4 5 2 6 4" xfId="3645" xr:uid="{00000000-0005-0000-0000-00003D0E0000}"/>
    <cellStyle name="Currency 2 4 5 2 6 4 2" xfId="3646" xr:uid="{00000000-0005-0000-0000-00003E0E0000}"/>
    <cellStyle name="Currency 2 4 5 2 6 4 2 2" xfId="3647" xr:uid="{00000000-0005-0000-0000-00003F0E0000}"/>
    <cellStyle name="Currency 2 4 5 2 6 4 3" xfId="3648" xr:uid="{00000000-0005-0000-0000-0000400E0000}"/>
    <cellStyle name="Currency 2 4 5 2 6 5" xfId="3649" xr:uid="{00000000-0005-0000-0000-0000410E0000}"/>
    <cellStyle name="Currency 2 4 5 2 6 5 2" xfId="3650" xr:uid="{00000000-0005-0000-0000-0000420E0000}"/>
    <cellStyle name="Currency 2 4 5 2 6 6" xfId="3651" xr:uid="{00000000-0005-0000-0000-0000430E0000}"/>
    <cellStyle name="Currency 2 4 5 2 6 6 2" xfId="3652" xr:uid="{00000000-0005-0000-0000-0000440E0000}"/>
    <cellStyle name="Currency 2 4 5 2 6 7" xfId="3653" xr:uid="{00000000-0005-0000-0000-0000450E0000}"/>
    <cellStyle name="Currency 2 4 5 2 7" xfId="3654" xr:uid="{00000000-0005-0000-0000-0000460E0000}"/>
    <cellStyle name="Currency 2 4 5 2 7 2" xfId="3655" xr:uid="{00000000-0005-0000-0000-0000470E0000}"/>
    <cellStyle name="Currency 2 4 5 2 7 2 2" xfId="3656" xr:uid="{00000000-0005-0000-0000-0000480E0000}"/>
    <cellStyle name="Currency 2 4 5 2 7 3" xfId="3657" xr:uid="{00000000-0005-0000-0000-0000490E0000}"/>
    <cellStyle name="Currency 2 4 5 2 8" xfId="3658" xr:uid="{00000000-0005-0000-0000-00004A0E0000}"/>
    <cellStyle name="Currency 2 4 5 2 8 2" xfId="3659" xr:uid="{00000000-0005-0000-0000-00004B0E0000}"/>
    <cellStyle name="Currency 2 4 5 2 8 2 2" xfId="3660" xr:uid="{00000000-0005-0000-0000-00004C0E0000}"/>
    <cellStyle name="Currency 2 4 5 2 8 3" xfId="3661" xr:uid="{00000000-0005-0000-0000-00004D0E0000}"/>
    <cellStyle name="Currency 2 4 5 3" xfId="3662" xr:uid="{00000000-0005-0000-0000-00004E0E0000}"/>
    <cellStyle name="Currency 2 4 5 3 10" xfId="3663" xr:uid="{00000000-0005-0000-0000-00004F0E0000}"/>
    <cellStyle name="Currency 2 4 5 3 2" xfId="3664" xr:uid="{00000000-0005-0000-0000-0000500E0000}"/>
    <cellStyle name="Currency 2 4 5 3 2 2" xfId="3665" xr:uid="{00000000-0005-0000-0000-0000510E0000}"/>
    <cellStyle name="Currency 2 4 5 3 2 3" xfId="3666" xr:uid="{00000000-0005-0000-0000-0000520E0000}"/>
    <cellStyle name="Currency 2 4 5 3 2 3 2" xfId="3667" xr:uid="{00000000-0005-0000-0000-0000530E0000}"/>
    <cellStyle name="Currency 2 4 5 3 2 3 3" xfId="3668" xr:uid="{00000000-0005-0000-0000-0000540E0000}"/>
    <cellStyle name="Currency 2 4 5 3 2 4" xfId="3669" xr:uid="{00000000-0005-0000-0000-0000550E0000}"/>
    <cellStyle name="Currency 2 4 5 3 2 4 2" xfId="3670" xr:uid="{00000000-0005-0000-0000-0000560E0000}"/>
    <cellStyle name="Currency 2 4 5 3 2 4 2 2" xfId="3671" xr:uid="{00000000-0005-0000-0000-0000570E0000}"/>
    <cellStyle name="Currency 2 4 5 3 2 4 3" xfId="3672" xr:uid="{00000000-0005-0000-0000-0000580E0000}"/>
    <cellStyle name="Currency 2 4 5 3 2 5" xfId="3673" xr:uid="{00000000-0005-0000-0000-0000590E0000}"/>
    <cellStyle name="Currency 2 4 5 3 2 5 2" xfId="3674" xr:uid="{00000000-0005-0000-0000-00005A0E0000}"/>
    <cellStyle name="Currency 2 4 5 3 2 5 2 2" xfId="3675" xr:uid="{00000000-0005-0000-0000-00005B0E0000}"/>
    <cellStyle name="Currency 2 4 5 3 2 5 3" xfId="3676" xr:uid="{00000000-0005-0000-0000-00005C0E0000}"/>
    <cellStyle name="Currency 2 4 5 3 2 6" xfId="3677" xr:uid="{00000000-0005-0000-0000-00005D0E0000}"/>
    <cellStyle name="Currency 2 4 5 3 2 6 2" xfId="3678" xr:uid="{00000000-0005-0000-0000-00005E0E0000}"/>
    <cellStyle name="Currency 2 4 5 3 2 6 2 2" xfId="3679" xr:uid="{00000000-0005-0000-0000-00005F0E0000}"/>
    <cellStyle name="Currency 2 4 5 3 2 6 3" xfId="3680" xr:uid="{00000000-0005-0000-0000-0000600E0000}"/>
    <cellStyle name="Currency 2 4 5 3 2 7" xfId="3681" xr:uid="{00000000-0005-0000-0000-0000610E0000}"/>
    <cellStyle name="Currency 2 4 5 3 2 7 2" xfId="3682" xr:uid="{00000000-0005-0000-0000-0000620E0000}"/>
    <cellStyle name="Currency 2 4 5 3 2 8" xfId="3683" xr:uid="{00000000-0005-0000-0000-0000630E0000}"/>
    <cellStyle name="Currency 2 4 5 3 2 8 2" xfId="3684" xr:uid="{00000000-0005-0000-0000-0000640E0000}"/>
    <cellStyle name="Currency 2 4 5 3 2 9" xfId="3685" xr:uid="{00000000-0005-0000-0000-0000650E0000}"/>
    <cellStyle name="Currency 2 4 5 3 3" xfId="3686" xr:uid="{00000000-0005-0000-0000-0000660E0000}"/>
    <cellStyle name="Currency 2 4 5 3 4" xfId="3687" xr:uid="{00000000-0005-0000-0000-0000670E0000}"/>
    <cellStyle name="Currency 2 4 5 3 4 2" xfId="3688" xr:uid="{00000000-0005-0000-0000-0000680E0000}"/>
    <cellStyle name="Currency 2 4 5 3 4 3" xfId="3689" xr:uid="{00000000-0005-0000-0000-0000690E0000}"/>
    <cellStyle name="Currency 2 4 5 3 5" xfId="3690" xr:uid="{00000000-0005-0000-0000-00006A0E0000}"/>
    <cellStyle name="Currency 2 4 5 3 5 2" xfId="3691" xr:uid="{00000000-0005-0000-0000-00006B0E0000}"/>
    <cellStyle name="Currency 2 4 5 3 5 2 2" xfId="3692" xr:uid="{00000000-0005-0000-0000-00006C0E0000}"/>
    <cellStyle name="Currency 2 4 5 3 5 3" xfId="3693" xr:uid="{00000000-0005-0000-0000-00006D0E0000}"/>
    <cellStyle name="Currency 2 4 5 3 6" xfId="3694" xr:uid="{00000000-0005-0000-0000-00006E0E0000}"/>
    <cellStyle name="Currency 2 4 5 3 6 2" xfId="3695" xr:uid="{00000000-0005-0000-0000-00006F0E0000}"/>
    <cellStyle name="Currency 2 4 5 3 6 2 2" xfId="3696" xr:uid="{00000000-0005-0000-0000-0000700E0000}"/>
    <cellStyle name="Currency 2 4 5 3 6 3" xfId="3697" xr:uid="{00000000-0005-0000-0000-0000710E0000}"/>
    <cellStyle name="Currency 2 4 5 3 7" xfId="3698" xr:uid="{00000000-0005-0000-0000-0000720E0000}"/>
    <cellStyle name="Currency 2 4 5 3 7 2" xfId="3699" xr:uid="{00000000-0005-0000-0000-0000730E0000}"/>
    <cellStyle name="Currency 2 4 5 3 7 2 2" xfId="3700" xr:uid="{00000000-0005-0000-0000-0000740E0000}"/>
    <cellStyle name="Currency 2 4 5 3 7 3" xfId="3701" xr:uid="{00000000-0005-0000-0000-0000750E0000}"/>
    <cellStyle name="Currency 2 4 5 3 8" xfId="3702" xr:uid="{00000000-0005-0000-0000-0000760E0000}"/>
    <cellStyle name="Currency 2 4 5 3 8 2" xfId="3703" xr:uid="{00000000-0005-0000-0000-0000770E0000}"/>
    <cellStyle name="Currency 2 4 5 3 9" xfId="3704" xr:uid="{00000000-0005-0000-0000-0000780E0000}"/>
    <cellStyle name="Currency 2 4 5 3 9 2" xfId="3705" xr:uid="{00000000-0005-0000-0000-0000790E0000}"/>
    <cellStyle name="Currency 2 4 5 4" xfId="3706" xr:uid="{00000000-0005-0000-0000-00007A0E0000}"/>
    <cellStyle name="Currency 2 4 5 4 2" xfId="3707" xr:uid="{00000000-0005-0000-0000-00007B0E0000}"/>
    <cellStyle name="Currency 2 4 5 4 2 10" xfId="3708" xr:uid="{00000000-0005-0000-0000-00007C0E0000}"/>
    <cellStyle name="Currency 2 4 5 4 2 2" xfId="3709" xr:uid="{00000000-0005-0000-0000-00007D0E0000}"/>
    <cellStyle name="Currency 2 4 5 4 2 3" xfId="3710" xr:uid="{00000000-0005-0000-0000-00007E0E0000}"/>
    <cellStyle name="Currency 2 4 5 4 2 4" xfId="3711" xr:uid="{00000000-0005-0000-0000-00007F0E0000}"/>
    <cellStyle name="Currency 2 4 5 4 2 4 2" xfId="3712" xr:uid="{00000000-0005-0000-0000-0000800E0000}"/>
    <cellStyle name="Currency 2 4 5 4 2 4 2 2" xfId="3713" xr:uid="{00000000-0005-0000-0000-0000810E0000}"/>
    <cellStyle name="Currency 2 4 5 4 2 4 3" xfId="3714" xr:uid="{00000000-0005-0000-0000-0000820E0000}"/>
    <cellStyle name="Currency 2 4 5 4 2 5" xfId="3715" xr:uid="{00000000-0005-0000-0000-0000830E0000}"/>
    <cellStyle name="Currency 2 4 5 4 2 5 2" xfId="3716" xr:uid="{00000000-0005-0000-0000-0000840E0000}"/>
    <cellStyle name="Currency 2 4 5 4 2 5 2 2" xfId="3717" xr:uid="{00000000-0005-0000-0000-0000850E0000}"/>
    <cellStyle name="Currency 2 4 5 4 2 5 3" xfId="3718" xr:uid="{00000000-0005-0000-0000-0000860E0000}"/>
    <cellStyle name="Currency 2 4 5 4 2 6" xfId="3719" xr:uid="{00000000-0005-0000-0000-0000870E0000}"/>
    <cellStyle name="Currency 2 4 5 4 2 6 2" xfId="3720" xr:uid="{00000000-0005-0000-0000-0000880E0000}"/>
    <cellStyle name="Currency 2 4 5 4 2 6 2 2" xfId="3721" xr:uid="{00000000-0005-0000-0000-0000890E0000}"/>
    <cellStyle name="Currency 2 4 5 4 2 6 3" xfId="3722" xr:uid="{00000000-0005-0000-0000-00008A0E0000}"/>
    <cellStyle name="Currency 2 4 5 4 2 7" xfId="3723" xr:uid="{00000000-0005-0000-0000-00008B0E0000}"/>
    <cellStyle name="Currency 2 4 5 4 2 7 2" xfId="3724" xr:uid="{00000000-0005-0000-0000-00008C0E0000}"/>
    <cellStyle name="Currency 2 4 5 4 2 8" xfId="3725" xr:uid="{00000000-0005-0000-0000-00008D0E0000}"/>
    <cellStyle name="Currency 2 4 5 4 2 8 2" xfId="3726" xr:uid="{00000000-0005-0000-0000-00008E0E0000}"/>
    <cellStyle name="Currency 2 4 5 4 2 9" xfId="3727" xr:uid="{00000000-0005-0000-0000-00008F0E0000}"/>
    <cellStyle name="Currency 2 4 5 4 3" xfId="3728" xr:uid="{00000000-0005-0000-0000-0000900E0000}"/>
    <cellStyle name="Currency 2 4 5 4 4" xfId="3729" xr:uid="{00000000-0005-0000-0000-0000910E0000}"/>
    <cellStyle name="Currency 2 4 5 4 4 2" xfId="3730" xr:uid="{00000000-0005-0000-0000-0000920E0000}"/>
    <cellStyle name="Currency 2 4 5 4 4 2 2" xfId="3731" xr:uid="{00000000-0005-0000-0000-0000930E0000}"/>
    <cellStyle name="Currency 2 4 5 4 4 3" xfId="3732" xr:uid="{00000000-0005-0000-0000-0000940E0000}"/>
    <cellStyle name="Currency 2 4 5 4 5" xfId="3733" xr:uid="{00000000-0005-0000-0000-0000950E0000}"/>
    <cellStyle name="Currency 2 4 5 4 5 2" xfId="3734" xr:uid="{00000000-0005-0000-0000-0000960E0000}"/>
    <cellStyle name="Currency 2 4 5 4 5 2 2" xfId="3735" xr:uid="{00000000-0005-0000-0000-0000970E0000}"/>
    <cellStyle name="Currency 2 4 5 4 5 3" xfId="3736" xr:uid="{00000000-0005-0000-0000-0000980E0000}"/>
    <cellStyle name="Currency 2 4 5 5" xfId="3737" xr:uid="{00000000-0005-0000-0000-0000990E0000}"/>
    <cellStyle name="Currency 2 4 5 5 2" xfId="3738" xr:uid="{00000000-0005-0000-0000-00009A0E0000}"/>
    <cellStyle name="Currency 2 4 5 5 3" xfId="3739" xr:uid="{00000000-0005-0000-0000-00009B0E0000}"/>
    <cellStyle name="Currency 2 4 5 5 3 2" xfId="3740" xr:uid="{00000000-0005-0000-0000-00009C0E0000}"/>
    <cellStyle name="Currency 2 4 5 5 3 3" xfId="3741" xr:uid="{00000000-0005-0000-0000-00009D0E0000}"/>
    <cellStyle name="Currency 2 4 5 5 4" xfId="3742" xr:uid="{00000000-0005-0000-0000-00009E0E0000}"/>
    <cellStyle name="Currency 2 4 5 5 4 2" xfId="3743" xr:uid="{00000000-0005-0000-0000-00009F0E0000}"/>
    <cellStyle name="Currency 2 4 5 5 4 2 2" xfId="3744" xr:uid="{00000000-0005-0000-0000-0000A00E0000}"/>
    <cellStyle name="Currency 2 4 5 5 4 3" xfId="3745" xr:uid="{00000000-0005-0000-0000-0000A10E0000}"/>
    <cellStyle name="Currency 2 4 5 5 5" xfId="3746" xr:uid="{00000000-0005-0000-0000-0000A20E0000}"/>
    <cellStyle name="Currency 2 4 5 5 5 2" xfId="3747" xr:uid="{00000000-0005-0000-0000-0000A30E0000}"/>
    <cellStyle name="Currency 2 4 5 5 5 2 2" xfId="3748" xr:uid="{00000000-0005-0000-0000-0000A40E0000}"/>
    <cellStyle name="Currency 2 4 5 5 5 3" xfId="3749" xr:uid="{00000000-0005-0000-0000-0000A50E0000}"/>
    <cellStyle name="Currency 2 4 5 5 6" xfId="3750" xr:uid="{00000000-0005-0000-0000-0000A60E0000}"/>
    <cellStyle name="Currency 2 4 5 5 6 2" xfId="3751" xr:uid="{00000000-0005-0000-0000-0000A70E0000}"/>
    <cellStyle name="Currency 2 4 5 5 6 2 2" xfId="3752" xr:uid="{00000000-0005-0000-0000-0000A80E0000}"/>
    <cellStyle name="Currency 2 4 5 5 6 3" xfId="3753" xr:uid="{00000000-0005-0000-0000-0000A90E0000}"/>
    <cellStyle name="Currency 2 4 5 5 7" xfId="3754" xr:uid="{00000000-0005-0000-0000-0000AA0E0000}"/>
    <cellStyle name="Currency 2 4 5 5 7 2" xfId="3755" xr:uid="{00000000-0005-0000-0000-0000AB0E0000}"/>
    <cellStyle name="Currency 2 4 5 5 8" xfId="3756" xr:uid="{00000000-0005-0000-0000-0000AC0E0000}"/>
    <cellStyle name="Currency 2 4 5 5 8 2" xfId="3757" xr:uid="{00000000-0005-0000-0000-0000AD0E0000}"/>
    <cellStyle name="Currency 2 4 5 5 9" xfId="3758" xr:uid="{00000000-0005-0000-0000-0000AE0E0000}"/>
    <cellStyle name="Currency 2 4 5 6" xfId="3759" xr:uid="{00000000-0005-0000-0000-0000AF0E0000}"/>
    <cellStyle name="Currency 2 4 5 6 2" xfId="3760" xr:uid="{00000000-0005-0000-0000-0000B00E0000}"/>
    <cellStyle name="Currency 2 4 5 6 3" xfId="3761" xr:uid="{00000000-0005-0000-0000-0000B10E0000}"/>
    <cellStyle name="Currency 2 4 5 7" xfId="3762" xr:uid="{00000000-0005-0000-0000-0000B20E0000}"/>
    <cellStyle name="Currency 2 4 5 8" xfId="3763" xr:uid="{00000000-0005-0000-0000-0000B30E0000}"/>
    <cellStyle name="Currency 2 4 5 8 2" xfId="3764" xr:uid="{00000000-0005-0000-0000-0000B40E0000}"/>
    <cellStyle name="Currency 2 4 5 8 2 2" xfId="3765" xr:uid="{00000000-0005-0000-0000-0000B50E0000}"/>
    <cellStyle name="Currency 2 4 5 8 3" xfId="3766" xr:uid="{00000000-0005-0000-0000-0000B60E0000}"/>
    <cellStyle name="Currency 2 4 5 8 4" xfId="3767" xr:uid="{00000000-0005-0000-0000-0000B70E0000}"/>
    <cellStyle name="Currency 2 4 5 9" xfId="3768" xr:uid="{00000000-0005-0000-0000-0000B80E0000}"/>
    <cellStyle name="Currency 2 4 5 9 2" xfId="3769" xr:uid="{00000000-0005-0000-0000-0000B90E0000}"/>
    <cellStyle name="Currency 2 4 5 9 2 2" xfId="3770" xr:uid="{00000000-0005-0000-0000-0000BA0E0000}"/>
    <cellStyle name="Currency 2 4 5 9 3" xfId="3771" xr:uid="{00000000-0005-0000-0000-0000BB0E0000}"/>
    <cellStyle name="Currency 2 4 6" xfId="3772" xr:uid="{00000000-0005-0000-0000-0000BC0E0000}"/>
    <cellStyle name="Currency 2 4 6 2" xfId="3773" xr:uid="{00000000-0005-0000-0000-0000BD0E0000}"/>
    <cellStyle name="Currency 2 4 6 2 2" xfId="3774" xr:uid="{00000000-0005-0000-0000-0000BE0E0000}"/>
    <cellStyle name="Currency 2 4 6 2 3" xfId="3775" xr:uid="{00000000-0005-0000-0000-0000BF0E0000}"/>
    <cellStyle name="Currency 2 4 6 2 3 2" xfId="3776" xr:uid="{00000000-0005-0000-0000-0000C00E0000}"/>
    <cellStyle name="Currency 2 4 6 2 3 3" xfId="3777" xr:uid="{00000000-0005-0000-0000-0000C10E0000}"/>
    <cellStyle name="Currency 2 4 6 2 4" xfId="3778" xr:uid="{00000000-0005-0000-0000-0000C20E0000}"/>
    <cellStyle name="Currency 2 4 6 2 4 2" xfId="3779" xr:uid="{00000000-0005-0000-0000-0000C30E0000}"/>
    <cellStyle name="Currency 2 4 6 2 4 2 2" xfId="3780" xr:uid="{00000000-0005-0000-0000-0000C40E0000}"/>
    <cellStyle name="Currency 2 4 6 2 4 3" xfId="3781" xr:uid="{00000000-0005-0000-0000-0000C50E0000}"/>
    <cellStyle name="Currency 2 4 6 2 5" xfId="3782" xr:uid="{00000000-0005-0000-0000-0000C60E0000}"/>
    <cellStyle name="Currency 2 4 6 2 5 2" xfId="3783" xr:uid="{00000000-0005-0000-0000-0000C70E0000}"/>
    <cellStyle name="Currency 2 4 6 2 5 2 2" xfId="3784" xr:uid="{00000000-0005-0000-0000-0000C80E0000}"/>
    <cellStyle name="Currency 2 4 6 2 5 3" xfId="3785" xr:uid="{00000000-0005-0000-0000-0000C90E0000}"/>
    <cellStyle name="Currency 2 4 6 2 6" xfId="3786" xr:uid="{00000000-0005-0000-0000-0000CA0E0000}"/>
    <cellStyle name="Currency 2 4 6 2 6 2" xfId="3787" xr:uid="{00000000-0005-0000-0000-0000CB0E0000}"/>
    <cellStyle name="Currency 2 4 6 2 6 2 2" xfId="3788" xr:uid="{00000000-0005-0000-0000-0000CC0E0000}"/>
    <cellStyle name="Currency 2 4 6 2 6 3" xfId="3789" xr:uid="{00000000-0005-0000-0000-0000CD0E0000}"/>
    <cellStyle name="Currency 2 4 6 2 7" xfId="3790" xr:uid="{00000000-0005-0000-0000-0000CE0E0000}"/>
    <cellStyle name="Currency 2 4 6 2 7 2" xfId="3791" xr:uid="{00000000-0005-0000-0000-0000CF0E0000}"/>
    <cellStyle name="Currency 2 4 6 2 8" xfId="3792" xr:uid="{00000000-0005-0000-0000-0000D00E0000}"/>
    <cellStyle name="Currency 2 4 6 2 8 2" xfId="3793" xr:uid="{00000000-0005-0000-0000-0000D10E0000}"/>
    <cellStyle name="Currency 2 4 6 2 9" xfId="3794" xr:uid="{00000000-0005-0000-0000-0000D20E0000}"/>
    <cellStyle name="Currency 2 4 6 3" xfId="3795" xr:uid="{00000000-0005-0000-0000-0000D30E0000}"/>
    <cellStyle name="Currency 2 4 6 3 2" xfId="3796" xr:uid="{00000000-0005-0000-0000-0000D40E0000}"/>
    <cellStyle name="Currency 2 4 6 3 3" xfId="3797" xr:uid="{00000000-0005-0000-0000-0000D50E0000}"/>
    <cellStyle name="Currency 2 4 6 3 3 2" xfId="3798" xr:uid="{00000000-0005-0000-0000-0000D60E0000}"/>
    <cellStyle name="Currency 2 4 6 3 3 3" xfId="3799" xr:uid="{00000000-0005-0000-0000-0000D70E0000}"/>
    <cellStyle name="Currency 2 4 6 3 4" xfId="3800" xr:uid="{00000000-0005-0000-0000-0000D80E0000}"/>
    <cellStyle name="Currency 2 4 6 3 4 2" xfId="3801" xr:uid="{00000000-0005-0000-0000-0000D90E0000}"/>
    <cellStyle name="Currency 2 4 6 3 4 2 2" xfId="3802" xr:uid="{00000000-0005-0000-0000-0000DA0E0000}"/>
    <cellStyle name="Currency 2 4 6 3 4 3" xfId="3803" xr:uid="{00000000-0005-0000-0000-0000DB0E0000}"/>
    <cellStyle name="Currency 2 4 6 3 5" xfId="3804" xr:uid="{00000000-0005-0000-0000-0000DC0E0000}"/>
    <cellStyle name="Currency 2 4 6 3 5 2" xfId="3805" xr:uid="{00000000-0005-0000-0000-0000DD0E0000}"/>
    <cellStyle name="Currency 2 4 6 3 5 2 2" xfId="3806" xr:uid="{00000000-0005-0000-0000-0000DE0E0000}"/>
    <cellStyle name="Currency 2 4 6 3 5 3" xfId="3807" xr:uid="{00000000-0005-0000-0000-0000DF0E0000}"/>
    <cellStyle name="Currency 2 4 6 3 6" xfId="3808" xr:uid="{00000000-0005-0000-0000-0000E00E0000}"/>
    <cellStyle name="Currency 2 4 6 3 6 2" xfId="3809" xr:uid="{00000000-0005-0000-0000-0000E10E0000}"/>
    <cellStyle name="Currency 2 4 6 3 6 2 2" xfId="3810" xr:uid="{00000000-0005-0000-0000-0000E20E0000}"/>
    <cellStyle name="Currency 2 4 6 3 6 3" xfId="3811" xr:uid="{00000000-0005-0000-0000-0000E30E0000}"/>
    <cellStyle name="Currency 2 4 6 3 7" xfId="3812" xr:uid="{00000000-0005-0000-0000-0000E40E0000}"/>
    <cellStyle name="Currency 2 4 6 3 7 2" xfId="3813" xr:uid="{00000000-0005-0000-0000-0000E50E0000}"/>
    <cellStyle name="Currency 2 4 6 3 8" xfId="3814" xr:uid="{00000000-0005-0000-0000-0000E60E0000}"/>
    <cellStyle name="Currency 2 4 6 3 8 2" xfId="3815" xr:uid="{00000000-0005-0000-0000-0000E70E0000}"/>
    <cellStyle name="Currency 2 4 6 3 9" xfId="3816" xr:uid="{00000000-0005-0000-0000-0000E80E0000}"/>
    <cellStyle name="Currency 2 4 6 4" xfId="3817" xr:uid="{00000000-0005-0000-0000-0000E90E0000}"/>
    <cellStyle name="Currency 2 4 6 4 2" xfId="3818" xr:uid="{00000000-0005-0000-0000-0000EA0E0000}"/>
    <cellStyle name="Currency 2 4 6 4 3" xfId="3819" xr:uid="{00000000-0005-0000-0000-0000EB0E0000}"/>
    <cellStyle name="Currency 2 4 6 4 3 2" xfId="3820" xr:uid="{00000000-0005-0000-0000-0000EC0E0000}"/>
    <cellStyle name="Currency 2 4 6 4 3 2 2" xfId="3821" xr:uid="{00000000-0005-0000-0000-0000ED0E0000}"/>
    <cellStyle name="Currency 2 4 6 4 3 3" xfId="3822" xr:uid="{00000000-0005-0000-0000-0000EE0E0000}"/>
    <cellStyle name="Currency 2 4 6 4 4" xfId="3823" xr:uid="{00000000-0005-0000-0000-0000EF0E0000}"/>
    <cellStyle name="Currency 2 4 6 4 4 2" xfId="3824" xr:uid="{00000000-0005-0000-0000-0000F00E0000}"/>
    <cellStyle name="Currency 2 4 6 4 4 2 2" xfId="3825" xr:uid="{00000000-0005-0000-0000-0000F10E0000}"/>
    <cellStyle name="Currency 2 4 6 4 4 3" xfId="3826" xr:uid="{00000000-0005-0000-0000-0000F20E0000}"/>
    <cellStyle name="Currency 2 4 6 4 5" xfId="3827" xr:uid="{00000000-0005-0000-0000-0000F30E0000}"/>
    <cellStyle name="Currency 2 4 6 4 5 2" xfId="3828" xr:uid="{00000000-0005-0000-0000-0000F40E0000}"/>
    <cellStyle name="Currency 2 4 6 4 5 2 2" xfId="3829" xr:uid="{00000000-0005-0000-0000-0000F50E0000}"/>
    <cellStyle name="Currency 2 4 6 4 5 3" xfId="3830" xr:uid="{00000000-0005-0000-0000-0000F60E0000}"/>
    <cellStyle name="Currency 2 4 6 4 6" xfId="3831" xr:uid="{00000000-0005-0000-0000-0000F70E0000}"/>
    <cellStyle name="Currency 2 4 6 4 6 2" xfId="3832" xr:uid="{00000000-0005-0000-0000-0000F80E0000}"/>
    <cellStyle name="Currency 2 4 6 4 7" xfId="3833" xr:uid="{00000000-0005-0000-0000-0000F90E0000}"/>
    <cellStyle name="Currency 2 4 6 4 7 2" xfId="3834" xr:uid="{00000000-0005-0000-0000-0000FA0E0000}"/>
    <cellStyle name="Currency 2 4 6 4 8" xfId="3835" xr:uid="{00000000-0005-0000-0000-0000FB0E0000}"/>
    <cellStyle name="Currency 2 4 6 4 9" xfId="3836" xr:uid="{00000000-0005-0000-0000-0000FC0E0000}"/>
    <cellStyle name="Currency 2 4 6 5" xfId="3837" xr:uid="{00000000-0005-0000-0000-0000FD0E0000}"/>
    <cellStyle name="Currency 2 4 6 5 2" xfId="3838" xr:uid="{00000000-0005-0000-0000-0000FE0E0000}"/>
    <cellStyle name="Currency 2 4 6 5 3" xfId="3839" xr:uid="{00000000-0005-0000-0000-0000FF0E0000}"/>
    <cellStyle name="Currency 2 4 6 6" xfId="3840" xr:uid="{00000000-0005-0000-0000-0000000F0000}"/>
    <cellStyle name="Currency 2 4 6 6 2" xfId="3841" xr:uid="{00000000-0005-0000-0000-0000010F0000}"/>
    <cellStyle name="Currency 2 4 6 6 2 2" xfId="3842" xr:uid="{00000000-0005-0000-0000-0000020F0000}"/>
    <cellStyle name="Currency 2 4 6 6 2 2 2" xfId="3843" xr:uid="{00000000-0005-0000-0000-0000030F0000}"/>
    <cellStyle name="Currency 2 4 6 6 2 3" xfId="3844" xr:uid="{00000000-0005-0000-0000-0000040F0000}"/>
    <cellStyle name="Currency 2 4 6 6 3" xfId="3845" xr:uid="{00000000-0005-0000-0000-0000050F0000}"/>
    <cellStyle name="Currency 2 4 6 6 3 2" xfId="3846" xr:uid="{00000000-0005-0000-0000-0000060F0000}"/>
    <cellStyle name="Currency 2 4 6 6 3 2 2" xfId="3847" xr:uid="{00000000-0005-0000-0000-0000070F0000}"/>
    <cellStyle name="Currency 2 4 6 6 3 3" xfId="3848" xr:uid="{00000000-0005-0000-0000-0000080F0000}"/>
    <cellStyle name="Currency 2 4 6 6 4" xfId="3849" xr:uid="{00000000-0005-0000-0000-0000090F0000}"/>
    <cellStyle name="Currency 2 4 6 6 4 2" xfId="3850" xr:uid="{00000000-0005-0000-0000-00000A0F0000}"/>
    <cellStyle name="Currency 2 4 6 6 4 2 2" xfId="3851" xr:uid="{00000000-0005-0000-0000-00000B0F0000}"/>
    <cellStyle name="Currency 2 4 6 6 4 3" xfId="3852" xr:uid="{00000000-0005-0000-0000-00000C0F0000}"/>
    <cellStyle name="Currency 2 4 6 6 5" xfId="3853" xr:uid="{00000000-0005-0000-0000-00000D0F0000}"/>
    <cellStyle name="Currency 2 4 6 6 5 2" xfId="3854" xr:uid="{00000000-0005-0000-0000-00000E0F0000}"/>
    <cellStyle name="Currency 2 4 6 6 6" xfId="3855" xr:uid="{00000000-0005-0000-0000-00000F0F0000}"/>
    <cellStyle name="Currency 2 4 6 6 6 2" xfId="3856" xr:uid="{00000000-0005-0000-0000-0000100F0000}"/>
    <cellStyle name="Currency 2 4 6 6 7" xfId="3857" xr:uid="{00000000-0005-0000-0000-0000110F0000}"/>
    <cellStyle name="Currency 2 4 6 7" xfId="3858" xr:uid="{00000000-0005-0000-0000-0000120F0000}"/>
    <cellStyle name="Currency 2 4 6 7 2" xfId="3859" xr:uid="{00000000-0005-0000-0000-0000130F0000}"/>
    <cellStyle name="Currency 2 4 6 7 2 2" xfId="3860" xr:uid="{00000000-0005-0000-0000-0000140F0000}"/>
    <cellStyle name="Currency 2 4 6 7 3" xfId="3861" xr:uid="{00000000-0005-0000-0000-0000150F0000}"/>
    <cellStyle name="Currency 2 4 6 8" xfId="3862" xr:uid="{00000000-0005-0000-0000-0000160F0000}"/>
    <cellStyle name="Currency 2 4 6 8 2" xfId="3863" xr:uid="{00000000-0005-0000-0000-0000170F0000}"/>
    <cellStyle name="Currency 2 4 6 8 2 2" xfId="3864" xr:uid="{00000000-0005-0000-0000-0000180F0000}"/>
    <cellStyle name="Currency 2 4 6 8 3" xfId="3865" xr:uid="{00000000-0005-0000-0000-0000190F0000}"/>
    <cellStyle name="Currency 2 4 7" xfId="3866" xr:uid="{00000000-0005-0000-0000-00001A0F0000}"/>
    <cellStyle name="Currency 2 4 7 10" xfId="3867" xr:uid="{00000000-0005-0000-0000-00001B0F0000}"/>
    <cellStyle name="Currency 2 4 7 2" xfId="3868" xr:uid="{00000000-0005-0000-0000-00001C0F0000}"/>
    <cellStyle name="Currency 2 4 7 2 2" xfId="3869" xr:uid="{00000000-0005-0000-0000-00001D0F0000}"/>
    <cellStyle name="Currency 2 4 7 2 3" xfId="3870" xr:uid="{00000000-0005-0000-0000-00001E0F0000}"/>
    <cellStyle name="Currency 2 4 7 2 3 2" xfId="3871" xr:uid="{00000000-0005-0000-0000-00001F0F0000}"/>
    <cellStyle name="Currency 2 4 7 2 3 3" xfId="3872" xr:uid="{00000000-0005-0000-0000-0000200F0000}"/>
    <cellStyle name="Currency 2 4 7 2 4" xfId="3873" xr:uid="{00000000-0005-0000-0000-0000210F0000}"/>
    <cellStyle name="Currency 2 4 7 2 4 2" xfId="3874" xr:uid="{00000000-0005-0000-0000-0000220F0000}"/>
    <cellStyle name="Currency 2 4 7 2 4 2 2" xfId="3875" xr:uid="{00000000-0005-0000-0000-0000230F0000}"/>
    <cellStyle name="Currency 2 4 7 2 4 3" xfId="3876" xr:uid="{00000000-0005-0000-0000-0000240F0000}"/>
    <cellStyle name="Currency 2 4 7 2 5" xfId="3877" xr:uid="{00000000-0005-0000-0000-0000250F0000}"/>
    <cellStyle name="Currency 2 4 7 2 5 2" xfId="3878" xr:uid="{00000000-0005-0000-0000-0000260F0000}"/>
    <cellStyle name="Currency 2 4 7 2 5 2 2" xfId="3879" xr:uid="{00000000-0005-0000-0000-0000270F0000}"/>
    <cellStyle name="Currency 2 4 7 2 5 3" xfId="3880" xr:uid="{00000000-0005-0000-0000-0000280F0000}"/>
    <cellStyle name="Currency 2 4 7 2 6" xfId="3881" xr:uid="{00000000-0005-0000-0000-0000290F0000}"/>
    <cellStyle name="Currency 2 4 7 2 6 2" xfId="3882" xr:uid="{00000000-0005-0000-0000-00002A0F0000}"/>
    <cellStyle name="Currency 2 4 7 2 6 2 2" xfId="3883" xr:uid="{00000000-0005-0000-0000-00002B0F0000}"/>
    <cellStyle name="Currency 2 4 7 2 6 3" xfId="3884" xr:uid="{00000000-0005-0000-0000-00002C0F0000}"/>
    <cellStyle name="Currency 2 4 7 2 7" xfId="3885" xr:uid="{00000000-0005-0000-0000-00002D0F0000}"/>
    <cellStyle name="Currency 2 4 7 2 7 2" xfId="3886" xr:uid="{00000000-0005-0000-0000-00002E0F0000}"/>
    <cellStyle name="Currency 2 4 7 2 8" xfId="3887" xr:uid="{00000000-0005-0000-0000-00002F0F0000}"/>
    <cellStyle name="Currency 2 4 7 2 8 2" xfId="3888" xr:uid="{00000000-0005-0000-0000-0000300F0000}"/>
    <cellStyle name="Currency 2 4 7 2 9" xfId="3889" xr:uid="{00000000-0005-0000-0000-0000310F0000}"/>
    <cellStyle name="Currency 2 4 7 3" xfId="3890" xr:uid="{00000000-0005-0000-0000-0000320F0000}"/>
    <cellStyle name="Currency 2 4 7 4" xfId="3891" xr:uid="{00000000-0005-0000-0000-0000330F0000}"/>
    <cellStyle name="Currency 2 4 7 4 2" xfId="3892" xr:uid="{00000000-0005-0000-0000-0000340F0000}"/>
    <cellStyle name="Currency 2 4 7 4 3" xfId="3893" xr:uid="{00000000-0005-0000-0000-0000350F0000}"/>
    <cellStyle name="Currency 2 4 7 5" xfId="3894" xr:uid="{00000000-0005-0000-0000-0000360F0000}"/>
    <cellStyle name="Currency 2 4 7 5 2" xfId="3895" xr:uid="{00000000-0005-0000-0000-0000370F0000}"/>
    <cellStyle name="Currency 2 4 7 5 2 2" xfId="3896" xr:uid="{00000000-0005-0000-0000-0000380F0000}"/>
    <cellStyle name="Currency 2 4 7 5 3" xfId="3897" xr:uid="{00000000-0005-0000-0000-0000390F0000}"/>
    <cellStyle name="Currency 2 4 7 6" xfId="3898" xr:uid="{00000000-0005-0000-0000-00003A0F0000}"/>
    <cellStyle name="Currency 2 4 7 6 2" xfId="3899" xr:uid="{00000000-0005-0000-0000-00003B0F0000}"/>
    <cellStyle name="Currency 2 4 7 6 2 2" xfId="3900" xr:uid="{00000000-0005-0000-0000-00003C0F0000}"/>
    <cellStyle name="Currency 2 4 7 6 3" xfId="3901" xr:uid="{00000000-0005-0000-0000-00003D0F0000}"/>
    <cellStyle name="Currency 2 4 7 7" xfId="3902" xr:uid="{00000000-0005-0000-0000-00003E0F0000}"/>
    <cellStyle name="Currency 2 4 7 7 2" xfId="3903" xr:uid="{00000000-0005-0000-0000-00003F0F0000}"/>
    <cellStyle name="Currency 2 4 7 7 2 2" xfId="3904" xr:uid="{00000000-0005-0000-0000-0000400F0000}"/>
    <cellStyle name="Currency 2 4 7 7 3" xfId="3905" xr:uid="{00000000-0005-0000-0000-0000410F0000}"/>
    <cellStyle name="Currency 2 4 7 8" xfId="3906" xr:uid="{00000000-0005-0000-0000-0000420F0000}"/>
    <cellStyle name="Currency 2 4 7 8 2" xfId="3907" xr:uid="{00000000-0005-0000-0000-0000430F0000}"/>
    <cellStyle name="Currency 2 4 7 9" xfId="3908" xr:uid="{00000000-0005-0000-0000-0000440F0000}"/>
    <cellStyle name="Currency 2 4 7 9 2" xfId="3909" xr:uid="{00000000-0005-0000-0000-0000450F0000}"/>
    <cellStyle name="Currency 2 4 8" xfId="3910" xr:uid="{00000000-0005-0000-0000-0000460F0000}"/>
    <cellStyle name="Currency 2 4 8 2" xfId="3911" xr:uid="{00000000-0005-0000-0000-0000470F0000}"/>
    <cellStyle name="Currency 2 4 8 2 10" xfId="3912" xr:uid="{00000000-0005-0000-0000-0000480F0000}"/>
    <cellStyle name="Currency 2 4 8 2 2" xfId="3913" xr:uid="{00000000-0005-0000-0000-0000490F0000}"/>
    <cellStyle name="Currency 2 4 8 2 3" xfId="3914" xr:uid="{00000000-0005-0000-0000-00004A0F0000}"/>
    <cellStyle name="Currency 2 4 8 2 4" xfId="3915" xr:uid="{00000000-0005-0000-0000-00004B0F0000}"/>
    <cellStyle name="Currency 2 4 8 2 4 2" xfId="3916" xr:uid="{00000000-0005-0000-0000-00004C0F0000}"/>
    <cellStyle name="Currency 2 4 8 2 4 2 2" xfId="3917" xr:uid="{00000000-0005-0000-0000-00004D0F0000}"/>
    <cellStyle name="Currency 2 4 8 2 4 3" xfId="3918" xr:uid="{00000000-0005-0000-0000-00004E0F0000}"/>
    <cellStyle name="Currency 2 4 8 2 5" xfId="3919" xr:uid="{00000000-0005-0000-0000-00004F0F0000}"/>
    <cellStyle name="Currency 2 4 8 2 5 2" xfId="3920" xr:uid="{00000000-0005-0000-0000-0000500F0000}"/>
    <cellStyle name="Currency 2 4 8 2 5 2 2" xfId="3921" xr:uid="{00000000-0005-0000-0000-0000510F0000}"/>
    <cellStyle name="Currency 2 4 8 2 5 3" xfId="3922" xr:uid="{00000000-0005-0000-0000-0000520F0000}"/>
    <cellStyle name="Currency 2 4 8 2 6" xfId="3923" xr:uid="{00000000-0005-0000-0000-0000530F0000}"/>
    <cellStyle name="Currency 2 4 8 2 6 2" xfId="3924" xr:uid="{00000000-0005-0000-0000-0000540F0000}"/>
    <cellStyle name="Currency 2 4 8 2 6 2 2" xfId="3925" xr:uid="{00000000-0005-0000-0000-0000550F0000}"/>
    <cellStyle name="Currency 2 4 8 2 6 3" xfId="3926" xr:uid="{00000000-0005-0000-0000-0000560F0000}"/>
    <cellStyle name="Currency 2 4 8 2 7" xfId="3927" xr:uid="{00000000-0005-0000-0000-0000570F0000}"/>
    <cellStyle name="Currency 2 4 8 2 7 2" xfId="3928" xr:uid="{00000000-0005-0000-0000-0000580F0000}"/>
    <cellStyle name="Currency 2 4 8 2 8" xfId="3929" xr:uid="{00000000-0005-0000-0000-0000590F0000}"/>
    <cellStyle name="Currency 2 4 8 2 8 2" xfId="3930" xr:uid="{00000000-0005-0000-0000-00005A0F0000}"/>
    <cellStyle name="Currency 2 4 8 2 9" xfId="3931" xr:uid="{00000000-0005-0000-0000-00005B0F0000}"/>
    <cellStyle name="Currency 2 4 8 3" xfId="3932" xr:uid="{00000000-0005-0000-0000-00005C0F0000}"/>
    <cellStyle name="Currency 2 4 8 4" xfId="3933" xr:uid="{00000000-0005-0000-0000-00005D0F0000}"/>
    <cellStyle name="Currency 2 4 8 4 2" xfId="3934" xr:uid="{00000000-0005-0000-0000-00005E0F0000}"/>
    <cellStyle name="Currency 2 4 8 4 2 2" xfId="3935" xr:uid="{00000000-0005-0000-0000-00005F0F0000}"/>
    <cellStyle name="Currency 2 4 8 4 3" xfId="3936" xr:uid="{00000000-0005-0000-0000-0000600F0000}"/>
    <cellStyle name="Currency 2 4 8 5" xfId="3937" xr:uid="{00000000-0005-0000-0000-0000610F0000}"/>
    <cellStyle name="Currency 2 4 8 5 2" xfId="3938" xr:uid="{00000000-0005-0000-0000-0000620F0000}"/>
    <cellStyle name="Currency 2 4 8 5 2 2" xfId="3939" xr:uid="{00000000-0005-0000-0000-0000630F0000}"/>
    <cellStyle name="Currency 2 4 8 5 3" xfId="3940" xr:uid="{00000000-0005-0000-0000-0000640F0000}"/>
    <cellStyle name="Currency 2 4 9" xfId="3941" xr:uid="{00000000-0005-0000-0000-0000650F0000}"/>
    <cellStyle name="Currency 2 4 9 2" xfId="3942" xr:uid="{00000000-0005-0000-0000-0000660F0000}"/>
    <cellStyle name="Currency 2 4 9 3" xfId="3943" xr:uid="{00000000-0005-0000-0000-0000670F0000}"/>
    <cellStyle name="Currency 2 4 9 3 2" xfId="3944" xr:uid="{00000000-0005-0000-0000-0000680F0000}"/>
    <cellStyle name="Currency 2 4 9 3 3" xfId="3945" xr:uid="{00000000-0005-0000-0000-0000690F0000}"/>
    <cellStyle name="Currency 2 4 9 4" xfId="3946" xr:uid="{00000000-0005-0000-0000-00006A0F0000}"/>
    <cellStyle name="Currency 2 4 9 4 2" xfId="3947" xr:uid="{00000000-0005-0000-0000-00006B0F0000}"/>
    <cellStyle name="Currency 2 4 9 4 2 2" xfId="3948" xr:uid="{00000000-0005-0000-0000-00006C0F0000}"/>
    <cellStyle name="Currency 2 4 9 4 3" xfId="3949" xr:uid="{00000000-0005-0000-0000-00006D0F0000}"/>
    <cellStyle name="Currency 2 4 9 5" xfId="3950" xr:uid="{00000000-0005-0000-0000-00006E0F0000}"/>
    <cellStyle name="Currency 2 4 9 5 2" xfId="3951" xr:uid="{00000000-0005-0000-0000-00006F0F0000}"/>
    <cellStyle name="Currency 2 4 9 5 2 2" xfId="3952" xr:uid="{00000000-0005-0000-0000-0000700F0000}"/>
    <cellStyle name="Currency 2 4 9 5 3" xfId="3953" xr:uid="{00000000-0005-0000-0000-0000710F0000}"/>
    <cellStyle name="Currency 2 4 9 6" xfId="3954" xr:uid="{00000000-0005-0000-0000-0000720F0000}"/>
    <cellStyle name="Currency 2 4 9 6 2" xfId="3955" xr:uid="{00000000-0005-0000-0000-0000730F0000}"/>
    <cellStyle name="Currency 2 4 9 6 2 2" xfId="3956" xr:uid="{00000000-0005-0000-0000-0000740F0000}"/>
    <cellStyle name="Currency 2 4 9 6 3" xfId="3957" xr:uid="{00000000-0005-0000-0000-0000750F0000}"/>
    <cellStyle name="Currency 2 4 9 7" xfId="3958" xr:uid="{00000000-0005-0000-0000-0000760F0000}"/>
    <cellStyle name="Currency 2 4 9 7 2" xfId="3959" xr:uid="{00000000-0005-0000-0000-0000770F0000}"/>
    <cellStyle name="Currency 2 4 9 8" xfId="3960" xr:uid="{00000000-0005-0000-0000-0000780F0000}"/>
    <cellStyle name="Currency 2 4 9 8 2" xfId="3961" xr:uid="{00000000-0005-0000-0000-0000790F0000}"/>
    <cellStyle name="Currency 2 4 9 9" xfId="3962" xr:uid="{00000000-0005-0000-0000-00007A0F0000}"/>
    <cellStyle name="Currency 2 5" xfId="3963" xr:uid="{00000000-0005-0000-0000-00007B0F0000}"/>
    <cellStyle name="Currency 2 5 10" xfId="3964" xr:uid="{00000000-0005-0000-0000-00007C0F0000}"/>
    <cellStyle name="Currency 2 5 10 2" xfId="3965" xr:uid="{00000000-0005-0000-0000-00007D0F0000}"/>
    <cellStyle name="Currency 2 5 10 3" xfId="3966" xr:uid="{00000000-0005-0000-0000-00007E0F0000}"/>
    <cellStyle name="Currency 2 5 11" xfId="3967" xr:uid="{00000000-0005-0000-0000-00007F0F0000}"/>
    <cellStyle name="Currency 2 5 12" xfId="3968" xr:uid="{00000000-0005-0000-0000-0000800F0000}"/>
    <cellStyle name="Currency 2 5 12 2" xfId="3969" xr:uid="{00000000-0005-0000-0000-0000810F0000}"/>
    <cellStyle name="Currency 2 5 12 2 2" xfId="3970" xr:uid="{00000000-0005-0000-0000-0000820F0000}"/>
    <cellStyle name="Currency 2 5 12 3" xfId="3971" xr:uid="{00000000-0005-0000-0000-0000830F0000}"/>
    <cellStyle name="Currency 2 5 12 4" xfId="3972" xr:uid="{00000000-0005-0000-0000-0000840F0000}"/>
    <cellStyle name="Currency 2 5 13" xfId="3973" xr:uid="{00000000-0005-0000-0000-0000850F0000}"/>
    <cellStyle name="Currency 2 5 13 2" xfId="3974" xr:uid="{00000000-0005-0000-0000-0000860F0000}"/>
    <cellStyle name="Currency 2 5 13 2 2" xfId="3975" xr:uid="{00000000-0005-0000-0000-0000870F0000}"/>
    <cellStyle name="Currency 2 5 13 3" xfId="3976" xr:uid="{00000000-0005-0000-0000-0000880F0000}"/>
    <cellStyle name="Currency 2 5 14" xfId="3977" xr:uid="{00000000-0005-0000-0000-0000890F0000}"/>
    <cellStyle name="Currency 2 5 14 2" xfId="3978" xr:uid="{00000000-0005-0000-0000-00008A0F0000}"/>
    <cellStyle name="Currency 2 5 14 2 2" xfId="3979" xr:uid="{00000000-0005-0000-0000-00008B0F0000}"/>
    <cellStyle name="Currency 2 5 14 3" xfId="3980" xr:uid="{00000000-0005-0000-0000-00008C0F0000}"/>
    <cellStyle name="Currency 2 5 15" xfId="3981" xr:uid="{00000000-0005-0000-0000-00008D0F0000}"/>
    <cellStyle name="Currency 2 5 15 2" xfId="3982" xr:uid="{00000000-0005-0000-0000-00008E0F0000}"/>
    <cellStyle name="Currency 2 5 16" xfId="3983" xr:uid="{00000000-0005-0000-0000-00008F0F0000}"/>
    <cellStyle name="Currency 2 5 16 2" xfId="3984" xr:uid="{00000000-0005-0000-0000-0000900F0000}"/>
    <cellStyle name="Currency 2 5 17" xfId="3985" xr:uid="{00000000-0005-0000-0000-0000910F0000}"/>
    <cellStyle name="Currency 2 5 18" xfId="3986" xr:uid="{00000000-0005-0000-0000-0000920F0000}"/>
    <cellStyle name="Currency 2 5 19" xfId="3987" xr:uid="{00000000-0005-0000-0000-0000930F0000}"/>
    <cellStyle name="Currency 2 5 2" xfId="3988" xr:uid="{00000000-0005-0000-0000-0000940F0000}"/>
    <cellStyle name="Currency 2 5 2 10" xfId="3989" xr:uid="{00000000-0005-0000-0000-0000950F0000}"/>
    <cellStyle name="Currency 2 5 2 10 2" xfId="3990" xr:uid="{00000000-0005-0000-0000-0000960F0000}"/>
    <cellStyle name="Currency 2 5 2 10 2 2" xfId="3991" xr:uid="{00000000-0005-0000-0000-0000970F0000}"/>
    <cellStyle name="Currency 2 5 2 10 3" xfId="3992" xr:uid="{00000000-0005-0000-0000-0000980F0000}"/>
    <cellStyle name="Currency 2 5 2 10 4" xfId="3993" xr:uid="{00000000-0005-0000-0000-0000990F0000}"/>
    <cellStyle name="Currency 2 5 2 11" xfId="3994" xr:uid="{00000000-0005-0000-0000-00009A0F0000}"/>
    <cellStyle name="Currency 2 5 2 11 2" xfId="3995" xr:uid="{00000000-0005-0000-0000-00009B0F0000}"/>
    <cellStyle name="Currency 2 5 2 11 2 2" xfId="3996" xr:uid="{00000000-0005-0000-0000-00009C0F0000}"/>
    <cellStyle name="Currency 2 5 2 11 3" xfId="3997" xr:uid="{00000000-0005-0000-0000-00009D0F0000}"/>
    <cellStyle name="Currency 2 5 2 12" xfId="3998" xr:uid="{00000000-0005-0000-0000-00009E0F0000}"/>
    <cellStyle name="Currency 2 5 2 12 2" xfId="3999" xr:uid="{00000000-0005-0000-0000-00009F0F0000}"/>
    <cellStyle name="Currency 2 5 2 12 2 2" xfId="4000" xr:uid="{00000000-0005-0000-0000-0000A00F0000}"/>
    <cellStyle name="Currency 2 5 2 12 3" xfId="4001" xr:uid="{00000000-0005-0000-0000-0000A10F0000}"/>
    <cellStyle name="Currency 2 5 2 13" xfId="4002" xr:uid="{00000000-0005-0000-0000-0000A20F0000}"/>
    <cellStyle name="Currency 2 5 2 13 2" xfId="4003" xr:uid="{00000000-0005-0000-0000-0000A30F0000}"/>
    <cellStyle name="Currency 2 5 2 14" xfId="4004" xr:uid="{00000000-0005-0000-0000-0000A40F0000}"/>
    <cellStyle name="Currency 2 5 2 14 2" xfId="4005" xr:uid="{00000000-0005-0000-0000-0000A50F0000}"/>
    <cellStyle name="Currency 2 5 2 15" xfId="4006" xr:uid="{00000000-0005-0000-0000-0000A60F0000}"/>
    <cellStyle name="Currency 2 5 2 16" xfId="4007" xr:uid="{00000000-0005-0000-0000-0000A70F0000}"/>
    <cellStyle name="Currency 2 5 2 17" xfId="4008" xr:uid="{00000000-0005-0000-0000-0000A80F0000}"/>
    <cellStyle name="Currency 2 5 2 2" xfId="4009" xr:uid="{00000000-0005-0000-0000-0000A90F0000}"/>
    <cellStyle name="Currency 2 5 2 2 10" xfId="4010" xr:uid="{00000000-0005-0000-0000-0000AA0F0000}"/>
    <cellStyle name="Currency 2 5 2 2 10 2" xfId="4011" xr:uid="{00000000-0005-0000-0000-0000AB0F0000}"/>
    <cellStyle name="Currency 2 5 2 2 10 2 2" xfId="4012" xr:uid="{00000000-0005-0000-0000-0000AC0F0000}"/>
    <cellStyle name="Currency 2 5 2 2 10 3" xfId="4013" xr:uid="{00000000-0005-0000-0000-0000AD0F0000}"/>
    <cellStyle name="Currency 2 5 2 2 11" xfId="4014" xr:uid="{00000000-0005-0000-0000-0000AE0F0000}"/>
    <cellStyle name="Currency 2 5 2 2 11 2" xfId="4015" xr:uid="{00000000-0005-0000-0000-0000AF0F0000}"/>
    <cellStyle name="Currency 2 5 2 2 12" xfId="4016" xr:uid="{00000000-0005-0000-0000-0000B00F0000}"/>
    <cellStyle name="Currency 2 5 2 2 12 2" xfId="4017" xr:uid="{00000000-0005-0000-0000-0000B10F0000}"/>
    <cellStyle name="Currency 2 5 2 2 13" xfId="4018" xr:uid="{00000000-0005-0000-0000-0000B20F0000}"/>
    <cellStyle name="Currency 2 5 2 2 14" xfId="4019" xr:uid="{00000000-0005-0000-0000-0000B30F0000}"/>
    <cellStyle name="Currency 2 5 2 2 15" xfId="4020" xr:uid="{00000000-0005-0000-0000-0000B40F0000}"/>
    <cellStyle name="Currency 2 5 2 2 2" xfId="4021" xr:uid="{00000000-0005-0000-0000-0000B50F0000}"/>
    <cellStyle name="Currency 2 5 2 2 2 2" xfId="4022" xr:uid="{00000000-0005-0000-0000-0000B60F0000}"/>
    <cellStyle name="Currency 2 5 2 2 2 2 2" xfId="4023" xr:uid="{00000000-0005-0000-0000-0000B70F0000}"/>
    <cellStyle name="Currency 2 5 2 2 2 2 3" xfId="4024" xr:uid="{00000000-0005-0000-0000-0000B80F0000}"/>
    <cellStyle name="Currency 2 5 2 2 2 2 3 2" xfId="4025" xr:uid="{00000000-0005-0000-0000-0000B90F0000}"/>
    <cellStyle name="Currency 2 5 2 2 2 2 3 3" xfId="4026" xr:uid="{00000000-0005-0000-0000-0000BA0F0000}"/>
    <cellStyle name="Currency 2 5 2 2 2 2 4" xfId="4027" xr:uid="{00000000-0005-0000-0000-0000BB0F0000}"/>
    <cellStyle name="Currency 2 5 2 2 2 2 4 2" xfId="4028" xr:uid="{00000000-0005-0000-0000-0000BC0F0000}"/>
    <cellStyle name="Currency 2 5 2 2 2 2 4 2 2" xfId="4029" xr:uid="{00000000-0005-0000-0000-0000BD0F0000}"/>
    <cellStyle name="Currency 2 5 2 2 2 2 4 3" xfId="4030" xr:uid="{00000000-0005-0000-0000-0000BE0F0000}"/>
    <cellStyle name="Currency 2 5 2 2 2 2 5" xfId="4031" xr:uid="{00000000-0005-0000-0000-0000BF0F0000}"/>
    <cellStyle name="Currency 2 5 2 2 2 2 5 2" xfId="4032" xr:uid="{00000000-0005-0000-0000-0000C00F0000}"/>
    <cellStyle name="Currency 2 5 2 2 2 2 5 2 2" xfId="4033" xr:uid="{00000000-0005-0000-0000-0000C10F0000}"/>
    <cellStyle name="Currency 2 5 2 2 2 2 5 3" xfId="4034" xr:uid="{00000000-0005-0000-0000-0000C20F0000}"/>
    <cellStyle name="Currency 2 5 2 2 2 2 6" xfId="4035" xr:uid="{00000000-0005-0000-0000-0000C30F0000}"/>
    <cellStyle name="Currency 2 5 2 2 2 2 6 2" xfId="4036" xr:uid="{00000000-0005-0000-0000-0000C40F0000}"/>
    <cellStyle name="Currency 2 5 2 2 2 2 6 2 2" xfId="4037" xr:uid="{00000000-0005-0000-0000-0000C50F0000}"/>
    <cellStyle name="Currency 2 5 2 2 2 2 6 3" xfId="4038" xr:uid="{00000000-0005-0000-0000-0000C60F0000}"/>
    <cellStyle name="Currency 2 5 2 2 2 2 7" xfId="4039" xr:uid="{00000000-0005-0000-0000-0000C70F0000}"/>
    <cellStyle name="Currency 2 5 2 2 2 2 7 2" xfId="4040" xr:uid="{00000000-0005-0000-0000-0000C80F0000}"/>
    <cellStyle name="Currency 2 5 2 2 2 2 8" xfId="4041" xr:uid="{00000000-0005-0000-0000-0000C90F0000}"/>
    <cellStyle name="Currency 2 5 2 2 2 2 8 2" xfId="4042" xr:uid="{00000000-0005-0000-0000-0000CA0F0000}"/>
    <cellStyle name="Currency 2 5 2 2 2 2 9" xfId="4043" xr:uid="{00000000-0005-0000-0000-0000CB0F0000}"/>
    <cellStyle name="Currency 2 5 2 2 2 3" xfId="4044" xr:uid="{00000000-0005-0000-0000-0000CC0F0000}"/>
    <cellStyle name="Currency 2 5 2 2 2 3 2" xfId="4045" xr:uid="{00000000-0005-0000-0000-0000CD0F0000}"/>
    <cellStyle name="Currency 2 5 2 2 2 3 3" xfId="4046" xr:uid="{00000000-0005-0000-0000-0000CE0F0000}"/>
    <cellStyle name="Currency 2 5 2 2 2 3 3 2" xfId="4047" xr:uid="{00000000-0005-0000-0000-0000CF0F0000}"/>
    <cellStyle name="Currency 2 5 2 2 2 3 3 3" xfId="4048" xr:uid="{00000000-0005-0000-0000-0000D00F0000}"/>
    <cellStyle name="Currency 2 5 2 2 2 3 4" xfId="4049" xr:uid="{00000000-0005-0000-0000-0000D10F0000}"/>
    <cellStyle name="Currency 2 5 2 2 2 3 4 2" xfId="4050" xr:uid="{00000000-0005-0000-0000-0000D20F0000}"/>
    <cellStyle name="Currency 2 5 2 2 2 3 4 2 2" xfId="4051" xr:uid="{00000000-0005-0000-0000-0000D30F0000}"/>
    <cellStyle name="Currency 2 5 2 2 2 3 4 3" xfId="4052" xr:uid="{00000000-0005-0000-0000-0000D40F0000}"/>
    <cellStyle name="Currency 2 5 2 2 2 3 5" xfId="4053" xr:uid="{00000000-0005-0000-0000-0000D50F0000}"/>
    <cellStyle name="Currency 2 5 2 2 2 3 5 2" xfId="4054" xr:uid="{00000000-0005-0000-0000-0000D60F0000}"/>
    <cellStyle name="Currency 2 5 2 2 2 3 5 2 2" xfId="4055" xr:uid="{00000000-0005-0000-0000-0000D70F0000}"/>
    <cellStyle name="Currency 2 5 2 2 2 3 5 3" xfId="4056" xr:uid="{00000000-0005-0000-0000-0000D80F0000}"/>
    <cellStyle name="Currency 2 5 2 2 2 3 6" xfId="4057" xr:uid="{00000000-0005-0000-0000-0000D90F0000}"/>
    <cellStyle name="Currency 2 5 2 2 2 3 6 2" xfId="4058" xr:uid="{00000000-0005-0000-0000-0000DA0F0000}"/>
    <cellStyle name="Currency 2 5 2 2 2 3 6 2 2" xfId="4059" xr:uid="{00000000-0005-0000-0000-0000DB0F0000}"/>
    <cellStyle name="Currency 2 5 2 2 2 3 6 3" xfId="4060" xr:uid="{00000000-0005-0000-0000-0000DC0F0000}"/>
    <cellStyle name="Currency 2 5 2 2 2 3 7" xfId="4061" xr:uid="{00000000-0005-0000-0000-0000DD0F0000}"/>
    <cellStyle name="Currency 2 5 2 2 2 3 7 2" xfId="4062" xr:uid="{00000000-0005-0000-0000-0000DE0F0000}"/>
    <cellStyle name="Currency 2 5 2 2 2 3 8" xfId="4063" xr:uid="{00000000-0005-0000-0000-0000DF0F0000}"/>
    <cellStyle name="Currency 2 5 2 2 2 3 8 2" xfId="4064" xr:uid="{00000000-0005-0000-0000-0000E00F0000}"/>
    <cellStyle name="Currency 2 5 2 2 2 3 9" xfId="4065" xr:uid="{00000000-0005-0000-0000-0000E10F0000}"/>
    <cellStyle name="Currency 2 5 2 2 2 4" xfId="4066" xr:uid="{00000000-0005-0000-0000-0000E20F0000}"/>
    <cellStyle name="Currency 2 5 2 2 2 4 2" xfId="4067" xr:uid="{00000000-0005-0000-0000-0000E30F0000}"/>
    <cellStyle name="Currency 2 5 2 2 2 4 3" xfId="4068" xr:uid="{00000000-0005-0000-0000-0000E40F0000}"/>
    <cellStyle name="Currency 2 5 2 2 2 4 3 2" xfId="4069" xr:uid="{00000000-0005-0000-0000-0000E50F0000}"/>
    <cellStyle name="Currency 2 5 2 2 2 4 3 2 2" xfId="4070" xr:uid="{00000000-0005-0000-0000-0000E60F0000}"/>
    <cellStyle name="Currency 2 5 2 2 2 4 3 3" xfId="4071" xr:uid="{00000000-0005-0000-0000-0000E70F0000}"/>
    <cellStyle name="Currency 2 5 2 2 2 4 4" xfId="4072" xr:uid="{00000000-0005-0000-0000-0000E80F0000}"/>
    <cellStyle name="Currency 2 5 2 2 2 4 4 2" xfId="4073" xr:uid="{00000000-0005-0000-0000-0000E90F0000}"/>
    <cellStyle name="Currency 2 5 2 2 2 4 4 2 2" xfId="4074" xr:uid="{00000000-0005-0000-0000-0000EA0F0000}"/>
    <cellStyle name="Currency 2 5 2 2 2 4 4 3" xfId="4075" xr:uid="{00000000-0005-0000-0000-0000EB0F0000}"/>
    <cellStyle name="Currency 2 5 2 2 2 4 5" xfId="4076" xr:uid="{00000000-0005-0000-0000-0000EC0F0000}"/>
    <cellStyle name="Currency 2 5 2 2 2 4 5 2" xfId="4077" xr:uid="{00000000-0005-0000-0000-0000ED0F0000}"/>
    <cellStyle name="Currency 2 5 2 2 2 4 5 2 2" xfId="4078" xr:uid="{00000000-0005-0000-0000-0000EE0F0000}"/>
    <cellStyle name="Currency 2 5 2 2 2 4 5 3" xfId="4079" xr:uid="{00000000-0005-0000-0000-0000EF0F0000}"/>
    <cellStyle name="Currency 2 5 2 2 2 4 6" xfId="4080" xr:uid="{00000000-0005-0000-0000-0000F00F0000}"/>
    <cellStyle name="Currency 2 5 2 2 2 4 6 2" xfId="4081" xr:uid="{00000000-0005-0000-0000-0000F10F0000}"/>
    <cellStyle name="Currency 2 5 2 2 2 4 7" xfId="4082" xr:uid="{00000000-0005-0000-0000-0000F20F0000}"/>
    <cellStyle name="Currency 2 5 2 2 2 4 7 2" xfId="4083" xr:uid="{00000000-0005-0000-0000-0000F30F0000}"/>
    <cellStyle name="Currency 2 5 2 2 2 4 8" xfId="4084" xr:uid="{00000000-0005-0000-0000-0000F40F0000}"/>
    <cellStyle name="Currency 2 5 2 2 2 4 9" xfId="4085" xr:uid="{00000000-0005-0000-0000-0000F50F0000}"/>
    <cellStyle name="Currency 2 5 2 2 2 5" xfId="4086" xr:uid="{00000000-0005-0000-0000-0000F60F0000}"/>
    <cellStyle name="Currency 2 5 2 2 2 5 2" xfId="4087" xr:uid="{00000000-0005-0000-0000-0000F70F0000}"/>
    <cellStyle name="Currency 2 5 2 2 2 5 3" xfId="4088" xr:uid="{00000000-0005-0000-0000-0000F80F0000}"/>
    <cellStyle name="Currency 2 5 2 2 2 6" xfId="4089" xr:uid="{00000000-0005-0000-0000-0000F90F0000}"/>
    <cellStyle name="Currency 2 5 2 2 2 6 2" xfId="4090" xr:uid="{00000000-0005-0000-0000-0000FA0F0000}"/>
    <cellStyle name="Currency 2 5 2 2 2 6 2 2" xfId="4091" xr:uid="{00000000-0005-0000-0000-0000FB0F0000}"/>
    <cellStyle name="Currency 2 5 2 2 2 6 2 2 2" xfId="4092" xr:uid="{00000000-0005-0000-0000-0000FC0F0000}"/>
    <cellStyle name="Currency 2 5 2 2 2 6 2 3" xfId="4093" xr:uid="{00000000-0005-0000-0000-0000FD0F0000}"/>
    <cellStyle name="Currency 2 5 2 2 2 6 3" xfId="4094" xr:uid="{00000000-0005-0000-0000-0000FE0F0000}"/>
    <cellStyle name="Currency 2 5 2 2 2 6 3 2" xfId="4095" xr:uid="{00000000-0005-0000-0000-0000FF0F0000}"/>
    <cellStyle name="Currency 2 5 2 2 2 6 3 2 2" xfId="4096" xr:uid="{00000000-0005-0000-0000-000000100000}"/>
    <cellStyle name="Currency 2 5 2 2 2 6 3 3" xfId="4097" xr:uid="{00000000-0005-0000-0000-000001100000}"/>
    <cellStyle name="Currency 2 5 2 2 2 6 4" xfId="4098" xr:uid="{00000000-0005-0000-0000-000002100000}"/>
    <cellStyle name="Currency 2 5 2 2 2 6 4 2" xfId="4099" xr:uid="{00000000-0005-0000-0000-000003100000}"/>
    <cellStyle name="Currency 2 5 2 2 2 6 4 2 2" xfId="4100" xr:uid="{00000000-0005-0000-0000-000004100000}"/>
    <cellStyle name="Currency 2 5 2 2 2 6 4 3" xfId="4101" xr:uid="{00000000-0005-0000-0000-000005100000}"/>
    <cellStyle name="Currency 2 5 2 2 2 6 5" xfId="4102" xr:uid="{00000000-0005-0000-0000-000006100000}"/>
    <cellStyle name="Currency 2 5 2 2 2 6 5 2" xfId="4103" xr:uid="{00000000-0005-0000-0000-000007100000}"/>
    <cellStyle name="Currency 2 5 2 2 2 6 6" xfId="4104" xr:uid="{00000000-0005-0000-0000-000008100000}"/>
    <cellStyle name="Currency 2 5 2 2 2 6 6 2" xfId="4105" xr:uid="{00000000-0005-0000-0000-000009100000}"/>
    <cellStyle name="Currency 2 5 2 2 2 6 7" xfId="4106" xr:uid="{00000000-0005-0000-0000-00000A100000}"/>
    <cellStyle name="Currency 2 5 2 2 2 7" xfId="4107" xr:uid="{00000000-0005-0000-0000-00000B100000}"/>
    <cellStyle name="Currency 2 5 2 2 2 7 2" xfId="4108" xr:uid="{00000000-0005-0000-0000-00000C100000}"/>
    <cellStyle name="Currency 2 5 2 2 2 7 2 2" xfId="4109" xr:uid="{00000000-0005-0000-0000-00000D100000}"/>
    <cellStyle name="Currency 2 5 2 2 2 7 3" xfId="4110" xr:uid="{00000000-0005-0000-0000-00000E100000}"/>
    <cellStyle name="Currency 2 5 2 2 2 8" xfId="4111" xr:uid="{00000000-0005-0000-0000-00000F100000}"/>
    <cellStyle name="Currency 2 5 2 2 2 8 2" xfId="4112" xr:uid="{00000000-0005-0000-0000-000010100000}"/>
    <cellStyle name="Currency 2 5 2 2 2 8 2 2" xfId="4113" xr:uid="{00000000-0005-0000-0000-000011100000}"/>
    <cellStyle name="Currency 2 5 2 2 2 8 3" xfId="4114" xr:uid="{00000000-0005-0000-0000-000012100000}"/>
    <cellStyle name="Currency 2 5 2 2 3" xfId="4115" xr:uid="{00000000-0005-0000-0000-000013100000}"/>
    <cellStyle name="Currency 2 5 2 2 3 10" xfId="4116" xr:uid="{00000000-0005-0000-0000-000014100000}"/>
    <cellStyle name="Currency 2 5 2 2 3 2" xfId="4117" xr:uid="{00000000-0005-0000-0000-000015100000}"/>
    <cellStyle name="Currency 2 5 2 2 3 2 2" xfId="4118" xr:uid="{00000000-0005-0000-0000-000016100000}"/>
    <cellStyle name="Currency 2 5 2 2 3 2 3" xfId="4119" xr:uid="{00000000-0005-0000-0000-000017100000}"/>
    <cellStyle name="Currency 2 5 2 2 3 2 3 2" xfId="4120" xr:uid="{00000000-0005-0000-0000-000018100000}"/>
    <cellStyle name="Currency 2 5 2 2 3 2 3 3" xfId="4121" xr:uid="{00000000-0005-0000-0000-000019100000}"/>
    <cellStyle name="Currency 2 5 2 2 3 2 4" xfId="4122" xr:uid="{00000000-0005-0000-0000-00001A100000}"/>
    <cellStyle name="Currency 2 5 2 2 3 2 4 2" xfId="4123" xr:uid="{00000000-0005-0000-0000-00001B100000}"/>
    <cellStyle name="Currency 2 5 2 2 3 2 4 2 2" xfId="4124" xr:uid="{00000000-0005-0000-0000-00001C100000}"/>
    <cellStyle name="Currency 2 5 2 2 3 2 4 3" xfId="4125" xr:uid="{00000000-0005-0000-0000-00001D100000}"/>
    <cellStyle name="Currency 2 5 2 2 3 2 5" xfId="4126" xr:uid="{00000000-0005-0000-0000-00001E100000}"/>
    <cellStyle name="Currency 2 5 2 2 3 2 5 2" xfId="4127" xr:uid="{00000000-0005-0000-0000-00001F100000}"/>
    <cellStyle name="Currency 2 5 2 2 3 2 5 2 2" xfId="4128" xr:uid="{00000000-0005-0000-0000-000020100000}"/>
    <cellStyle name="Currency 2 5 2 2 3 2 5 3" xfId="4129" xr:uid="{00000000-0005-0000-0000-000021100000}"/>
    <cellStyle name="Currency 2 5 2 2 3 2 6" xfId="4130" xr:uid="{00000000-0005-0000-0000-000022100000}"/>
    <cellStyle name="Currency 2 5 2 2 3 2 6 2" xfId="4131" xr:uid="{00000000-0005-0000-0000-000023100000}"/>
    <cellStyle name="Currency 2 5 2 2 3 2 6 2 2" xfId="4132" xr:uid="{00000000-0005-0000-0000-000024100000}"/>
    <cellStyle name="Currency 2 5 2 2 3 2 6 3" xfId="4133" xr:uid="{00000000-0005-0000-0000-000025100000}"/>
    <cellStyle name="Currency 2 5 2 2 3 2 7" xfId="4134" xr:uid="{00000000-0005-0000-0000-000026100000}"/>
    <cellStyle name="Currency 2 5 2 2 3 2 7 2" xfId="4135" xr:uid="{00000000-0005-0000-0000-000027100000}"/>
    <cellStyle name="Currency 2 5 2 2 3 2 8" xfId="4136" xr:uid="{00000000-0005-0000-0000-000028100000}"/>
    <cellStyle name="Currency 2 5 2 2 3 2 8 2" xfId="4137" xr:uid="{00000000-0005-0000-0000-000029100000}"/>
    <cellStyle name="Currency 2 5 2 2 3 2 9" xfId="4138" xr:uid="{00000000-0005-0000-0000-00002A100000}"/>
    <cellStyle name="Currency 2 5 2 2 3 3" xfId="4139" xr:uid="{00000000-0005-0000-0000-00002B100000}"/>
    <cellStyle name="Currency 2 5 2 2 3 4" xfId="4140" xr:uid="{00000000-0005-0000-0000-00002C100000}"/>
    <cellStyle name="Currency 2 5 2 2 3 4 2" xfId="4141" xr:uid="{00000000-0005-0000-0000-00002D100000}"/>
    <cellStyle name="Currency 2 5 2 2 3 4 3" xfId="4142" xr:uid="{00000000-0005-0000-0000-00002E100000}"/>
    <cellStyle name="Currency 2 5 2 2 3 5" xfId="4143" xr:uid="{00000000-0005-0000-0000-00002F100000}"/>
    <cellStyle name="Currency 2 5 2 2 3 5 2" xfId="4144" xr:uid="{00000000-0005-0000-0000-000030100000}"/>
    <cellStyle name="Currency 2 5 2 2 3 5 2 2" xfId="4145" xr:uid="{00000000-0005-0000-0000-000031100000}"/>
    <cellStyle name="Currency 2 5 2 2 3 5 3" xfId="4146" xr:uid="{00000000-0005-0000-0000-000032100000}"/>
    <cellStyle name="Currency 2 5 2 2 3 6" xfId="4147" xr:uid="{00000000-0005-0000-0000-000033100000}"/>
    <cellStyle name="Currency 2 5 2 2 3 6 2" xfId="4148" xr:uid="{00000000-0005-0000-0000-000034100000}"/>
    <cellStyle name="Currency 2 5 2 2 3 6 2 2" xfId="4149" xr:uid="{00000000-0005-0000-0000-000035100000}"/>
    <cellStyle name="Currency 2 5 2 2 3 6 3" xfId="4150" xr:uid="{00000000-0005-0000-0000-000036100000}"/>
    <cellStyle name="Currency 2 5 2 2 3 7" xfId="4151" xr:uid="{00000000-0005-0000-0000-000037100000}"/>
    <cellStyle name="Currency 2 5 2 2 3 7 2" xfId="4152" xr:uid="{00000000-0005-0000-0000-000038100000}"/>
    <cellStyle name="Currency 2 5 2 2 3 7 2 2" xfId="4153" xr:uid="{00000000-0005-0000-0000-000039100000}"/>
    <cellStyle name="Currency 2 5 2 2 3 7 3" xfId="4154" xr:uid="{00000000-0005-0000-0000-00003A100000}"/>
    <cellStyle name="Currency 2 5 2 2 3 8" xfId="4155" xr:uid="{00000000-0005-0000-0000-00003B100000}"/>
    <cellStyle name="Currency 2 5 2 2 3 8 2" xfId="4156" xr:uid="{00000000-0005-0000-0000-00003C100000}"/>
    <cellStyle name="Currency 2 5 2 2 3 9" xfId="4157" xr:uid="{00000000-0005-0000-0000-00003D100000}"/>
    <cellStyle name="Currency 2 5 2 2 3 9 2" xfId="4158" xr:uid="{00000000-0005-0000-0000-00003E100000}"/>
    <cellStyle name="Currency 2 5 2 2 4" xfId="4159" xr:uid="{00000000-0005-0000-0000-00003F100000}"/>
    <cellStyle name="Currency 2 5 2 2 4 2" xfId="4160" xr:uid="{00000000-0005-0000-0000-000040100000}"/>
    <cellStyle name="Currency 2 5 2 2 4 2 10" xfId="4161" xr:uid="{00000000-0005-0000-0000-000041100000}"/>
    <cellStyle name="Currency 2 5 2 2 4 2 2" xfId="4162" xr:uid="{00000000-0005-0000-0000-000042100000}"/>
    <cellStyle name="Currency 2 5 2 2 4 2 3" xfId="4163" xr:uid="{00000000-0005-0000-0000-000043100000}"/>
    <cellStyle name="Currency 2 5 2 2 4 2 4" xfId="4164" xr:uid="{00000000-0005-0000-0000-000044100000}"/>
    <cellStyle name="Currency 2 5 2 2 4 2 4 2" xfId="4165" xr:uid="{00000000-0005-0000-0000-000045100000}"/>
    <cellStyle name="Currency 2 5 2 2 4 2 4 2 2" xfId="4166" xr:uid="{00000000-0005-0000-0000-000046100000}"/>
    <cellStyle name="Currency 2 5 2 2 4 2 4 3" xfId="4167" xr:uid="{00000000-0005-0000-0000-000047100000}"/>
    <cellStyle name="Currency 2 5 2 2 4 2 5" xfId="4168" xr:uid="{00000000-0005-0000-0000-000048100000}"/>
    <cellStyle name="Currency 2 5 2 2 4 2 5 2" xfId="4169" xr:uid="{00000000-0005-0000-0000-000049100000}"/>
    <cellStyle name="Currency 2 5 2 2 4 2 5 2 2" xfId="4170" xr:uid="{00000000-0005-0000-0000-00004A100000}"/>
    <cellStyle name="Currency 2 5 2 2 4 2 5 3" xfId="4171" xr:uid="{00000000-0005-0000-0000-00004B100000}"/>
    <cellStyle name="Currency 2 5 2 2 4 2 6" xfId="4172" xr:uid="{00000000-0005-0000-0000-00004C100000}"/>
    <cellStyle name="Currency 2 5 2 2 4 2 6 2" xfId="4173" xr:uid="{00000000-0005-0000-0000-00004D100000}"/>
    <cellStyle name="Currency 2 5 2 2 4 2 6 2 2" xfId="4174" xr:uid="{00000000-0005-0000-0000-00004E100000}"/>
    <cellStyle name="Currency 2 5 2 2 4 2 6 3" xfId="4175" xr:uid="{00000000-0005-0000-0000-00004F100000}"/>
    <cellStyle name="Currency 2 5 2 2 4 2 7" xfId="4176" xr:uid="{00000000-0005-0000-0000-000050100000}"/>
    <cellStyle name="Currency 2 5 2 2 4 2 7 2" xfId="4177" xr:uid="{00000000-0005-0000-0000-000051100000}"/>
    <cellStyle name="Currency 2 5 2 2 4 2 8" xfId="4178" xr:uid="{00000000-0005-0000-0000-000052100000}"/>
    <cellStyle name="Currency 2 5 2 2 4 2 8 2" xfId="4179" xr:uid="{00000000-0005-0000-0000-000053100000}"/>
    <cellStyle name="Currency 2 5 2 2 4 2 9" xfId="4180" xr:uid="{00000000-0005-0000-0000-000054100000}"/>
    <cellStyle name="Currency 2 5 2 2 4 3" xfId="4181" xr:uid="{00000000-0005-0000-0000-000055100000}"/>
    <cellStyle name="Currency 2 5 2 2 4 4" xfId="4182" xr:uid="{00000000-0005-0000-0000-000056100000}"/>
    <cellStyle name="Currency 2 5 2 2 4 4 2" xfId="4183" xr:uid="{00000000-0005-0000-0000-000057100000}"/>
    <cellStyle name="Currency 2 5 2 2 4 4 2 2" xfId="4184" xr:uid="{00000000-0005-0000-0000-000058100000}"/>
    <cellStyle name="Currency 2 5 2 2 4 4 3" xfId="4185" xr:uid="{00000000-0005-0000-0000-000059100000}"/>
    <cellStyle name="Currency 2 5 2 2 4 5" xfId="4186" xr:uid="{00000000-0005-0000-0000-00005A100000}"/>
    <cellStyle name="Currency 2 5 2 2 4 5 2" xfId="4187" xr:uid="{00000000-0005-0000-0000-00005B100000}"/>
    <cellStyle name="Currency 2 5 2 2 4 5 2 2" xfId="4188" xr:uid="{00000000-0005-0000-0000-00005C100000}"/>
    <cellStyle name="Currency 2 5 2 2 4 5 3" xfId="4189" xr:uid="{00000000-0005-0000-0000-00005D100000}"/>
    <cellStyle name="Currency 2 5 2 2 5" xfId="4190" xr:uid="{00000000-0005-0000-0000-00005E100000}"/>
    <cellStyle name="Currency 2 5 2 2 5 2" xfId="4191" xr:uid="{00000000-0005-0000-0000-00005F100000}"/>
    <cellStyle name="Currency 2 5 2 2 5 3" xfId="4192" xr:uid="{00000000-0005-0000-0000-000060100000}"/>
    <cellStyle name="Currency 2 5 2 2 5 3 2" xfId="4193" xr:uid="{00000000-0005-0000-0000-000061100000}"/>
    <cellStyle name="Currency 2 5 2 2 5 3 3" xfId="4194" xr:uid="{00000000-0005-0000-0000-000062100000}"/>
    <cellStyle name="Currency 2 5 2 2 5 4" xfId="4195" xr:uid="{00000000-0005-0000-0000-000063100000}"/>
    <cellStyle name="Currency 2 5 2 2 5 4 2" xfId="4196" xr:uid="{00000000-0005-0000-0000-000064100000}"/>
    <cellStyle name="Currency 2 5 2 2 5 4 2 2" xfId="4197" xr:uid="{00000000-0005-0000-0000-000065100000}"/>
    <cellStyle name="Currency 2 5 2 2 5 4 3" xfId="4198" xr:uid="{00000000-0005-0000-0000-000066100000}"/>
    <cellStyle name="Currency 2 5 2 2 5 5" xfId="4199" xr:uid="{00000000-0005-0000-0000-000067100000}"/>
    <cellStyle name="Currency 2 5 2 2 5 5 2" xfId="4200" xr:uid="{00000000-0005-0000-0000-000068100000}"/>
    <cellStyle name="Currency 2 5 2 2 5 5 2 2" xfId="4201" xr:uid="{00000000-0005-0000-0000-000069100000}"/>
    <cellStyle name="Currency 2 5 2 2 5 5 3" xfId="4202" xr:uid="{00000000-0005-0000-0000-00006A100000}"/>
    <cellStyle name="Currency 2 5 2 2 5 6" xfId="4203" xr:uid="{00000000-0005-0000-0000-00006B100000}"/>
    <cellStyle name="Currency 2 5 2 2 5 6 2" xfId="4204" xr:uid="{00000000-0005-0000-0000-00006C100000}"/>
    <cellStyle name="Currency 2 5 2 2 5 6 2 2" xfId="4205" xr:uid="{00000000-0005-0000-0000-00006D100000}"/>
    <cellStyle name="Currency 2 5 2 2 5 6 3" xfId="4206" xr:uid="{00000000-0005-0000-0000-00006E100000}"/>
    <cellStyle name="Currency 2 5 2 2 5 7" xfId="4207" xr:uid="{00000000-0005-0000-0000-00006F100000}"/>
    <cellStyle name="Currency 2 5 2 2 5 7 2" xfId="4208" xr:uid="{00000000-0005-0000-0000-000070100000}"/>
    <cellStyle name="Currency 2 5 2 2 5 8" xfId="4209" xr:uid="{00000000-0005-0000-0000-000071100000}"/>
    <cellStyle name="Currency 2 5 2 2 5 8 2" xfId="4210" xr:uid="{00000000-0005-0000-0000-000072100000}"/>
    <cellStyle name="Currency 2 5 2 2 5 9" xfId="4211" xr:uid="{00000000-0005-0000-0000-000073100000}"/>
    <cellStyle name="Currency 2 5 2 2 6" xfId="4212" xr:uid="{00000000-0005-0000-0000-000074100000}"/>
    <cellStyle name="Currency 2 5 2 2 6 2" xfId="4213" xr:uid="{00000000-0005-0000-0000-000075100000}"/>
    <cellStyle name="Currency 2 5 2 2 6 3" xfId="4214" xr:uid="{00000000-0005-0000-0000-000076100000}"/>
    <cellStyle name="Currency 2 5 2 2 7" xfId="4215" xr:uid="{00000000-0005-0000-0000-000077100000}"/>
    <cellStyle name="Currency 2 5 2 2 8" xfId="4216" xr:uid="{00000000-0005-0000-0000-000078100000}"/>
    <cellStyle name="Currency 2 5 2 2 8 2" xfId="4217" xr:uid="{00000000-0005-0000-0000-000079100000}"/>
    <cellStyle name="Currency 2 5 2 2 8 2 2" xfId="4218" xr:uid="{00000000-0005-0000-0000-00007A100000}"/>
    <cellStyle name="Currency 2 5 2 2 8 3" xfId="4219" xr:uid="{00000000-0005-0000-0000-00007B100000}"/>
    <cellStyle name="Currency 2 5 2 2 8 4" xfId="4220" xr:uid="{00000000-0005-0000-0000-00007C100000}"/>
    <cellStyle name="Currency 2 5 2 2 9" xfId="4221" xr:uid="{00000000-0005-0000-0000-00007D100000}"/>
    <cellStyle name="Currency 2 5 2 2 9 2" xfId="4222" xr:uid="{00000000-0005-0000-0000-00007E100000}"/>
    <cellStyle name="Currency 2 5 2 2 9 2 2" xfId="4223" xr:uid="{00000000-0005-0000-0000-00007F100000}"/>
    <cellStyle name="Currency 2 5 2 2 9 3" xfId="4224" xr:uid="{00000000-0005-0000-0000-000080100000}"/>
    <cellStyle name="Currency 2 5 2 3" xfId="4225" xr:uid="{00000000-0005-0000-0000-000081100000}"/>
    <cellStyle name="Currency 2 5 2 3 10" xfId="4226" xr:uid="{00000000-0005-0000-0000-000082100000}"/>
    <cellStyle name="Currency 2 5 2 3 10 2" xfId="4227" xr:uid="{00000000-0005-0000-0000-000083100000}"/>
    <cellStyle name="Currency 2 5 2 3 10 2 2" xfId="4228" xr:uid="{00000000-0005-0000-0000-000084100000}"/>
    <cellStyle name="Currency 2 5 2 3 10 3" xfId="4229" xr:uid="{00000000-0005-0000-0000-000085100000}"/>
    <cellStyle name="Currency 2 5 2 3 11" xfId="4230" xr:uid="{00000000-0005-0000-0000-000086100000}"/>
    <cellStyle name="Currency 2 5 2 3 11 2" xfId="4231" xr:uid="{00000000-0005-0000-0000-000087100000}"/>
    <cellStyle name="Currency 2 5 2 3 12" xfId="4232" xr:uid="{00000000-0005-0000-0000-000088100000}"/>
    <cellStyle name="Currency 2 5 2 3 12 2" xfId="4233" xr:uid="{00000000-0005-0000-0000-000089100000}"/>
    <cellStyle name="Currency 2 5 2 3 13" xfId="4234" xr:uid="{00000000-0005-0000-0000-00008A100000}"/>
    <cellStyle name="Currency 2 5 2 3 14" xfId="4235" xr:uid="{00000000-0005-0000-0000-00008B100000}"/>
    <cellStyle name="Currency 2 5 2 3 15" xfId="4236" xr:uid="{00000000-0005-0000-0000-00008C100000}"/>
    <cellStyle name="Currency 2 5 2 3 2" xfId="4237" xr:uid="{00000000-0005-0000-0000-00008D100000}"/>
    <cellStyle name="Currency 2 5 2 3 2 2" xfId="4238" xr:uid="{00000000-0005-0000-0000-00008E100000}"/>
    <cellStyle name="Currency 2 5 2 3 2 2 2" xfId="4239" xr:uid="{00000000-0005-0000-0000-00008F100000}"/>
    <cellStyle name="Currency 2 5 2 3 2 2 3" xfId="4240" xr:uid="{00000000-0005-0000-0000-000090100000}"/>
    <cellStyle name="Currency 2 5 2 3 2 2 3 2" xfId="4241" xr:uid="{00000000-0005-0000-0000-000091100000}"/>
    <cellStyle name="Currency 2 5 2 3 2 2 3 3" xfId="4242" xr:uid="{00000000-0005-0000-0000-000092100000}"/>
    <cellStyle name="Currency 2 5 2 3 2 2 4" xfId="4243" xr:uid="{00000000-0005-0000-0000-000093100000}"/>
    <cellStyle name="Currency 2 5 2 3 2 2 4 2" xfId="4244" xr:uid="{00000000-0005-0000-0000-000094100000}"/>
    <cellStyle name="Currency 2 5 2 3 2 2 4 2 2" xfId="4245" xr:uid="{00000000-0005-0000-0000-000095100000}"/>
    <cellStyle name="Currency 2 5 2 3 2 2 4 3" xfId="4246" xr:uid="{00000000-0005-0000-0000-000096100000}"/>
    <cellStyle name="Currency 2 5 2 3 2 2 5" xfId="4247" xr:uid="{00000000-0005-0000-0000-000097100000}"/>
    <cellStyle name="Currency 2 5 2 3 2 2 5 2" xfId="4248" xr:uid="{00000000-0005-0000-0000-000098100000}"/>
    <cellStyle name="Currency 2 5 2 3 2 2 5 2 2" xfId="4249" xr:uid="{00000000-0005-0000-0000-000099100000}"/>
    <cellStyle name="Currency 2 5 2 3 2 2 5 3" xfId="4250" xr:uid="{00000000-0005-0000-0000-00009A100000}"/>
    <cellStyle name="Currency 2 5 2 3 2 2 6" xfId="4251" xr:uid="{00000000-0005-0000-0000-00009B100000}"/>
    <cellStyle name="Currency 2 5 2 3 2 2 6 2" xfId="4252" xr:uid="{00000000-0005-0000-0000-00009C100000}"/>
    <cellStyle name="Currency 2 5 2 3 2 2 6 2 2" xfId="4253" xr:uid="{00000000-0005-0000-0000-00009D100000}"/>
    <cellStyle name="Currency 2 5 2 3 2 2 6 3" xfId="4254" xr:uid="{00000000-0005-0000-0000-00009E100000}"/>
    <cellStyle name="Currency 2 5 2 3 2 2 7" xfId="4255" xr:uid="{00000000-0005-0000-0000-00009F100000}"/>
    <cellStyle name="Currency 2 5 2 3 2 2 7 2" xfId="4256" xr:uid="{00000000-0005-0000-0000-0000A0100000}"/>
    <cellStyle name="Currency 2 5 2 3 2 2 8" xfId="4257" xr:uid="{00000000-0005-0000-0000-0000A1100000}"/>
    <cellStyle name="Currency 2 5 2 3 2 2 8 2" xfId="4258" xr:uid="{00000000-0005-0000-0000-0000A2100000}"/>
    <cellStyle name="Currency 2 5 2 3 2 2 9" xfId="4259" xr:uid="{00000000-0005-0000-0000-0000A3100000}"/>
    <cellStyle name="Currency 2 5 2 3 2 3" xfId="4260" xr:uid="{00000000-0005-0000-0000-0000A4100000}"/>
    <cellStyle name="Currency 2 5 2 3 2 3 2" xfId="4261" xr:uid="{00000000-0005-0000-0000-0000A5100000}"/>
    <cellStyle name="Currency 2 5 2 3 2 3 3" xfId="4262" xr:uid="{00000000-0005-0000-0000-0000A6100000}"/>
    <cellStyle name="Currency 2 5 2 3 2 3 3 2" xfId="4263" xr:uid="{00000000-0005-0000-0000-0000A7100000}"/>
    <cellStyle name="Currency 2 5 2 3 2 3 3 3" xfId="4264" xr:uid="{00000000-0005-0000-0000-0000A8100000}"/>
    <cellStyle name="Currency 2 5 2 3 2 3 4" xfId="4265" xr:uid="{00000000-0005-0000-0000-0000A9100000}"/>
    <cellStyle name="Currency 2 5 2 3 2 3 4 2" xfId="4266" xr:uid="{00000000-0005-0000-0000-0000AA100000}"/>
    <cellStyle name="Currency 2 5 2 3 2 3 4 2 2" xfId="4267" xr:uid="{00000000-0005-0000-0000-0000AB100000}"/>
    <cellStyle name="Currency 2 5 2 3 2 3 4 3" xfId="4268" xr:uid="{00000000-0005-0000-0000-0000AC100000}"/>
    <cellStyle name="Currency 2 5 2 3 2 3 5" xfId="4269" xr:uid="{00000000-0005-0000-0000-0000AD100000}"/>
    <cellStyle name="Currency 2 5 2 3 2 3 5 2" xfId="4270" xr:uid="{00000000-0005-0000-0000-0000AE100000}"/>
    <cellStyle name="Currency 2 5 2 3 2 3 5 2 2" xfId="4271" xr:uid="{00000000-0005-0000-0000-0000AF100000}"/>
    <cellStyle name="Currency 2 5 2 3 2 3 5 3" xfId="4272" xr:uid="{00000000-0005-0000-0000-0000B0100000}"/>
    <cellStyle name="Currency 2 5 2 3 2 3 6" xfId="4273" xr:uid="{00000000-0005-0000-0000-0000B1100000}"/>
    <cellStyle name="Currency 2 5 2 3 2 3 6 2" xfId="4274" xr:uid="{00000000-0005-0000-0000-0000B2100000}"/>
    <cellStyle name="Currency 2 5 2 3 2 3 6 2 2" xfId="4275" xr:uid="{00000000-0005-0000-0000-0000B3100000}"/>
    <cellStyle name="Currency 2 5 2 3 2 3 6 3" xfId="4276" xr:uid="{00000000-0005-0000-0000-0000B4100000}"/>
    <cellStyle name="Currency 2 5 2 3 2 3 7" xfId="4277" xr:uid="{00000000-0005-0000-0000-0000B5100000}"/>
    <cellStyle name="Currency 2 5 2 3 2 3 7 2" xfId="4278" xr:uid="{00000000-0005-0000-0000-0000B6100000}"/>
    <cellStyle name="Currency 2 5 2 3 2 3 8" xfId="4279" xr:uid="{00000000-0005-0000-0000-0000B7100000}"/>
    <cellStyle name="Currency 2 5 2 3 2 3 8 2" xfId="4280" xr:uid="{00000000-0005-0000-0000-0000B8100000}"/>
    <cellStyle name="Currency 2 5 2 3 2 3 9" xfId="4281" xr:uid="{00000000-0005-0000-0000-0000B9100000}"/>
    <cellStyle name="Currency 2 5 2 3 2 4" xfId="4282" xr:uid="{00000000-0005-0000-0000-0000BA100000}"/>
    <cellStyle name="Currency 2 5 2 3 2 4 2" xfId="4283" xr:uid="{00000000-0005-0000-0000-0000BB100000}"/>
    <cellStyle name="Currency 2 5 2 3 2 4 3" xfId="4284" xr:uid="{00000000-0005-0000-0000-0000BC100000}"/>
    <cellStyle name="Currency 2 5 2 3 2 4 3 2" xfId="4285" xr:uid="{00000000-0005-0000-0000-0000BD100000}"/>
    <cellStyle name="Currency 2 5 2 3 2 4 3 2 2" xfId="4286" xr:uid="{00000000-0005-0000-0000-0000BE100000}"/>
    <cellStyle name="Currency 2 5 2 3 2 4 3 3" xfId="4287" xr:uid="{00000000-0005-0000-0000-0000BF100000}"/>
    <cellStyle name="Currency 2 5 2 3 2 4 4" xfId="4288" xr:uid="{00000000-0005-0000-0000-0000C0100000}"/>
    <cellStyle name="Currency 2 5 2 3 2 4 4 2" xfId="4289" xr:uid="{00000000-0005-0000-0000-0000C1100000}"/>
    <cellStyle name="Currency 2 5 2 3 2 4 4 2 2" xfId="4290" xr:uid="{00000000-0005-0000-0000-0000C2100000}"/>
    <cellStyle name="Currency 2 5 2 3 2 4 4 3" xfId="4291" xr:uid="{00000000-0005-0000-0000-0000C3100000}"/>
    <cellStyle name="Currency 2 5 2 3 2 4 5" xfId="4292" xr:uid="{00000000-0005-0000-0000-0000C4100000}"/>
    <cellStyle name="Currency 2 5 2 3 2 4 5 2" xfId="4293" xr:uid="{00000000-0005-0000-0000-0000C5100000}"/>
    <cellStyle name="Currency 2 5 2 3 2 4 5 2 2" xfId="4294" xr:uid="{00000000-0005-0000-0000-0000C6100000}"/>
    <cellStyle name="Currency 2 5 2 3 2 4 5 3" xfId="4295" xr:uid="{00000000-0005-0000-0000-0000C7100000}"/>
    <cellStyle name="Currency 2 5 2 3 2 4 6" xfId="4296" xr:uid="{00000000-0005-0000-0000-0000C8100000}"/>
    <cellStyle name="Currency 2 5 2 3 2 4 6 2" xfId="4297" xr:uid="{00000000-0005-0000-0000-0000C9100000}"/>
    <cellStyle name="Currency 2 5 2 3 2 4 7" xfId="4298" xr:uid="{00000000-0005-0000-0000-0000CA100000}"/>
    <cellStyle name="Currency 2 5 2 3 2 4 7 2" xfId="4299" xr:uid="{00000000-0005-0000-0000-0000CB100000}"/>
    <cellStyle name="Currency 2 5 2 3 2 4 8" xfId="4300" xr:uid="{00000000-0005-0000-0000-0000CC100000}"/>
    <cellStyle name="Currency 2 5 2 3 2 4 9" xfId="4301" xr:uid="{00000000-0005-0000-0000-0000CD100000}"/>
    <cellStyle name="Currency 2 5 2 3 2 5" xfId="4302" xr:uid="{00000000-0005-0000-0000-0000CE100000}"/>
    <cellStyle name="Currency 2 5 2 3 2 5 2" xfId="4303" xr:uid="{00000000-0005-0000-0000-0000CF100000}"/>
    <cellStyle name="Currency 2 5 2 3 2 5 3" xfId="4304" xr:uid="{00000000-0005-0000-0000-0000D0100000}"/>
    <cellStyle name="Currency 2 5 2 3 2 6" xfId="4305" xr:uid="{00000000-0005-0000-0000-0000D1100000}"/>
    <cellStyle name="Currency 2 5 2 3 2 6 2" xfId="4306" xr:uid="{00000000-0005-0000-0000-0000D2100000}"/>
    <cellStyle name="Currency 2 5 2 3 2 6 2 2" xfId="4307" xr:uid="{00000000-0005-0000-0000-0000D3100000}"/>
    <cellStyle name="Currency 2 5 2 3 2 6 2 2 2" xfId="4308" xr:uid="{00000000-0005-0000-0000-0000D4100000}"/>
    <cellStyle name="Currency 2 5 2 3 2 6 2 3" xfId="4309" xr:uid="{00000000-0005-0000-0000-0000D5100000}"/>
    <cellStyle name="Currency 2 5 2 3 2 6 3" xfId="4310" xr:uid="{00000000-0005-0000-0000-0000D6100000}"/>
    <cellStyle name="Currency 2 5 2 3 2 6 3 2" xfId="4311" xr:uid="{00000000-0005-0000-0000-0000D7100000}"/>
    <cellStyle name="Currency 2 5 2 3 2 6 3 2 2" xfId="4312" xr:uid="{00000000-0005-0000-0000-0000D8100000}"/>
    <cellStyle name="Currency 2 5 2 3 2 6 3 3" xfId="4313" xr:uid="{00000000-0005-0000-0000-0000D9100000}"/>
    <cellStyle name="Currency 2 5 2 3 2 6 4" xfId="4314" xr:uid="{00000000-0005-0000-0000-0000DA100000}"/>
    <cellStyle name="Currency 2 5 2 3 2 6 4 2" xfId="4315" xr:uid="{00000000-0005-0000-0000-0000DB100000}"/>
    <cellStyle name="Currency 2 5 2 3 2 6 4 2 2" xfId="4316" xr:uid="{00000000-0005-0000-0000-0000DC100000}"/>
    <cellStyle name="Currency 2 5 2 3 2 6 4 3" xfId="4317" xr:uid="{00000000-0005-0000-0000-0000DD100000}"/>
    <cellStyle name="Currency 2 5 2 3 2 6 5" xfId="4318" xr:uid="{00000000-0005-0000-0000-0000DE100000}"/>
    <cellStyle name="Currency 2 5 2 3 2 6 5 2" xfId="4319" xr:uid="{00000000-0005-0000-0000-0000DF100000}"/>
    <cellStyle name="Currency 2 5 2 3 2 6 6" xfId="4320" xr:uid="{00000000-0005-0000-0000-0000E0100000}"/>
    <cellStyle name="Currency 2 5 2 3 2 6 6 2" xfId="4321" xr:uid="{00000000-0005-0000-0000-0000E1100000}"/>
    <cellStyle name="Currency 2 5 2 3 2 6 7" xfId="4322" xr:uid="{00000000-0005-0000-0000-0000E2100000}"/>
    <cellStyle name="Currency 2 5 2 3 2 7" xfId="4323" xr:uid="{00000000-0005-0000-0000-0000E3100000}"/>
    <cellStyle name="Currency 2 5 2 3 2 7 2" xfId="4324" xr:uid="{00000000-0005-0000-0000-0000E4100000}"/>
    <cellStyle name="Currency 2 5 2 3 2 7 2 2" xfId="4325" xr:uid="{00000000-0005-0000-0000-0000E5100000}"/>
    <cellStyle name="Currency 2 5 2 3 2 7 3" xfId="4326" xr:uid="{00000000-0005-0000-0000-0000E6100000}"/>
    <cellStyle name="Currency 2 5 2 3 2 8" xfId="4327" xr:uid="{00000000-0005-0000-0000-0000E7100000}"/>
    <cellStyle name="Currency 2 5 2 3 2 8 2" xfId="4328" xr:uid="{00000000-0005-0000-0000-0000E8100000}"/>
    <cellStyle name="Currency 2 5 2 3 2 8 2 2" xfId="4329" xr:uid="{00000000-0005-0000-0000-0000E9100000}"/>
    <cellStyle name="Currency 2 5 2 3 2 8 3" xfId="4330" xr:uid="{00000000-0005-0000-0000-0000EA100000}"/>
    <cellStyle name="Currency 2 5 2 3 3" xfId="4331" xr:uid="{00000000-0005-0000-0000-0000EB100000}"/>
    <cellStyle name="Currency 2 5 2 3 3 10" xfId="4332" xr:uid="{00000000-0005-0000-0000-0000EC100000}"/>
    <cellStyle name="Currency 2 5 2 3 3 2" xfId="4333" xr:uid="{00000000-0005-0000-0000-0000ED100000}"/>
    <cellStyle name="Currency 2 5 2 3 3 2 2" xfId="4334" xr:uid="{00000000-0005-0000-0000-0000EE100000}"/>
    <cellStyle name="Currency 2 5 2 3 3 2 3" xfId="4335" xr:uid="{00000000-0005-0000-0000-0000EF100000}"/>
    <cellStyle name="Currency 2 5 2 3 3 2 3 2" xfId="4336" xr:uid="{00000000-0005-0000-0000-0000F0100000}"/>
    <cellStyle name="Currency 2 5 2 3 3 2 3 3" xfId="4337" xr:uid="{00000000-0005-0000-0000-0000F1100000}"/>
    <cellStyle name="Currency 2 5 2 3 3 2 4" xfId="4338" xr:uid="{00000000-0005-0000-0000-0000F2100000}"/>
    <cellStyle name="Currency 2 5 2 3 3 2 4 2" xfId="4339" xr:uid="{00000000-0005-0000-0000-0000F3100000}"/>
    <cellStyle name="Currency 2 5 2 3 3 2 4 2 2" xfId="4340" xr:uid="{00000000-0005-0000-0000-0000F4100000}"/>
    <cellStyle name="Currency 2 5 2 3 3 2 4 3" xfId="4341" xr:uid="{00000000-0005-0000-0000-0000F5100000}"/>
    <cellStyle name="Currency 2 5 2 3 3 2 5" xfId="4342" xr:uid="{00000000-0005-0000-0000-0000F6100000}"/>
    <cellStyle name="Currency 2 5 2 3 3 2 5 2" xfId="4343" xr:uid="{00000000-0005-0000-0000-0000F7100000}"/>
    <cellStyle name="Currency 2 5 2 3 3 2 5 2 2" xfId="4344" xr:uid="{00000000-0005-0000-0000-0000F8100000}"/>
    <cellStyle name="Currency 2 5 2 3 3 2 5 3" xfId="4345" xr:uid="{00000000-0005-0000-0000-0000F9100000}"/>
    <cellStyle name="Currency 2 5 2 3 3 2 6" xfId="4346" xr:uid="{00000000-0005-0000-0000-0000FA100000}"/>
    <cellStyle name="Currency 2 5 2 3 3 2 6 2" xfId="4347" xr:uid="{00000000-0005-0000-0000-0000FB100000}"/>
    <cellStyle name="Currency 2 5 2 3 3 2 6 2 2" xfId="4348" xr:uid="{00000000-0005-0000-0000-0000FC100000}"/>
    <cellStyle name="Currency 2 5 2 3 3 2 6 3" xfId="4349" xr:uid="{00000000-0005-0000-0000-0000FD100000}"/>
    <cellStyle name="Currency 2 5 2 3 3 2 7" xfId="4350" xr:uid="{00000000-0005-0000-0000-0000FE100000}"/>
    <cellStyle name="Currency 2 5 2 3 3 2 7 2" xfId="4351" xr:uid="{00000000-0005-0000-0000-0000FF100000}"/>
    <cellStyle name="Currency 2 5 2 3 3 2 8" xfId="4352" xr:uid="{00000000-0005-0000-0000-000000110000}"/>
    <cellStyle name="Currency 2 5 2 3 3 2 8 2" xfId="4353" xr:uid="{00000000-0005-0000-0000-000001110000}"/>
    <cellStyle name="Currency 2 5 2 3 3 2 9" xfId="4354" xr:uid="{00000000-0005-0000-0000-000002110000}"/>
    <cellStyle name="Currency 2 5 2 3 3 3" xfId="4355" xr:uid="{00000000-0005-0000-0000-000003110000}"/>
    <cellStyle name="Currency 2 5 2 3 3 4" xfId="4356" xr:uid="{00000000-0005-0000-0000-000004110000}"/>
    <cellStyle name="Currency 2 5 2 3 3 4 2" xfId="4357" xr:uid="{00000000-0005-0000-0000-000005110000}"/>
    <cellStyle name="Currency 2 5 2 3 3 4 3" xfId="4358" xr:uid="{00000000-0005-0000-0000-000006110000}"/>
    <cellStyle name="Currency 2 5 2 3 3 5" xfId="4359" xr:uid="{00000000-0005-0000-0000-000007110000}"/>
    <cellStyle name="Currency 2 5 2 3 3 5 2" xfId="4360" xr:uid="{00000000-0005-0000-0000-000008110000}"/>
    <cellStyle name="Currency 2 5 2 3 3 5 2 2" xfId="4361" xr:uid="{00000000-0005-0000-0000-000009110000}"/>
    <cellStyle name="Currency 2 5 2 3 3 5 3" xfId="4362" xr:uid="{00000000-0005-0000-0000-00000A110000}"/>
    <cellStyle name="Currency 2 5 2 3 3 6" xfId="4363" xr:uid="{00000000-0005-0000-0000-00000B110000}"/>
    <cellStyle name="Currency 2 5 2 3 3 6 2" xfId="4364" xr:uid="{00000000-0005-0000-0000-00000C110000}"/>
    <cellStyle name="Currency 2 5 2 3 3 6 2 2" xfId="4365" xr:uid="{00000000-0005-0000-0000-00000D110000}"/>
    <cellStyle name="Currency 2 5 2 3 3 6 3" xfId="4366" xr:uid="{00000000-0005-0000-0000-00000E110000}"/>
    <cellStyle name="Currency 2 5 2 3 3 7" xfId="4367" xr:uid="{00000000-0005-0000-0000-00000F110000}"/>
    <cellStyle name="Currency 2 5 2 3 3 7 2" xfId="4368" xr:uid="{00000000-0005-0000-0000-000010110000}"/>
    <cellStyle name="Currency 2 5 2 3 3 7 2 2" xfId="4369" xr:uid="{00000000-0005-0000-0000-000011110000}"/>
    <cellStyle name="Currency 2 5 2 3 3 7 3" xfId="4370" xr:uid="{00000000-0005-0000-0000-000012110000}"/>
    <cellStyle name="Currency 2 5 2 3 3 8" xfId="4371" xr:uid="{00000000-0005-0000-0000-000013110000}"/>
    <cellStyle name="Currency 2 5 2 3 3 8 2" xfId="4372" xr:uid="{00000000-0005-0000-0000-000014110000}"/>
    <cellStyle name="Currency 2 5 2 3 3 9" xfId="4373" xr:uid="{00000000-0005-0000-0000-000015110000}"/>
    <cellStyle name="Currency 2 5 2 3 3 9 2" xfId="4374" xr:uid="{00000000-0005-0000-0000-000016110000}"/>
    <cellStyle name="Currency 2 5 2 3 4" xfId="4375" xr:uid="{00000000-0005-0000-0000-000017110000}"/>
    <cellStyle name="Currency 2 5 2 3 4 2" xfId="4376" xr:uid="{00000000-0005-0000-0000-000018110000}"/>
    <cellStyle name="Currency 2 5 2 3 4 2 10" xfId="4377" xr:uid="{00000000-0005-0000-0000-000019110000}"/>
    <cellStyle name="Currency 2 5 2 3 4 2 2" xfId="4378" xr:uid="{00000000-0005-0000-0000-00001A110000}"/>
    <cellStyle name="Currency 2 5 2 3 4 2 3" xfId="4379" xr:uid="{00000000-0005-0000-0000-00001B110000}"/>
    <cellStyle name="Currency 2 5 2 3 4 2 4" xfId="4380" xr:uid="{00000000-0005-0000-0000-00001C110000}"/>
    <cellStyle name="Currency 2 5 2 3 4 2 4 2" xfId="4381" xr:uid="{00000000-0005-0000-0000-00001D110000}"/>
    <cellStyle name="Currency 2 5 2 3 4 2 4 2 2" xfId="4382" xr:uid="{00000000-0005-0000-0000-00001E110000}"/>
    <cellStyle name="Currency 2 5 2 3 4 2 4 3" xfId="4383" xr:uid="{00000000-0005-0000-0000-00001F110000}"/>
    <cellStyle name="Currency 2 5 2 3 4 2 5" xfId="4384" xr:uid="{00000000-0005-0000-0000-000020110000}"/>
    <cellStyle name="Currency 2 5 2 3 4 2 5 2" xfId="4385" xr:uid="{00000000-0005-0000-0000-000021110000}"/>
    <cellStyle name="Currency 2 5 2 3 4 2 5 2 2" xfId="4386" xr:uid="{00000000-0005-0000-0000-000022110000}"/>
    <cellStyle name="Currency 2 5 2 3 4 2 5 3" xfId="4387" xr:uid="{00000000-0005-0000-0000-000023110000}"/>
    <cellStyle name="Currency 2 5 2 3 4 2 6" xfId="4388" xr:uid="{00000000-0005-0000-0000-000024110000}"/>
    <cellStyle name="Currency 2 5 2 3 4 2 6 2" xfId="4389" xr:uid="{00000000-0005-0000-0000-000025110000}"/>
    <cellStyle name="Currency 2 5 2 3 4 2 6 2 2" xfId="4390" xr:uid="{00000000-0005-0000-0000-000026110000}"/>
    <cellStyle name="Currency 2 5 2 3 4 2 6 3" xfId="4391" xr:uid="{00000000-0005-0000-0000-000027110000}"/>
    <cellStyle name="Currency 2 5 2 3 4 2 7" xfId="4392" xr:uid="{00000000-0005-0000-0000-000028110000}"/>
    <cellStyle name="Currency 2 5 2 3 4 2 7 2" xfId="4393" xr:uid="{00000000-0005-0000-0000-000029110000}"/>
    <cellStyle name="Currency 2 5 2 3 4 2 8" xfId="4394" xr:uid="{00000000-0005-0000-0000-00002A110000}"/>
    <cellStyle name="Currency 2 5 2 3 4 2 8 2" xfId="4395" xr:uid="{00000000-0005-0000-0000-00002B110000}"/>
    <cellStyle name="Currency 2 5 2 3 4 2 9" xfId="4396" xr:uid="{00000000-0005-0000-0000-00002C110000}"/>
    <cellStyle name="Currency 2 5 2 3 4 3" xfId="4397" xr:uid="{00000000-0005-0000-0000-00002D110000}"/>
    <cellStyle name="Currency 2 5 2 3 4 4" xfId="4398" xr:uid="{00000000-0005-0000-0000-00002E110000}"/>
    <cellStyle name="Currency 2 5 2 3 4 4 2" xfId="4399" xr:uid="{00000000-0005-0000-0000-00002F110000}"/>
    <cellStyle name="Currency 2 5 2 3 4 4 2 2" xfId="4400" xr:uid="{00000000-0005-0000-0000-000030110000}"/>
    <cellStyle name="Currency 2 5 2 3 4 4 3" xfId="4401" xr:uid="{00000000-0005-0000-0000-000031110000}"/>
    <cellStyle name="Currency 2 5 2 3 4 5" xfId="4402" xr:uid="{00000000-0005-0000-0000-000032110000}"/>
    <cellStyle name="Currency 2 5 2 3 4 5 2" xfId="4403" xr:uid="{00000000-0005-0000-0000-000033110000}"/>
    <cellStyle name="Currency 2 5 2 3 4 5 2 2" xfId="4404" xr:uid="{00000000-0005-0000-0000-000034110000}"/>
    <cellStyle name="Currency 2 5 2 3 4 5 3" xfId="4405" xr:uid="{00000000-0005-0000-0000-000035110000}"/>
    <cellStyle name="Currency 2 5 2 3 5" xfId="4406" xr:uid="{00000000-0005-0000-0000-000036110000}"/>
    <cellStyle name="Currency 2 5 2 3 5 2" xfId="4407" xr:uid="{00000000-0005-0000-0000-000037110000}"/>
    <cellStyle name="Currency 2 5 2 3 5 3" xfId="4408" xr:uid="{00000000-0005-0000-0000-000038110000}"/>
    <cellStyle name="Currency 2 5 2 3 5 3 2" xfId="4409" xr:uid="{00000000-0005-0000-0000-000039110000}"/>
    <cellStyle name="Currency 2 5 2 3 5 3 3" xfId="4410" xr:uid="{00000000-0005-0000-0000-00003A110000}"/>
    <cellStyle name="Currency 2 5 2 3 5 4" xfId="4411" xr:uid="{00000000-0005-0000-0000-00003B110000}"/>
    <cellStyle name="Currency 2 5 2 3 5 4 2" xfId="4412" xr:uid="{00000000-0005-0000-0000-00003C110000}"/>
    <cellStyle name="Currency 2 5 2 3 5 4 2 2" xfId="4413" xr:uid="{00000000-0005-0000-0000-00003D110000}"/>
    <cellStyle name="Currency 2 5 2 3 5 4 3" xfId="4414" xr:uid="{00000000-0005-0000-0000-00003E110000}"/>
    <cellStyle name="Currency 2 5 2 3 5 5" xfId="4415" xr:uid="{00000000-0005-0000-0000-00003F110000}"/>
    <cellStyle name="Currency 2 5 2 3 5 5 2" xfId="4416" xr:uid="{00000000-0005-0000-0000-000040110000}"/>
    <cellStyle name="Currency 2 5 2 3 5 5 2 2" xfId="4417" xr:uid="{00000000-0005-0000-0000-000041110000}"/>
    <cellStyle name="Currency 2 5 2 3 5 5 3" xfId="4418" xr:uid="{00000000-0005-0000-0000-000042110000}"/>
    <cellStyle name="Currency 2 5 2 3 5 6" xfId="4419" xr:uid="{00000000-0005-0000-0000-000043110000}"/>
    <cellStyle name="Currency 2 5 2 3 5 6 2" xfId="4420" xr:uid="{00000000-0005-0000-0000-000044110000}"/>
    <cellStyle name="Currency 2 5 2 3 5 6 2 2" xfId="4421" xr:uid="{00000000-0005-0000-0000-000045110000}"/>
    <cellStyle name="Currency 2 5 2 3 5 6 3" xfId="4422" xr:uid="{00000000-0005-0000-0000-000046110000}"/>
    <cellStyle name="Currency 2 5 2 3 5 7" xfId="4423" xr:uid="{00000000-0005-0000-0000-000047110000}"/>
    <cellStyle name="Currency 2 5 2 3 5 7 2" xfId="4424" xr:uid="{00000000-0005-0000-0000-000048110000}"/>
    <cellStyle name="Currency 2 5 2 3 5 8" xfId="4425" xr:uid="{00000000-0005-0000-0000-000049110000}"/>
    <cellStyle name="Currency 2 5 2 3 5 8 2" xfId="4426" xr:uid="{00000000-0005-0000-0000-00004A110000}"/>
    <cellStyle name="Currency 2 5 2 3 5 9" xfId="4427" xr:uid="{00000000-0005-0000-0000-00004B110000}"/>
    <cellStyle name="Currency 2 5 2 3 6" xfId="4428" xr:uid="{00000000-0005-0000-0000-00004C110000}"/>
    <cellStyle name="Currency 2 5 2 3 6 2" xfId="4429" xr:uid="{00000000-0005-0000-0000-00004D110000}"/>
    <cellStyle name="Currency 2 5 2 3 6 3" xfId="4430" xr:uid="{00000000-0005-0000-0000-00004E110000}"/>
    <cellStyle name="Currency 2 5 2 3 7" xfId="4431" xr:uid="{00000000-0005-0000-0000-00004F110000}"/>
    <cellStyle name="Currency 2 5 2 3 8" xfId="4432" xr:uid="{00000000-0005-0000-0000-000050110000}"/>
    <cellStyle name="Currency 2 5 2 3 8 2" xfId="4433" xr:uid="{00000000-0005-0000-0000-000051110000}"/>
    <cellStyle name="Currency 2 5 2 3 8 2 2" xfId="4434" xr:uid="{00000000-0005-0000-0000-000052110000}"/>
    <cellStyle name="Currency 2 5 2 3 8 3" xfId="4435" xr:uid="{00000000-0005-0000-0000-000053110000}"/>
    <cellStyle name="Currency 2 5 2 3 8 4" xfId="4436" xr:uid="{00000000-0005-0000-0000-000054110000}"/>
    <cellStyle name="Currency 2 5 2 3 9" xfId="4437" xr:uid="{00000000-0005-0000-0000-000055110000}"/>
    <cellStyle name="Currency 2 5 2 3 9 2" xfId="4438" xr:uid="{00000000-0005-0000-0000-000056110000}"/>
    <cellStyle name="Currency 2 5 2 3 9 2 2" xfId="4439" xr:uid="{00000000-0005-0000-0000-000057110000}"/>
    <cellStyle name="Currency 2 5 2 3 9 3" xfId="4440" xr:uid="{00000000-0005-0000-0000-000058110000}"/>
    <cellStyle name="Currency 2 5 2 4" xfId="4441" xr:uid="{00000000-0005-0000-0000-000059110000}"/>
    <cellStyle name="Currency 2 5 2 4 2" xfId="4442" xr:uid="{00000000-0005-0000-0000-00005A110000}"/>
    <cellStyle name="Currency 2 5 2 4 2 2" xfId="4443" xr:uid="{00000000-0005-0000-0000-00005B110000}"/>
    <cellStyle name="Currency 2 5 2 4 2 3" xfId="4444" xr:uid="{00000000-0005-0000-0000-00005C110000}"/>
    <cellStyle name="Currency 2 5 2 4 2 3 2" xfId="4445" xr:uid="{00000000-0005-0000-0000-00005D110000}"/>
    <cellStyle name="Currency 2 5 2 4 2 3 3" xfId="4446" xr:uid="{00000000-0005-0000-0000-00005E110000}"/>
    <cellStyle name="Currency 2 5 2 4 2 4" xfId="4447" xr:uid="{00000000-0005-0000-0000-00005F110000}"/>
    <cellStyle name="Currency 2 5 2 4 2 4 2" xfId="4448" xr:uid="{00000000-0005-0000-0000-000060110000}"/>
    <cellStyle name="Currency 2 5 2 4 2 4 2 2" xfId="4449" xr:uid="{00000000-0005-0000-0000-000061110000}"/>
    <cellStyle name="Currency 2 5 2 4 2 4 3" xfId="4450" xr:uid="{00000000-0005-0000-0000-000062110000}"/>
    <cellStyle name="Currency 2 5 2 4 2 5" xfId="4451" xr:uid="{00000000-0005-0000-0000-000063110000}"/>
    <cellStyle name="Currency 2 5 2 4 2 5 2" xfId="4452" xr:uid="{00000000-0005-0000-0000-000064110000}"/>
    <cellStyle name="Currency 2 5 2 4 2 5 2 2" xfId="4453" xr:uid="{00000000-0005-0000-0000-000065110000}"/>
    <cellStyle name="Currency 2 5 2 4 2 5 3" xfId="4454" xr:uid="{00000000-0005-0000-0000-000066110000}"/>
    <cellStyle name="Currency 2 5 2 4 2 6" xfId="4455" xr:uid="{00000000-0005-0000-0000-000067110000}"/>
    <cellStyle name="Currency 2 5 2 4 2 6 2" xfId="4456" xr:uid="{00000000-0005-0000-0000-000068110000}"/>
    <cellStyle name="Currency 2 5 2 4 2 6 2 2" xfId="4457" xr:uid="{00000000-0005-0000-0000-000069110000}"/>
    <cellStyle name="Currency 2 5 2 4 2 6 3" xfId="4458" xr:uid="{00000000-0005-0000-0000-00006A110000}"/>
    <cellStyle name="Currency 2 5 2 4 2 7" xfId="4459" xr:uid="{00000000-0005-0000-0000-00006B110000}"/>
    <cellStyle name="Currency 2 5 2 4 2 7 2" xfId="4460" xr:uid="{00000000-0005-0000-0000-00006C110000}"/>
    <cellStyle name="Currency 2 5 2 4 2 8" xfId="4461" xr:uid="{00000000-0005-0000-0000-00006D110000}"/>
    <cellStyle name="Currency 2 5 2 4 2 8 2" xfId="4462" xr:uid="{00000000-0005-0000-0000-00006E110000}"/>
    <cellStyle name="Currency 2 5 2 4 2 9" xfId="4463" xr:uid="{00000000-0005-0000-0000-00006F110000}"/>
    <cellStyle name="Currency 2 5 2 4 3" xfId="4464" xr:uid="{00000000-0005-0000-0000-000070110000}"/>
    <cellStyle name="Currency 2 5 2 4 3 2" xfId="4465" xr:uid="{00000000-0005-0000-0000-000071110000}"/>
    <cellStyle name="Currency 2 5 2 4 3 3" xfId="4466" xr:uid="{00000000-0005-0000-0000-000072110000}"/>
    <cellStyle name="Currency 2 5 2 4 3 3 2" xfId="4467" xr:uid="{00000000-0005-0000-0000-000073110000}"/>
    <cellStyle name="Currency 2 5 2 4 3 3 3" xfId="4468" xr:uid="{00000000-0005-0000-0000-000074110000}"/>
    <cellStyle name="Currency 2 5 2 4 3 4" xfId="4469" xr:uid="{00000000-0005-0000-0000-000075110000}"/>
    <cellStyle name="Currency 2 5 2 4 3 4 2" xfId="4470" xr:uid="{00000000-0005-0000-0000-000076110000}"/>
    <cellStyle name="Currency 2 5 2 4 3 4 2 2" xfId="4471" xr:uid="{00000000-0005-0000-0000-000077110000}"/>
    <cellStyle name="Currency 2 5 2 4 3 4 3" xfId="4472" xr:uid="{00000000-0005-0000-0000-000078110000}"/>
    <cellStyle name="Currency 2 5 2 4 3 5" xfId="4473" xr:uid="{00000000-0005-0000-0000-000079110000}"/>
    <cellStyle name="Currency 2 5 2 4 3 5 2" xfId="4474" xr:uid="{00000000-0005-0000-0000-00007A110000}"/>
    <cellStyle name="Currency 2 5 2 4 3 5 2 2" xfId="4475" xr:uid="{00000000-0005-0000-0000-00007B110000}"/>
    <cellStyle name="Currency 2 5 2 4 3 5 3" xfId="4476" xr:uid="{00000000-0005-0000-0000-00007C110000}"/>
    <cellStyle name="Currency 2 5 2 4 3 6" xfId="4477" xr:uid="{00000000-0005-0000-0000-00007D110000}"/>
    <cellStyle name="Currency 2 5 2 4 3 6 2" xfId="4478" xr:uid="{00000000-0005-0000-0000-00007E110000}"/>
    <cellStyle name="Currency 2 5 2 4 3 6 2 2" xfId="4479" xr:uid="{00000000-0005-0000-0000-00007F110000}"/>
    <cellStyle name="Currency 2 5 2 4 3 6 3" xfId="4480" xr:uid="{00000000-0005-0000-0000-000080110000}"/>
    <cellStyle name="Currency 2 5 2 4 3 7" xfId="4481" xr:uid="{00000000-0005-0000-0000-000081110000}"/>
    <cellStyle name="Currency 2 5 2 4 3 7 2" xfId="4482" xr:uid="{00000000-0005-0000-0000-000082110000}"/>
    <cellStyle name="Currency 2 5 2 4 3 8" xfId="4483" xr:uid="{00000000-0005-0000-0000-000083110000}"/>
    <cellStyle name="Currency 2 5 2 4 3 8 2" xfId="4484" xr:uid="{00000000-0005-0000-0000-000084110000}"/>
    <cellStyle name="Currency 2 5 2 4 3 9" xfId="4485" xr:uid="{00000000-0005-0000-0000-000085110000}"/>
    <cellStyle name="Currency 2 5 2 4 4" xfId="4486" xr:uid="{00000000-0005-0000-0000-000086110000}"/>
    <cellStyle name="Currency 2 5 2 4 4 2" xfId="4487" xr:uid="{00000000-0005-0000-0000-000087110000}"/>
    <cellStyle name="Currency 2 5 2 4 4 3" xfId="4488" xr:uid="{00000000-0005-0000-0000-000088110000}"/>
    <cellStyle name="Currency 2 5 2 4 4 3 2" xfId="4489" xr:uid="{00000000-0005-0000-0000-000089110000}"/>
    <cellStyle name="Currency 2 5 2 4 4 3 2 2" xfId="4490" xr:uid="{00000000-0005-0000-0000-00008A110000}"/>
    <cellStyle name="Currency 2 5 2 4 4 3 3" xfId="4491" xr:uid="{00000000-0005-0000-0000-00008B110000}"/>
    <cellStyle name="Currency 2 5 2 4 4 4" xfId="4492" xr:uid="{00000000-0005-0000-0000-00008C110000}"/>
    <cellStyle name="Currency 2 5 2 4 4 4 2" xfId="4493" xr:uid="{00000000-0005-0000-0000-00008D110000}"/>
    <cellStyle name="Currency 2 5 2 4 4 4 2 2" xfId="4494" xr:uid="{00000000-0005-0000-0000-00008E110000}"/>
    <cellStyle name="Currency 2 5 2 4 4 4 3" xfId="4495" xr:uid="{00000000-0005-0000-0000-00008F110000}"/>
    <cellStyle name="Currency 2 5 2 4 4 5" xfId="4496" xr:uid="{00000000-0005-0000-0000-000090110000}"/>
    <cellStyle name="Currency 2 5 2 4 4 5 2" xfId="4497" xr:uid="{00000000-0005-0000-0000-000091110000}"/>
    <cellStyle name="Currency 2 5 2 4 4 5 2 2" xfId="4498" xr:uid="{00000000-0005-0000-0000-000092110000}"/>
    <cellStyle name="Currency 2 5 2 4 4 5 3" xfId="4499" xr:uid="{00000000-0005-0000-0000-000093110000}"/>
    <cellStyle name="Currency 2 5 2 4 4 6" xfId="4500" xr:uid="{00000000-0005-0000-0000-000094110000}"/>
    <cellStyle name="Currency 2 5 2 4 4 6 2" xfId="4501" xr:uid="{00000000-0005-0000-0000-000095110000}"/>
    <cellStyle name="Currency 2 5 2 4 4 7" xfId="4502" xr:uid="{00000000-0005-0000-0000-000096110000}"/>
    <cellStyle name="Currency 2 5 2 4 4 7 2" xfId="4503" xr:uid="{00000000-0005-0000-0000-000097110000}"/>
    <cellStyle name="Currency 2 5 2 4 4 8" xfId="4504" xr:uid="{00000000-0005-0000-0000-000098110000}"/>
    <cellStyle name="Currency 2 5 2 4 4 9" xfId="4505" xr:uid="{00000000-0005-0000-0000-000099110000}"/>
    <cellStyle name="Currency 2 5 2 4 5" xfId="4506" xr:uid="{00000000-0005-0000-0000-00009A110000}"/>
    <cellStyle name="Currency 2 5 2 4 5 2" xfId="4507" xr:uid="{00000000-0005-0000-0000-00009B110000}"/>
    <cellStyle name="Currency 2 5 2 4 5 3" xfId="4508" xr:uid="{00000000-0005-0000-0000-00009C110000}"/>
    <cellStyle name="Currency 2 5 2 4 6" xfId="4509" xr:uid="{00000000-0005-0000-0000-00009D110000}"/>
    <cellStyle name="Currency 2 5 2 4 6 2" xfId="4510" xr:uid="{00000000-0005-0000-0000-00009E110000}"/>
    <cellStyle name="Currency 2 5 2 4 6 2 2" xfId="4511" xr:uid="{00000000-0005-0000-0000-00009F110000}"/>
    <cellStyle name="Currency 2 5 2 4 6 2 2 2" xfId="4512" xr:uid="{00000000-0005-0000-0000-0000A0110000}"/>
    <cellStyle name="Currency 2 5 2 4 6 2 3" xfId="4513" xr:uid="{00000000-0005-0000-0000-0000A1110000}"/>
    <cellStyle name="Currency 2 5 2 4 6 3" xfId="4514" xr:uid="{00000000-0005-0000-0000-0000A2110000}"/>
    <cellStyle name="Currency 2 5 2 4 6 3 2" xfId="4515" xr:uid="{00000000-0005-0000-0000-0000A3110000}"/>
    <cellStyle name="Currency 2 5 2 4 6 3 2 2" xfId="4516" xr:uid="{00000000-0005-0000-0000-0000A4110000}"/>
    <cellStyle name="Currency 2 5 2 4 6 3 3" xfId="4517" xr:uid="{00000000-0005-0000-0000-0000A5110000}"/>
    <cellStyle name="Currency 2 5 2 4 6 4" xfId="4518" xr:uid="{00000000-0005-0000-0000-0000A6110000}"/>
    <cellStyle name="Currency 2 5 2 4 6 4 2" xfId="4519" xr:uid="{00000000-0005-0000-0000-0000A7110000}"/>
    <cellStyle name="Currency 2 5 2 4 6 4 2 2" xfId="4520" xr:uid="{00000000-0005-0000-0000-0000A8110000}"/>
    <cellStyle name="Currency 2 5 2 4 6 4 3" xfId="4521" xr:uid="{00000000-0005-0000-0000-0000A9110000}"/>
    <cellStyle name="Currency 2 5 2 4 6 5" xfId="4522" xr:uid="{00000000-0005-0000-0000-0000AA110000}"/>
    <cellStyle name="Currency 2 5 2 4 6 5 2" xfId="4523" xr:uid="{00000000-0005-0000-0000-0000AB110000}"/>
    <cellStyle name="Currency 2 5 2 4 6 6" xfId="4524" xr:uid="{00000000-0005-0000-0000-0000AC110000}"/>
    <cellStyle name="Currency 2 5 2 4 6 6 2" xfId="4525" xr:uid="{00000000-0005-0000-0000-0000AD110000}"/>
    <cellStyle name="Currency 2 5 2 4 6 7" xfId="4526" xr:uid="{00000000-0005-0000-0000-0000AE110000}"/>
    <cellStyle name="Currency 2 5 2 4 7" xfId="4527" xr:uid="{00000000-0005-0000-0000-0000AF110000}"/>
    <cellStyle name="Currency 2 5 2 4 7 2" xfId="4528" xr:uid="{00000000-0005-0000-0000-0000B0110000}"/>
    <cellStyle name="Currency 2 5 2 4 7 2 2" xfId="4529" xr:uid="{00000000-0005-0000-0000-0000B1110000}"/>
    <cellStyle name="Currency 2 5 2 4 7 3" xfId="4530" xr:uid="{00000000-0005-0000-0000-0000B2110000}"/>
    <cellStyle name="Currency 2 5 2 4 8" xfId="4531" xr:uid="{00000000-0005-0000-0000-0000B3110000}"/>
    <cellStyle name="Currency 2 5 2 4 8 2" xfId="4532" xr:uid="{00000000-0005-0000-0000-0000B4110000}"/>
    <cellStyle name="Currency 2 5 2 4 8 2 2" xfId="4533" xr:uid="{00000000-0005-0000-0000-0000B5110000}"/>
    <cellStyle name="Currency 2 5 2 4 8 3" xfId="4534" xr:uid="{00000000-0005-0000-0000-0000B6110000}"/>
    <cellStyle name="Currency 2 5 2 5" xfId="4535" xr:uid="{00000000-0005-0000-0000-0000B7110000}"/>
    <cellStyle name="Currency 2 5 2 5 10" xfId="4536" xr:uid="{00000000-0005-0000-0000-0000B8110000}"/>
    <cellStyle name="Currency 2 5 2 5 2" xfId="4537" xr:uid="{00000000-0005-0000-0000-0000B9110000}"/>
    <cellStyle name="Currency 2 5 2 5 2 2" xfId="4538" xr:uid="{00000000-0005-0000-0000-0000BA110000}"/>
    <cellStyle name="Currency 2 5 2 5 2 3" xfId="4539" xr:uid="{00000000-0005-0000-0000-0000BB110000}"/>
    <cellStyle name="Currency 2 5 2 5 2 3 2" xfId="4540" xr:uid="{00000000-0005-0000-0000-0000BC110000}"/>
    <cellStyle name="Currency 2 5 2 5 2 3 3" xfId="4541" xr:uid="{00000000-0005-0000-0000-0000BD110000}"/>
    <cellStyle name="Currency 2 5 2 5 2 4" xfId="4542" xr:uid="{00000000-0005-0000-0000-0000BE110000}"/>
    <cellStyle name="Currency 2 5 2 5 2 4 2" xfId="4543" xr:uid="{00000000-0005-0000-0000-0000BF110000}"/>
    <cellStyle name="Currency 2 5 2 5 2 4 2 2" xfId="4544" xr:uid="{00000000-0005-0000-0000-0000C0110000}"/>
    <cellStyle name="Currency 2 5 2 5 2 4 3" xfId="4545" xr:uid="{00000000-0005-0000-0000-0000C1110000}"/>
    <cellStyle name="Currency 2 5 2 5 2 5" xfId="4546" xr:uid="{00000000-0005-0000-0000-0000C2110000}"/>
    <cellStyle name="Currency 2 5 2 5 2 5 2" xfId="4547" xr:uid="{00000000-0005-0000-0000-0000C3110000}"/>
    <cellStyle name="Currency 2 5 2 5 2 5 2 2" xfId="4548" xr:uid="{00000000-0005-0000-0000-0000C4110000}"/>
    <cellStyle name="Currency 2 5 2 5 2 5 3" xfId="4549" xr:uid="{00000000-0005-0000-0000-0000C5110000}"/>
    <cellStyle name="Currency 2 5 2 5 2 6" xfId="4550" xr:uid="{00000000-0005-0000-0000-0000C6110000}"/>
    <cellStyle name="Currency 2 5 2 5 2 6 2" xfId="4551" xr:uid="{00000000-0005-0000-0000-0000C7110000}"/>
    <cellStyle name="Currency 2 5 2 5 2 6 2 2" xfId="4552" xr:uid="{00000000-0005-0000-0000-0000C8110000}"/>
    <cellStyle name="Currency 2 5 2 5 2 6 3" xfId="4553" xr:uid="{00000000-0005-0000-0000-0000C9110000}"/>
    <cellStyle name="Currency 2 5 2 5 2 7" xfId="4554" xr:uid="{00000000-0005-0000-0000-0000CA110000}"/>
    <cellStyle name="Currency 2 5 2 5 2 7 2" xfId="4555" xr:uid="{00000000-0005-0000-0000-0000CB110000}"/>
    <cellStyle name="Currency 2 5 2 5 2 8" xfId="4556" xr:uid="{00000000-0005-0000-0000-0000CC110000}"/>
    <cellStyle name="Currency 2 5 2 5 2 8 2" xfId="4557" xr:uid="{00000000-0005-0000-0000-0000CD110000}"/>
    <cellStyle name="Currency 2 5 2 5 2 9" xfId="4558" xr:uid="{00000000-0005-0000-0000-0000CE110000}"/>
    <cellStyle name="Currency 2 5 2 5 3" xfId="4559" xr:uid="{00000000-0005-0000-0000-0000CF110000}"/>
    <cellStyle name="Currency 2 5 2 5 4" xfId="4560" xr:uid="{00000000-0005-0000-0000-0000D0110000}"/>
    <cellStyle name="Currency 2 5 2 5 4 2" xfId="4561" xr:uid="{00000000-0005-0000-0000-0000D1110000}"/>
    <cellStyle name="Currency 2 5 2 5 4 3" xfId="4562" xr:uid="{00000000-0005-0000-0000-0000D2110000}"/>
    <cellStyle name="Currency 2 5 2 5 5" xfId="4563" xr:uid="{00000000-0005-0000-0000-0000D3110000}"/>
    <cellStyle name="Currency 2 5 2 5 5 2" xfId="4564" xr:uid="{00000000-0005-0000-0000-0000D4110000}"/>
    <cellStyle name="Currency 2 5 2 5 5 2 2" xfId="4565" xr:uid="{00000000-0005-0000-0000-0000D5110000}"/>
    <cellStyle name="Currency 2 5 2 5 5 3" xfId="4566" xr:uid="{00000000-0005-0000-0000-0000D6110000}"/>
    <cellStyle name="Currency 2 5 2 5 6" xfId="4567" xr:uid="{00000000-0005-0000-0000-0000D7110000}"/>
    <cellStyle name="Currency 2 5 2 5 6 2" xfId="4568" xr:uid="{00000000-0005-0000-0000-0000D8110000}"/>
    <cellStyle name="Currency 2 5 2 5 6 2 2" xfId="4569" xr:uid="{00000000-0005-0000-0000-0000D9110000}"/>
    <cellStyle name="Currency 2 5 2 5 6 3" xfId="4570" xr:uid="{00000000-0005-0000-0000-0000DA110000}"/>
    <cellStyle name="Currency 2 5 2 5 7" xfId="4571" xr:uid="{00000000-0005-0000-0000-0000DB110000}"/>
    <cellStyle name="Currency 2 5 2 5 7 2" xfId="4572" xr:uid="{00000000-0005-0000-0000-0000DC110000}"/>
    <cellStyle name="Currency 2 5 2 5 7 2 2" xfId="4573" xr:uid="{00000000-0005-0000-0000-0000DD110000}"/>
    <cellStyle name="Currency 2 5 2 5 7 3" xfId="4574" xr:uid="{00000000-0005-0000-0000-0000DE110000}"/>
    <cellStyle name="Currency 2 5 2 5 8" xfId="4575" xr:uid="{00000000-0005-0000-0000-0000DF110000}"/>
    <cellStyle name="Currency 2 5 2 5 8 2" xfId="4576" xr:uid="{00000000-0005-0000-0000-0000E0110000}"/>
    <cellStyle name="Currency 2 5 2 5 9" xfId="4577" xr:uid="{00000000-0005-0000-0000-0000E1110000}"/>
    <cellStyle name="Currency 2 5 2 5 9 2" xfId="4578" xr:uid="{00000000-0005-0000-0000-0000E2110000}"/>
    <cellStyle name="Currency 2 5 2 6" xfId="4579" xr:uid="{00000000-0005-0000-0000-0000E3110000}"/>
    <cellStyle name="Currency 2 5 2 6 2" xfId="4580" xr:uid="{00000000-0005-0000-0000-0000E4110000}"/>
    <cellStyle name="Currency 2 5 2 6 2 10" xfId="4581" xr:uid="{00000000-0005-0000-0000-0000E5110000}"/>
    <cellStyle name="Currency 2 5 2 6 2 2" xfId="4582" xr:uid="{00000000-0005-0000-0000-0000E6110000}"/>
    <cellStyle name="Currency 2 5 2 6 2 3" xfId="4583" xr:uid="{00000000-0005-0000-0000-0000E7110000}"/>
    <cellStyle name="Currency 2 5 2 6 2 4" xfId="4584" xr:uid="{00000000-0005-0000-0000-0000E8110000}"/>
    <cellStyle name="Currency 2 5 2 6 2 4 2" xfId="4585" xr:uid="{00000000-0005-0000-0000-0000E9110000}"/>
    <cellStyle name="Currency 2 5 2 6 2 4 2 2" xfId="4586" xr:uid="{00000000-0005-0000-0000-0000EA110000}"/>
    <cellStyle name="Currency 2 5 2 6 2 4 3" xfId="4587" xr:uid="{00000000-0005-0000-0000-0000EB110000}"/>
    <cellStyle name="Currency 2 5 2 6 2 5" xfId="4588" xr:uid="{00000000-0005-0000-0000-0000EC110000}"/>
    <cellStyle name="Currency 2 5 2 6 2 5 2" xfId="4589" xr:uid="{00000000-0005-0000-0000-0000ED110000}"/>
    <cellStyle name="Currency 2 5 2 6 2 5 2 2" xfId="4590" xr:uid="{00000000-0005-0000-0000-0000EE110000}"/>
    <cellStyle name="Currency 2 5 2 6 2 5 3" xfId="4591" xr:uid="{00000000-0005-0000-0000-0000EF110000}"/>
    <cellStyle name="Currency 2 5 2 6 2 6" xfId="4592" xr:uid="{00000000-0005-0000-0000-0000F0110000}"/>
    <cellStyle name="Currency 2 5 2 6 2 6 2" xfId="4593" xr:uid="{00000000-0005-0000-0000-0000F1110000}"/>
    <cellStyle name="Currency 2 5 2 6 2 6 2 2" xfId="4594" xr:uid="{00000000-0005-0000-0000-0000F2110000}"/>
    <cellStyle name="Currency 2 5 2 6 2 6 3" xfId="4595" xr:uid="{00000000-0005-0000-0000-0000F3110000}"/>
    <cellStyle name="Currency 2 5 2 6 2 7" xfId="4596" xr:uid="{00000000-0005-0000-0000-0000F4110000}"/>
    <cellStyle name="Currency 2 5 2 6 2 7 2" xfId="4597" xr:uid="{00000000-0005-0000-0000-0000F5110000}"/>
    <cellStyle name="Currency 2 5 2 6 2 8" xfId="4598" xr:uid="{00000000-0005-0000-0000-0000F6110000}"/>
    <cellStyle name="Currency 2 5 2 6 2 8 2" xfId="4599" xr:uid="{00000000-0005-0000-0000-0000F7110000}"/>
    <cellStyle name="Currency 2 5 2 6 2 9" xfId="4600" xr:uid="{00000000-0005-0000-0000-0000F8110000}"/>
    <cellStyle name="Currency 2 5 2 6 3" xfId="4601" xr:uid="{00000000-0005-0000-0000-0000F9110000}"/>
    <cellStyle name="Currency 2 5 2 6 4" xfId="4602" xr:uid="{00000000-0005-0000-0000-0000FA110000}"/>
    <cellStyle name="Currency 2 5 2 6 4 2" xfId="4603" xr:uid="{00000000-0005-0000-0000-0000FB110000}"/>
    <cellStyle name="Currency 2 5 2 6 4 2 2" xfId="4604" xr:uid="{00000000-0005-0000-0000-0000FC110000}"/>
    <cellStyle name="Currency 2 5 2 6 4 3" xfId="4605" xr:uid="{00000000-0005-0000-0000-0000FD110000}"/>
    <cellStyle name="Currency 2 5 2 6 5" xfId="4606" xr:uid="{00000000-0005-0000-0000-0000FE110000}"/>
    <cellStyle name="Currency 2 5 2 6 5 2" xfId="4607" xr:uid="{00000000-0005-0000-0000-0000FF110000}"/>
    <cellStyle name="Currency 2 5 2 6 5 2 2" xfId="4608" xr:uid="{00000000-0005-0000-0000-000000120000}"/>
    <cellStyle name="Currency 2 5 2 6 5 3" xfId="4609" xr:uid="{00000000-0005-0000-0000-000001120000}"/>
    <cellStyle name="Currency 2 5 2 7" xfId="4610" xr:uid="{00000000-0005-0000-0000-000002120000}"/>
    <cellStyle name="Currency 2 5 2 7 2" xfId="4611" xr:uid="{00000000-0005-0000-0000-000003120000}"/>
    <cellStyle name="Currency 2 5 2 7 3" xfId="4612" xr:uid="{00000000-0005-0000-0000-000004120000}"/>
    <cellStyle name="Currency 2 5 2 7 3 2" xfId="4613" xr:uid="{00000000-0005-0000-0000-000005120000}"/>
    <cellStyle name="Currency 2 5 2 7 3 3" xfId="4614" xr:uid="{00000000-0005-0000-0000-000006120000}"/>
    <cellStyle name="Currency 2 5 2 7 4" xfId="4615" xr:uid="{00000000-0005-0000-0000-000007120000}"/>
    <cellStyle name="Currency 2 5 2 7 4 2" xfId="4616" xr:uid="{00000000-0005-0000-0000-000008120000}"/>
    <cellStyle name="Currency 2 5 2 7 4 2 2" xfId="4617" xr:uid="{00000000-0005-0000-0000-000009120000}"/>
    <cellStyle name="Currency 2 5 2 7 4 3" xfId="4618" xr:uid="{00000000-0005-0000-0000-00000A120000}"/>
    <cellStyle name="Currency 2 5 2 7 5" xfId="4619" xr:uid="{00000000-0005-0000-0000-00000B120000}"/>
    <cellStyle name="Currency 2 5 2 7 5 2" xfId="4620" xr:uid="{00000000-0005-0000-0000-00000C120000}"/>
    <cellStyle name="Currency 2 5 2 7 5 2 2" xfId="4621" xr:uid="{00000000-0005-0000-0000-00000D120000}"/>
    <cellStyle name="Currency 2 5 2 7 5 3" xfId="4622" xr:uid="{00000000-0005-0000-0000-00000E120000}"/>
    <cellStyle name="Currency 2 5 2 7 6" xfId="4623" xr:uid="{00000000-0005-0000-0000-00000F120000}"/>
    <cellStyle name="Currency 2 5 2 7 6 2" xfId="4624" xr:uid="{00000000-0005-0000-0000-000010120000}"/>
    <cellStyle name="Currency 2 5 2 7 6 2 2" xfId="4625" xr:uid="{00000000-0005-0000-0000-000011120000}"/>
    <cellStyle name="Currency 2 5 2 7 6 3" xfId="4626" xr:uid="{00000000-0005-0000-0000-000012120000}"/>
    <cellStyle name="Currency 2 5 2 7 7" xfId="4627" xr:uid="{00000000-0005-0000-0000-000013120000}"/>
    <cellStyle name="Currency 2 5 2 7 7 2" xfId="4628" xr:uid="{00000000-0005-0000-0000-000014120000}"/>
    <cellStyle name="Currency 2 5 2 7 8" xfId="4629" xr:uid="{00000000-0005-0000-0000-000015120000}"/>
    <cellStyle name="Currency 2 5 2 7 8 2" xfId="4630" xr:uid="{00000000-0005-0000-0000-000016120000}"/>
    <cellStyle name="Currency 2 5 2 7 9" xfId="4631" xr:uid="{00000000-0005-0000-0000-000017120000}"/>
    <cellStyle name="Currency 2 5 2 8" xfId="4632" xr:uid="{00000000-0005-0000-0000-000018120000}"/>
    <cellStyle name="Currency 2 5 2 8 2" xfId="4633" xr:uid="{00000000-0005-0000-0000-000019120000}"/>
    <cellStyle name="Currency 2 5 2 8 3" xfId="4634" xr:uid="{00000000-0005-0000-0000-00001A120000}"/>
    <cellStyle name="Currency 2 5 2 9" xfId="4635" xr:uid="{00000000-0005-0000-0000-00001B120000}"/>
    <cellStyle name="Currency 2 5 3" xfId="4636" xr:uid="{00000000-0005-0000-0000-00001C120000}"/>
    <cellStyle name="Currency 2 5 3 10" xfId="4637" xr:uid="{00000000-0005-0000-0000-00001D120000}"/>
    <cellStyle name="Currency 2 5 3 10 2" xfId="4638" xr:uid="{00000000-0005-0000-0000-00001E120000}"/>
    <cellStyle name="Currency 2 5 3 10 2 2" xfId="4639" xr:uid="{00000000-0005-0000-0000-00001F120000}"/>
    <cellStyle name="Currency 2 5 3 10 3" xfId="4640" xr:uid="{00000000-0005-0000-0000-000020120000}"/>
    <cellStyle name="Currency 2 5 3 10 4" xfId="4641" xr:uid="{00000000-0005-0000-0000-000021120000}"/>
    <cellStyle name="Currency 2 5 3 11" xfId="4642" xr:uid="{00000000-0005-0000-0000-000022120000}"/>
    <cellStyle name="Currency 2 5 3 11 2" xfId="4643" xr:uid="{00000000-0005-0000-0000-000023120000}"/>
    <cellStyle name="Currency 2 5 3 11 2 2" xfId="4644" xr:uid="{00000000-0005-0000-0000-000024120000}"/>
    <cellStyle name="Currency 2 5 3 11 3" xfId="4645" xr:uid="{00000000-0005-0000-0000-000025120000}"/>
    <cellStyle name="Currency 2 5 3 12" xfId="4646" xr:uid="{00000000-0005-0000-0000-000026120000}"/>
    <cellStyle name="Currency 2 5 3 12 2" xfId="4647" xr:uid="{00000000-0005-0000-0000-000027120000}"/>
    <cellStyle name="Currency 2 5 3 12 2 2" xfId="4648" xr:uid="{00000000-0005-0000-0000-000028120000}"/>
    <cellStyle name="Currency 2 5 3 12 3" xfId="4649" xr:uid="{00000000-0005-0000-0000-000029120000}"/>
    <cellStyle name="Currency 2 5 3 13" xfId="4650" xr:uid="{00000000-0005-0000-0000-00002A120000}"/>
    <cellStyle name="Currency 2 5 3 13 2" xfId="4651" xr:uid="{00000000-0005-0000-0000-00002B120000}"/>
    <cellStyle name="Currency 2 5 3 14" xfId="4652" xr:uid="{00000000-0005-0000-0000-00002C120000}"/>
    <cellStyle name="Currency 2 5 3 14 2" xfId="4653" xr:uid="{00000000-0005-0000-0000-00002D120000}"/>
    <cellStyle name="Currency 2 5 3 15" xfId="4654" xr:uid="{00000000-0005-0000-0000-00002E120000}"/>
    <cellStyle name="Currency 2 5 3 16" xfId="4655" xr:uid="{00000000-0005-0000-0000-00002F120000}"/>
    <cellStyle name="Currency 2 5 3 17" xfId="4656" xr:uid="{00000000-0005-0000-0000-000030120000}"/>
    <cellStyle name="Currency 2 5 3 2" xfId="4657" xr:uid="{00000000-0005-0000-0000-000031120000}"/>
    <cellStyle name="Currency 2 5 3 2 10" xfId="4658" xr:uid="{00000000-0005-0000-0000-000032120000}"/>
    <cellStyle name="Currency 2 5 3 2 10 2" xfId="4659" xr:uid="{00000000-0005-0000-0000-000033120000}"/>
    <cellStyle name="Currency 2 5 3 2 10 2 2" xfId="4660" xr:uid="{00000000-0005-0000-0000-000034120000}"/>
    <cellStyle name="Currency 2 5 3 2 10 3" xfId="4661" xr:uid="{00000000-0005-0000-0000-000035120000}"/>
    <cellStyle name="Currency 2 5 3 2 11" xfId="4662" xr:uid="{00000000-0005-0000-0000-000036120000}"/>
    <cellStyle name="Currency 2 5 3 2 11 2" xfId="4663" xr:uid="{00000000-0005-0000-0000-000037120000}"/>
    <cellStyle name="Currency 2 5 3 2 12" xfId="4664" xr:uid="{00000000-0005-0000-0000-000038120000}"/>
    <cellStyle name="Currency 2 5 3 2 12 2" xfId="4665" xr:uid="{00000000-0005-0000-0000-000039120000}"/>
    <cellStyle name="Currency 2 5 3 2 13" xfId="4666" xr:uid="{00000000-0005-0000-0000-00003A120000}"/>
    <cellStyle name="Currency 2 5 3 2 14" xfId="4667" xr:uid="{00000000-0005-0000-0000-00003B120000}"/>
    <cellStyle name="Currency 2 5 3 2 15" xfId="4668" xr:uid="{00000000-0005-0000-0000-00003C120000}"/>
    <cellStyle name="Currency 2 5 3 2 2" xfId="4669" xr:uid="{00000000-0005-0000-0000-00003D120000}"/>
    <cellStyle name="Currency 2 5 3 2 2 2" xfId="4670" xr:uid="{00000000-0005-0000-0000-00003E120000}"/>
    <cellStyle name="Currency 2 5 3 2 2 2 2" xfId="4671" xr:uid="{00000000-0005-0000-0000-00003F120000}"/>
    <cellStyle name="Currency 2 5 3 2 2 2 3" xfId="4672" xr:uid="{00000000-0005-0000-0000-000040120000}"/>
    <cellStyle name="Currency 2 5 3 2 2 2 3 2" xfId="4673" xr:uid="{00000000-0005-0000-0000-000041120000}"/>
    <cellStyle name="Currency 2 5 3 2 2 2 3 3" xfId="4674" xr:uid="{00000000-0005-0000-0000-000042120000}"/>
    <cellStyle name="Currency 2 5 3 2 2 2 4" xfId="4675" xr:uid="{00000000-0005-0000-0000-000043120000}"/>
    <cellStyle name="Currency 2 5 3 2 2 2 4 2" xfId="4676" xr:uid="{00000000-0005-0000-0000-000044120000}"/>
    <cellStyle name="Currency 2 5 3 2 2 2 4 2 2" xfId="4677" xr:uid="{00000000-0005-0000-0000-000045120000}"/>
    <cellStyle name="Currency 2 5 3 2 2 2 4 3" xfId="4678" xr:uid="{00000000-0005-0000-0000-000046120000}"/>
    <cellStyle name="Currency 2 5 3 2 2 2 5" xfId="4679" xr:uid="{00000000-0005-0000-0000-000047120000}"/>
    <cellStyle name="Currency 2 5 3 2 2 2 5 2" xfId="4680" xr:uid="{00000000-0005-0000-0000-000048120000}"/>
    <cellStyle name="Currency 2 5 3 2 2 2 5 2 2" xfId="4681" xr:uid="{00000000-0005-0000-0000-000049120000}"/>
    <cellStyle name="Currency 2 5 3 2 2 2 5 3" xfId="4682" xr:uid="{00000000-0005-0000-0000-00004A120000}"/>
    <cellStyle name="Currency 2 5 3 2 2 2 6" xfId="4683" xr:uid="{00000000-0005-0000-0000-00004B120000}"/>
    <cellStyle name="Currency 2 5 3 2 2 2 6 2" xfId="4684" xr:uid="{00000000-0005-0000-0000-00004C120000}"/>
    <cellStyle name="Currency 2 5 3 2 2 2 6 2 2" xfId="4685" xr:uid="{00000000-0005-0000-0000-00004D120000}"/>
    <cellStyle name="Currency 2 5 3 2 2 2 6 3" xfId="4686" xr:uid="{00000000-0005-0000-0000-00004E120000}"/>
    <cellStyle name="Currency 2 5 3 2 2 2 7" xfId="4687" xr:uid="{00000000-0005-0000-0000-00004F120000}"/>
    <cellStyle name="Currency 2 5 3 2 2 2 7 2" xfId="4688" xr:uid="{00000000-0005-0000-0000-000050120000}"/>
    <cellStyle name="Currency 2 5 3 2 2 2 8" xfId="4689" xr:uid="{00000000-0005-0000-0000-000051120000}"/>
    <cellStyle name="Currency 2 5 3 2 2 2 8 2" xfId="4690" xr:uid="{00000000-0005-0000-0000-000052120000}"/>
    <cellStyle name="Currency 2 5 3 2 2 2 9" xfId="4691" xr:uid="{00000000-0005-0000-0000-000053120000}"/>
    <cellStyle name="Currency 2 5 3 2 2 3" xfId="4692" xr:uid="{00000000-0005-0000-0000-000054120000}"/>
    <cellStyle name="Currency 2 5 3 2 2 3 2" xfId="4693" xr:uid="{00000000-0005-0000-0000-000055120000}"/>
    <cellStyle name="Currency 2 5 3 2 2 3 3" xfId="4694" xr:uid="{00000000-0005-0000-0000-000056120000}"/>
    <cellStyle name="Currency 2 5 3 2 2 3 3 2" xfId="4695" xr:uid="{00000000-0005-0000-0000-000057120000}"/>
    <cellStyle name="Currency 2 5 3 2 2 3 3 3" xfId="4696" xr:uid="{00000000-0005-0000-0000-000058120000}"/>
    <cellStyle name="Currency 2 5 3 2 2 3 4" xfId="4697" xr:uid="{00000000-0005-0000-0000-000059120000}"/>
    <cellStyle name="Currency 2 5 3 2 2 3 4 2" xfId="4698" xr:uid="{00000000-0005-0000-0000-00005A120000}"/>
    <cellStyle name="Currency 2 5 3 2 2 3 4 2 2" xfId="4699" xr:uid="{00000000-0005-0000-0000-00005B120000}"/>
    <cellStyle name="Currency 2 5 3 2 2 3 4 3" xfId="4700" xr:uid="{00000000-0005-0000-0000-00005C120000}"/>
    <cellStyle name="Currency 2 5 3 2 2 3 5" xfId="4701" xr:uid="{00000000-0005-0000-0000-00005D120000}"/>
    <cellStyle name="Currency 2 5 3 2 2 3 5 2" xfId="4702" xr:uid="{00000000-0005-0000-0000-00005E120000}"/>
    <cellStyle name="Currency 2 5 3 2 2 3 5 2 2" xfId="4703" xr:uid="{00000000-0005-0000-0000-00005F120000}"/>
    <cellStyle name="Currency 2 5 3 2 2 3 5 3" xfId="4704" xr:uid="{00000000-0005-0000-0000-000060120000}"/>
    <cellStyle name="Currency 2 5 3 2 2 3 6" xfId="4705" xr:uid="{00000000-0005-0000-0000-000061120000}"/>
    <cellStyle name="Currency 2 5 3 2 2 3 6 2" xfId="4706" xr:uid="{00000000-0005-0000-0000-000062120000}"/>
    <cellStyle name="Currency 2 5 3 2 2 3 6 2 2" xfId="4707" xr:uid="{00000000-0005-0000-0000-000063120000}"/>
    <cellStyle name="Currency 2 5 3 2 2 3 6 3" xfId="4708" xr:uid="{00000000-0005-0000-0000-000064120000}"/>
    <cellStyle name="Currency 2 5 3 2 2 3 7" xfId="4709" xr:uid="{00000000-0005-0000-0000-000065120000}"/>
    <cellStyle name="Currency 2 5 3 2 2 3 7 2" xfId="4710" xr:uid="{00000000-0005-0000-0000-000066120000}"/>
    <cellStyle name="Currency 2 5 3 2 2 3 8" xfId="4711" xr:uid="{00000000-0005-0000-0000-000067120000}"/>
    <cellStyle name="Currency 2 5 3 2 2 3 8 2" xfId="4712" xr:uid="{00000000-0005-0000-0000-000068120000}"/>
    <cellStyle name="Currency 2 5 3 2 2 3 9" xfId="4713" xr:uid="{00000000-0005-0000-0000-000069120000}"/>
    <cellStyle name="Currency 2 5 3 2 2 4" xfId="4714" xr:uid="{00000000-0005-0000-0000-00006A120000}"/>
    <cellStyle name="Currency 2 5 3 2 2 4 2" xfId="4715" xr:uid="{00000000-0005-0000-0000-00006B120000}"/>
    <cellStyle name="Currency 2 5 3 2 2 4 3" xfId="4716" xr:uid="{00000000-0005-0000-0000-00006C120000}"/>
    <cellStyle name="Currency 2 5 3 2 2 4 3 2" xfId="4717" xr:uid="{00000000-0005-0000-0000-00006D120000}"/>
    <cellStyle name="Currency 2 5 3 2 2 4 3 2 2" xfId="4718" xr:uid="{00000000-0005-0000-0000-00006E120000}"/>
    <cellStyle name="Currency 2 5 3 2 2 4 3 3" xfId="4719" xr:uid="{00000000-0005-0000-0000-00006F120000}"/>
    <cellStyle name="Currency 2 5 3 2 2 4 4" xfId="4720" xr:uid="{00000000-0005-0000-0000-000070120000}"/>
    <cellStyle name="Currency 2 5 3 2 2 4 4 2" xfId="4721" xr:uid="{00000000-0005-0000-0000-000071120000}"/>
    <cellStyle name="Currency 2 5 3 2 2 4 4 2 2" xfId="4722" xr:uid="{00000000-0005-0000-0000-000072120000}"/>
    <cellStyle name="Currency 2 5 3 2 2 4 4 3" xfId="4723" xr:uid="{00000000-0005-0000-0000-000073120000}"/>
    <cellStyle name="Currency 2 5 3 2 2 4 5" xfId="4724" xr:uid="{00000000-0005-0000-0000-000074120000}"/>
    <cellStyle name="Currency 2 5 3 2 2 4 5 2" xfId="4725" xr:uid="{00000000-0005-0000-0000-000075120000}"/>
    <cellStyle name="Currency 2 5 3 2 2 4 5 2 2" xfId="4726" xr:uid="{00000000-0005-0000-0000-000076120000}"/>
    <cellStyle name="Currency 2 5 3 2 2 4 5 3" xfId="4727" xr:uid="{00000000-0005-0000-0000-000077120000}"/>
    <cellStyle name="Currency 2 5 3 2 2 4 6" xfId="4728" xr:uid="{00000000-0005-0000-0000-000078120000}"/>
    <cellStyle name="Currency 2 5 3 2 2 4 6 2" xfId="4729" xr:uid="{00000000-0005-0000-0000-000079120000}"/>
    <cellStyle name="Currency 2 5 3 2 2 4 7" xfId="4730" xr:uid="{00000000-0005-0000-0000-00007A120000}"/>
    <cellStyle name="Currency 2 5 3 2 2 4 7 2" xfId="4731" xr:uid="{00000000-0005-0000-0000-00007B120000}"/>
    <cellStyle name="Currency 2 5 3 2 2 4 8" xfId="4732" xr:uid="{00000000-0005-0000-0000-00007C120000}"/>
    <cellStyle name="Currency 2 5 3 2 2 4 9" xfId="4733" xr:uid="{00000000-0005-0000-0000-00007D120000}"/>
    <cellStyle name="Currency 2 5 3 2 2 5" xfId="4734" xr:uid="{00000000-0005-0000-0000-00007E120000}"/>
    <cellStyle name="Currency 2 5 3 2 2 5 2" xfId="4735" xr:uid="{00000000-0005-0000-0000-00007F120000}"/>
    <cellStyle name="Currency 2 5 3 2 2 5 3" xfId="4736" xr:uid="{00000000-0005-0000-0000-000080120000}"/>
    <cellStyle name="Currency 2 5 3 2 2 6" xfId="4737" xr:uid="{00000000-0005-0000-0000-000081120000}"/>
    <cellStyle name="Currency 2 5 3 2 2 6 2" xfId="4738" xr:uid="{00000000-0005-0000-0000-000082120000}"/>
    <cellStyle name="Currency 2 5 3 2 2 6 2 2" xfId="4739" xr:uid="{00000000-0005-0000-0000-000083120000}"/>
    <cellStyle name="Currency 2 5 3 2 2 6 2 2 2" xfId="4740" xr:uid="{00000000-0005-0000-0000-000084120000}"/>
    <cellStyle name="Currency 2 5 3 2 2 6 2 3" xfId="4741" xr:uid="{00000000-0005-0000-0000-000085120000}"/>
    <cellStyle name="Currency 2 5 3 2 2 6 3" xfId="4742" xr:uid="{00000000-0005-0000-0000-000086120000}"/>
    <cellStyle name="Currency 2 5 3 2 2 6 3 2" xfId="4743" xr:uid="{00000000-0005-0000-0000-000087120000}"/>
    <cellStyle name="Currency 2 5 3 2 2 6 3 2 2" xfId="4744" xr:uid="{00000000-0005-0000-0000-000088120000}"/>
    <cellStyle name="Currency 2 5 3 2 2 6 3 3" xfId="4745" xr:uid="{00000000-0005-0000-0000-000089120000}"/>
    <cellStyle name="Currency 2 5 3 2 2 6 4" xfId="4746" xr:uid="{00000000-0005-0000-0000-00008A120000}"/>
    <cellStyle name="Currency 2 5 3 2 2 6 4 2" xfId="4747" xr:uid="{00000000-0005-0000-0000-00008B120000}"/>
    <cellStyle name="Currency 2 5 3 2 2 6 4 2 2" xfId="4748" xr:uid="{00000000-0005-0000-0000-00008C120000}"/>
    <cellStyle name="Currency 2 5 3 2 2 6 4 3" xfId="4749" xr:uid="{00000000-0005-0000-0000-00008D120000}"/>
    <cellStyle name="Currency 2 5 3 2 2 6 5" xfId="4750" xr:uid="{00000000-0005-0000-0000-00008E120000}"/>
    <cellStyle name="Currency 2 5 3 2 2 6 5 2" xfId="4751" xr:uid="{00000000-0005-0000-0000-00008F120000}"/>
    <cellStyle name="Currency 2 5 3 2 2 6 6" xfId="4752" xr:uid="{00000000-0005-0000-0000-000090120000}"/>
    <cellStyle name="Currency 2 5 3 2 2 6 6 2" xfId="4753" xr:uid="{00000000-0005-0000-0000-000091120000}"/>
    <cellStyle name="Currency 2 5 3 2 2 6 7" xfId="4754" xr:uid="{00000000-0005-0000-0000-000092120000}"/>
    <cellStyle name="Currency 2 5 3 2 2 7" xfId="4755" xr:uid="{00000000-0005-0000-0000-000093120000}"/>
    <cellStyle name="Currency 2 5 3 2 2 7 2" xfId="4756" xr:uid="{00000000-0005-0000-0000-000094120000}"/>
    <cellStyle name="Currency 2 5 3 2 2 7 2 2" xfId="4757" xr:uid="{00000000-0005-0000-0000-000095120000}"/>
    <cellStyle name="Currency 2 5 3 2 2 7 3" xfId="4758" xr:uid="{00000000-0005-0000-0000-000096120000}"/>
    <cellStyle name="Currency 2 5 3 2 2 8" xfId="4759" xr:uid="{00000000-0005-0000-0000-000097120000}"/>
    <cellStyle name="Currency 2 5 3 2 2 8 2" xfId="4760" xr:uid="{00000000-0005-0000-0000-000098120000}"/>
    <cellStyle name="Currency 2 5 3 2 2 8 2 2" xfId="4761" xr:uid="{00000000-0005-0000-0000-000099120000}"/>
    <cellStyle name="Currency 2 5 3 2 2 8 3" xfId="4762" xr:uid="{00000000-0005-0000-0000-00009A120000}"/>
    <cellStyle name="Currency 2 5 3 2 3" xfId="4763" xr:uid="{00000000-0005-0000-0000-00009B120000}"/>
    <cellStyle name="Currency 2 5 3 2 3 10" xfId="4764" xr:uid="{00000000-0005-0000-0000-00009C120000}"/>
    <cellStyle name="Currency 2 5 3 2 3 2" xfId="4765" xr:uid="{00000000-0005-0000-0000-00009D120000}"/>
    <cellStyle name="Currency 2 5 3 2 3 2 2" xfId="4766" xr:uid="{00000000-0005-0000-0000-00009E120000}"/>
    <cellStyle name="Currency 2 5 3 2 3 2 3" xfId="4767" xr:uid="{00000000-0005-0000-0000-00009F120000}"/>
    <cellStyle name="Currency 2 5 3 2 3 2 3 2" xfId="4768" xr:uid="{00000000-0005-0000-0000-0000A0120000}"/>
    <cellStyle name="Currency 2 5 3 2 3 2 3 3" xfId="4769" xr:uid="{00000000-0005-0000-0000-0000A1120000}"/>
    <cellStyle name="Currency 2 5 3 2 3 2 4" xfId="4770" xr:uid="{00000000-0005-0000-0000-0000A2120000}"/>
    <cellStyle name="Currency 2 5 3 2 3 2 4 2" xfId="4771" xr:uid="{00000000-0005-0000-0000-0000A3120000}"/>
    <cellStyle name="Currency 2 5 3 2 3 2 4 2 2" xfId="4772" xr:uid="{00000000-0005-0000-0000-0000A4120000}"/>
    <cellStyle name="Currency 2 5 3 2 3 2 4 3" xfId="4773" xr:uid="{00000000-0005-0000-0000-0000A5120000}"/>
    <cellStyle name="Currency 2 5 3 2 3 2 5" xfId="4774" xr:uid="{00000000-0005-0000-0000-0000A6120000}"/>
    <cellStyle name="Currency 2 5 3 2 3 2 5 2" xfId="4775" xr:uid="{00000000-0005-0000-0000-0000A7120000}"/>
    <cellStyle name="Currency 2 5 3 2 3 2 5 2 2" xfId="4776" xr:uid="{00000000-0005-0000-0000-0000A8120000}"/>
    <cellStyle name="Currency 2 5 3 2 3 2 5 3" xfId="4777" xr:uid="{00000000-0005-0000-0000-0000A9120000}"/>
    <cellStyle name="Currency 2 5 3 2 3 2 6" xfId="4778" xr:uid="{00000000-0005-0000-0000-0000AA120000}"/>
    <cellStyle name="Currency 2 5 3 2 3 2 6 2" xfId="4779" xr:uid="{00000000-0005-0000-0000-0000AB120000}"/>
    <cellStyle name="Currency 2 5 3 2 3 2 6 2 2" xfId="4780" xr:uid="{00000000-0005-0000-0000-0000AC120000}"/>
    <cellStyle name="Currency 2 5 3 2 3 2 6 3" xfId="4781" xr:uid="{00000000-0005-0000-0000-0000AD120000}"/>
    <cellStyle name="Currency 2 5 3 2 3 2 7" xfId="4782" xr:uid="{00000000-0005-0000-0000-0000AE120000}"/>
    <cellStyle name="Currency 2 5 3 2 3 2 7 2" xfId="4783" xr:uid="{00000000-0005-0000-0000-0000AF120000}"/>
    <cellStyle name="Currency 2 5 3 2 3 2 8" xfId="4784" xr:uid="{00000000-0005-0000-0000-0000B0120000}"/>
    <cellStyle name="Currency 2 5 3 2 3 2 8 2" xfId="4785" xr:uid="{00000000-0005-0000-0000-0000B1120000}"/>
    <cellStyle name="Currency 2 5 3 2 3 2 9" xfId="4786" xr:uid="{00000000-0005-0000-0000-0000B2120000}"/>
    <cellStyle name="Currency 2 5 3 2 3 3" xfId="4787" xr:uid="{00000000-0005-0000-0000-0000B3120000}"/>
    <cellStyle name="Currency 2 5 3 2 3 4" xfId="4788" xr:uid="{00000000-0005-0000-0000-0000B4120000}"/>
    <cellStyle name="Currency 2 5 3 2 3 4 2" xfId="4789" xr:uid="{00000000-0005-0000-0000-0000B5120000}"/>
    <cellStyle name="Currency 2 5 3 2 3 4 3" xfId="4790" xr:uid="{00000000-0005-0000-0000-0000B6120000}"/>
    <cellStyle name="Currency 2 5 3 2 3 5" xfId="4791" xr:uid="{00000000-0005-0000-0000-0000B7120000}"/>
    <cellStyle name="Currency 2 5 3 2 3 5 2" xfId="4792" xr:uid="{00000000-0005-0000-0000-0000B8120000}"/>
    <cellStyle name="Currency 2 5 3 2 3 5 2 2" xfId="4793" xr:uid="{00000000-0005-0000-0000-0000B9120000}"/>
    <cellStyle name="Currency 2 5 3 2 3 5 3" xfId="4794" xr:uid="{00000000-0005-0000-0000-0000BA120000}"/>
    <cellStyle name="Currency 2 5 3 2 3 6" xfId="4795" xr:uid="{00000000-0005-0000-0000-0000BB120000}"/>
    <cellStyle name="Currency 2 5 3 2 3 6 2" xfId="4796" xr:uid="{00000000-0005-0000-0000-0000BC120000}"/>
    <cellStyle name="Currency 2 5 3 2 3 6 2 2" xfId="4797" xr:uid="{00000000-0005-0000-0000-0000BD120000}"/>
    <cellStyle name="Currency 2 5 3 2 3 6 3" xfId="4798" xr:uid="{00000000-0005-0000-0000-0000BE120000}"/>
    <cellStyle name="Currency 2 5 3 2 3 7" xfId="4799" xr:uid="{00000000-0005-0000-0000-0000BF120000}"/>
    <cellStyle name="Currency 2 5 3 2 3 7 2" xfId="4800" xr:uid="{00000000-0005-0000-0000-0000C0120000}"/>
    <cellStyle name="Currency 2 5 3 2 3 7 2 2" xfId="4801" xr:uid="{00000000-0005-0000-0000-0000C1120000}"/>
    <cellStyle name="Currency 2 5 3 2 3 7 3" xfId="4802" xr:uid="{00000000-0005-0000-0000-0000C2120000}"/>
    <cellStyle name="Currency 2 5 3 2 3 8" xfId="4803" xr:uid="{00000000-0005-0000-0000-0000C3120000}"/>
    <cellStyle name="Currency 2 5 3 2 3 8 2" xfId="4804" xr:uid="{00000000-0005-0000-0000-0000C4120000}"/>
    <cellStyle name="Currency 2 5 3 2 3 9" xfId="4805" xr:uid="{00000000-0005-0000-0000-0000C5120000}"/>
    <cellStyle name="Currency 2 5 3 2 3 9 2" xfId="4806" xr:uid="{00000000-0005-0000-0000-0000C6120000}"/>
    <cellStyle name="Currency 2 5 3 2 4" xfId="4807" xr:uid="{00000000-0005-0000-0000-0000C7120000}"/>
    <cellStyle name="Currency 2 5 3 2 4 2" xfId="4808" xr:uid="{00000000-0005-0000-0000-0000C8120000}"/>
    <cellStyle name="Currency 2 5 3 2 4 2 10" xfId="4809" xr:uid="{00000000-0005-0000-0000-0000C9120000}"/>
    <cellStyle name="Currency 2 5 3 2 4 2 2" xfId="4810" xr:uid="{00000000-0005-0000-0000-0000CA120000}"/>
    <cellStyle name="Currency 2 5 3 2 4 2 3" xfId="4811" xr:uid="{00000000-0005-0000-0000-0000CB120000}"/>
    <cellStyle name="Currency 2 5 3 2 4 2 4" xfId="4812" xr:uid="{00000000-0005-0000-0000-0000CC120000}"/>
    <cellStyle name="Currency 2 5 3 2 4 2 4 2" xfId="4813" xr:uid="{00000000-0005-0000-0000-0000CD120000}"/>
    <cellStyle name="Currency 2 5 3 2 4 2 4 2 2" xfId="4814" xr:uid="{00000000-0005-0000-0000-0000CE120000}"/>
    <cellStyle name="Currency 2 5 3 2 4 2 4 3" xfId="4815" xr:uid="{00000000-0005-0000-0000-0000CF120000}"/>
    <cellStyle name="Currency 2 5 3 2 4 2 5" xfId="4816" xr:uid="{00000000-0005-0000-0000-0000D0120000}"/>
    <cellStyle name="Currency 2 5 3 2 4 2 5 2" xfId="4817" xr:uid="{00000000-0005-0000-0000-0000D1120000}"/>
    <cellStyle name="Currency 2 5 3 2 4 2 5 2 2" xfId="4818" xr:uid="{00000000-0005-0000-0000-0000D2120000}"/>
    <cellStyle name="Currency 2 5 3 2 4 2 5 3" xfId="4819" xr:uid="{00000000-0005-0000-0000-0000D3120000}"/>
    <cellStyle name="Currency 2 5 3 2 4 2 6" xfId="4820" xr:uid="{00000000-0005-0000-0000-0000D4120000}"/>
    <cellStyle name="Currency 2 5 3 2 4 2 6 2" xfId="4821" xr:uid="{00000000-0005-0000-0000-0000D5120000}"/>
    <cellStyle name="Currency 2 5 3 2 4 2 6 2 2" xfId="4822" xr:uid="{00000000-0005-0000-0000-0000D6120000}"/>
    <cellStyle name="Currency 2 5 3 2 4 2 6 3" xfId="4823" xr:uid="{00000000-0005-0000-0000-0000D7120000}"/>
    <cellStyle name="Currency 2 5 3 2 4 2 7" xfId="4824" xr:uid="{00000000-0005-0000-0000-0000D8120000}"/>
    <cellStyle name="Currency 2 5 3 2 4 2 7 2" xfId="4825" xr:uid="{00000000-0005-0000-0000-0000D9120000}"/>
    <cellStyle name="Currency 2 5 3 2 4 2 8" xfId="4826" xr:uid="{00000000-0005-0000-0000-0000DA120000}"/>
    <cellStyle name="Currency 2 5 3 2 4 2 8 2" xfId="4827" xr:uid="{00000000-0005-0000-0000-0000DB120000}"/>
    <cellStyle name="Currency 2 5 3 2 4 2 9" xfId="4828" xr:uid="{00000000-0005-0000-0000-0000DC120000}"/>
    <cellStyle name="Currency 2 5 3 2 4 3" xfId="4829" xr:uid="{00000000-0005-0000-0000-0000DD120000}"/>
    <cellStyle name="Currency 2 5 3 2 4 4" xfId="4830" xr:uid="{00000000-0005-0000-0000-0000DE120000}"/>
    <cellStyle name="Currency 2 5 3 2 4 4 2" xfId="4831" xr:uid="{00000000-0005-0000-0000-0000DF120000}"/>
    <cellStyle name="Currency 2 5 3 2 4 4 2 2" xfId="4832" xr:uid="{00000000-0005-0000-0000-0000E0120000}"/>
    <cellStyle name="Currency 2 5 3 2 4 4 3" xfId="4833" xr:uid="{00000000-0005-0000-0000-0000E1120000}"/>
    <cellStyle name="Currency 2 5 3 2 4 5" xfId="4834" xr:uid="{00000000-0005-0000-0000-0000E2120000}"/>
    <cellStyle name="Currency 2 5 3 2 4 5 2" xfId="4835" xr:uid="{00000000-0005-0000-0000-0000E3120000}"/>
    <cellStyle name="Currency 2 5 3 2 4 5 2 2" xfId="4836" xr:uid="{00000000-0005-0000-0000-0000E4120000}"/>
    <cellStyle name="Currency 2 5 3 2 4 5 3" xfId="4837" xr:uid="{00000000-0005-0000-0000-0000E5120000}"/>
    <cellStyle name="Currency 2 5 3 2 5" xfId="4838" xr:uid="{00000000-0005-0000-0000-0000E6120000}"/>
    <cellStyle name="Currency 2 5 3 2 5 2" xfId="4839" xr:uid="{00000000-0005-0000-0000-0000E7120000}"/>
    <cellStyle name="Currency 2 5 3 2 5 3" xfId="4840" xr:uid="{00000000-0005-0000-0000-0000E8120000}"/>
    <cellStyle name="Currency 2 5 3 2 5 3 2" xfId="4841" xr:uid="{00000000-0005-0000-0000-0000E9120000}"/>
    <cellStyle name="Currency 2 5 3 2 5 3 3" xfId="4842" xr:uid="{00000000-0005-0000-0000-0000EA120000}"/>
    <cellStyle name="Currency 2 5 3 2 5 4" xfId="4843" xr:uid="{00000000-0005-0000-0000-0000EB120000}"/>
    <cellStyle name="Currency 2 5 3 2 5 4 2" xfId="4844" xr:uid="{00000000-0005-0000-0000-0000EC120000}"/>
    <cellStyle name="Currency 2 5 3 2 5 4 2 2" xfId="4845" xr:uid="{00000000-0005-0000-0000-0000ED120000}"/>
    <cellStyle name="Currency 2 5 3 2 5 4 3" xfId="4846" xr:uid="{00000000-0005-0000-0000-0000EE120000}"/>
    <cellStyle name="Currency 2 5 3 2 5 5" xfId="4847" xr:uid="{00000000-0005-0000-0000-0000EF120000}"/>
    <cellStyle name="Currency 2 5 3 2 5 5 2" xfId="4848" xr:uid="{00000000-0005-0000-0000-0000F0120000}"/>
    <cellStyle name="Currency 2 5 3 2 5 5 2 2" xfId="4849" xr:uid="{00000000-0005-0000-0000-0000F1120000}"/>
    <cellStyle name="Currency 2 5 3 2 5 5 3" xfId="4850" xr:uid="{00000000-0005-0000-0000-0000F2120000}"/>
    <cellStyle name="Currency 2 5 3 2 5 6" xfId="4851" xr:uid="{00000000-0005-0000-0000-0000F3120000}"/>
    <cellStyle name="Currency 2 5 3 2 5 6 2" xfId="4852" xr:uid="{00000000-0005-0000-0000-0000F4120000}"/>
    <cellStyle name="Currency 2 5 3 2 5 6 2 2" xfId="4853" xr:uid="{00000000-0005-0000-0000-0000F5120000}"/>
    <cellStyle name="Currency 2 5 3 2 5 6 3" xfId="4854" xr:uid="{00000000-0005-0000-0000-0000F6120000}"/>
    <cellStyle name="Currency 2 5 3 2 5 7" xfId="4855" xr:uid="{00000000-0005-0000-0000-0000F7120000}"/>
    <cellStyle name="Currency 2 5 3 2 5 7 2" xfId="4856" xr:uid="{00000000-0005-0000-0000-0000F8120000}"/>
    <cellStyle name="Currency 2 5 3 2 5 8" xfId="4857" xr:uid="{00000000-0005-0000-0000-0000F9120000}"/>
    <cellStyle name="Currency 2 5 3 2 5 8 2" xfId="4858" xr:uid="{00000000-0005-0000-0000-0000FA120000}"/>
    <cellStyle name="Currency 2 5 3 2 5 9" xfId="4859" xr:uid="{00000000-0005-0000-0000-0000FB120000}"/>
    <cellStyle name="Currency 2 5 3 2 6" xfId="4860" xr:uid="{00000000-0005-0000-0000-0000FC120000}"/>
    <cellStyle name="Currency 2 5 3 2 6 2" xfId="4861" xr:uid="{00000000-0005-0000-0000-0000FD120000}"/>
    <cellStyle name="Currency 2 5 3 2 6 3" xfId="4862" xr:uid="{00000000-0005-0000-0000-0000FE120000}"/>
    <cellStyle name="Currency 2 5 3 2 7" xfId="4863" xr:uid="{00000000-0005-0000-0000-0000FF120000}"/>
    <cellStyle name="Currency 2 5 3 2 8" xfId="4864" xr:uid="{00000000-0005-0000-0000-000000130000}"/>
    <cellStyle name="Currency 2 5 3 2 8 2" xfId="4865" xr:uid="{00000000-0005-0000-0000-000001130000}"/>
    <cellStyle name="Currency 2 5 3 2 8 2 2" xfId="4866" xr:uid="{00000000-0005-0000-0000-000002130000}"/>
    <cellStyle name="Currency 2 5 3 2 8 3" xfId="4867" xr:uid="{00000000-0005-0000-0000-000003130000}"/>
    <cellStyle name="Currency 2 5 3 2 8 4" xfId="4868" xr:uid="{00000000-0005-0000-0000-000004130000}"/>
    <cellStyle name="Currency 2 5 3 2 9" xfId="4869" xr:uid="{00000000-0005-0000-0000-000005130000}"/>
    <cellStyle name="Currency 2 5 3 2 9 2" xfId="4870" xr:uid="{00000000-0005-0000-0000-000006130000}"/>
    <cellStyle name="Currency 2 5 3 2 9 2 2" xfId="4871" xr:uid="{00000000-0005-0000-0000-000007130000}"/>
    <cellStyle name="Currency 2 5 3 2 9 3" xfId="4872" xr:uid="{00000000-0005-0000-0000-000008130000}"/>
    <cellStyle name="Currency 2 5 3 3" xfId="4873" xr:uid="{00000000-0005-0000-0000-000009130000}"/>
    <cellStyle name="Currency 2 5 3 3 10" xfId="4874" xr:uid="{00000000-0005-0000-0000-00000A130000}"/>
    <cellStyle name="Currency 2 5 3 3 10 2" xfId="4875" xr:uid="{00000000-0005-0000-0000-00000B130000}"/>
    <cellStyle name="Currency 2 5 3 3 10 2 2" xfId="4876" xr:uid="{00000000-0005-0000-0000-00000C130000}"/>
    <cellStyle name="Currency 2 5 3 3 10 3" xfId="4877" xr:uid="{00000000-0005-0000-0000-00000D130000}"/>
    <cellStyle name="Currency 2 5 3 3 11" xfId="4878" xr:uid="{00000000-0005-0000-0000-00000E130000}"/>
    <cellStyle name="Currency 2 5 3 3 11 2" xfId="4879" xr:uid="{00000000-0005-0000-0000-00000F130000}"/>
    <cellStyle name="Currency 2 5 3 3 12" xfId="4880" xr:uid="{00000000-0005-0000-0000-000010130000}"/>
    <cellStyle name="Currency 2 5 3 3 12 2" xfId="4881" xr:uid="{00000000-0005-0000-0000-000011130000}"/>
    <cellStyle name="Currency 2 5 3 3 13" xfId="4882" xr:uid="{00000000-0005-0000-0000-000012130000}"/>
    <cellStyle name="Currency 2 5 3 3 14" xfId="4883" xr:uid="{00000000-0005-0000-0000-000013130000}"/>
    <cellStyle name="Currency 2 5 3 3 15" xfId="4884" xr:uid="{00000000-0005-0000-0000-000014130000}"/>
    <cellStyle name="Currency 2 5 3 3 2" xfId="4885" xr:uid="{00000000-0005-0000-0000-000015130000}"/>
    <cellStyle name="Currency 2 5 3 3 2 2" xfId="4886" xr:uid="{00000000-0005-0000-0000-000016130000}"/>
    <cellStyle name="Currency 2 5 3 3 2 2 2" xfId="4887" xr:uid="{00000000-0005-0000-0000-000017130000}"/>
    <cellStyle name="Currency 2 5 3 3 2 2 3" xfId="4888" xr:uid="{00000000-0005-0000-0000-000018130000}"/>
    <cellStyle name="Currency 2 5 3 3 2 2 3 2" xfId="4889" xr:uid="{00000000-0005-0000-0000-000019130000}"/>
    <cellStyle name="Currency 2 5 3 3 2 2 3 3" xfId="4890" xr:uid="{00000000-0005-0000-0000-00001A130000}"/>
    <cellStyle name="Currency 2 5 3 3 2 2 4" xfId="4891" xr:uid="{00000000-0005-0000-0000-00001B130000}"/>
    <cellStyle name="Currency 2 5 3 3 2 2 4 2" xfId="4892" xr:uid="{00000000-0005-0000-0000-00001C130000}"/>
    <cellStyle name="Currency 2 5 3 3 2 2 4 2 2" xfId="4893" xr:uid="{00000000-0005-0000-0000-00001D130000}"/>
    <cellStyle name="Currency 2 5 3 3 2 2 4 3" xfId="4894" xr:uid="{00000000-0005-0000-0000-00001E130000}"/>
    <cellStyle name="Currency 2 5 3 3 2 2 5" xfId="4895" xr:uid="{00000000-0005-0000-0000-00001F130000}"/>
    <cellStyle name="Currency 2 5 3 3 2 2 5 2" xfId="4896" xr:uid="{00000000-0005-0000-0000-000020130000}"/>
    <cellStyle name="Currency 2 5 3 3 2 2 5 2 2" xfId="4897" xr:uid="{00000000-0005-0000-0000-000021130000}"/>
    <cellStyle name="Currency 2 5 3 3 2 2 5 3" xfId="4898" xr:uid="{00000000-0005-0000-0000-000022130000}"/>
    <cellStyle name="Currency 2 5 3 3 2 2 6" xfId="4899" xr:uid="{00000000-0005-0000-0000-000023130000}"/>
    <cellStyle name="Currency 2 5 3 3 2 2 6 2" xfId="4900" xr:uid="{00000000-0005-0000-0000-000024130000}"/>
    <cellStyle name="Currency 2 5 3 3 2 2 6 2 2" xfId="4901" xr:uid="{00000000-0005-0000-0000-000025130000}"/>
    <cellStyle name="Currency 2 5 3 3 2 2 6 3" xfId="4902" xr:uid="{00000000-0005-0000-0000-000026130000}"/>
    <cellStyle name="Currency 2 5 3 3 2 2 7" xfId="4903" xr:uid="{00000000-0005-0000-0000-000027130000}"/>
    <cellStyle name="Currency 2 5 3 3 2 2 7 2" xfId="4904" xr:uid="{00000000-0005-0000-0000-000028130000}"/>
    <cellStyle name="Currency 2 5 3 3 2 2 8" xfId="4905" xr:uid="{00000000-0005-0000-0000-000029130000}"/>
    <cellStyle name="Currency 2 5 3 3 2 2 8 2" xfId="4906" xr:uid="{00000000-0005-0000-0000-00002A130000}"/>
    <cellStyle name="Currency 2 5 3 3 2 2 9" xfId="4907" xr:uid="{00000000-0005-0000-0000-00002B130000}"/>
    <cellStyle name="Currency 2 5 3 3 2 3" xfId="4908" xr:uid="{00000000-0005-0000-0000-00002C130000}"/>
    <cellStyle name="Currency 2 5 3 3 2 3 2" xfId="4909" xr:uid="{00000000-0005-0000-0000-00002D130000}"/>
    <cellStyle name="Currency 2 5 3 3 2 3 3" xfId="4910" xr:uid="{00000000-0005-0000-0000-00002E130000}"/>
    <cellStyle name="Currency 2 5 3 3 2 3 3 2" xfId="4911" xr:uid="{00000000-0005-0000-0000-00002F130000}"/>
    <cellStyle name="Currency 2 5 3 3 2 3 3 3" xfId="4912" xr:uid="{00000000-0005-0000-0000-000030130000}"/>
    <cellStyle name="Currency 2 5 3 3 2 3 4" xfId="4913" xr:uid="{00000000-0005-0000-0000-000031130000}"/>
    <cellStyle name="Currency 2 5 3 3 2 3 4 2" xfId="4914" xr:uid="{00000000-0005-0000-0000-000032130000}"/>
    <cellStyle name="Currency 2 5 3 3 2 3 4 2 2" xfId="4915" xr:uid="{00000000-0005-0000-0000-000033130000}"/>
    <cellStyle name="Currency 2 5 3 3 2 3 4 3" xfId="4916" xr:uid="{00000000-0005-0000-0000-000034130000}"/>
    <cellStyle name="Currency 2 5 3 3 2 3 5" xfId="4917" xr:uid="{00000000-0005-0000-0000-000035130000}"/>
    <cellStyle name="Currency 2 5 3 3 2 3 5 2" xfId="4918" xr:uid="{00000000-0005-0000-0000-000036130000}"/>
    <cellStyle name="Currency 2 5 3 3 2 3 5 2 2" xfId="4919" xr:uid="{00000000-0005-0000-0000-000037130000}"/>
    <cellStyle name="Currency 2 5 3 3 2 3 5 3" xfId="4920" xr:uid="{00000000-0005-0000-0000-000038130000}"/>
    <cellStyle name="Currency 2 5 3 3 2 3 6" xfId="4921" xr:uid="{00000000-0005-0000-0000-000039130000}"/>
    <cellStyle name="Currency 2 5 3 3 2 3 6 2" xfId="4922" xr:uid="{00000000-0005-0000-0000-00003A130000}"/>
    <cellStyle name="Currency 2 5 3 3 2 3 6 2 2" xfId="4923" xr:uid="{00000000-0005-0000-0000-00003B130000}"/>
    <cellStyle name="Currency 2 5 3 3 2 3 6 3" xfId="4924" xr:uid="{00000000-0005-0000-0000-00003C130000}"/>
    <cellStyle name="Currency 2 5 3 3 2 3 7" xfId="4925" xr:uid="{00000000-0005-0000-0000-00003D130000}"/>
    <cellStyle name="Currency 2 5 3 3 2 3 7 2" xfId="4926" xr:uid="{00000000-0005-0000-0000-00003E130000}"/>
    <cellStyle name="Currency 2 5 3 3 2 3 8" xfId="4927" xr:uid="{00000000-0005-0000-0000-00003F130000}"/>
    <cellStyle name="Currency 2 5 3 3 2 3 8 2" xfId="4928" xr:uid="{00000000-0005-0000-0000-000040130000}"/>
    <cellStyle name="Currency 2 5 3 3 2 3 9" xfId="4929" xr:uid="{00000000-0005-0000-0000-000041130000}"/>
    <cellStyle name="Currency 2 5 3 3 2 4" xfId="4930" xr:uid="{00000000-0005-0000-0000-000042130000}"/>
    <cellStyle name="Currency 2 5 3 3 2 4 2" xfId="4931" xr:uid="{00000000-0005-0000-0000-000043130000}"/>
    <cellStyle name="Currency 2 5 3 3 2 4 3" xfId="4932" xr:uid="{00000000-0005-0000-0000-000044130000}"/>
    <cellStyle name="Currency 2 5 3 3 2 4 3 2" xfId="4933" xr:uid="{00000000-0005-0000-0000-000045130000}"/>
    <cellStyle name="Currency 2 5 3 3 2 4 3 2 2" xfId="4934" xr:uid="{00000000-0005-0000-0000-000046130000}"/>
    <cellStyle name="Currency 2 5 3 3 2 4 3 3" xfId="4935" xr:uid="{00000000-0005-0000-0000-000047130000}"/>
    <cellStyle name="Currency 2 5 3 3 2 4 4" xfId="4936" xr:uid="{00000000-0005-0000-0000-000048130000}"/>
    <cellStyle name="Currency 2 5 3 3 2 4 4 2" xfId="4937" xr:uid="{00000000-0005-0000-0000-000049130000}"/>
    <cellStyle name="Currency 2 5 3 3 2 4 4 2 2" xfId="4938" xr:uid="{00000000-0005-0000-0000-00004A130000}"/>
    <cellStyle name="Currency 2 5 3 3 2 4 4 3" xfId="4939" xr:uid="{00000000-0005-0000-0000-00004B130000}"/>
    <cellStyle name="Currency 2 5 3 3 2 4 5" xfId="4940" xr:uid="{00000000-0005-0000-0000-00004C130000}"/>
    <cellStyle name="Currency 2 5 3 3 2 4 5 2" xfId="4941" xr:uid="{00000000-0005-0000-0000-00004D130000}"/>
    <cellStyle name="Currency 2 5 3 3 2 4 5 2 2" xfId="4942" xr:uid="{00000000-0005-0000-0000-00004E130000}"/>
    <cellStyle name="Currency 2 5 3 3 2 4 5 3" xfId="4943" xr:uid="{00000000-0005-0000-0000-00004F130000}"/>
    <cellStyle name="Currency 2 5 3 3 2 4 6" xfId="4944" xr:uid="{00000000-0005-0000-0000-000050130000}"/>
    <cellStyle name="Currency 2 5 3 3 2 4 6 2" xfId="4945" xr:uid="{00000000-0005-0000-0000-000051130000}"/>
    <cellStyle name="Currency 2 5 3 3 2 4 7" xfId="4946" xr:uid="{00000000-0005-0000-0000-000052130000}"/>
    <cellStyle name="Currency 2 5 3 3 2 4 7 2" xfId="4947" xr:uid="{00000000-0005-0000-0000-000053130000}"/>
    <cellStyle name="Currency 2 5 3 3 2 4 8" xfId="4948" xr:uid="{00000000-0005-0000-0000-000054130000}"/>
    <cellStyle name="Currency 2 5 3 3 2 4 9" xfId="4949" xr:uid="{00000000-0005-0000-0000-000055130000}"/>
    <cellStyle name="Currency 2 5 3 3 2 5" xfId="4950" xr:uid="{00000000-0005-0000-0000-000056130000}"/>
    <cellStyle name="Currency 2 5 3 3 2 5 2" xfId="4951" xr:uid="{00000000-0005-0000-0000-000057130000}"/>
    <cellStyle name="Currency 2 5 3 3 2 5 3" xfId="4952" xr:uid="{00000000-0005-0000-0000-000058130000}"/>
    <cellStyle name="Currency 2 5 3 3 2 6" xfId="4953" xr:uid="{00000000-0005-0000-0000-000059130000}"/>
    <cellStyle name="Currency 2 5 3 3 2 6 2" xfId="4954" xr:uid="{00000000-0005-0000-0000-00005A130000}"/>
    <cellStyle name="Currency 2 5 3 3 2 6 2 2" xfId="4955" xr:uid="{00000000-0005-0000-0000-00005B130000}"/>
    <cellStyle name="Currency 2 5 3 3 2 6 2 2 2" xfId="4956" xr:uid="{00000000-0005-0000-0000-00005C130000}"/>
    <cellStyle name="Currency 2 5 3 3 2 6 2 3" xfId="4957" xr:uid="{00000000-0005-0000-0000-00005D130000}"/>
    <cellStyle name="Currency 2 5 3 3 2 6 3" xfId="4958" xr:uid="{00000000-0005-0000-0000-00005E130000}"/>
    <cellStyle name="Currency 2 5 3 3 2 6 3 2" xfId="4959" xr:uid="{00000000-0005-0000-0000-00005F130000}"/>
    <cellStyle name="Currency 2 5 3 3 2 6 3 2 2" xfId="4960" xr:uid="{00000000-0005-0000-0000-000060130000}"/>
    <cellStyle name="Currency 2 5 3 3 2 6 3 3" xfId="4961" xr:uid="{00000000-0005-0000-0000-000061130000}"/>
    <cellStyle name="Currency 2 5 3 3 2 6 4" xfId="4962" xr:uid="{00000000-0005-0000-0000-000062130000}"/>
    <cellStyle name="Currency 2 5 3 3 2 6 4 2" xfId="4963" xr:uid="{00000000-0005-0000-0000-000063130000}"/>
    <cellStyle name="Currency 2 5 3 3 2 6 4 2 2" xfId="4964" xr:uid="{00000000-0005-0000-0000-000064130000}"/>
    <cellStyle name="Currency 2 5 3 3 2 6 4 3" xfId="4965" xr:uid="{00000000-0005-0000-0000-000065130000}"/>
    <cellStyle name="Currency 2 5 3 3 2 6 5" xfId="4966" xr:uid="{00000000-0005-0000-0000-000066130000}"/>
    <cellStyle name="Currency 2 5 3 3 2 6 5 2" xfId="4967" xr:uid="{00000000-0005-0000-0000-000067130000}"/>
    <cellStyle name="Currency 2 5 3 3 2 6 6" xfId="4968" xr:uid="{00000000-0005-0000-0000-000068130000}"/>
    <cellStyle name="Currency 2 5 3 3 2 6 6 2" xfId="4969" xr:uid="{00000000-0005-0000-0000-000069130000}"/>
    <cellStyle name="Currency 2 5 3 3 2 6 7" xfId="4970" xr:uid="{00000000-0005-0000-0000-00006A130000}"/>
    <cellStyle name="Currency 2 5 3 3 2 7" xfId="4971" xr:uid="{00000000-0005-0000-0000-00006B130000}"/>
    <cellStyle name="Currency 2 5 3 3 2 7 2" xfId="4972" xr:uid="{00000000-0005-0000-0000-00006C130000}"/>
    <cellStyle name="Currency 2 5 3 3 2 7 2 2" xfId="4973" xr:uid="{00000000-0005-0000-0000-00006D130000}"/>
    <cellStyle name="Currency 2 5 3 3 2 7 3" xfId="4974" xr:uid="{00000000-0005-0000-0000-00006E130000}"/>
    <cellStyle name="Currency 2 5 3 3 2 8" xfId="4975" xr:uid="{00000000-0005-0000-0000-00006F130000}"/>
    <cellStyle name="Currency 2 5 3 3 2 8 2" xfId="4976" xr:uid="{00000000-0005-0000-0000-000070130000}"/>
    <cellStyle name="Currency 2 5 3 3 2 8 2 2" xfId="4977" xr:uid="{00000000-0005-0000-0000-000071130000}"/>
    <cellStyle name="Currency 2 5 3 3 2 8 3" xfId="4978" xr:uid="{00000000-0005-0000-0000-000072130000}"/>
    <cellStyle name="Currency 2 5 3 3 3" xfId="4979" xr:uid="{00000000-0005-0000-0000-000073130000}"/>
    <cellStyle name="Currency 2 5 3 3 3 10" xfId="4980" xr:uid="{00000000-0005-0000-0000-000074130000}"/>
    <cellStyle name="Currency 2 5 3 3 3 2" xfId="4981" xr:uid="{00000000-0005-0000-0000-000075130000}"/>
    <cellStyle name="Currency 2 5 3 3 3 2 2" xfId="4982" xr:uid="{00000000-0005-0000-0000-000076130000}"/>
    <cellStyle name="Currency 2 5 3 3 3 2 3" xfId="4983" xr:uid="{00000000-0005-0000-0000-000077130000}"/>
    <cellStyle name="Currency 2 5 3 3 3 2 3 2" xfId="4984" xr:uid="{00000000-0005-0000-0000-000078130000}"/>
    <cellStyle name="Currency 2 5 3 3 3 2 3 3" xfId="4985" xr:uid="{00000000-0005-0000-0000-000079130000}"/>
    <cellStyle name="Currency 2 5 3 3 3 2 4" xfId="4986" xr:uid="{00000000-0005-0000-0000-00007A130000}"/>
    <cellStyle name="Currency 2 5 3 3 3 2 4 2" xfId="4987" xr:uid="{00000000-0005-0000-0000-00007B130000}"/>
    <cellStyle name="Currency 2 5 3 3 3 2 4 2 2" xfId="4988" xr:uid="{00000000-0005-0000-0000-00007C130000}"/>
    <cellStyle name="Currency 2 5 3 3 3 2 4 3" xfId="4989" xr:uid="{00000000-0005-0000-0000-00007D130000}"/>
    <cellStyle name="Currency 2 5 3 3 3 2 5" xfId="4990" xr:uid="{00000000-0005-0000-0000-00007E130000}"/>
    <cellStyle name="Currency 2 5 3 3 3 2 5 2" xfId="4991" xr:uid="{00000000-0005-0000-0000-00007F130000}"/>
    <cellStyle name="Currency 2 5 3 3 3 2 5 2 2" xfId="4992" xr:uid="{00000000-0005-0000-0000-000080130000}"/>
    <cellStyle name="Currency 2 5 3 3 3 2 5 3" xfId="4993" xr:uid="{00000000-0005-0000-0000-000081130000}"/>
    <cellStyle name="Currency 2 5 3 3 3 2 6" xfId="4994" xr:uid="{00000000-0005-0000-0000-000082130000}"/>
    <cellStyle name="Currency 2 5 3 3 3 2 6 2" xfId="4995" xr:uid="{00000000-0005-0000-0000-000083130000}"/>
    <cellStyle name="Currency 2 5 3 3 3 2 6 2 2" xfId="4996" xr:uid="{00000000-0005-0000-0000-000084130000}"/>
    <cellStyle name="Currency 2 5 3 3 3 2 6 3" xfId="4997" xr:uid="{00000000-0005-0000-0000-000085130000}"/>
    <cellStyle name="Currency 2 5 3 3 3 2 7" xfId="4998" xr:uid="{00000000-0005-0000-0000-000086130000}"/>
    <cellStyle name="Currency 2 5 3 3 3 2 7 2" xfId="4999" xr:uid="{00000000-0005-0000-0000-000087130000}"/>
    <cellStyle name="Currency 2 5 3 3 3 2 8" xfId="5000" xr:uid="{00000000-0005-0000-0000-000088130000}"/>
    <cellStyle name="Currency 2 5 3 3 3 2 8 2" xfId="5001" xr:uid="{00000000-0005-0000-0000-000089130000}"/>
    <cellStyle name="Currency 2 5 3 3 3 2 9" xfId="5002" xr:uid="{00000000-0005-0000-0000-00008A130000}"/>
    <cellStyle name="Currency 2 5 3 3 3 3" xfId="5003" xr:uid="{00000000-0005-0000-0000-00008B130000}"/>
    <cellStyle name="Currency 2 5 3 3 3 4" xfId="5004" xr:uid="{00000000-0005-0000-0000-00008C130000}"/>
    <cellStyle name="Currency 2 5 3 3 3 4 2" xfId="5005" xr:uid="{00000000-0005-0000-0000-00008D130000}"/>
    <cellStyle name="Currency 2 5 3 3 3 4 3" xfId="5006" xr:uid="{00000000-0005-0000-0000-00008E130000}"/>
    <cellStyle name="Currency 2 5 3 3 3 5" xfId="5007" xr:uid="{00000000-0005-0000-0000-00008F130000}"/>
    <cellStyle name="Currency 2 5 3 3 3 5 2" xfId="5008" xr:uid="{00000000-0005-0000-0000-000090130000}"/>
    <cellStyle name="Currency 2 5 3 3 3 5 2 2" xfId="5009" xr:uid="{00000000-0005-0000-0000-000091130000}"/>
    <cellStyle name="Currency 2 5 3 3 3 5 3" xfId="5010" xr:uid="{00000000-0005-0000-0000-000092130000}"/>
    <cellStyle name="Currency 2 5 3 3 3 6" xfId="5011" xr:uid="{00000000-0005-0000-0000-000093130000}"/>
    <cellStyle name="Currency 2 5 3 3 3 6 2" xfId="5012" xr:uid="{00000000-0005-0000-0000-000094130000}"/>
    <cellStyle name="Currency 2 5 3 3 3 6 2 2" xfId="5013" xr:uid="{00000000-0005-0000-0000-000095130000}"/>
    <cellStyle name="Currency 2 5 3 3 3 6 3" xfId="5014" xr:uid="{00000000-0005-0000-0000-000096130000}"/>
    <cellStyle name="Currency 2 5 3 3 3 7" xfId="5015" xr:uid="{00000000-0005-0000-0000-000097130000}"/>
    <cellStyle name="Currency 2 5 3 3 3 7 2" xfId="5016" xr:uid="{00000000-0005-0000-0000-000098130000}"/>
    <cellStyle name="Currency 2 5 3 3 3 7 2 2" xfId="5017" xr:uid="{00000000-0005-0000-0000-000099130000}"/>
    <cellStyle name="Currency 2 5 3 3 3 7 3" xfId="5018" xr:uid="{00000000-0005-0000-0000-00009A130000}"/>
    <cellStyle name="Currency 2 5 3 3 3 8" xfId="5019" xr:uid="{00000000-0005-0000-0000-00009B130000}"/>
    <cellStyle name="Currency 2 5 3 3 3 8 2" xfId="5020" xr:uid="{00000000-0005-0000-0000-00009C130000}"/>
    <cellStyle name="Currency 2 5 3 3 3 9" xfId="5021" xr:uid="{00000000-0005-0000-0000-00009D130000}"/>
    <cellStyle name="Currency 2 5 3 3 3 9 2" xfId="5022" xr:uid="{00000000-0005-0000-0000-00009E130000}"/>
    <cellStyle name="Currency 2 5 3 3 4" xfId="5023" xr:uid="{00000000-0005-0000-0000-00009F130000}"/>
    <cellStyle name="Currency 2 5 3 3 4 2" xfId="5024" xr:uid="{00000000-0005-0000-0000-0000A0130000}"/>
    <cellStyle name="Currency 2 5 3 3 4 2 10" xfId="5025" xr:uid="{00000000-0005-0000-0000-0000A1130000}"/>
    <cellStyle name="Currency 2 5 3 3 4 2 2" xfId="5026" xr:uid="{00000000-0005-0000-0000-0000A2130000}"/>
    <cellStyle name="Currency 2 5 3 3 4 2 3" xfId="5027" xr:uid="{00000000-0005-0000-0000-0000A3130000}"/>
    <cellStyle name="Currency 2 5 3 3 4 2 4" xfId="5028" xr:uid="{00000000-0005-0000-0000-0000A4130000}"/>
    <cellStyle name="Currency 2 5 3 3 4 2 4 2" xfId="5029" xr:uid="{00000000-0005-0000-0000-0000A5130000}"/>
    <cellStyle name="Currency 2 5 3 3 4 2 4 2 2" xfId="5030" xr:uid="{00000000-0005-0000-0000-0000A6130000}"/>
    <cellStyle name="Currency 2 5 3 3 4 2 4 3" xfId="5031" xr:uid="{00000000-0005-0000-0000-0000A7130000}"/>
    <cellStyle name="Currency 2 5 3 3 4 2 5" xfId="5032" xr:uid="{00000000-0005-0000-0000-0000A8130000}"/>
    <cellStyle name="Currency 2 5 3 3 4 2 5 2" xfId="5033" xr:uid="{00000000-0005-0000-0000-0000A9130000}"/>
    <cellStyle name="Currency 2 5 3 3 4 2 5 2 2" xfId="5034" xr:uid="{00000000-0005-0000-0000-0000AA130000}"/>
    <cellStyle name="Currency 2 5 3 3 4 2 5 3" xfId="5035" xr:uid="{00000000-0005-0000-0000-0000AB130000}"/>
    <cellStyle name="Currency 2 5 3 3 4 2 6" xfId="5036" xr:uid="{00000000-0005-0000-0000-0000AC130000}"/>
    <cellStyle name="Currency 2 5 3 3 4 2 6 2" xfId="5037" xr:uid="{00000000-0005-0000-0000-0000AD130000}"/>
    <cellStyle name="Currency 2 5 3 3 4 2 6 2 2" xfId="5038" xr:uid="{00000000-0005-0000-0000-0000AE130000}"/>
    <cellStyle name="Currency 2 5 3 3 4 2 6 3" xfId="5039" xr:uid="{00000000-0005-0000-0000-0000AF130000}"/>
    <cellStyle name="Currency 2 5 3 3 4 2 7" xfId="5040" xr:uid="{00000000-0005-0000-0000-0000B0130000}"/>
    <cellStyle name="Currency 2 5 3 3 4 2 7 2" xfId="5041" xr:uid="{00000000-0005-0000-0000-0000B1130000}"/>
    <cellStyle name="Currency 2 5 3 3 4 2 8" xfId="5042" xr:uid="{00000000-0005-0000-0000-0000B2130000}"/>
    <cellStyle name="Currency 2 5 3 3 4 2 8 2" xfId="5043" xr:uid="{00000000-0005-0000-0000-0000B3130000}"/>
    <cellStyle name="Currency 2 5 3 3 4 2 9" xfId="5044" xr:uid="{00000000-0005-0000-0000-0000B4130000}"/>
    <cellStyle name="Currency 2 5 3 3 4 3" xfId="5045" xr:uid="{00000000-0005-0000-0000-0000B5130000}"/>
    <cellStyle name="Currency 2 5 3 3 4 4" xfId="5046" xr:uid="{00000000-0005-0000-0000-0000B6130000}"/>
    <cellStyle name="Currency 2 5 3 3 4 4 2" xfId="5047" xr:uid="{00000000-0005-0000-0000-0000B7130000}"/>
    <cellStyle name="Currency 2 5 3 3 4 4 2 2" xfId="5048" xr:uid="{00000000-0005-0000-0000-0000B8130000}"/>
    <cellStyle name="Currency 2 5 3 3 4 4 3" xfId="5049" xr:uid="{00000000-0005-0000-0000-0000B9130000}"/>
    <cellStyle name="Currency 2 5 3 3 4 5" xfId="5050" xr:uid="{00000000-0005-0000-0000-0000BA130000}"/>
    <cellStyle name="Currency 2 5 3 3 4 5 2" xfId="5051" xr:uid="{00000000-0005-0000-0000-0000BB130000}"/>
    <cellStyle name="Currency 2 5 3 3 4 5 2 2" xfId="5052" xr:uid="{00000000-0005-0000-0000-0000BC130000}"/>
    <cellStyle name="Currency 2 5 3 3 4 5 3" xfId="5053" xr:uid="{00000000-0005-0000-0000-0000BD130000}"/>
    <cellStyle name="Currency 2 5 3 3 5" xfId="5054" xr:uid="{00000000-0005-0000-0000-0000BE130000}"/>
    <cellStyle name="Currency 2 5 3 3 5 2" xfId="5055" xr:uid="{00000000-0005-0000-0000-0000BF130000}"/>
    <cellStyle name="Currency 2 5 3 3 5 3" xfId="5056" xr:uid="{00000000-0005-0000-0000-0000C0130000}"/>
    <cellStyle name="Currency 2 5 3 3 5 3 2" xfId="5057" xr:uid="{00000000-0005-0000-0000-0000C1130000}"/>
    <cellStyle name="Currency 2 5 3 3 5 3 3" xfId="5058" xr:uid="{00000000-0005-0000-0000-0000C2130000}"/>
    <cellStyle name="Currency 2 5 3 3 5 4" xfId="5059" xr:uid="{00000000-0005-0000-0000-0000C3130000}"/>
    <cellStyle name="Currency 2 5 3 3 5 4 2" xfId="5060" xr:uid="{00000000-0005-0000-0000-0000C4130000}"/>
    <cellStyle name="Currency 2 5 3 3 5 4 2 2" xfId="5061" xr:uid="{00000000-0005-0000-0000-0000C5130000}"/>
    <cellStyle name="Currency 2 5 3 3 5 4 3" xfId="5062" xr:uid="{00000000-0005-0000-0000-0000C6130000}"/>
    <cellStyle name="Currency 2 5 3 3 5 5" xfId="5063" xr:uid="{00000000-0005-0000-0000-0000C7130000}"/>
    <cellStyle name="Currency 2 5 3 3 5 5 2" xfId="5064" xr:uid="{00000000-0005-0000-0000-0000C8130000}"/>
    <cellStyle name="Currency 2 5 3 3 5 5 2 2" xfId="5065" xr:uid="{00000000-0005-0000-0000-0000C9130000}"/>
    <cellStyle name="Currency 2 5 3 3 5 5 3" xfId="5066" xr:uid="{00000000-0005-0000-0000-0000CA130000}"/>
    <cellStyle name="Currency 2 5 3 3 5 6" xfId="5067" xr:uid="{00000000-0005-0000-0000-0000CB130000}"/>
    <cellStyle name="Currency 2 5 3 3 5 6 2" xfId="5068" xr:uid="{00000000-0005-0000-0000-0000CC130000}"/>
    <cellStyle name="Currency 2 5 3 3 5 6 2 2" xfId="5069" xr:uid="{00000000-0005-0000-0000-0000CD130000}"/>
    <cellStyle name="Currency 2 5 3 3 5 6 3" xfId="5070" xr:uid="{00000000-0005-0000-0000-0000CE130000}"/>
    <cellStyle name="Currency 2 5 3 3 5 7" xfId="5071" xr:uid="{00000000-0005-0000-0000-0000CF130000}"/>
    <cellStyle name="Currency 2 5 3 3 5 7 2" xfId="5072" xr:uid="{00000000-0005-0000-0000-0000D0130000}"/>
    <cellStyle name="Currency 2 5 3 3 5 8" xfId="5073" xr:uid="{00000000-0005-0000-0000-0000D1130000}"/>
    <cellStyle name="Currency 2 5 3 3 5 8 2" xfId="5074" xr:uid="{00000000-0005-0000-0000-0000D2130000}"/>
    <cellStyle name="Currency 2 5 3 3 5 9" xfId="5075" xr:uid="{00000000-0005-0000-0000-0000D3130000}"/>
    <cellStyle name="Currency 2 5 3 3 6" xfId="5076" xr:uid="{00000000-0005-0000-0000-0000D4130000}"/>
    <cellStyle name="Currency 2 5 3 3 6 2" xfId="5077" xr:uid="{00000000-0005-0000-0000-0000D5130000}"/>
    <cellStyle name="Currency 2 5 3 3 6 3" xfId="5078" xr:uid="{00000000-0005-0000-0000-0000D6130000}"/>
    <cellStyle name="Currency 2 5 3 3 7" xfId="5079" xr:uid="{00000000-0005-0000-0000-0000D7130000}"/>
    <cellStyle name="Currency 2 5 3 3 8" xfId="5080" xr:uid="{00000000-0005-0000-0000-0000D8130000}"/>
    <cellStyle name="Currency 2 5 3 3 8 2" xfId="5081" xr:uid="{00000000-0005-0000-0000-0000D9130000}"/>
    <cellStyle name="Currency 2 5 3 3 8 2 2" xfId="5082" xr:uid="{00000000-0005-0000-0000-0000DA130000}"/>
    <cellStyle name="Currency 2 5 3 3 8 3" xfId="5083" xr:uid="{00000000-0005-0000-0000-0000DB130000}"/>
    <cellStyle name="Currency 2 5 3 3 8 4" xfId="5084" xr:uid="{00000000-0005-0000-0000-0000DC130000}"/>
    <cellStyle name="Currency 2 5 3 3 9" xfId="5085" xr:uid="{00000000-0005-0000-0000-0000DD130000}"/>
    <cellStyle name="Currency 2 5 3 3 9 2" xfId="5086" xr:uid="{00000000-0005-0000-0000-0000DE130000}"/>
    <cellStyle name="Currency 2 5 3 3 9 2 2" xfId="5087" xr:uid="{00000000-0005-0000-0000-0000DF130000}"/>
    <cellStyle name="Currency 2 5 3 3 9 3" xfId="5088" xr:uid="{00000000-0005-0000-0000-0000E0130000}"/>
    <cellStyle name="Currency 2 5 3 4" xfId="5089" xr:uid="{00000000-0005-0000-0000-0000E1130000}"/>
    <cellStyle name="Currency 2 5 3 4 2" xfId="5090" xr:uid="{00000000-0005-0000-0000-0000E2130000}"/>
    <cellStyle name="Currency 2 5 3 4 2 2" xfId="5091" xr:uid="{00000000-0005-0000-0000-0000E3130000}"/>
    <cellStyle name="Currency 2 5 3 4 2 3" xfId="5092" xr:uid="{00000000-0005-0000-0000-0000E4130000}"/>
    <cellStyle name="Currency 2 5 3 4 2 3 2" xfId="5093" xr:uid="{00000000-0005-0000-0000-0000E5130000}"/>
    <cellStyle name="Currency 2 5 3 4 2 3 3" xfId="5094" xr:uid="{00000000-0005-0000-0000-0000E6130000}"/>
    <cellStyle name="Currency 2 5 3 4 2 4" xfId="5095" xr:uid="{00000000-0005-0000-0000-0000E7130000}"/>
    <cellStyle name="Currency 2 5 3 4 2 4 2" xfId="5096" xr:uid="{00000000-0005-0000-0000-0000E8130000}"/>
    <cellStyle name="Currency 2 5 3 4 2 4 2 2" xfId="5097" xr:uid="{00000000-0005-0000-0000-0000E9130000}"/>
    <cellStyle name="Currency 2 5 3 4 2 4 3" xfId="5098" xr:uid="{00000000-0005-0000-0000-0000EA130000}"/>
    <cellStyle name="Currency 2 5 3 4 2 5" xfId="5099" xr:uid="{00000000-0005-0000-0000-0000EB130000}"/>
    <cellStyle name="Currency 2 5 3 4 2 5 2" xfId="5100" xr:uid="{00000000-0005-0000-0000-0000EC130000}"/>
    <cellStyle name="Currency 2 5 3 4 2 5 2 2" xfId="5101" xr:uid="{00000000-0005-0000-0000-0000ED130000}"/>
    <cellStyle name="Currency 2 5 3 4 2 5 3" xfId="5102" xr:uid="{00000000-0005-0000-0000-0000EE130000}"/>
    <cellStyle name="Currency 2 5 3 4 2 6" xfId="5103" xr:uid="{00000000-0005-0000-0000-0000EF130000}"/>
    <cellStyle name="Currency 2 5 3 4 2 6 2" xfId="5104" xr:uid="{00000000-0005-0000-0000-0000F0130000}"/>
    <cellStyle name="Currency 2 5 3 4 2 6 2 2" xfId="5105" xr:uid="{00000000-0005-0000-0000-0000F1130000}"/>
    <cellStyle name="Currency 2 5 3 4 2 6 3" xfId="5106" xr:uid="{00000000-0005-0000-0000-0000F2130000}"/>
    <cellStyle name="Currency 2 5 3 4 2 7" xfId="5107" xr:uid="{00000000-0005-0000-0000-0000F3130000}"/>
    <cellStyle name="Currency 2 5 3 4 2 7 2" xfId="5108" xr:uid="{00000000-0005-0000-0000-0000F4130000}"/>
    <cellStyle name="Currency 2 5 3 4 2 8" xfId="5109" xr:uid="{00000000-0005-0000-0000-0000F5130000}"/>
    <cellStyle name="Currency 2 5 3 4 2 8 2" xfId="5110" xr:uid="{00000000-0005-0000-0000-0000F6130000}"/>
    <cellStyle name="Currency 2 5 3 4 2 9" xfId="5111" xr:uid="{00000000-0005-0000-0000-0000F7130000}"/>
    <cellStyle name="Currency 2 5 3 4 3" xfId="5112" xr:uid="{00000000-0005-0000-0000-0000F8130000}"/>
    <cellStyle name="Currency 2 5 3 4 3 2" xfId="5113" xr:uid="{00000000-0005-0000-0000-0000F9130000}"/>
    <cellStyle name="Currency 2 5 3 4 3 3" xfId="5114" xr:uid="{00000000-0005-0000-0000-0000FA130000}"/>
    <cellStyle name="Currency 2 5 3 4 3 3 2" xfId="5115" xr:uid="{00000000-0005-0000-0000-0000FB130000}"/>
    <cellStyle name="Currency 2 5 3 4 3 3 3" xfId="5116" xr:uid="{00000000-0005-0000-0000-0000FC130000}"/>
    <cellStyle name="Currency 2 5 3 4 3 4" xfId="5117" xr:uid="{00000000-0005-0000-0000-0000FD130000}"/>
    <cellStyle name="Currency 2 5 3 4 3 4 2" xfId="5118" xr:uid="{00000000-0005-0000-0000-0000FE130000}"/>
    <cellStyle name="Currency 2 5 3 4 3 4 2 2" xfId="5119" xr:uid="{00000000-0005-0000-0000-0000FF130000}"/>
    <cellStyle name="Currency 2 5 3 4 3 4 3" xfId="5120" xr:uid="{00000000-0005-0000-0000-000000140000}"/>
    <cellStyle name="Currency 2 5 3 4 3 5" xfId="5121" xr:uid="{00000000-0005-0000-0000-000001140000}"/>
    <cellStyle name="Currency 2 5 3 4 3 5 2" xfId="5122" xr:uid="{00000000-0005-0000-0000-000002140000}"/>
    <cellStyle name="Currency 2 5 3 4 3 5 2 2" xfId="5123" xr:uid="{00000000-0005-0000-0000-000003140000}"/>
    <cellStyle name="Currency 2 5 3 4 3 5 3" xfId="5124" xr:uid="{00000000-0005-0000-0000-000004140000}"/>
    <cellStyle name="Currency 2 5 3 4 3 6" xfId="5125" xr:uid="{00000000-0005-0000-0000-000005140000}"/>
    <cellStyle name="Currency 2 5 3 4 3 6 2" xfId="5126" xr:uid="{00000000-0005-0000-0000-000006140000}"/>
    <cellStyle name="Currency 2 5 3 4 3 6 2 2" xfId="5127" xr:uid="{00000000-0005-0000-0000-000007140000}"/>
    <cellStyle name="Currency 2 5 3 4 3 6 3" xfId="5128" xr:uid="{00000000-0005-0000-0000-000008140000}"/>
    <cellStyle name="Currency 2 5 3 4 3 7" xfId="5129" xr:uid="{00000000-0005-0000-0000-000009140000}"/>
    <cellStyle name="Currency 2 5 3 4 3 7 2" xfId="5130" xr:uid="{00000000-0005-0000-0000-00000A140000}"/>
    <cellStyle name="Currency 2 5 3 4 3 8" xfId="5131" xr:uid="{00000000-0005-0000-0000-00000B140000}"/>
    <cellStyle name="Currency 2 5 3 4 3 8 2" xfId="5132" xr:uid="{00000000-0005-0000-0000-00000C140000}"/>
    <cellStyle name="Currency 2 5 3 4 3 9" xfId="5133" xr:uid="{00000000-0005-0000-0000-00000D140000}"/>
    <cellStyle name="Currency 2 5 3 4 4" xfId="5134" xr:uid="{00000000-0005-0000-0000-00000E140000}"/>
    <cellStyle name="Currency 2 5 3 4 4 2" xfId="5135" xr:uid="{00000000-0005-0000-0000-00000F140000}"/>
    <cellStyle name="Currency 2 5 3 4 4 3" xfId="5136" xr:uid="{00000000-0005-0000-0000-000010140000}"/>
    <cellStyle name="Currency 2 5 3 4 4 3 2" xfId="5137" xr:uid="{00000000-0005-0000-0000-000011140000}"/>
    <cellStyle name="Currency 2 5 3 4 4 3 2 2" xfId="5138" xr:uid="{00000000-0005-0000-0000-000012140000}"/>
    <cellStyle name="Currency 2 5 3 4 4 3 3" xfId="5139" xr:uid="{00000000-0005-0000-0000-000013140000}"/>
    <cellStyle name="Currency 2 5 3 4 4 4" xfId="5140" xr:uid="{00000000-0005-0000-0000-000014140000}"/>
    <cellStyle name="Currency 2 5 3 4 4 4 2" xfId="5141" xr:uid="{00000000-0005-0000-0000-000015140000}"/>
    <cellStyle name="Currency 2 5 3 4 4 4 2 2" xfId="5142" xr:uid="{00000000-0005-0000-0000-000016140000}"/>
    <cellStyle name="Currency 2 5 3 4 4 4 3" xfId="5143" xr:uid="{00000000-0005-0000-0000-000017140000}"/>
    <cellStyle name="Currency 2 5 3 4 4 5" xfId="5144" xr:uid="{00000000-0005-0000-0000-000018140000}"/>
    <cellStyle name="Currency 2 5 3 4 4 5 2" xfId="5145" xr:uid="{00000000-0005-0000-0000-000019140000}"/>
    <cellStyle name="Currency 2 5 3 4 4 5 2 2" xfId="5146" xr:uid="{00000000-0005-0000-0000-00001A140000}"/>
    <cellStyle name="Currency 2 5 3 4 4 5 3" xfId="5147" xr:uid="{00000000-0005-0000-0000-00001B140000}"/>
    <cellStyle name="Currency 2 5 3 4 4 6" xfId="5148" xr:uid="{00000000-0005-0000-0000-00001C140000}"/>
    <cellStyle name="Currency 2 5 3 4 4 6 2" xfId="5149" xr:uid="{00000000-0005-0000-0000-00001D140000}"/>
    <cellStyle name="Currency 2 5 3 4 4 7" xfId="5150" xr:uid="{00000000-0005-0000-0000-00001E140000}"/>
    <cellStyle name="Currency 2 5 3 4 4 7 2" xfId="5151" xr:uid="{00000000-0005-0000-0000-00001F140000}"/>
    <cellStyle name="Currency 2 5 3 4 4 8" xfId="5152" xr:uid="{00000000-0005-0000-0000-000020140000}"/>
    <cellStyle name="Currency 2 5 3 4 4 9" xfId="5153" xr:uid="{00000000-0005-0000-0000-000021140000}"/>
    <cellStyle name="Currency 2 5 3 4 5" xfId="5154" xr:uid="{00000000-0005-0000-0000-000022140000}"/>
    <cellStyle name="Currency 2 5 3 4 5 2" xfId="5155" xr:uid="{00000000-0005-0000-0000-000023140000}"/>
    <cellStyle name="Currency 2 5 3 4 5 3" xfId="5156" xr:uid="{00000000-0005-0000-0000-000024140000}"/>
    <cellStyle name="Currency 2 5 3 4 6" xfId="5157" xr:uid="{00000000-0005-0000-0000-000025140000}"/>
    <cellStyle name="Currency 2 5 3 4 6 2" xfId="5158" xr:uid="{00000000-0005-0000-0000-000026140000}"/>
    <cellStyle name="Currency 2 5 3 4 6 2 2" xfId="5159" xr:uid="{00000000-0005-0000-0000-000027140000}"/>
    <cellStyle name="Currency 2 5 3 4 6 2 2 2" xfId="5160" xr:uid="{00000000-0005-0000-0000-000028140000}"/>
    <cellStyle name="Currency 2 5 3 4 6 2 3" xfId="5161" xr:uid="{00000000-0005-0000-0000-000029140000}"/>
    <cellStyle name="Currency 2 5 3 4 6 3" xfId="5162" xr:uid="{00000000-0005-0000-0000-00002A140000}"/>
    <cellStyle name="Currency 2 5 3 4 6 3 2" xfId="5163" xr:uid="{00000000-0005-0000-0000-00002B140000}"/>
    <cellStyle name="Currency 2 5 3 4 6 3 2 2" xfId="5164" xr:uid="{00000000-0005-0000-0000-00002C140000}"/>
    <cellStyle name="Currency 2 5 3 4 6 3 3" xfId="5165" xr:uid="{00000000-0005-0000-0000-00002D140000}"/>
    <cellStyle name="Currency 2 5 3 4 6 4" xfId="5166" xr:uid="{00000000-0005-0000-0000-00002E140000}"/>
    <cellStyle name="Currency 2 5 3 4 6 4 2" xfId="5167" xr:uid="{00000000-0005-0000-0000-00002F140000}"/>
    <cellStyle name="Currency 2 5 3 4 6 4 2 2" xfId="5168" xr:uid="{00000000-0005-0000-0000-000030140000}"/>
    <cellStyle name="Currency 2 5 3 4 6 4 3" xfId="5169" xr:uid="{00000000-0005-0000-0000-000031140000}"/>
    <cellStyle name="Currency 2 5 3 4 6 5" xfId="5170" xr:uid="{00000000-0005-0000-0000-000032140000}"/>
    <cellStyle name="Currency 2 5 3 4 6 5 2" xfId="5171" xr:uid="{00000000-0005-0000-0000-000033140000}"/>
    <cellStyle name="Currency 2 5 3 4 6 6" xfId="5172" xr:uid="{00000000-0005-0000-0000-000034140000}"/>
    <cellStyle name="Currency 2 5 3 4 6 6 2" xfId="5173" xr:uid="{00000000-0005-0000-0000-000035140000}"/>
    <cellStyle name="Currency 2 5 3 4 6 7" xfId="5174" xr:uid="{00000000-0005-0000-0000-000036140000}"/>
    <cellStyle name="Currency 2 5 3 4 7" xfId="5175" xr:uid="{00000000-0005-0000-0000-000037140000}"/>
    <cellStyle name="Currency 2 5 3 4 7 2" xfId="5176" xr:uid="{00000000-0005-0000-0000-000038140000}"/>
    <cellStyle name="Currency 2 5 3 4 7 2 2" xfId="5177" xr:uid="{00000000-0005-0000-0000-000039140000}"/>
    <cellStyle name="Currency 2 5 3 4 7 3" xfId="5178" xr:uid="{00000000-0005-0000-0000-00003A140000}"/>
    <cellStyle name="Currency 2 5 3 4 8" xfId="5179" xr:uid="{00000000-0005-0000-0000-00003B140000}"/>
    <cellStyle name="Currency 2 5 3 4 8 2" xfId="5180" xr:uid="{00000000-0005-0000-0000-00003C140000}"/>
    <cellStyle name="Currency 2 5 3 4 8 2 2" xfId="5181" xr:uid="{00000000-0005-0000-0000-00003D140000}"/>
    <cellStyle name="Currency 2 5 3 4 8 3" xfId="5182" xr:uid="{00000000-0005-0000-0000-00003E140000}"/>
    <cellStyle name="Currency 2 5 3 5" xfId="5183" xr:uid="{00000000-0005-0000-0000-00003F140000}"/>
    <cellStyle name="Currency 2 5 3 5 10" xfId="5184" xr:uid="{00000000-0005-0000-0000-000040140000}"/>
    <cellStyle name="Currency 2 5 3 5 2" xfId="5185" xr:uid="{00000000-0005-0000-0000-000041140000}"/>
    <cellStyle name="Currency 2 5 3 5 2 2" xfId="5186" xr:uid="{00000000-0005-0000-0000-000042140000}"/>
    <cellStyle name="Currency 2 5 3 5 2 3" xfId="5187" xr:uid="{00000000-0005-0000-0000-000043140000}"/>
    <cellStyle name="Currency 2 5 3 5 2 3 2" xfId="5188" xr:uid="{00000000-0005-0000-0000-000044140000}"/>
    <cellStyle name="Currency 2 5 3 5 2 3 3" xfId="5189" xr:uid="{00000000-0005-0000-0000-000045140000}"/>
    <cellStyle name="Currency 2 5 3 5 2 4" xfId="5190" xr:uid="{00000000-0005-0000-0000-000046140000}"/>
    <cellStyle name="Currency 2 5 3 5 2 4 2" xfId="5191" xr:uid="{00000000-0005-0000-0000-000047140000}"/>
    <cellStyle name="Currency 2 5 3 5 2 4 2 2" xfId="5192" xr:uid="{00000000-0005-0000-0000-000048140000}"/>
    <cellStyle name="Currency 2 5 3 5 2 4 3" xfId="5193" xr:uid="{00000000-0005-0000-0000-000049140000}"/>
    <cellStyle name="Currency 2 5 3 5 2 5" xfId="5194" xr:uid="{00000000-0005-0000-0000-00004A140000}"/>
    <cellStyle name="Currency 2 5 3 5 2 5 2" xfId="5195" xr:uid="{00000000-0005-0000-0000-00004B140000}"/>
    <cellStyle name="Currency 2 5 3 5 2 5 2 2" xfId="5196" xr:uid="{00000000-0005-0000-0000-00004C140000}"/>
    <cellStyle name="Currency 2 5 3 5 2 5 3" xfId="5197" xr:uid="{00000000-0005-0000-0000-00004D140000}"/>
    <cellStyle name="Currency 2 5 3 5 2 6" xfId="5198" xr:uid="{00000000-0005-0000-0000-00004E140000}"/>
    <cellStyle name="Currency 2 5 3 5 2 6 2" xfId="5199" xr:uid="{00000000-0005-0000-0000-00004F140000}"/>
    <cellStyle name="Currency 2 5 3 5 2 6 2 2" xfId="5200" xr:uid="{00000000-0005-0000-0000-000050140000}"/>
    <cellStyle name="Currency 2 5 3 5 2 6 3" xfId="5201" xr:uid="{00000000-0005-0000-0000-000051140000}"/>
    <cellStyle name="Currency 2 5 3 5 2 7" xfId="5202" xr:uid="{00000000-0005-0000-0000-000052140000}"/>
    <cellStyle name="Currency 2 5 3 5 2 7 2" xfId="5203" xr:uid="{00000000-0005-0000-0000-000053140000}"/>
    <cellStyle name="Currency 2 5 3 5 2 8" xfId="5204" xr:uid="{00000000-0005-0000-0000-000054140000}"/>
    <cellStyle name="Currency 2 5 3 5 2 8 2" xfId="5205" xr:uid="{00000000-0005-0000-0000-000055140000}"/>
    <cellStyle name="Currency 2 5 3 5 2 9" xfId="5206" xr:uid="{00000000-0005-0000-0000-000056140000}"/>
    <cellStyle name="Currency 2 5 3 5 3" xfId="5207" xr:uid="{00000000-0005-0000-0000-000057140000}"/>
    <cellStyle name="Currency 2 5 3 5 4" xfId="5208" xr:uid="{00000000-0005-0000-0000-000058140000}"/>
    <cellStyle name="Currency 2 5 3 5 4 2" xfId="5209" xr:uid="{00000000-0005-0000-0000-000059140000}"/>
    <cellStyle name="Currency 2 5 3 5 4 3" xfId="5210" xr:uid="{00000000-0005-0000-0000-00005A140000}"/>
    <cellStyle name="Currency 2 5 3 5 5" xfId="5211" xr:uid="{00000000-0005-0000-0000-00005B140000}"/>
    <cellStyle name="Currency 2 5 3 5 5 2" xfId="5212" xr:uid="{00000000-0005-0000-0000-00005C140000}"/>
    <cellStyle name="Currency 2 5 3 5 5 2 2" xfId="5213" xr:uid="{00000000-0005-0000-0000-00005D140000}"/>
    <cellStyle name="Currency 2 5 3 5 5 3" xfId="5214" xr:uid="{00000000-0005-0000-0000-00005E140000}"/>
    <cellStyle name="Currency 2 5 3 5 6" xfId="5215" xr:uid="{00000000-0005-0000-0000-00005F140000}"/>
    <cellStyle name="Currency 2 5 3 5 6 2" xfId="5216" xr:uid="{00000000-0005-0000-0000-000060140000}"/>
    <cellStyle name="Currency 2 5 3 5 6 2 2" xfId="5217" xr:uid="{00000000-0005-0000-0000-000061140000}"/>
    <cellStyle name="Currency 2 5 3 5 6 3" xfId="5218" xr:uid="{00000000-0005-0000-0000-000062140000}"/>
    <cellStyle name="Currency 2 5 3 5 7" xfId="5219" xr:uid="{00000000-0005-0000-0000-000063140000}"/>
    <cellStyle name="Currency 2 5 3 5 7 2" xfId="5220" xr:uid="{00000000-0005-0000-0000-000064140000}"/>
    <cellStyle name="Currency 2 5 3 5 7 2 2" xfId="5221" xr:uid="{00000000-0005-0000-0000-000065140000}"/>
    <cellStyle name="Currency 2 5 3 5 7 3" xfId="5222" xr:uid="{00000000-0005-0000-0000-000066140000}"/>
    <cellStyle name="Currency 2 5 3 5 8" xfId="5223" xr:uid="{00000000-0005-0000-0000-000067140000}"/>
    <cellStyle name="Currency 2 5 3 5 8 2" xfId="5224" xr:uid="{00000000-0005-0000-0000-000068140000}"/>
    <cellStyle name="Currency 2 5 3 5 9" xfId="5225" xr:uid="{00000000-0005-0000-0000-000069140000}"/>
    <cellStyle name="Currency 2 5 3 5 9 2" xfId="5226" xr:uid="{00000000-0005-0000-0000-00006A140000}"/>
    <cellStyle name="Currency 2 5 3 6" xfId="5227" xr:uid="{00000000-0005-0000-0000-00006B140000}"/>
    <cellStyle name="Currency 2 5 3 6 2" xfId="5228" xr:uid="{00000000-0005-0000-0000-00006C140000}"/>
    <cellStyle name="Currency 2 5 3 6 2 10" xfId="5229" xr:uid="{00000000-0005-0000-0000-00006D140000}"/>
    <cellStyle name="Currency 2 5 3 6 2 2" xfId="5230" xr:uid="{00000000-0005-0000-0000-00006E140000}"/>
    <cellStyle name="Currency 2 5 3 6 2 3" xfId="5231" xr:uid="{00000000-0005-0000-0000-00006F140000}"/>
    <cellStyle name="Currency 2 5 3 6 2 4" xfId="5232" xr:uid="{00000000-0005-0000-0000-000070140000}"/>
    <cellStyle name="Currency 2 5 3 6 2 4 2" xfId="5233" xr:uid="{00000000-0005-0000-0000-000071140000}"/>
    <cellStyle name="Currency 2 5 3 6 2 4 2 2" xfId="5234" xr:uid="{00000000-0005-0000-0000-000072140000}"/>
    <cellStyle name="Currency 2 5 3 6 2 4 3" xfId="5235" xr:uid="{00000000-0005-0000-0000-000073140000}"/>
    <cellStyle name="Currency 2 5 3 6 2 5" xfId="5236" xr:uid="{00000000-0005-0000-0000-000074140000}"/>
    <cellStyle name="Currency 2 5 3 6 2 5 2" xfId="5237" xr:uid="{00000000-0005-0000-0000-000075140000}"/>
    <cellStyle name="Currency 2 5 3 6 2 5 2 2" xfId="5238" xr:uid="{00000000-0005-0000-0000-000076140000}"/>
    <cellStyle name="Currency 2 5 3 6 2 5 3" xfId="5239" xr:uid="{00000000-0005-0000-0000-000077140000}"/>
    <cellStyle name="Currency 2 5 3 6 2 6" xfId="5240" xr:uid="{00000000-0005-0000-0000-000078140000}"/>
    <cellStyle name="Currency 2 5 3 6 2 6 2" xfId="5241" xr:uid="{00000000-0005-0000-0000-000079140000}"/>
    <cellStyle name="Currency 2 5 3 6 2 6 2 2" xfId="5242" xr:uid="{00000000-0005-0000-0000-00007A140000}"/>
    <cellStyle name="Currency 2 5 3 6 2 6 3" xfId="5243" xr:uid="{00000000-0005-0000-0000-00007B140000}"/>
    <cellStyle name="Currency 2 5 3 6 2 7" xfId="5244" xr:uid="{00000000-0005-0000-0000-00007C140000}"/>
    <cellStyle name="Currency 2 5 3 6 2 7 2" xfId="5245" xr:uid="{00000000-0005-0000-0000-00007D140000}"/>
    <cellStyle name="Currency 2 5 3 6 2 8" xfId="5246" xr:uid="{00000000-0005-0000-0000-00007E140000}"/>
    <cellStyle name="Currency 2 5 3 6 2 8 2" xfId="5247" xr:uid="{00000000-0005-0000-0000-00007F140000}"/>
    <cellStyle name="Currency 2 5 3 6 2 9" xfId="5248" xr:uid="{00000000-0005-0000-0000-000080140000}"/>
    <cellStyle name="Currency 2 5 3 6 3" xfId="5249" xr:uid="{00000000-0005-0000-0000-000081140000}"/>
    <cellStyle name="Currency 2 5 3 6 4" xfId="5250" xr:uid="{00000000-0005-0000-0000-000082140000}"/>
    <cellStyle name="Currency 2 5 3 6 4 2" xfId="5251" xr:uid="{00000000-0005-0000-0000-000083140000}"/>
    <cellStyle name="Currency 2 5 3 6 4 2 2" xfId="5252" xr:uid="{00000000-0005-0000-0000-000084140000}"/>
    <cellStyle name="Currency 2 5 3 6 4 3" xfId="5253" xr:uid="{00000000-0005-0000-0000-000085140000}"/>
    <cellStyle name="Currency 2 5 3 6 5" xfId="5254" xr:uid="{00000000-0005-0000-0000-000086140000}"/>
    <cellStyle name="Currency 2 5 3 6 5 2" xfId="5255" xr:uid="{00000000-0005-0000-0000-000087140000}"/>
    <cellStyle name="Currency 2 5 3 6 5 2 2" xfId="5256" xr:uid="{00000000-0005-0000-0000-000088140000}"/>
    <cellStyle name="Currency 2 5 3 6 5 3" xfId="5257" xr:uid="{00000000-0005-0000-0000-000089140000}"/>
    <cellStyle name="Currency 2 5 3 7" xfId="5258" xr:uid="{00000000-0005-0000-0000-00008A140000}"/>
    <cellStyle name="Currency 2 5 3 7 2" xfId="5259" xr:uid="{00000000-0005-0000-0000-00008B140000}"/>
    <cellStyle name="Currency 2 5 3 7 3" xfId="5260" xr:uid="{00000000-0005-0000-0000-00008C140000}"/>
    <cellStyle name="Currency 2 5 3 7 3 2" xfId="5261" xr:uid="{00000000-0005-0000-0000-00008D140000}"/>
    <cellStyle name="Currency 2 5 3 7 3 3" xfId="5262" xr:uid="{00000000-0005-0000-0000-00008E140000}"/>
    <cellStyle name="Currency 2 5 3 7 4" xfId="5263" xr:uid="{00000000-0005-0000-0000-00008F140000}"/>
    <cellStyle name="Currency 2 5 3 7 4 2" xfId="5264" xr:uid="{00000000-0005-0000-0000-000090140000}"/>
    <cellStyle name="Currency 2 5 3 7 4 2 2" xfId="5265" xr:uid="{00000000-0005-0000-0000-000091140000}"/>
    <cellStyle name="Currency 2 5 3 7 4 3" xfId="5266" xr:uid="{00000000-0005-0000-0000-000092140000}"/>
    <cellStyle name="Currency 2 5 3 7 5" xfId="5267" xr:uid="{00000000-0005-0000-0000-000093140000}"/>
    <cellStyle name="Currency 2 5 3 7 5 2" xfId="5268" xr:uid="{00000000-0005-0000-0000-000094140000}"/>
    <cellStyle name="Currency 2 5 3 7 5 2 2" xfId="5269" xr:uid="{00000000-0005-0000-0000-000095140000}"/>
    <cellStyle name="Currency 2 5 3 7 5 3" xfId="5270" xr:uid="{00000000-0005-0000-0000-000096140000}"/>
    <cellStyle name="Currency 2 5 3 7 6" xfId="5271" xr:uid="{00000000-0005-0000-0000-000097140000}"/>
    <cellStyle name="Currency 2 5 3 7 6 2" xfId="5272" xr:uid="{00000000-0005-0000-0000-000098140000}"/>
    <cellStyle name="Currency 2 5 3 7 6 2 2" xfId="5273" xr:uid="{00000000-0005-0000-0000-000099140000}"/>
    <cellStyle name="Currency 2 5 3 7 6 3" xfId="5274" xr:uid="{00000000-0005-0000-0000-00009A140000}"/>
    <cellStyle name="Currency 2 5 3 7 7" xfId="5275" xr:uid="{00000000-0005-0000-0000-00009B140000}"/>
    <cellStyle name="Currency 2 5 3 7 7 2" xfId="5276" xr:uid="{00000000-0005-0000-0000-00009C140000}"/>
    <cellStyle name="Currency 2 5 3 7 8" xfId="5277" xr:uid="{00000000-0005-0000-0000-00009D140000}"/>
    <cellStyle name="Currency 2 5 3 7 8 2" xfId="5278" xr:uid="{00000000-0005-0000-0000-00009E140000}"/>
    <cellStyle name="Currency 2 5 3 7 9" xfId="5279" xr:uid="{00000000-0005-0000-0000-00009F140000}"/>
    <cellStyle name="Currency 2 5 3 8" xfId="5280" xr:uid="{00000000-0005-0000-0000-0000A0140000}"/>
    <cellStyle name="Currency 2 5 3 8 2" xfId="5281" xr:uid="{00000000-0005-0000-0000-0000A1140000}"/>
    <cellStyle name="Currency 2 5 3 8 3" xfId="5282" xr:uid="{00000000-0005-0000-0000-0000A2140000}"/>
    <cellStyle name="Currency 2 5 3 9" xfId="5283" xr:uid="{00000000-0005-0000-0000-0000A3140000}"/>
    <cellStyle name="Currency 2 5 4" xfId="5284" xr:uid="{00000000-0005-0000-0000-0000A4140000}"/>
    <cellStyle name="Currency 2 5 4 10" xfId="5285" xr:uid="{00000000-0005-0000-0000-0000A5140000}"/>
    <cellStyle name="Currency 2 5 4 10 2" xfId="5286" xr:uid="{00000000-0005-0000-0000-0000A6140000}"/>
    <cellStyle name="Currency 2 5 4 10 2 2" xfId="5287" xr:uid="{00000000-0005-0000-0000-0000A7140000}"/>
    <cellStyle name="Currency 2 5 4 10 3" xfId="5288" xr:uid="{00000000-0005-0000-0000-0000A8140000}"/>
    <cellStyle name="Currency 2 5 4 11" xfId="5289" xr:uid="{00000000-0005-0000-0000-0000A9140000}"/>
    <cellStyle name="Currency 2 5 4 11 2" xfId="5290" xr:uid="{00000000-0005-0000-0000-0000AA140000}"/>
    <cellStyle name="Currency 2 5 4 12" xfId="5291" xr:uid="{00000000-0005-0000-0000-0000AB140000}"/>
    <cellStyle name="Currency 2 5 4 12 2" xfId="5292" xr:uid="{00000000-0005-0000-0000-0000AC140000}"/>
    <cellStyle name="Currency 2 5 4 13" xfId="5293" xr:uid="{00000000-0005-0000-0000-0000AD140000}"/>
    <cellStyle name="Currency 2 5 4 14" xfId="5294" xr:uid="{00000000-0005-0000-0000-0000AE140000}"/>
    <cellStyle name="Currency 2 5 4 15" xfId="5295" xr:uid="{00000000-0005-0000-0000-0000AF140000}"/>
    <cellStyle name="Currency 2 5 4 2" xfId="5296" xr:uid="{00000000-0005-0000-0000-0000B0140000}"/>
    <cellStyle name="Currency 2 5 4 2 2" xfId="5297" xr:uid="{00000000-0005-0000-0000-0000B1140000}"/>
    <cellStyle name="Currency 2 5 4 2 2 2" xfId="5298" xr:uid="{00000000-0005-0000-0000-0000B2140000}"/>
    <cellStyle name="Currency 2 5 4 2 2 3" xfId="5299" xr:uid="{00000000-0005-0000-0000-0000B3140000}"/>
    <cellStyle name="Currency 2 5 4 2 2 3 2" xfId="5300" xr:uid="{00000000-0005-0000-0000-0000B4140000}"/>
    <cellStyle name="Currency 2 5 4 2 2 3 3" xfId="5301" xr:uid="{00000000-0005-0000-0000-0000B5140000}"/>
    <cellStyle name="Currency 2 5 4 2 2 4" xfId="5302" xr:uid="{00000000-0005-0000-0000-0000B6140000}"/>
    <cellStyle name="Currency 2 5 4 2 2 4 2" xfId="5303" xr:uid="{00000000-0005-0000-0000-0000B7140000}"/>
    <cellStyle name="Currency 2 5 4 2 2 4 2 2" xfId="5304" xr:uid="{00000000-0005-0000-0000-0000B8140000}"/>
    <cellStyle name="Currency 2 5 4 2 2 4 3" xfId="5305" xr:uid="{00000000-0005-0000-0000-0000B9140000}"/>
    <cellStyle name="Currency 2 5 4 2 2 5" xfId="5306" xr:uid="{00000000-0005-0000-0000-0000BA140000}"/>
    <cellStyle name="Currency 2 5 4 2 2 5 2" xfId="5307" xr:uid="{00000000-0005-0000-0000-0000BB140000}"/>
    <cellStyle name="Currency 2 5 4 2 2 5 2 2" xfId="5308" xr:uid="{00000000-0005-0000-0000-0000BC140000}"/>
    <cellStyle name="Currency 2 5 4 2 2 5 3" xfId="5309" xr:uid="{00000000-0005-0000-0000-0000BD140000}"/>
    <cellStyle name="Currency 2 5 4 2 2 6" xfId="5310" xr:uid="{00000000-0005-0000-0000-0000BE140000}"/>
    <cellStyle name="Currency 2 5 4 2 2 6 2" xfId="5311" xr:uid="{00000000-0005-0000-0000-0000BF140000}"/>
    <cellStyle name="Currency 2 5 4 2 2 6 2 2" xfId="5312" xr:uid="{00000000-0005-0000-0000-0000C0140000}"/>
    <cellStyle name="Currency 2 5 4 2 2 6 3" xfId="5313" xr:uid="{00000000-0005-0000-0000-0000C1140000}"/>
    <cellStyle name="Currency 2 5 4 2 2 7" xfId="5314" xr:uid="{00000000-0005-0000-0000-0000C2140000}"/>
    <cellStyle name="Currency 2 5 4 2 2 7 2" xfId="5315" xr:uid="{00000000-0005-0000-0000-0000C3140000}"/>
    <cellStyle name="Currency 2 5 4 2 2 8" xfId="5316" xr:uid="{00000000-0005-0000-0000-0000C4140000}"/>
    <cellStyle name="Currency 2 5 4 2 2 8 2" xfId="5317" xr:uid="{00000000-0005-0000-0000-0000C5140000}"/>
    <cellStyle name="Currency 2 5 4 2 2 9" xfId="5318" xr:uid="{00000000-0005-0000-0000-0000C6140000}"/>
    <cellStyle name="Currency 2 5 4 2 3" xfId="5319" xr:uid="{00000000-0005-0000-0000-0000C7140000}"/>
    <cellStyle name="Currency 2 5 4 2 3 2" xfId="5320" xr:uid="{00000000-0005-0000-0000-0000C8140000}"/>
    <cellStyle name="Currency 2 5 4 2 3 3" xfId="5321" xr:uid="{00000000-0005-0000-0000-0000C9140000}"/>
    <cellStyle name="Currency 2 5 4 2 3 3 2" xfId="5322" xr:uid="{00000000-0005-0000-0000-0000CA140000}"/>
    <cellStyle name="Currency 2 5 4 2 3 3 3" xfId="5323" xr:uid="{00000000-0005-0000-0000-0000CB140000}"/>
    <cellStyle name="Currency 2 5 4 2 3 4" xfId="5324" xr:uid="{00000000-0005-0000-0000-0000CC140000}"/>
    <cellStyle name="Currency 2 5 4 2 3 4 2" xfId="5325" xr:uid="{00000000-0005-0000-0000-0000CD140000}"/>
    <cellStyle name="Currency 2 5 4 2 3 4 2 2" xfId="5326" xr:uid="{00000000-0005-0000-0000-0000CE140000}"/>
    <cellStyle name="Currency 2 5 4 2 3 4 3" xfId="5327" xr:uid="{00000000-0005-0000-0000-0000CF140000}"/>
    <cellStyle name="Currency 2 5 4 2 3 5" xfId="5328" xr:uid="{00000000-0005-0000-0000-0000D0140000}"/>
    <cellStyle name="Currency 2 5 4 2 3 5 2" xfId="5329" xr:uid="{00000000-0005-0000-0000-0000D1140000}"/>
    <cellStyle name="Currency 2 5 4 2 3 5 2 2" xfId="5330" xr:uid="{00000000-0005-0000-0000-0000D2140000}"/>
    <cellStyle name="Currency 2 5 4 2 3 5 3" xfId="5331" xr:uid="{00000000-0005-0000-0000-0000D3140000}"/>
    <cellStyle name="Currency 2 5 4 2 3 6" xfId="5332" xr:uid="{00000000-0005-0000-0000-0000D4140000}"/>
    <cellStyle name="Currency 2 5 4 2 3 6 2" xfId="5333" xr:uid="{00000000-0005-0000-0000-0000D5140000}"/>
    <cellStyle name="Currency 2 5 4 2 3 6 2 2" xfId="5334" xr:uid="{00000000-0005-0000-0000-0000D6140000}"/>
    <cellStyle name="Currency 2 5 4 2 3 6 3" xfId="5335" xr:uid="{00000000-0005-0000-0000-0000D7140000}"/>
    <cellStyle name="Currency 2 5 4 2 3 7" xfId="5336" xr:uid="{00000000-0005-0000-0000-0000D8140000}"/>
    <cellStyle name="Currency 2 5 4 2 3 7 2" xfId="5337" xr:uid="{00000000-0005-0000-0000-0000D9140000}"/>
    <cellStyle name="Currency 2 5 4 2 3 8" xfId="5338" xr:uid="{00000000-0005-0000-0000-0000DA140000}"/>
    <cellStyle name="Currency 2 5 4 2 3 8 2" xfId="5339" xr:uid="{00000000-0005-0000-0000-0000DB140000}"/>
    <cellStyle name="Currency 2 5 4 2 3 9" xfId="5340" xr:uid="{00000000-0005-0000-0000-0000DC140000}"/>
    <cellStyle name="Currency 2 5 4 2 4" xfId="5341" xr:uid="{00000000-0005-0000-0000-0000DD140000}"/>
    <cellStyle name="Currency 2 5 4 2 4 2" xfId="5342" xr:uid="{00000000-0005-0000-0000-0000DE140000}"/>
    <cellStyle name="Currency 2 5 4 2 4 3" xfId="5343" xr:uid="{00000000-0005-0000-0000-0000DF140000}"/>
    <cellStyle name="Currency 2 5 4 2 4 3 2" xfId="5344" xr:uid="{00000000-0005-0000-0000-0000E0140000}"/>
    <cellStyle name="Currency 2 5 4 2 4 3 2 2" xfId="5345" xr:uid="{00000000-0005-0000-0000-0000E1140000}"/>
    <cellStyle name="Currency 2 5 4 2 4 3 3" xfId="5346" xr:uid="{00000000-0005-0000-0000-0000E2140000}"/>
    <cellStyle name="Currency 2 5 4 2 4 4" xfId="5347" xr:uid="{00000000-0005-0000-0000-0000E3140000}"/>
    <cellStyle name="Currency 2 5 4 2 4 4 2" xfId="5348" xr:uid="{00000000-0005-0000-0000-0000E4140000}"/>
    <cellStyle name="Currency 2 5 4 2 4 4 2 2" xfId="5349" xr:uid="{00000000-0005-0000-0000-0000E5140000}"/>
    <cellStyle name="Currency 2 5 4 2 4 4 3" xfId="5350" xr:uid="{00000000-0005-0000-0000-0000E6140000}"/>
    <cellStyle name="Currency 2 5 4 2 4 5" xfId="5351" xr:uid="{00000000-0005-0000-0000-0000E7140000}"/>
    <cellStyle name="Currency 2 5 4 2 4 5 2" xfId="5352" xr:uid="{00000000-0005-0000-0000-0000E8140000}"/>
    <cellStyle name="Currency 2 5 4 2 4 5 2 2" xfId="5353" xr:uid="{00000000-0005-0000-0000-0000E9140000}"/>
    <cellStyle name="Currency 2 5 4 2 4 5 3" xfId="5354" xr:uid="{00000000-0005-0000-0000-0000EA140000}"/>
    <cellStyle name="Currency 2 5 4 2 4 6" xfId="5355" xr:uid="{00000000-0005-0000-0000-0000EB140000}"/>
    <cellStyle name="Currency 2 5 4 2 4 6 2" xfId="5356" xr:uid="{00000000-0005-0000-0000-0000EC140000}"/>
    <cellStyle name="Currency 2 5 4 2 4 7" xfId="5357" xr:uid="{00000000-0005-0000-0000-0000ED140000}"/>
    <cellStyle name="Currency 2 5 4 2 4 7 2" xfId="5358" xr:uid="{00000000-0005-0000-0000-0000EE140000}"/>
    <cellStyle name="Currency 2 5 4 2 4 8" xfId="5359" xr:uid="{00000000-0005-0000-0000-0000EF140000}"/>
    <cellStyle name="Currency 2 5 4 2 4 9" xfId="5360" xr:uid="{00000000-0005-0000-0000-0000F0140000}"/>
    <cellStyle name="Currency 2 5 4 2 5" xfId="5361" xr:uid="{00000000-0005-0000-0000-0000F1140000}"/>
    <cellStyle name="Currency 2 5 4 2 5 2" xfId="5362" xr:uid="{00000000-0005-0000-0000-0000F2140000}"/>
    <cellStyle name="Currency 2 5 4 2 5 3" xfId="5363" xr:uid="{00000000-0005-0000-0000-0000F3140000}"/>
    <cellStyle name="Currency 2 5 4 2 6" xfId="5364" xr:uid="{00000000-0005-0000-0000-0000F4140000}"/>
    <cellStyle name="Currency 2 5 4 2 6 2" xfId="5365" xr:uid="{00000000-0005-0000-0000-0000F5140000}"/>
    <cellStyle name="Currency 2 5 4 2 6 2 2" xfId="5366" xr:uid="{00000000-0005-0000-0000-0000F6140000}"/>
    <cellStyle name="Currency 2 5 4 2 6 2 2 2" xfId="5367" xr:uid="{00000000-0005-0000-0000-0000F7140000}"/>
    <cellStyle name="Currency 2 5 4 2 6 2 3" xfId="5368" xr:uid="{00000000-0005-0000-0000-0000F8140000}"/>
    <cellStyle name="Currency 2 5 4 2 6 3" xfId="5369" xr:uid="{00000000-0005-0000-0000-0000F9140000}"/>
    <cellStyle name="Currency 2 5 4 2 6 3 2" xfId="5370" xr:uid="{00000000-0005-0000-0000-0000FA140000}"/>
    <cellStyle name="Currency 2 5 4 2 6 3 2 2" xfId="5371" xr:uid="{00000000-0005-0000-0000-0000FB140000}"/>
    <cellStyle name="Currency 2 5 4 2 6 3 3" xfId="5372" xr:uid="{00000000-0005-0000-0000-0000FC140000}"/>
    <cellStyle name="Currency 2 5 4 2 6 4" xfId="5373" xr:uid="{00000000-0005-0000-0000-0000FD140000}"/>
    <cellStyle name="Currency 2 5 4 2 6 4 2" xfId="5374" xr:uid="{00000000-0005-0000-0000-0000FE140000}"/>
    <cellStyle name="Currency 2 5 4 2 6 4 2 2" xfId="5375" xr:uid="{00000000-0005-0000-0000-0000FF140000}"/>
    <cellStyle name="Currency 2 5 4 2 6 4 3" xfId="5376" xr:uid="{00000000-0005-0000-0000-000000150000}"/>
    <cellStyle name="Currency 2 5 4 2 6 5" xfId="5377" xr:uid="{00000000-0005-0000-0000-000001150000}"/>
    <cellStyle name="Currency 2 5 4 2 6 5 2" xfId="5378" xr:uid="{00000000-0005-0000-0000-000002150000}"/>
    <cellStyle name="Currency 2 5 4 2 6 6" xfId="5379" xr:uid="{00000000-0005-0000-0000-000003150000}"/>
    <cellStyle name="Currency 2 5 4 2 6 6 2" xfId="5380" xr:uid="{00000000-0005-0000-0000-000004150000}"/>
    <cellStyle name="Currency 2 5 4 2 6 7" xfId="5381" xr:uid="{00000000-0005-0000-0000-000005150000}"/>
    <cellStyle name="Currency 2 5 4 2 7" xfId="5382" xr:uid="{00000000-0005-0000-0000-000006150000}"/>
    <cellStyle name="Currency 2 5 4 2 7 2" xfId="5383" xr:uid="{00000000-0005-0000-0000-000007150000}"/>
    <cellStyle name="Currency 2 5 4 2 7 2 2" xfId="5384" xr:uid="{00000000-0005-0000-0000-000008150000}"/>
    <cellStyle name="Currency 2 5 4 2 7 3" xfId="5385" xr:uid="{00000000-0005-0000-0000-000009150000}"/>
    <cellStyle name="Currency 2 5 4 2 8" xfId="5386" xr:uid="{00000000-0005-0000-0000-00000A150000}"/>
    <cellStyle name="Currency 2 5 4 2 8 2" xfId="5387" xr:uid="{00000000-0005-0000-0000-00000B150000}"/>
    <cellStyle name="Currency 2 5 4 2 8 2 2" xfId="5388" xr:uid="{00000000-0005-0000-0000-00000C150000}"/>
    <cellStyle name="Currency 2 5 4 2 8 3" xfId="5389" xr:uid="{00000000-0005-0000-0000-00000D150000}"/>
    <cellStyle name="Currency 2 5 4 3" xfId="5390" xr:uid="{00000000-0005-0000-0000-00000E150000}"/>
    <cellStyle name="Currency 2 5 4 3 10" xfId="5391" xr:uid="{00000000-0005-0000-0000-00000F150000}"/>
    <cellStyle name="Currency 2 5 4 3 2" xfId="5392" xr:uid="{00000000-0005-0000-0000-000010150000}"/>
    <cellStyle name="Currency 2 5 4 3 2 2" xfId="5393" xr:uid="{00000000-0005-0000-0000-000011150000}"/>
    <cellStyle name="Currency 2 5 4 3 2 3" xfId="5394" xr:uid="{00000000-0005-0000-0000-000012150000}"/>
    <cellStyle name="Currency 2 5 4 3 2 3 2" xfId="5395" xr:uid="{00000000-0005-0000-0000-000013150000}"/>
    <cellStyle name="Currency 2 5 4 3 2 3 3" xfId="5396" xr:uid="{00000000-0005-0000-0000-000014150000}"/>
    <cellStyle name="Currency 2 5 4 3 2 4" xfId="5397" xr:uid="{00000000-0005-0000-0000-000015150000}"/>
    <cellStyle name="Currency 2 5 4 3 2 4 2" xfId="5398" xr:uid="{00000000-0005-0000-0000-000016150000}"/>
    <cellStyle name="Currency 2 5 4 3 2 4 2 2" xfId="5399" xr:uid="{00000000-0005-0000-0000-000017150000}"/>
    <cellStyle name="Currency 2 5 4 3 2 4 3" xfId="5400" xr:uid="{00000000-0005-0000-0000-000018150000}"/>
    <cellStyle name="Currency 2 5 4 3 2 5" xfId="5401" xr:uid="{00000000-0005-0000-0000-000019150000}"/>
    <cellStyle name="Currency 2 5 4 3 2 5 2" xfId="5402" xr:uid="{00000000-0005-0000-0000-00001A150000}"/>
    <cellStyle name="Currency 2 5 4 3 2 5 2 2" xfId="5403" xr:uid="{00000000-0005-0000-0000-00001B150000}"/>
    <cellStyle name="Currency 2 5 4 3 2 5 3" xfId="5404" xr:uid="{00000000-0005-0000-0000-00001C150000}"/>
    <cellStyle name="Currency 2 5 4 3 2 6" xfId="5405" xr:uid="{00000000-0005-0000-0000-00001D150000}"/>
    <cellStyle name="Currency 2 5 4 3 2 6 2" xfId="5406" xr:uid="{00000000-0005-0000-0000-00001E150000}"/>
    <cellStyle name="Currency 2 5 4 3 2 6 2 2" xfId="5407" xr:uid="{00000000-0005-0000-0000-00001F150000}"/>
    <cellStyle name="Currency 2 5 4 3 2 6 3" xfId="5408" xr:uid="{00000000-0005-0000-0000-000020150000}"/>
    <cellStyle name="Currency 2 5 4 3 2 7" xfId="5409" xr:uid="{00000000-0005-0000-0000-000021150000}"/>
    <cellStyle name="Currency 2 5 4 3 2 7 2" xfId="5410" xr:uid="{00000000-0005-0000-0000-000022150000}"/>
    <cellStyle name="Currency 2 5 4 3 2 8" xfId="5411" xr:uid="{00000000-0005-0000-0000-000023150000}"/>
    <cellStyle name="Currency 2 5 4 3 2 8 2" xfId="5412" xr:uid="{00000000-0005-0000-0000-000024150000}"/>
    <cellStyle name="Currency 2 5 4 3 2 9" xfId="5413" xr:uid="{00000000-0005-0000-0000-000025150000}"/>
    <cellStyle name="Currency 2 5 4 3 3" xfId="5414" xr:uid="{00000000-0005-0000-0000-000026150000}"/>
    <cellStyle name="Currency 2 5 4 3 4" xfId="5415" xr:uid="{00000000-0005-0000-0000-000027150000}"/>
    <cellStyle name="Currency 2 5 4 3 4 2" xfId="5416" xr:uid="{00000000-0005-0000-0000-000028150000}"/>
    <cellStyle name="Currency 2 5 4 3 4 3" xfId="5417" xr:uid="{00000000-0005-0000-0000-000029150000}"/>
    <cellStyle name="Currency 2 5 4 3 5" xfId="5418" xr:uid="{00000000-0005-0000-0000-00002A150000}"/>
    <cellStyle name="Currency 2 5 4 3 5 2" xfId="5419" xr:uid="{00000000-0005-0000-0000-00002B150000}"/>
    <cellStyle name="Currency 2 5 4 3 5 2 2" xfId="5420" xr:uid="{00000000-0005-0000-0000-00002C150000}"/>
    <cellStyle name="Currency 2 5 4 3 5 3" xfId="5421" xr:uid="{00000000-0005-0000-0000-00002D150000}"/>
    <cellStyle name="Currency 2 5 4 3 6" xfId="5422" xr:uid="{00000000-0005-0000-0000-00002E150000}"/>
    <cellStyle name="Currency 2 5 4 3 6 2" xfId="5423" xr:uid="{00000000-0005-0000-0000-00002F150000}"/>
    <cellStyle name="Currency 2 5 4 3 6 2 2" xfId="5424" xr:uid="{00000000-0005-0000-0000-000030150000}"/>
    <cellStyle name="Currency 2 5 4 3 6 3" xfId="5425" xr:uid="{00000000-0005-0000-0000-000031150000}"/>
    <cellStyle name="Currency 2 5 4 3 7" xfId="5426" xr:uid="{00000000-0005-0000-0000-000032150000}"/>
    <cellStyle name="Currency 2 5 4 3 7 2" xfId="5427" xr:uid="{00000000-0005-0000-0000-000033150000}"/>
    <cellStyle name="Currency 2 5 4 3 7 2 2" xfId="5428" xr:uid="{00000000-0005-0000-0000-000034150000}"/>
    <cellStyle name="Currency 2 5 4 3 7 3" xfId="5429" xr:uid="{00000000-0005-0000-0000-000035150000}"/>
    <cellStyle name="Currency 2 5 4 3 8" xfId="5430" xr:uid="{00000000-0005-0000-0000-000036150000}"/>
    <cellStyle name="Currency 2 5 4 3 8 2" xfId="5431" xr:uid="{00000000-0005-0000-0000-000037150000}"/>
    <cellStyle name="Currency 2 5 4 3 9" xfId="5432" xr:uid="{00000000-0005-0000-0000-000038150000}"/>
    <cellStyle name="Currency 2 5 4 3 9 2" xfId="5433" xr:uid="{00000000-0005-0000-0000-000039150000}"/>
    <cellStyle name="Currency 2 5 4 4" xfId="5434" xr:uid="{00000000-0005-0000-0000-00003A150000}"/>
    <cellStyle name="Currency 2 5 4 4 2" xfId="5435" xr:uid="{00000000-0005-0000-0000-00003B150000}"/>
    <cellStyle name="Currency 2 5 4 4 2 10" xfId="5436" xr:uid="{00000000-0005-0000-0000-00003C150000}"/>
    <cellStyle name="Currency 2 5 4 4 2 2" xfId="5437" xr:uid="{00000000-0005-0000-0000-00003D150000}"/>
    <cellStyle name="Currency 2 5 4 4 2 3" xfId="5438" xr:uid="{00000000-0005-0000-0000-00003E150000}"/>
    <cellStyle name="Currency 2 5 4 4 2 4" xfId="5439" xr:uid="{00000000-0005-0000-0000-00003F150000}"/>
    <cellStyle name="Currency 2 5 4 4 2 4 2" xfId="5440" xr:uid="{00000000-0005-0000-0000-000040150000}"/>
    <cellStyle name="Currency 2 5 4 4 2 4 2 2" xfId="5441" xr:uid="{00000000-0005-0000-0000-000041150000}"/>
    <cellStyle name="Currency 2 5 4 4 2 4 3" xfId="5442" xr:uid="{00000000-0005-0000-0000-000042150000}"/>
    <cellStyle name="Currency 2 5 4 4 2 5" xfId="5443" xr:uid="{00000000-0005-0000-0000-000043150000}"/>
    <cellStyle name="Currency 2 5 4 4 2 5 2" xfId="5444" xr:uid="{00000000-0005-0000-0000-000044150000}"/>
    <cellStyle name="Currency 2 5 4 4 2 5 2 2" xfId="5445" xr:uid="{00000000-0005-0000-0000-000045150000}"/>
    <cellStyle name="Currency 2 5 4 4 2 5 3" xfId="5446" xr:uid="{00000000-0005-0000-0000-000046150000}"/>
    <cellStyle name="Currency 2 5 4 4 2 6" xfId="5447" xr:uid="{00000000-0005-0000-0000-000047150000}"/>
    <cellStyle name="Currency 2 5 4 4 2 6 2" xfId="5448" xr:uid="{00000000-0005-0000-0000-000048150000}"/>
    <cellStyle name="Currency 2 5 4 4 2 6 2 2" xfId="5449" xr:uid="{00000000-0005-0000-0000-000049150000}"/>
    <cellStyle name="Currency 2 5 4 4 2 6 3" xfId="5450" xr:uid="{00000000-0005-0000-0000-00004A150000}"/>
    <cellStyle name="Currency 2 5 4 4 2 7" xfId="5451" xr:uid="{00000000-0005-0000-0000-00004B150000}"/>
    <cellStyle name="Currency 2 5 4 4 2 7 2" xfId="5452" xr:uid="{00000000-0005-0000-0000-00004C150000}"/>
    <cellStyle name="Currency 2 5 4 4 2 8" xfId="5453" xr:uid="{00000000-0005-0000-0000-00004D150000}"/>
    <cellStyle name="Currency 2 5 4 4 2 8 2" xfId="5454" xr:uid="{00000000-0005-0000-0000-00004E150000}"/>
    <cellStyle name="Currency 2 5 4 4 2 9" xfId="5455" xr:uid="{00000000-0005-0000-0000-00004F150000}"/>
    <cellStyle name="Currency 2 5 4 4 3" xfId="5456" xr:uid="{00000000-0005-0000-0000-000050150000}"/>
    <cellStyle name="Currency 2 5 4 4 4" xfId="5457" xr:uid="{00000000-0005-0000-0000-000051150000}"/>
    <cellStyle name="Currency 2 5 4 4 4 2" xfId="5458" xr:uid="{00000000-0005-0000-0000-000052150000}"/>
    <cellStyle name="Currency 2 5 4 4 4 2 2" xfId="5459" xr:uid="{00000000-0005-0000-0000-000053150000}"/>
    <cellStyle name="Currency 2 5 4 4 4 3" xfId="5460" xr:uid="{00000000-0005-0000-0000-000054150000}"/>
    <cellStyle name="Currency 2 5 4 4 5" xfId="5461" xr:uid="{00000000-0005-0000-0000-000055150000}"/>
    <cellStyle name="Currency 2 5 4 4 5 2" xfId="5462" xr:uid="{00000000-0005-0000-0000-000056150000}"/>
    <cellStyle name="Currency 2 5 4 4 5 2 2" xfId="5463" xr:uid="{00000000-0005-0000-0000-000057150000}"/>
    <cellStyle name="Currency 2 5 4 4 5 3" xfId="5464" xr:uid="{00000000-0005-0000-0000-000058150000}"/>
    <cellStyle name="Currency 2 5 4 5" xfId="5465" xr:uid="{00000000-0005-0000-0000-000059150000}"/>
    <cellStyle name="Currency 2 5 4 5 2" xfId="5466" xr:uid="{00000000-0005-0000-0000-00005A150000}"/>
    <cellStyle name="Currency 2 5 4 5 3" xfId="5467" xr:uid="{00000000-0005-0000-0000-00005B150000}"/>
    <cellStyle name="Currency 2 5 4 5 3 2" xfId="5468" xr:uid="{00000000-0005-0000-0000-00005C150000}"/>
    <cellStyle name="Currency 2 5 4 5 3 3" xfId="5469" xr:uid="{00000000-0005-0000-0000-00005D150000}"/>
    <cellStyle name="Currency 2 5 4 5 4" xfId="5470" xr:uid="{00000000-0005-0000-0000-00005E150000}"/>
    <cellStyle name="Currency 2 5 4 5 4 2" xfId="5471" xr:uid="{00000000-0005-0000-0000-00005F150000}"/>
    <cellStyle name="Currency 2 5 4 5 4 2 2" xfId="5472" xr:uid="{00000000-0005-0000-0000-000060150000}"/>
    <cellStyle name="Currency 2 5 4 5 4 3" xfId="5473" xr:uid="{00000000-0005-0000-0000-000061150000}"/>
    <cellStyle name="Currency 2 5 4 5 5" xfId="5474" xr:uid="{00000000-0005-0000-0000-000062150000}"/>
    <cellStyle name="Currency 2 5 4 5 5 2" xfId="5475" xr:uid="{00000000-0005-0000-0000-000063150000}"/>
    <cellStyle name="Currency 2 5 4 5 5 2 2" xfId="5476" xr:uid="{00000000-0005-0000-0000-000064150000}"/>
    <cellStyle name="Currency 2 5 4 5 5 3" xfId="5477" xr:uid="{00000000-0005-0000-0000-000065150000}"/>
    <cellStyle name="Currency 2 5 4 5 6" xfId="5478" xr:uid="{00000000-0005-0000-0000-000066150000}"/>
    <cellStyle name="Currency 2 5 4 5 6 2" xfId="5479" xr:uid="{00000000-0005-0000-0000-000067150000}"/>
    <cellStyle name="Currency 2 5 4 5 6 2 2" xfId="5480" xr:uid="{00000000-0005-0000-0000-000068150000}"/>
    <cellStyle name="Currency 2 5 4 5 6 3" xfId="5481" xr:uid="{00000000-0005-0000-0000-000069150000}"/>
    <cellStyle name="Currency 2 5 4 5 7" xfId="5482" xr:uid="{00000000-0005-0000-0000-00006A150000}"/>
    <cellStyle name="Currency 2 5 4 5 7 2" xfId="5483" xr:uid="{00000000-0005-0000-0000-00006B150000}"/>
    <cellStyle name="Currency 2 5 4 5 8" xfId="5484" xr:uid="{00000000-0005-0000-0000-00006C150000}"/>
    <cellStyle name="Currency 2 5 4 5 8 2" xfId="5485" xr:uid="{00000000-0005-0000-0000-00006D150000}"/>
    <cellStyle name="Currency 2 5 4 5 9" xfId="5486" xr:uid="{00000000-0005-0000-0000-00006E150000}"/>
    <cellStyle name="Currency 2 5 4 6" xfId="5487" xr:uid="{00000000-0005-0000-0000-00006F150000}"/>
    <cellStyle name="Currency 2 5 4 6 2" xfId="5488" xr:uid="{00000000-0005-0000-0000-000070150000}"/>
    <cellStyle name="Currency 2 5 4 6 3" xfId="5489" xr:uid="{00000000-0005-0000-0000-000071150000}"/>
    <cellStyle name="Currency 2 5 4 7" xfId="5490" xr:uid="{00000000-0005-0000-0000-000072150000}"/>
    <cellStyle name="Currency 2 5 4 8" xfId="5491" xr:uid="{00000000-0005-0000-0000-000073150000}"/>
    <cellStyle name="Currency 2 5 4 8 2" xfId="5492" xr:uid="{00000000-0005-0000-0000-000074150000}"/>
    <cellStyle name="Currency 2 5 4 8 2 2" xfId="5493" xr:uid="{00000000-0005-0000-0000-000075150000}"/>
    <cellStyle name="Currency 2 5 4 8 3" xfId="5494" xr:uid="{00000000-0005-0000-0000-000076150000}"/>
    <cellStyle name="Currency 2 5 4 8 4" xfId="5495" xr:uid="{00000000-0005-0000-0000-000077150000}"/>
    <cellStyle name="Currency 2 5 4 9" xfId="5496" xr:uid="{00000000-0005-0000-0000-000078150000}"/>
    <cellStyle name="Currency 2 5 4 9 2" xfId="5497" xr:uid="{00000000-0005-0000-0000-000079150000}"/>
    <cellStyle name="Currency 2 5 4 9 2 2" xfId="5498" xr:uid="{00000000-0005-0000-0000-00007A150000}"/>
    <cellStyle name="Currency 2 5 4 9 3" xfId="5499" xr:uid="{00000000-0005-0000-0000-00007B150000}"/>
    <cellStyle name="Currency 2 5 5" xfId="5500" xr:uid="{00000000-0005-0000-0000-00007C150000}"/>
    <cellStyle name="Currency 2 5 5 10" xfId="5501" xr:uid="{00000000-0005-0000-0000-00007D150000}"/>
    <cellStyle name="Currency 2 5 5 10 2" xfId="5502" xr:uid="{00000000-0005-0000-0000-00007E150000}"/>
    <cellStyle name="Currency 2 5 5 10 2 2" xfId="5503" xr:uid="{00000000-0005-0000-0000-00007F150000}"/>
    <cellStyle name="Currency 2 5 5 10 3" xfId="5504" xr:uid="{00000000-0005-0000-0000-000080150000}"/>
    <cellStyle name="Currency 2 5 5 11" xfId="5505" xr:uid="{00000000-0005-0000-0000-000081150000}"/>
    <cellStyle name="Currency 2 5 5 11 2" xfId="5506" xr:uid="{00000000-0005-0000-0000-000082150000}"/>
    <cellStyle name="Currency 2 5 5 12" xfId="5507" xr:uid="{00000000-0005-0000-0000-000083150000}"/>
    <cellStyle name="Currency 2 5 5 12 2" xfId="5508" xr:uid="{00000000-0005-0000-0000-000084150000}"/>
    <cellStyle name="Currency 2 5 5 13" xfId="5509" xr:uid="{00000000-0005-0000-0000-000085150000}"/>
    <cellStyle name="Currency 2 5 5 14" xfId="5510" xr:uid="{00000000-0005-0000-0000-000086150000}"/>
    <cellStyle name="Currency 2 5 5 15" xfId="5511" xr:uid="{00000000-0005-0000-0000-000087150000}"/>
    <cellStyle name="Currency 2 5 5 2" xfId="5512" xr:uid="{00000000-0005-0000-0000-000088150000}"/>
    <cellStyle name="Currency 2 5 5 2 2" xfId="5513" xr:uid="{00000000-0005-0000-0000-000089150000}"/>
    <cellStyle name="Currency 2 5 5 2 2 2" xfId="5514" xr:uid="{00000000-0005-0000-0000-00008A150000}"/>
    <cellStyle name="Currency 2 5 5 2 2 3" xfId="5515" xr:uid="{00000000-0005-0000-0000-00008B150000}"/>
    <cellStyle name="Currency 2 5 5 2 2 3 2" xfId="5516" xr:uid="{00000000-0005-0000-0000-00008C150000}"/>
    <cellStyle name="Currency 2 5 5 2 2 3 3" xfId="5517" xr:uid="{00000000-0005-0000-0000-00008D150000}"/>
    <cellStyle name="Currency 2 5 5 2 2 4" xfId="5518" xr:uid="{00000000-0005-0000-0000-00008E150000}"/>
    <cellStyle name="Currency 2 5 5 2 2 4 2" xfId="5519" xr:uid="{00000000-0005-0000-0000-00008F150000}"/>
    <cellStyle name="Currency 2 5 5 2 2 4 2 2" xfId="5520" xr:uid="{00000000-0005-0000-0000-000090150000}"/>
    <cellStyle name="Currency 2 5 5 2 2 4 3" xfId="5521" xr:uid="{00000000-0005-0000-0000-000091150000}"/>
    <cellStyle name="Currency 2 5 5 2 2 5" xfId="5522" xr:uid="{00000000-0005-0000-0000-000092150000}"/>
    <cellStyle name="Currency 2 5 5 2 2 5 2" xfId="5523" xr:uid="{00000000-0005-0000-0000-000093150000}"/>
    <cellStyle name="Currency 2 5 5 2 2 5 2 2" xfId="5524" xr:uid="{00000000-0005-0000-0000-000094150000}"/>
    <cellStyle name="Currency 2 5 5 2 2 5 3" xfId="5525" xr:uid="{00000000-0005-0000-0000-000095150000}"/>
    <cellStyle name="Currency 2 5 5 2 2 6" xfId="5526" xr:uid="{00000000-0005-0000-0000-000096150000}"/>
    <cellStyle name="Currency 2 5 5 2 2 6 2" xfId="5527" xr:uid="{00000000-0005-0000-0000-000097150000}"/>
    <cellStyle name="Currency 2 5 5 2 2 6 2 2" xfId="5528" xr:uid="{00000000-0005-0000-0000-000098150000}"/>
    <cellStyle name="Currency 2 5 5 2 2 6 3" xfId="5529" xr:uid="{00000000-0005-0000-0000-000099150000}"/>
    <cellStyle name="Currency 2 5 5 2 2 7" xfId="5530" xr:uid="{00000000-0005-0000-0000-00009A150000}"/>
    <cellStyle name="Currency 2 5 5 2 2 7 2" xfId="5531" xr:uid="{00000000-0005-0000-0000-00009B150000}"/>
    <cellStyle name="Currency 2 5 5 2 2 8" xfId="5532" xr:uid="{00000000-0005-0000-0000-00009C150000}"/>
    <cellStyle name="Currency 2 5 5 2 2 8 2" xfId="5533" xr:uid="{00000000-0005-0000-0000-00009D150000}"/>
    <cellStyle name="Currency 2 5 5 2 2 9" xfId="5534" xr:uid="{00000000-0005-0000-0000-00009E150000}"/>
    <cellStyle name="Currency 2 5 5 2 3" xfId="5535" xr:uid="{00000000-0005-0000-0000-00009F150000}"/>
    <cellStyle name="Currency 2 5 5 2 3 2" xfId="5536" xr:uid="{00000000-0005-0000-0000-0000A0150000}"/>
    <cellStyle name="Currency 2 5 5 2 3 3" xfId="5537" xr:uid="{00000000-0005-0000-0000-0000A1150000}"/>
    <cellStyle name="Currency 2 5 5 2 3 3 2" xfId="5538" xr:uid="{00000000-0005-0000-0000-0000A2150000}"/>
    <cellStyle name="Currency 2 5 5 2 3 3 3" xfId="5539" xr:uid="{00000000-0005-0000-0000-0000A3150000}"/>
    <cellStyle name="Currency 2 5 5 2 3 4" xfId="5540" xr:uid="{00000000-0005-0000-0000-0000A4150000}"/>
    <cellStyle name="Currency 2 5 5 2 3 4 2" xfId="5541" xr:uid="{00000000-0005-0000-0000-0000A5150000}"/>
    <cellStyle name="Currency 2 5 5 2 3 4 2 2" xfId="5542" xr:uid="{00000000-0005-0000-0000-0000A6150000}"/>
    <cellStyle name="Currency 2 5 5 2 3 4 3" xfId="5543" xr:uid="{00000000-0005-0000-0000-0000A7150000}"/>
    <cellStyle name="Currency 2 5 5 2 3 5" xfId="5544" xr:uid="{00000000-0005-0000-0000-0000A8150000}"/>
    <cellStyle name="Currency 2 5 5 2 3 5 2" xfId="5545" xr:uid="{00000000-0005-0000-0000-0000A9150000}"/>
    <cellStyle name="Currency 2 5 5 2 3 5 2 2" xfId="5546" xr:uid="{00000000-0005-0000-0000-0000AA150000}"/>
    <cellStyle name="Currency 2 5 5 2 3 5 3" xfId="5547" xr:uid="{00000000-0005-0000-0000-0000AB150000}"/>
    <cellStyle name="Currency 2 5 5 2 3 6" xfId="5548" xr:uid="{00000000-0005-0000-0000-0000AC150000}"/>
    <cellStyle name="Currency 2 5 5 2 3 6 2" xfId="5549" xr:uid="{00000000-0005-0000-0000-0000AD150000}"/>
    <cellStyle name="Currency 2 5 5 2 3 6 2 2" xfId="5550" xr:uid="{00000000-0005-0000-0000-0000AE150000}"/>
    <cellStyle name="Currency 2 5 5 2 3 6 3" xfId="5551" xr:uid="{00000000-0005-0000-0000-0000AF150000}"/>
    <cellStyle name="Currency 2 5 5 2 3 7" xfId="5552" xr:uid="{00000000-0005-0000-0000-0000B0150000}"/>
    <cellStyle name="Currency 2 5 5 2 3 7 2" xfId="5553" xr:uid="{00000000-0005-0000-0000-0000B1150000}"/>
    <cellStyle name="Currency 2 5 5 2 3 8" xfId="5554" xr:uid="{00000000-0005-0000-0000-0000B2150000}"/>
    <cellStyle name="Currency 2 5 5 2 3 8 2" xfId="5555" xr:uid="{00000000-0005-0000-0000-0000B3150000}"/>
    <cellStyle name="Currency 2 5 5 2 3 9" xfId="5556" xr:uid="{00000000-0005-0000-0000-0000B4150000}"/>
    <cellStyle name="Currency 2 5 5 2 4" xfId="5557" xr:uid="{00000000-0005-0000-0000-0000B5150000}"/>
    <cellStyle name="Currency 2 5 5 2 4 2" xfId="5558" xr:uid="{00000000-0005-0000-0000-0000B6150000}"/>
    <cellStyle name="Currency 2 5 5 2 4 3" xfId="5559" xr:uid="{00000000-0005-0000-0000-0000B7150000}"/>
    <cellStyle name="Currency 2 5 5 2 4 3 2" xfId="5560" xr:uid="{00000000-0005-0000-0000-0000B8150000}"/>
    <cellStyle name="Currency 2 5 5 2 4 3 2 2" xfId="5561" xr:uid="{00000000-0005-0000-0000-0000B9150000}"/>
    <cellStyle name="Currency 2 5 5 2 4 3 3" xfId="5562" xr:uid="{00000000-0005-0000-0000-0000BA150000}"/>
    <cellStyle name="Currency 2 5 5 2 4 4" xfId="5563" xr:uid="{00000000-0005-0000-0000-0000BB150000}"/>
    <cellStyle name="Currency 2 5 5 2 4 4 2" xfId="5564" xr:uid="{00000000-0005-0000-0000-0000BC150000}"/>
    <cellStyle name="Currency 2 5 5 2 4 4 2 2" xfId="5565" xr:uid="{00000000-0005-0000-0000-0000BD150000}"/>
    <cellStyle name="Currency 2 5 5 2 4 4 3" xfId="5566" xr:uid="{00000000-0005-0000-0000-0000BE150000}"/>
    <cellStyle name="Currency 2 5 5 2 4 5" xfId="5567" xr:uid="{00000000-0005-0000-0000-0000BF150000}"/>
    <cellStyle name="Currency 2 5 5 2 4 5 2" xfId="5568" xr:uid="{00000000-0005-0000-0000-0000C0150000}"/>
    <cellStyle name="Currency 2 5 5 2 4 5 2 2" xfId="5569" xr:uid="{00000000-0005-0000-0000-0000C1150000}"/>
    <cellStyle name="Currency 2 5 5 2 4 5 3" xfId="5570" xr:uid="{00000000-0005-0000-0000-0000C2150000}"/>
    <cellStyle name="Currency 2 5 5 2 4 6" xfId="5571" xr:uid="{00000000-0005-0000-0000-0000C3150000}"/>
    <cellStyle name="Currency 2 5 5 2 4 6 2" xfId="5572" xr:uid="{00000000-0005-0000-0000-0000C4150000}"/>
    <cellStyle name="Currency 2 5 5 2 4 7" xfId="5573" xr:uid="{00000000-0005-0000-0000-0000C5150000}"/>
    <cellStyle name="Currency 2 5 5 2 4 7 2" xfId="5574" xr:uid="{00000000-0005-0000-0000-0000C6150000}"/>
    <cellStyle name="Currency 2 5 5 2 4 8" xfId="5575" xr:uid="{00000000-0005-0000-0000-0000C7150000}"/>
    <cellStyle name="Currency 2 5 5 2 4 9" xfId="5576" xr:uid="{00000000-0005-0000-0000-0000C8150000}"/>
    <cellStyle name="Currency 2 5 5 2 5" xfId="5577" xr:uid="{00000000-0005-0000-0000-0000C9150000}"/>
    <cellStyle name="Currency 2 5 5 2 5 2" xfId="5578" xr:uid="{00000000-0005-0000-0000-0000CA150000}"/>
    <cellStyle name="Currency 2 5 5 2 5 3" xfId="5579" xr:uid="{00000000-0005-0000-0000-0000CB150000}"/>
    <cellStyle name="Currency 2 5 5 2 6" xfId="5580" xr:uid="{00000000-0005-0000-0000-0000CC150000}"/>
    <cellStyle name="Currency 2 5 5 2 6 2" xfId="5581" xr:uid="{00000000-0005-0000-0000-0000CD150000}"/>
    <cellStyle name="Currency 2 5 5 2 6 2 2" xfId="5582" xr:uid="{00000000-0005-0000-0000-0000CE150000}"/>
    <cellStyle name="Currency 2 5 5 2 6 2 2 2" xfId="5583" xr:uid="{00000000-0005-0000-0000-0000CF150000}"/>
    <cellStyle name="Currency 2 5 5 2 6 2 3" xfId="5584" xr:uid="{00000000-0005-0000-0000-0000D0150000}"/>
    <cellStyle name="Currency 2 5 5 2 6 3" xfId="5585" xr:uid="{00000000-0005-0000-0000-0000D1150000}"/>
    <cellStyle name="Currency 2 5 5 2 6 3 2" xfId="5586" xr:uid="{00000000-0005-0000-0000-0000D2150000}"/>
    <cellStyle name="Currency 2 5 5 2 6 3 2 2" xfId="5587" xr:uid="{00000000-0005-0000-0000-0000D3150000}"/>
    <cellStyle name="Currency 2 5 5 2 6 3 3" xfId="5588" xr:uid="{00000000-0005-0000-0000-0000D4150000}"/>
    <cellStyle name="Currency 2 5 5 2 6 4" xfId="5589" xr:uid="{00000000-0005-0000-0000-0000D5150000}"/>
    <cellStyle name="Currency 2 5 5 2 6 4 2" xfId="5590" xr:uid="{00000000-0005-0000-0000-0000D6150000}"/>
    <cellStyle name="Currency 2 5 5 2 6 4 2 2" xfId="5591" xr:uid="{00000000-0005-0000-0000-0000D7150000}"/>
    <cellStyle name="Currency 2 5 5 2 6 4 3" xfId="5592" xr:uid="{00000000-0005-0000-0000-0000D8150000}"/>
    <cellStyle name="Currency 2 5 5 2 6 5" xfId="5593" xr:uid="{00000000-0005-0000-0000-0000D9150000}"/>
    <cellStyle name="Currency 2 5 5 2 6 5 2" xfId="5594" xr:uid="{00000000-0005-0000-0000-0000DA150000}"/>
    <cellStyle name="Currency 2 5 5 2 6 6" xfId="5595" xr:uid="{00000000-0005-0000-0000-0000DB150000}"/>
    <cellStyle name="Currency 2 5 5 2 6 6 2" xfId="5596" xr:uid="{00000000-0005-0000-0000-0000DC150000}"/>
    <cellStyle name="Currency 2 5 5 2 6 7" xfId="5597" xr:uid="{00000000-0005-0000-0000-0000DD150000}"/>
    <cellStyle name="Currency 2 5 5 2 7" xfId="5598" xr:uid="{00000000-0005-0000-0000-0000DE150000}"/>
    <cellStyle name="Currency 2 5 5 2 7 2" xfId="5599" xr:uid="{00000000-0005-0000-0000-0000DF150000}"/>
    <cellStyle name="Currency 2 5 5 2 7 2 2" xfId="5600" xr:uid="{00000000-0005-0000-0000-0000E0150000}"/>
    <cellStyle name="Currency 2 5 5 2 7 3" xfId="5601" xr:uid="{00000000-0005-0000-0000-0000E1150000}"/>
    <cellStyle name="Currency 2 5 5 2 8" xfId="5602" xr:uid="{00000000-0005-0000-0000-0000E2150000}"/>
    <cellStyle name="Currency 2 5 5 2 8 2" xfId="5603" xr:uid="{00000000-0005-0000-0000-0000E3150000}"/>
    <cellStyle name="Currency 2 5 5 2 8 2 2" xfId="5604" xr:uid="{00000000-0005-0000-0000-0000E4150000}"/>
    <cellStyle name="Currency 2 5 5 2 8 3" xfId="5605" xr:uid="{00000000-0005-0000-0000-0000E5150000}"/>
    <cellStyle name="Currency 2 5 5 3" xfId="5606" xr:uid="{00000000-0005-0000-0000-0000E6150000}"/>
    <cellStyle name="Currency 2 5 5 3 10" xfId="5607" xr:uid="{00000000-0005-0000-0000-0000E7150000}"/>
    <cellStyle name="Currency 2 5 5 3 2" xfId="5608" xr:uid="{00000000-0005-0000-0000-0000E8150000}"/>
    <cellStyle name="Currency 2 5 5 3 2 2" xfId="5609" xr:uid="{00000000-0005-0000-0000-0000E9150000}"/>
    <cellStyle name="Currency 2 5 5 3 2 3" xfId="5610" xr:uid="{00000000-0005-0000-0000-0000EA150000}"/>
    <cellStyle name="Currency 2 5 5 3 2 3 2" xfId="5611" xr:uid="{00000000-0005-0000-0000-0000EB150000}"/>
    <cellStyle name="Currency 2 5 5 3 2 3 3" xfId="5612" xr:uid="{00000000-0005-0000-0000-0000EC150000}"/>
    <cellStyle name="Currency 2 5 5 3 2 4" xfId="5613" xr:uid="{00000000-0005-0000-0000-0000ED150000}"/>
    <cellStyle name="Currency 2 5 5 3 2 4 2" xfId="5614" xr:uid="{00000000-0005-0000-0000-0000EE150000}"/>
    <cellStyle name="Currency 2 5 5 3 2 4 2 2" xfId="5615" xr:uid="{00000000-0005-0000-0000-0000EF150000}"/>
    <cellStyle name="Currency 2 5 5 3 2 4 3" xfId="5616" xr:uid="{00000000-0005-0000-0000-0000F0150000}"/>
    <cellStyle name="Currency 2 5 5 3 2 5" xfId="5617" xr:uid="{00000000-0005-0000-0000-0000F1150000}"/>
    <cellStyle name="Currency 2 5 5 3 2 5 2" xfId="5618" xr:uid="{00000000-0005-0000-0000-0000F2150000}"/>
    <cellStyle name="Currency 2 5 5 3 2 5 2 2" xfId="5619" xr:uid="{00000000-0005-0000-0000-0000F3150000}"/>
    <cellStyle name="Currency 2 5 5 3 2 5 3" xfId="5620" xr:uid="{00000000-0005-0000-0000-0000F4150000}"/>
    <cellStyle name="Currency 2 5 5 3 2 6" xfId="5621" xr:uid="{00000000-0005-0000-0000-0000F5150000}"/>
    <cellStyle name="Currency 2 5 5 3 2 6 2" xfId="5622" xr:uid="{00000000-0005-0000-0000-0000F6150000}"/>
    <cellStyle name="Currency 2 5 5 3 2 6 2 2" xfId="5623" xr:uid="{00000000-0005-0000-0000-0000F7150000}"/>
    <cellStyle name="Currency 2 5 5 3 2 6 3" xfId="5624" xr:uid="{00000000-0005-0000-0000-0000F8150000}"/>
    <cellStyle name="Currency 2 5 5 3 2 7" xfId="5625" xr:uid="{00000000-0005-0000-0000-0000F9150000}"/>
    <cellStyle name="Currency 2 5 5 3 2 7 2" xfId="5626" xr:uid="{00000000-0005-0000-0000-0000FA150000}"/>
    <cellStyle name="Currency 2 5 5 3 2 8" xfId="5627" xr:uid="{00000000-0005-0000-0000-0000FB150000}"/>
    <cellStyle name="Currency 2 5 5 3 2 8 2" xfId="5628" xr:uid="{00000000-0005-0000-0000-0000FC150000}"/>
    <cellStyle name="Currency 2 5 5 3 2 9" xfId="5629" xr:uid="{00000000-0005-0000-0000-0000FD150000}"/>
    <cellStyle name="Currency 2 5 5 3 3" xfId="5630" xr:uid="{00000000-0005-0000-0000-0000FE150000}"/>
    <cellStyle name="Currency 2 5 5 3 4" xfId="5631" xr:uid="{00000000-0005-0000-0000-0000FF150000}"/>
    <cellStyle name="Currency 2 5 5 3 4 2" xfId="5632" xr:uid="{00000000-0005-0000-0000-000000160000}"/>
    <cellStyle name="Currency 2 5 5 3 4 3" xfId="5633" xr:uid="{00000000-0005-0000-0000-000001160000}"/>
    <cellStyle name="Currency 2 5 5 3 5" xfId="5634" xr:uid="{00000000-0005-0000-0000-000002160000}"/>
    <cellStyle name="Currency 2 5 5 3 5 2" xfId="5635" xr:uid="{00000000-0005-0000-0000-000003160000}"/>
    <cellStyle name="Currency 2 5 5 3 5 2 2" xfId="5636" xr:uid="{00000000-0005-0000-0000-000004160000}"/>
    <cellStyle name="Currency 2 5 5 3 5 3" xfId="5637" xr:uid="{00000000-0005-0000-0000-000005160000}"/>
    <cellStyle name="Currency 2 5 5 3 6" xfId="5638" xr:uid="{00000000-0005-0000-0000-000006160000}"/>
    <cellStyle name="Currency 2 5 5 3 6 2" xfId="5639" xr:uid="{00000000-0005-0000-0000-000007160000}"/>
    <cellStyle name="Currency 2 5 5 3 6 2 2" xfId="5640" xr:uid="{00000000-0005-0000-0000-000008160000}"/>
    <cellStyle name="Currency 2 5 5 3 6 3" xfId="5641" xr:uid="{00000000-0005-0000-0000-000009160000}"/>
    <cellStyle name="Currency 2 5 5 3 7" xfId="5642" xr:uid="{00000000-0005-0000-0000-00000A160000}"/>
    <cellStyle name="Currency 2 5 5 3 7 2" xfId="5643" xr:uid="{00000000-0005-0000-0000-00000B160000}"/>
    <cellStyle name="Currency 2 5 5 3 7 2 2" xfId="5644" xr:uid="{00000000-0005-0000-0000-00000C160000}"/>
    <cellStyle name="Currency 2 5 5 3 7 3" xfId="5645" xr:uid="{00000000-0005-0000-0000-00000D160000}"/>
    <cellStyle name="Currency 2 5 5 3 8" xfId="5646" xr:uid="{00000000-0005-0000-0000-00000E160000}"/>
    <cellStyle name="Currency 2 5 5 3 8 2" xfId="5647" xr:uid="{00000000-0005-0000-0000-00000F160000}"/>
    <cellStyle name="Currency 2 5 5 3 9" xfId="5648" xr:uid="{00000000-0005-0000-0000-000010160000}"/>
    <cellStyle name="Currency 2 5 5 3 9 2" xfId="5649" xr:uid="{00000000-0005-0000-0000-000011160000}"/>
    <cellStyle name="Currency 2 5 5 4" xfId="5650" xr:uid="{00000000-0005-0000-0000-000012160000}"/>
    <cellStyle name="Currency 2 5 5 4 2" xfId="5651" xr:uid="{00000000-0005-0000-0000-000013160000}"/>
    <cellStyle name="Currency 2 5 5 4 2 10" xfId="5652" xr:uid="{00000000-0005-0000-0000-000014160000}"/>
    <cellStyle name="Currency 2 5 5 4 2 2" xfId="5653" xr:uid="{00000000-0005-0000-0000-000015160000}"/>
    <cellStyle name="Currency 2 5 5 4 2 3" xfId="5654" xr:uid="{00000000-0005-0000-0000-000016160000}"/>
    <cellStyle name="Currency 2 5 5 4 2 4" xfId="5655" xr:uid="{00000000-0005-0000-0000-000017160000}"/>
    <cellStyle name="Currency 2 5 5 4 2 4 2" xfId="5656" xr:uid="{00000000-0005-0000-0000-000018160000}"/>
    <cellStyle name="Currency 2 5 5 4 2 4 2 2" xfId="5657" xr:uid="{00000000-0005-0000-0000-000019160000}"/>
    <cellStyle name="Currency 2 5 5 4 2 4 3" xfId="5658" xr:uid="{00000000-0005-0000-0000-00001A160000}"/>
    <cellStyle name="Currency 2 5 5 4 2 5" xfId="5659" xr:uid="{00000000-0005-0000-0000-00001B160000}"/>
    <cellStyle name="Currency 2 5 5 4 2 5 2" xfId="5660" xr:uid="{00000000-0005-0000-0000-00001C160000}"/>
    <cellStyle name="Currency 2 5 5 4 2 5 2 2" xfId="5661" xr:uid="{00000000-0005-0000-0000-00001D160000}"/>
    <cellStyle name="Currency 2 5 5 4 2 5 3" xfId="5662" xr:uid="{00000000-0005-0000-0000-00001E160000}"/>
    <cellStyle name="Currency 2 5 5 4 2 6" xfId="5663" xr:uid="{00000000-0005-0000-0000-00001F160000}"/>
    <cellStyle name="Currency 2 5 5 4 2 6 2" xfId="5664" xr:uid="{00000000-0005-0000-0000-000020160000}"/>
    <cellStyle name="Currency 2 5 5 4 2 6 2 2" xfId="5665" xr:uid="{00000000-0005-0000-0000-000021160000}"/>
    <cellStyle name="Currency 2 5 5 4 2 6 3" xfId="5666" xr:uid="{00000000-0005-0000-0000-000022160000}"/>
    <cellStyle name="Currency 2 5 5 4 2 7" xfId="5667" xr:uid="{00000000-0005-0000-0000-000023160000}"/>
    <cellStyle name="Currency 2 5 5 4 2 7 2" xfId="5668" xr:uid="{00000000-0005-0000-0000-000024160000}"/>
    <cellStyle name="Currency 2 5 5 4 2 8" xfId="5669" xr:uid="{00000000-0005-0000-0000-000025160000}"/>
    <cellStyle name="Currency 2 5 5 4 2 8 2" xfId="5670" xr:uid="{00000000-0005-0000-0000-000026160000}"/>
    <cellStyle name="Currency 2 5 5 4 2 9" xfId="5671" xr:uid="{00000000-0005-0000-0000-000027160000}"/>
    <cellStyle name="Currency 2 5 5 4 3" xfId="5672" xr:uid="{00000000-0005-0000-0000-000028160000}"/>
    <cellStyle name="Currency 2 5 5 4 4" xfId="5673" xr:uid="{00000000-0005-0000-0000-000029160000}"/>
    <cellStyle name="Currency 2 5 5 4 4 2" xfId="5674" xr:uid="{00000000-0005-0000-0000-00002A160000}"/>
    <cellStyle name="Currency 2 5 5 4 4 2 2" xfId="5675" xr:uid="{00000000-0005-0000-0000-00002B160000}"/>
    <cellStyle name="Currency 2 5 5 4 4 3" xfId="5676" xr:uid="{00000000-0005-0000-0000-00002C160000}"/>
    <cellStyle name="Currency 2 5 5 4 5" xfId="5677" xr:uid="{00000000-0005-0000-0000-00002D160000}"/>
    <cellStyle name="Currency 2 5 5 4 5 2" xfId="5678" xr:uid="{00000000-0005-0000-0000-00002E160000}"/>
    <cellStyle name="Currency 2 5 5 4 5 2 2" xfId="5679" xr:uid="{00000000-0005-0000-0000-00002F160000}"/>
    <cellStyle name="Currency 2 5 5 4 5 3" xfId="5680" xr:uid="{00000000-0005-0000-0000-000030160000}"/>
    <cellStyle name="Currency 2 5 5 5" xfId="5681" xr:uid="{00000000-0005-0000-0000-000031160000}"/>
    <cellStyle name="Currency 2 5 5 5 2" xfId="5682" xr:uid="{00000000-0005-0000-0000-000032160000}"/>
    <cellStyle name="Currency 2 5 5 5 3" xfId="5683" xr:uid="{00000000-0005-0000-0000-000033160000}"/>
    <cellStyle name="Currency 2 5 5 5 3 2" xfId="5684" xr:uid="{00000000-0005-0000-0000-000034160000}"/>
    <cellStyle name="Currency 2 5 5 5 3 3" xfId="5685" xr:uid="{00000000-0005-0000-0000-000035160000}"/>
    <cellStyle name="Currency 2 5 5 5 4" xfId="5686" xr:uid="{00000000-0005-0000-0000-000036160000}"/>
    <cellStyle name="Currency 2 5 5 5 4 2" xfId="5687" xr:uid="{00000000-0005-0000-0000-000037160000}"/>
    <cellStyle name="Currency 2 5 5 5 4 2 2" xfId="5688" xr:uid="{00000000-0005-0000-0000-000038160000}"/>
    <cellStyle name="Currency 2 5 5 5 4 3" xfId="5689" xr:uid="{00000000-0005-0000-0000-000039160000}"/>
    <cellStyle name="Currency 2 5 5 5 5" xfId="5690" xr:uid="{00000000-0005-0000-0000-00003A160000}"/>
    <cellStyle name="Currency 2 5 5 5 5 2" xfId="5691" xr:uid="{00000000-0005-0000-0000-00003B160000}"/>
    <cellStyle name="Currency 2 5 5 5 5 2 2" xfId="5692" xr:uid="{00000000-0005-0000-0000-00003C160000}"/>
    <cellStyle name="Currency 2 5 5 5 5 3" xfId="5693" xr:uid="{00000000-0005-0000-0000-00003D160000}"/>
    <cellStyle name="Currency 2 5 5 5 6" xfId="5694" xr:uid="{00000000-0005-0000-0000-00003E160000}"/>
    <cellStyle name="Currency 2 5 5 5 6 2" xfId="5695" xr:uid="{00000000-0005-0000-0000-00003F160000}"/>
    <cellStyle name="Currency 2 5 5 5 6 2 2" xfId="5696" xr:uid="{00000000-0005-0000-0000-000040160000}"/>
    <cellStyle name="Currency 2 5 5 5 6 3" xfId="5697" xr:uid="{00000000-0005-0000-0000-000041160000}"/>
    <cellStyle name="Currency 2 5 5 5 7" xfId="5698" xr:uid="{00000000-0005-0000-0000-000042160000}"/>
    <cellStyle name="Currency 2 5 5 5 7 2" xfId="5699" xr:uid="{00000000-0005-0000-0000-000043160000}"/>
    <cellStyle name="Currency 2 5 5 5 8" xfId="5700" xr:uid="{00000000-0005-0000-0000-000044160000}"/>
    <cellStyle name="Currency 2 5 5 5 8 2" xfId="5701" xr:uid="{00000000-0005-0000-0000-000045160000}"/>
    <cellStyle name="Currency 2 5 5 5 9" xfId="5702" xr:uid="{00000000-0005-0000-0000-000046160000}"/>
    <cellStyle name="Currency 2 5 5 6" xfId="5703" xr:uid="{00000000-0005-0000-0000-000047160000}"/>
    <cellStyle name="Currency 2 5 5 6 2" xfId="5704" xr:uid="{00000000-0005-0000-0000-000048160000}"/>
    <cellStyle name="Currency 2 5 5 6 3" xfId="5705" xr:uid="{00000000-0005-0000-0000-000049160000}"/>
    <cellStyle name="Currency 2 5 5 7" xfId="5706" xr:uid="{00000000-0005-0000-0000-00004A160000}"/>
    <cellStyle name="Currency 2 5 5 8" xfId="5707" xr:uid="{00000000-0005-0000-0000-00004B160000}"/>
    <cellStyle name="Currency 2 5 5 8 2" xfId="5708" xr:uid="{00000000-0005-0000-0000-00004C160000}"/>
    <cellStyle name="Currency 2 5 5 8 2 2" xfId="5709" xr:uid="{00000000-0005-0000-0000-00004D160000}"/>
    <cellStyle name="Currency 2 5 5 8 3" xfId="5710" xr:uid="{00000000-0005-0000-0000-00004E160000}"/>
    <cellStyle name="Currency 2 5 5 8 4" xfId="5711" xr:uid="{00000000-0005-0000-0000-00004F160000}"/>
    <cellStyle name="Currency 2 5 5 9" xfId="5712" xr:uid="{00000000-0005-0000-0000-000050160000}"/>
    <cellStyle name="Currency 2 5 5 9 2" xfId="5713" xr:uid="{00000000-0005-0000-0000-000051160000}"/>
    <cellStyle name="Currency 2 5 5 9 2 2" xfId="5714" xr:uid="{00000000-0005-0000-0000-000052160000}"/>
    <cellStyle name="Currency 2 5 5 9 3" xfId="5715" xr:uid="{00000000-0005-0000-0000-000053160000}"/>
    <cellStyle name="Currency 2 5 6" xfId="5716" xr:uid="{00000000-0005-0000-0000-000054160000}"/>
    <cellStyle name="Currency 2 5 6 2" xfId="5717" xr:uid="{00000000-0005-0000-0000-000055160000}"/>
    <cellStyle name="Currency 2 5 6 2 2" xfId="5718" xr:uid="{00000000-0005-0000-0000-000056160000}"/>
    <cellStyle name="Currency 2 5 6 2 3" xfId="5719" xr:uid="{00000000-0005-0000-0000-000057160000}"/>
    <cellStyle name="Currency 2 5 6 2 3 2" xfId="5720" xr:uid="{00000000-0005-0000-0000-000058160000}"/>
    <cellStyle name="Currency 2 5 6 2 3 3" xfId="5721" xr:uid="{00000000-0005-0000-0000-000059160000}"/>
    <cellStyle name="Currency 2 5 6 2 4" xfId="5722" xr:uid="{00000000-0005-0000-0000-00005A160000}"/>
    <cellStyle name="Currency 2 5 6 2 4 2" xfId="5723" xr:uid="{00000000-0005-0000-0000-00005B160000}"/>
    <cellStyle name="Currency 2 5 6 2 4 2 2" xfId="5724" xr:uid="{00000000-0005-0000-0000-00005C160000}"/>
    <cellStyle name="Currency 2 5 6 2 4 3" xfId="5725" xr:uid="{00000000-0005-0000-0000-00005D160000}"/>
    <cellStyle name="Currency 2 5 6 2 5" xfId="5726" xr:uid="{00000000-0005-0000-0000-00005E160000}"/>
    <cellStyle name="Currency 2 5 6 2 5 2" xfId="5727" xr:uid="{00000000-0005-0000-0000-00005F160000}"/>
    <cellStyle name="Currency 2 5 6 2 5 2 2" xfId="5728" xr:uid="{00000000-0005-0000-0000-000060160000}"/>
    <cellStyle name="Currency 2 5 6 2 5 3" xfId="5729" xr:uid="{00000000-0005-0000-0000-000061160000}"/>
    <cellStyle name="Currency 2 5 6 2 6" xfId="5730" xr:uid="{00000000-0005-0000-0000-000062160000}"/>
    <cellStyle name="Currency 2 5 6 2 6 2" xfId="5731" xr:uid="{00000000-0005-0000-0000-000063160000}"/>
    <cellStyle name="Currency 2 5 6 2 6 2 2" xfId="5732" xr:uid="{00000000-0005-0000-0000-000064160000}"/>
    <cellStyle name="Currency 2 5 6 2 6 3" xfId="5733" xr:uid="{00000000-0005-0000-0000-000065160000}"/>
    <cellStyle name="Currency 2 5 6 2 7" xfId="5734" xr:uid="{00000000-0005-0000-0000-000066160000}"/>
    <cellStyle name="Currency 2 5 6 2 7 2" xfId="5735" xr:uid="{00000000-0005-0000-0000-000067160000}"/>
    <cellStyle name="Currency 2 5 6 2 8" xfId="5736" xr:uid="{00000000-0005-0000-0000-000068160000}"/>
    <cellStyle name="Currency 2 5 6 2 8 2" xfId="5737" xr:uid="{00000000-0005-0000-0000-000069160000}"/>
    <cellStyle name="Currency 2 5 6 2 9" xfId="5738" xr:uid="{00000000-0005-0000-0000-00006A160000}"/>
    <cellStyle name="Currency 2 5 6 3" xfId="5739" xr:uid="{00000000-0005-0000-0000-00006B160000}"/>
    <cellStyle name="Currency 2 5 6 3 2" xfId="5740" xr:uid="{00000000-0005-0000-0000-00006C160000}"/>
    <cellStyle name="Currency 2 5 6 3 3" xfId="5741" xr:uid="{00000000-0005-0000-0000-00006D160000}"/>
    <cellStyle name="Currency 2 5 6 3 3 2" xfId="5742" xr:uid="{00000000-0005-0000-0000-00006E160000}"/>
    <cellStyle name="Currency 2 5 6 3 3 3" xfId="5743" xr:uid="{00000000-0005-0000-0000-00006F160000}"/>
    <cellStyle name="Currency 2 5 6 3 4" xfId="5744" xr:uid="{00000000-0005-0000-0000-000070160000}"/>
    <cellStyle name="Currency 2 5 6 3 4 2" xfId="5745" xr:uid="{00000000-0005-0000-0000-000071160000}"/>
    <cellStyle name="Currency 2 5 6 3 4 2 2" xfId="5746" xr:uid="{00000000-0005-0000-0000-000072160000}"/>
    <cellStyle name="Currency 2 5 6 3 4 3" xfId="5747" xr:uid="{00000000-0005-0000-0000-000073160000}"/>
    <cellStyle name="Currency 2 5 6 3 5" xfId="5748" xr:uid="{00000000-0005-0000-0000-000074160000}"/>
    <cellStyle name="Currency 2 5 6 3 5 2" xfId="5749" xr:uid="{00000000-0005-0000-0000-000075160000}"/>
    <cellStyle name="Currency 2 5 6 3 5 2 2" xfId="5750" xr:uid="{00000000-0005-0000-0000-000076160000}"/>
    <cellStyle name="Currency 2 5 6 3 5 3" xfId="5751" xr:uid="{00000000-0005-0000-0000-000077160000}"/>
    <cellStyle name="Currency 2 5 6 3 6" xfId="5752" xr:uid="{00000000-0005-0000-0000-000078160000}"/>
    <cellStyle name="Currency 2 5 6 3 6 2" xfId="5753" xr:uid="{00000000-0005-0000-0000-000079160000}"/>
    <cellStyle name="Currency 2 5 6 3 6 2 2" xfId="5754" xr:uid="{00000000-0005-0000-0000-00007A160000}"/>
    <cellStyle name="Currency 2 5 6 3 6 3" xfId="5755" xr:uid="{00000000-0005-0000-0000-00007B160000}"/>
    <cellStyle name="Currency 2 5 6 3 7" xfId="5756" xr:uid="{00000000-0005-0000-0000-00007C160000}"/>
    <cellStyle name="Currency 2 5 6 3 7 2" xfId="5757" xr:uid="{00000000-0005-0000-0000-00007D160000}"/>
    <cellStyle name="Currency 2 5 6 3 8" xfId="5758" xr:uid="{00000000-0005-0000-0000-00007E160000}"/>
    <cellStyle name="Currency 2 5 6 3 8 2" xfId="5759" xr:uid="{00000000-0005-0000-0000-00007F160000}"/>
    <cellStyle name="Currency 2 5 6 3 9" xfId="5760" xr:uid="{00000000-0005-0000-0000-000080160000}"/>
    <cellStyle name="Currency 2 5 6 4" xfId="5761" xr:uid="{00000000-0005-0000-0000-000081160000}"/>
    <cellStyle name="Currency 2 5 6 4 2" xfId="5762" xr:uid="{00000000-0005-0000-0000-000082160000}"/>
    <cellStyle name="Currency 2 5 6 4 3" xfId="5763" xr:uid="{00000000-0005-0000-0000-000083160000}"/>
    <cellStyle name="Currency 2 5 6 4 3 2" xfId="5764" xr:uid="{00000000-0005-0000-0000-000084160000}"/>
    <cellStyle name="Currency 2 5 6 4 3 2 2" xfId="5765" xr:uid="{00000000-0005-0000-0000-000085160000}"/>
    <cellStyle name="Currency 2 5 6 4 3 3" xfId="5766" xr:uid="{00000000-0005-0000-0000-000086160000}"/>
    <cellStyle name="Currency 2 5 6 4 4" xfId="5767" xr:uid="{00000000-0005-0000-0000-000087160000}"/>
    <cellStyle name="Currency 2 5 6 4 4 2" xfId="5768" xr:uid="{00000000-0005-0000-0000-000088160000}"/>
    <cellStyle name="Currency 2 5 6 4 4 2 2" xfId="5769" xr:uid="{00000000-0005-0000-0000-000089160000}"/>
    <cellStyle name="Currency 2 5 6 4 4 3" xfId="5770" xr:uid="{00000000-0005-0000-0000-00008A160000}"/>
    <cellStyle name="Currency 2 5 6 4 5" xfId="5771" xr:uid="{00000000-0005-0000-0000-00008B160000}"/>
    <cellStyle name="Currency 2 5 6 4 5 2" xfId="5772" xr:uid="{00000000-0005-0000-0000-00008C160000}"/>
    <cellStyle name="Currency 2 5 6 4 5 2 2" xfId="5773" xr:uid="{00000000-0005-0000-0000-00008D160000}"/>
    <cellStyle name="Currency 2 5 6 4 5 3" xfId="5774" xr:uid="{00000000-0005-0000-0000-00008E160000}"/>
    <cellStyle name="Currency 2 5 6 4 6" xfId="5775" xr:uid="{00000000-0005-0000-0000-00008F160000}"/>
    <cellStyle name="Currency 2 5 6 4 6 2" xfId="5776" xr:uid="{00000000-0005-0000-0000-000090160000}"/>
    <cellStyle name="Currency 2 5 6 4 7" xfId="5777" xr:uid="{00000000-0005-0000-0000-000091160000}"/>
    <cellStyle name="Currency 2 5 6 4 7 2" xfId="5778" xr:uid="{00000000-0005-0000-0000-000092160000}"/>
    <cellStyle name="Currency 2 5 6 4 8" xfId="5779" xr:uid="{00000000-0005-0000-0000-000093160000}"/>
    <cellStyle name="Currency 2 5 6 4 9" xfId="5780" xr:uid="{00000000-0005-0000-0000-000094160000}"/>
    <cellStyle name="Currency 2 5 6 5" xfId="5781" xr:uid="{00000000-0005-0000-0000-000095160000}"/>
    <cellStyle name="Currency 2 5 6 5 2" xfId="5782" xr:uid="{00000000-0005-0000-0000-000096160000}"/>
    <cellStyle name="Currency 2 5 6 5 3" xfId="5783" xr:uid="{00000000-0005-0000-0000-000097160000}"/>
    <cellStyle name="Currency 2 5 6 6" xfId="5784" xr:uid="{00000000-0005-0000-0000-000098160000}"/>
    <cellStyle name="Currency 2 5 6 6 2" xfId="5785" xr:uid="{00000000-0005-0000-0000-000099160000}"/>
    <cellStyle name="Currency 2 5 6 6 2 2" xfId="5786" xr:uid="{00000000-0005-0000-0000-00009A160000}"/>
    <cellStyle name="Currency 2 5 6 6 2 2 2" xfId="5787" xr:uid="{00000000-0005-0000-0000-00009B160000}"/>
    <cellStyle name="Currency 2 5 6 6 2 3" xfId="5788" xr:uid="{00000000-0005-0000-0000-00009C160000}"/>
    <cellStyle name="Currency 2 5 6 6 3" xfId="5789" xr:uid="{00000000-0005-0000-0000-00009D160000}"/>
    <cellStyle name="Currency 2 5 6 6 3 2" xfId="5790" xr:uid="{00000000-0005-0000-0000-00009E160000}"/>
    <cellStyle name="Currency 2 5 6 6 3 2 2" xfId="5791" xr:uid="{00000000-0005-0000-0000-00009F160000}"/>
    <cellStyle name="Currency 2 5 6 6 3 3" xfId="5792" xr:uid="{00000000-0005-0000-0000-0000A0160000}"/>
    <cellStyle name="Currency 2 5 6 6 4" xfId="5793" xr:uid="{00000000-0005-0000-0000-0000A1160000}"/>
    <cellStyle name="Currency 2 5 6 6 4 2" xfId="5794" xr:uid="{00000000-0005-0000-0000-0000A2160000}"/>
    <cellStyle name="Currency 2 5 6 6 4 2 2" xfId="5795" xr:uid="{00000000-0005-0000-0000-0000A3160000}"/>
    <cellStyle name="Currency 2 5 6 6 4 3" xfId="5796" xr:uid="{00000000-0005-0000-0000-0000A4160000}"/>
    <cellStyle name="Currency 2 5 6 6 5" xfId="5797" xr:uid="{00000000-0005-0000-0000-0000A5160000}"/>
    <cellStyle name="Currency 2 5 6 6 5 2" xfId="5798" xr:uid="{00000000-0005-0000-0000-0000A6160000}"/>
    <cellStyle name="Currency 2 5 6 6 6" xfId="5799" xr:uid="{00000000-0005-0000-0000-0000A7160000}"/>
    <cellStyle name="Currency 2 5 6 6 6 2" xfId="5800" xr:uid="{00000000-0005-0000-0000-0000A8160000}"/>
    <cellStyle name="Currency 2 5 6 6 7" xfId="5801" xr:uid="{00000000-0005-0000-0000-0000A9160000}"/>
    <cellStyle name="Currency 2 5 6 7" xfId="5802" xr:uid="{00000000-0005-0000-0000-0000AA160000}"/>
    <cellStyle name="Currency 2 5 6 7 2" xfId="5803" xr:uid="{00000000-0005-0000-0000-0000AB160000}"/>
    <cellStyle name="Currency 2 5 6 7 2 2" xfId="5804" xr:uid="{00000000-0005-0000-0000-0000AC160000}"/>
    <cellStyle name="Currency 2 5 6 7 3" xfId="5805" xr:uid="{00000000-0005-0000-0000-0000AD160000}"/>
    <cellStyle name="Currency 2 5 6 8" xfId="5806" xr:uid="{00000000-0005-0000-0000-0000AE160000}"/>
    <cellStyle name="Currency 2 5 6 8 2" xfId="5807" xr:uid="{00000000-0005-0000-0000-0000AF160000}"/>
    <cellStyle name="Currency 2 5 6 8 2 2" xfId="5808" xr:uid="{00000000-0005-0000-0000-0000B0160000}"/>
    <cellStyle name="Currency 2 5 6 8 3" xfId="5809" xr:uid="{00000000-0005-0000-0000-0000B1160000}"/>
    <cellStyle name="Currency 2 5 7" xfId="5810" xr:uid="{00000000-0005-0000-0000-0000B2160000}"/>
    <cellStyle name="Currency 2 5 7 10" xfId="5811" xr:uid="{00000000-0005-0000-0000-0000B3160000}"/>
    <cellStyle name="Currency 2 5 7 2" xfId="5812" xr:uid="{00000000-0005-0000-0000-0000B4160000}"/>
    <cellStyle name="Currency 2 5 7 2 2" xfId="5813" xr:uid="{00000000-0005-0000-0000-0000B5160000}"/>
    <cellStyle name="Currency 2 5 7 2 3" xfId="5814" xr:uid="{00000000-0005-0000-0000-0000B6160000}"/>
    <cellStyle name="Currency 2 5 7 2 3 2" xfId="5815" xr:uid="{00000000-0005-0000-0000-0000B7160000}"/>
    <cellStyle name="Currency 2 5 7 2 3 3" xfId="5816" xr:uid="{00000000-0005-0000-0000-0000B8160000}"/>
    <cellStyle name="Currency 2 5 7 2 4" xfId="5817" xr:uid="{00000000-0005-0000-0000-0000B9160000}"/>
    <cellStyle name="Currency 2 5 7 2 4 2" xfId="5818" xr:uid="{00000000-0005-0000-0000-0000BA160000}"/>
    <cellStyle name="Currency 2 5 7 2 4 2 2" xfId="5819" xr:uid="{00000000-0005-0000-0000-0000BB160000}"/>
    <cellStyle name="Currency 2 5 7 2 4 3" xfId="5820" xr:uid="{00000000-0005-0000-0000-0000BC160000}"/>
    <cellStyle name="Currency 2 5 7 2 5" xfId="5821" xr:uid="{00000000-0005-0000-0000-0000BD160000}"/>
    <cellStyle name="Currency 2 5 7 2 5 2" xfId="5822" xr:uid="{00000000-0005-0000-0000-0000BE160000}"/>
    <cellStyle name="Currency 2 5 7 2 5 2 2" xfId="5823" xr:uid="{00000000-0005-0000-0000-0000BF160000}"/>
    <cellStyle name="Currency 2 5 7 2 5 3" xfId="5824" xr:uid="{00000000-0005-0000-0000-0000C0160000}"/>
    <cellStyle name="Currency 2 5 7 2 6" xfId="5825" xr:uid="{00000000-0005-0000-0000-0000C1160000}"/>
    <cellStyle name="Currency 2 5 7 2 6 2" xfId="5826" xr:uid="{00000000-0005-0000-0000-0000C2160000}"/>
    <cellStyle name="Currency 2 5 7 2 6 2 2" xfId="5827" xr:uid="{00000000-0005-0000-0000-0000C3160000}"/>
    <cellStyle name="Currency 2 5 7 2 6 3" xfId="5828" xr:uid="{00000000-0005-0000-0000-0000C4160000}"/>
    <cellStyle name="Currency 2 5 7 2 7" xfId="5829" xr:uid="{00000000-0005-0000-0000-0000C5160000}"/>
    <cellStyle name="Currency 2 5 7 2 7 2" xfId="5830" xr:uid="{00000000-0005-0000-0000-0000C6160000}"/>
    <cellStyle name="Currency 2 5 7 2 8" xfId="5831" xr:uid="{00000000-0005-0000-0000-0000C7160000}"/>
    <cellStyle name="Currency 2 5 7 2 8 2" xfId="5832" xr:uid="{00000000-0005-0000-0000-0000C8160000}"/>
    <cellStyle name="Currency 2 5 7 2 9" xfId="5833" xr:uid="{00000000-0005-0000-0000-0000C9160000}"/>
    <cellStyle name="Currency 2 5 7 3" xfId="5834" xr:uid="{00000000-0005-0000-0000-0000CA160000}"/>
    <cellStyle name="Currency 2 5 7 4" xfId="5835" xr:uid="{00000000-0005-0000-0000-0000CB160000}"/>
    <cellStyle name="Currency 2 5 7 4 2" xfId="5836" xr:uid="{00000000-0005-0000-0000-0000CC160000}"/>
    <cellStyle name="Currency 2 5 7 4 3" xfId="5837" xr:uid="{00000000-0005-0000-0000-0000CD160000}"/>
    <cellStyle name="Currency 2 5 7 5" xfId="5838" xr:uid="{00000000-0005-0000-0000-0000CE160000}"/>
    <cellStyle name="Currency 2 5 7 5 2" xfId="5839" xr:uid="{00000000-0005-0000-0000-0000CF160000}"/>
    <cellStyle name="Currency 2 5 7 5 2 2" xfId="5840" xr:uid="{00000000-0005-0000-0000-0000D0160000}"/>
    <cellStyle name="Currency 2 5 7 5 3" xfId="5841" xr:uid="{00000000-0005-0000-0000-0000D1160000}"/>
    <cellStyle name="Currency 2 5 7 6" xfId="5842" xr:uid="{00000000-0005-0000-0000-0000D2160000}"/>
    <cellStyle name="Currency 2 5 7 6 2" xfId="5843" xr:uid="{00000000-0005-0000-0000-0000D3160000}"/>
    <cellStyle name="Currency 2 5 7 6 2 2" xfId="5844" xr:uid="{00000000-0005-0000-0000-0000D4160000}"/>
    <cellStyle name="Currency 2 5 7 6 3" xfId="5845" xr:uid="{00000000-0005-0000-0000-0000D5160000}"/>
    <cellStyle name="Currency 2 5 7 7" xfId="5846" xr:uid="{00000000-0005-0000-0000-0000D6160000}"/>
    <cellStyle name="Currency 2 5 7 7 2" xfId="5847" xr:uid="{00000000-0005-0000-0000-0000D7160000}"/>
    <cellStyle name="Currency 2 5 7 7 2 2" xfId="5848" xr:uid="{00000000-0005-0000-0000-0000D8160000}"/>
    <cellStyle name="Currency 2 5 7 7 3" xfId="5849" xr:uid="{00000000-0005-0000-0000-0000D9160000}"/>
    <cellStyle name="Currency 2 5 7 8" xfId="5850" xr:uid="{00000000-0005-0000-0000-0000DA160000}"/>
    <cellStyle name="Currency 2 5 7 8 2" xfId="5851" xr:uid="{00000000-0005-0000-0000-0000DB160000}"/>
    <cellStyle name="Currency 2 5 7 9" xfId="5852" xr:uid="{00000000-0005-0000-0000-0000DC160000}"/>
    <cellStyle name="Currency 2 5 7 9 2" xfId="5853" xr:uid="{00000000-0005-0000-0000-0000DD160000}"/>
    <cellStyle name="Currency 2 5 8" xfId="5854" xr:uid="{00000000-0005-0000-0000-0000DE160000}"/>
    <cellStyle name="Currency 2 5 8 2" xfId="5855" xr:uid="{00000000-0005-0000-0000-0000DF160000}"/>
    <cellStyle name="Currency 2 5 8 2 10" xfId="5856" xr:uid="{00000000-0005-0000-0000-0000E0160000}"/>
    <cellStyle name="Currency 2 5 8 2 2" xfId="5857" xr:uid="{00000000-0005-0000-0000-0000E1160000}"/>
    <cellStyle name="Currency 2 5 8 2 3" xfId="5858" xr:uid="{00000000-0005-0000-0000-0000E2160000}"/>
    <cellStyle name="Currency 2 5 8 2 4" xfId="5859" xr:uid="{00000000-0005-0000-0000-0000E3160000}"/>
    <cellStyle name="Currency 2 5 8 2 4 2" xfId="5860" xr:uid="{00000000-0005-0000-0000-0000E4160000}"/>
    <cellStyle name="Currency 2 5 8 2 4 2 2" xfId="5861" xr:uid="{00000000-0005-0000-0000-0000E5160000}"/>
    <cellStyle name="Currency 2 5 8 2 4 3" xfId="5862" xr:uid="{00000000-0005-0000-0000-0000E6160000}"/>
    <cellStyle name="Currency 2 5 8 2 5" xfId="5863" xr:uid="{00000000-0005-0000-0000-0000E7160000}"/>
    <cellStyle name="Currency 2 5 8 2 5 2" xfId="5864" xr:uid="{00000000-0005-0000-0000-0000E8160000}"/>
    <cellStyle name="Currency 2 5 8 2 5 2 2" xfId="5865" xr:uid="{00000000-0005-0000-0000-0000E9160000}"/>
    <cellStyle name="Currency 2 5 8 2 5 3" xfId="5866" xr:uid="{00000000-0005-0000-0000-0000EA160000}"/>
    <cellStyle name="Currency 2 5 8 2 6" xfId="5867" xr:uid="{00000000-0005-0000-0000-0000EB160000}"/>
    <cellStyle name="Currency 2 5 8 2 6 2" xfId="5868" xr:uid="{00000000-0005-0000-0000-0000EC160000}"/>
    <cellStyle name="Currency 2 5 8 2 6 2 2" xfId="5869" xr:uid="{00000000-0005-0000-0000-0000ED160000}"/>
    <cellStyle name="Currency 2 5 8 2 6 3" xfId="5870" xr:uid="{00000000-0005-0000-0000-0000EE160000}"/>
    <cellStyle name="Currency 2 5 8 2 7" xfId="5871" xr:uid="{00000000-0005-0000-0000-0000EF160000}"/>
    <cellStyle name="Currency 2 5 8 2 7 2" xfId="5872" xr:uid="{00000000-0005-0000-0000-0000F0160000}"/>
    <cellStyle name="Currency 2 5 8 2 8" xfId="5873" xr:uid="{00000000-0005-0000-0000-0000F1160000}"/>
    <cellStyle name="Currency 2 5 8 2 8 2" xfId="5874" xr:uid="{00000000-0005-0000-0000-0000F2160000}"/>
    <cellStyle name="Currency 2 5 8 2 9" xfId="5875" xr:uid="{00000000-0005-0000-0000-0000F3160000}"/>
    <cellStyle name="Currency 2 5 8 3" xfId="5876" xr:uid="{00000000-0005-0000-0000-0000F4160000}"/>
    <cellStyle name="Currency 2 5 8 4" xfId="5877" xr:uid="{00000000-0005-0000-0000-0000F5160000}"/>
    <cellStyle name="Currency 2 5 8 4 2" xfId="5878" xr:uid="{00000000-0005-0000-0000-0000F6160000}"/>
    <cellStyle name="Currency 2 5 8 4 2 2" xfId="5879" xr:uid="{00000000-0005-0000-0000-0000F7160000}"/>
    <cellStyle name="Currency 2 5 8 4 3" xfId="5880" xr:uid="{00000000-0005-0000-0000-0000F8160000}"/>
    <cellStyle name="Currency 2 5 8 5" xfId="5881" xr:uid="{00000000-0005-0000-0000-0000F9160000}"/>
    <cellStyle name="Currency 2 5 8 5 2" xfId="5882" xr:uid="{00000000-0005-0000-0000-0000FA160000}"/>
    <cellStyle name="Currency 2 5 8 5 2 2" xfId="5883" xr:uid="{00000000-0005-0000-0000-0000FB160000}"/>
    <cellStyle name="Currency 2 5 8 5 3" xfId="5884" xr:uid="{00000000-0005-0000-0000-0000FC160000}"/>
    <cellStyle name="Currency 2 5 9" xfId="5885" xr:uid="{00000000-0005-0000-0000-0000FD160000}"/>
    <cellStyle name="Currency 2 5 9 2" xfId="5886" xr:uid="{00000000-0005-0000-0000-0000FE160000}"/>
    <cellStyle name="Currency 2 5 9 3" xfId="5887" xr:uid="{00000000-0005-0000-0000-0000FF160000}"/>
    <cellStyle name="Currency 2 5 9 3 2" xfId="5888" xr:uid="{00000000-0005-0000-0000-000000170000}"/>
    <cellStyle name="Currency 2 5 9 3 3" xfId="5889" xr:uid="{00000000-0005-0000-0000-000001170000}"/>
    <cellStyle name="Currency 2 5 9 4" xfId="5890" xr:uid="{00000000-0005-0000-0000-000002170000}"/>
    <cellStyle name="Currency 2 5 9 4 2" xfId="5891" xr:uid="{00000000-0005-0000-0000-000003170000}"/>
    <cellStyle name="Currency 2 5 9 4 2 2" xfId="5892" xr:uid="{00000000-0005-0000-0000-000004170000}"/>
    <cellStyle name="Currency 2 5 9 4 3" xfId="5893" xr:uid="{00000000-0005-0000-0000-000005170000}"/>
    <cellStyle name="Currency 2 5 9 5" xfId="5894" xr:uid="{00000000-0005-0000-0000-000006170000}"/>
    <cellStyle name="Currency 2 5 9 5 2" xfId="5895" xr:uid="{00000000-0005-0000-0000-000007170000}"/>
    <cellStyle name="Currency 2 5 9 5 2 2" xfId="5896" xr:uid="{00000000-0005-0000-0000-000008170000}"/>
    <cellStyle name="Currency 2 5 9 5 3" xfId="5897" xr:uid="{00000000-0005-0000-0000-000009170000}"/>
    <cellStyle name="Currency 2 5 9 6" xfId="5898" xr:uid="{00000000-0005-0000-0000-00000A170000}"/>
    <cellStyle name="Currency 2 5 9 6 2" xfId="5899" xr:uid="{00000000-0005-0000-0000-00000B170000}"/>
    <cellStyle name="Currency 2 5 9 6 2 2" xfId="5900" xr:uid="{00000000-0005-0000-0000-00000C170000}"/>
    <cellStyle name="Currency 2 5 9 6 3" xfId="5901" xr:uid="{00000000-0005-0000-0000-00000D170000}"/>
    <cellStyle name="Currency 2 5 9 7" xfId="5902" xr:uid="{00000000-0005-0000-0000-00000E170000}"/>
    <cellStyle name="Currency 2 5 9 7 2" xfId="5903" xr:uid="{00000000-0005-0000-0000-00000F170000}"/>
    <cellStyle name="Currency 2 5 9 8" xfId="5904" xr:uid="{00000000-0005-0000-0000-000010170000}"/>
    <cellStyle name="Currency 2 5 9 8 2" xfId="5905" xr:uid="{00000000-0005-0000-0000-000011170000}"/>
    <cellStyle name="Currency 2 5 9 9" xfId="5906" xr:uid="{00000000-0005-0000-0000-000012170000}"/>
    <cellStyle name="Currency 2 6" xfId="5907" xr:uid="{00000000-0005-0000-0000-000013170000}"/>
    <cellStyle name="Currency 2 6 10" xfId="5908" xr:uid="{00000000-0005-0000-0000-000014170000}"/>
    <cellStyle name="Currency 2 6 10 10" xfId="5909" xr:uid="{00000000-0005-0000-0000-000015170000}"/>
    <cellStyle name="Currency 2 6 10 11" xfId="5910" xr:uid="{00000000-0005-0000-0000-000016170000}"/>
    <cellStyle name="Currency 2 6 10 12" xfId="5911" xr:uid="{00000000-0005-0000-0000-000017170000}"/>
    <cellStyle name="Currency 2 6 10 2" xfId="5912" xr:uid="{00000000-0005-0000-0000-000018170000}"/>
    <cellStyle name="Currency 2 6 10 2 2" xfId="5913" xr:uid="{00000000-0005-0000-0000-000019170000}"/>
    <cellStyle name="Currency 2 6 10 2 3" xfId="5914" xr:uid="{00000000-0005-0000-0000-00001A170000}"/>
    <cellStyle name="Currency 2 6 10 3" xfId="5915" xr:uid="{00000000-0005-0000-0000-00001B170000}"/>
    <cellStyle name="Currency 2 6 10 3 2" xfId="5916" xr:uid="{00000000-0005-0000-0000-00001C170000}"/>
    <cellStyle name="Currency 2 6 10 3 3" xfId="5917" xr:uid="{00000000-0005-0000-0000-00001D170000}"/>
    <cellStyle name="Currency 2 6 10 4" xfId="5918" xr:uid="{00000000-0005-0000-0000-00001E170000}"/>
    <cellStyle name="Currency 2 6 10 5" xfId="5919" xr:uid="{00000000-0005-0000-0000-00001F170000}"/>
    <cellStyle name="Currency 2 6 10 5 2" xfId="5920" xr:uid="{00000000-0005-0000-0000-000020170000}"/>
    <cellStyle name="Currency 2 6 10 5 2 2" xfId="5921" xr:uid="{00000000-0005-0000-0000-000021170000}"/>
    <cellStyle name="Currency 2 6 10 5 3" xfId="5922" xr:uid="{00000000-0005-0000-0000-000022170000}"/>
    <cellStyle name="Currency 2 6 10 6" xfId="5923" xr:uid="{00000000-0005-0000-0000-000023170000}"/>
    <cellStyle name="Currency 2 6 10 6 2" xfId="5924" xr:uid="{00000000-0005-0000-0000-000024170000}"/>
    <cellStyle name="Currency 2 6 10 6 2 2" xfId="5925" xr:uid="{00000000-0005-0000-0000-000025170000}"/>
    <cellStyle name="Currency 2 6 10 6 3" xfId="5926" xr:uid="{00000000-0005-0000-0000-000026170000}"/>
    <cellStyle name="Currency 2 6 10 7" xfId="5927" xr:uid="{00000000-0005-0000-0000-000027170000}"/>
    <cellStyle name="Currency 2 6 10 7 2" xfId="5928" xr:uid="{00000000-0005-0000-0000-000028170000}"/>
    <cellStyle name="Currency 2 6 10 7 2 2" xfId="5929" xr:uid="{00000000-0005-0000-0000-000029170000}"/>
    <cellStyle name="Currency 2 6 10 7 3" xfId="5930" xr:uid="{00000000-0005-0000-0000-00002A170000}"/>
    <cellStyle name="Currency 2 6 10 8" xfId="5931" xr:uid="{00000000-0005-0000-0000-00002B170000}"/>
    <cellStyle name="Currency 2 6 10 8 2" xfId="5932" xr:uid="{00000000-0005-0000-0000-00002C170000}"/>
    <cellStyle name="Currency 2 6 10 9" xfId="5933" xr:uid="{00000000-0005-0000-0000-00002D170000}"/>
    <cellStyle name="Currency 2 6 10 9 2" xfId="5934" xr:uid="{00000000-0005-0000-0000-00002E170000}"/>
    <cellStyle name="Currency 2 6 11" xfId="5935" xr:uid="{00000000-0005-0000-0000-00002F170000}"/>
    <cellStyle name="Currency 2 6 11 2" xfId="5936" xr:uid="{00000000-0005-0000-0000-000030170000}"/>
    <cellStyle name="Currency 2 6 11 3" xfId="5937" xr:uid="{00000000-0005-0000-0000-000031170000}"/>
    <cellStyle name="Currency 2 6 12" xfId="5938" xr:uid="{00000000-0005-0000-0000-000032170000}"/>
    <cellStyle name="Currency 2 6 12 2" xfId="5939" xr:uid="{00000000-0005-0000-0000-000033170000}"/>
    <cellStyle name="Currency 2 6 12 2 2" xfId="5940" xr:uid="{00000000-0005-0000-0000-000034170000}"/>
    <cellStyle name="Currency 2 6 12 3" xfId="5941" xr:uid="{00000000-0005-0000-0000-000035170000}"/>
    <cellStyle name="Currency 2 6 12 4" xfId="5942" xr:uid="{00000000-0005-0000-0000-000036170000}"/>
    <cellStyle name="Currency 2 6 13" xfId="5943" xr:uid="{00000000-0005-0000-0000-000037170000}"/>
    <cellStyle name="Currency 2 6 13 2" xfId="5944" xr:uid="{00000000-0005-0000-0000-000038170000}"/>
    <cellStyle name="Currency 2 6 13 2 2" xfId="5945" xr:uid="{00000000-0005-0000-0000-000039170000}"/>
    <cellStyle name="Currency 2 6 13 3" xfId="5946" xr:uid="{00000000-0005-0000-0000-00003A170000}"/>
    <cellStyle name="Currency 2 6 14" xfId="5947" xr:uid="{00000000-0005-0000-0000-00003B170000}"/>
    <cellStyle name="Currency 2 6 14 2" xfId="5948" xr:uid="{00000000-0005-0000-0000-00003C170000}"/>
    <cellStyle name="Currency 2 6 14 2 2" xfId="5949" xr:uid="{00000000-0005-0000-0000-00003D170000}"/>
    <cellStyle name="Currency 2 6 14 3" xfId="5950" xr:uid="{00000000-0005-0000-0000-00003E170000}"/>
    <cellStyle name="Currency 2 6 15" xfId="5951" xr:uid="{00000000-0005-0000-0000-00003F170000}"/>
    <cellStyle name="Currency 2 6 15 2" xfId="5952" xr:uid="{00000000-0005-0000-0000-000040170000}"/>
    <cellStyle name="Currency 2 6 16" xfId="5953" xr:uid="{00000000-0005-0000-0000-000041170000}"/>
    <cellStyle name="Currency 2 6 16 2" xfId="5954" xr:uid="{00000000-0005-0000-0000-000042170000}"/>
    <cellStyle name="Currency 2 6 17" xfId="5955" xr:uid="{00000000-0005-0000-0000-000043170000}"/>
    <cellStyle name="Currency 2 6 18" xfId="5956" xr:uid="{00000000-0005-0000-0000-000044170000}"/>
    <cellStyle name="Currency 2 6 19" xfId="5957" xr:uid="{00000000-0005-0000-0000-000045170000}"/>
    <cellStyle name="Currency 2 6 2" xfId="5958" xr:uid="{00000000-0005-0000-0000-000046170000}"/>
    <cellStyle name="Currency 2 6 2 10" xfId="5959" xr:uid="{00000000-0005-0000-0000-000047170000}"/>
    <cellStyle name="Currency 2 6 2 10 2" xfId="5960" xr:uid="{00000000-0005-0000-0000-000048170000}"/>
    <cellStyle name="Currency 2 6 2 10 2 2" xfId="5961" xr:uid="{00000000-0005-0000-0000-000049170000}"/>
    <cellStyle name="Currency 2 6 2 10 3" xfId="5962" xr:uid="{00000000-0005-0000-0000-00004A170000}"/>
    <cellStyle name="Currency 2 6 2 10 4" xfId="5963" xr:uid="{00000000-0005-0000-0000-00004B170000}"/>
    <cellStyle name="Currency 2 6 2 11" xfId="5964" xr:uid="{00000000-0005-0000-0000-00004C170000}"/>
    <cellStyle name="Currency 2 6 2 11 2" xfId="5965" xr:uid="{00000000-0005-0000-0000-00004D170000}"/>
    <cellStyle name="Currency 2 6 2 11 2 2" xfId="5966" xr:uid="{00000000-0005-0000-0000-00004E170000}"/>
    <cellStyle name="Currency 2 6 2 11 3" xfId="5967" xr:uid="{00000000-0005-0000-0000-00004F170000}"/>
    <cellStyle name="Currency 2 6 2 12" xfId="5968" xr:uid="{00000000-0005-0000-0000-000050170000}"/>
    <cellStyle name="Currency 2 6 2 12 2" xfId="5969" xr:uid="{00000000-0005-0000-0000-000051170000}"/>
    <cellStyle name="Currency 2 6 2 12 2 2" xfId="5970" xr:uid="{00000000-0005-0000-0000-000052170000}"/>
    <cellStyle name="Currency 2 6 2 12 3" xfId="5971" xr:uid="{00000000-0005-0000-0000-000053170000}"/>
    <cellStyle name="Currency 2 6 2 13" xfId="5972" xr:uid="{00000000-0005-0000-0000-000054170000}"/>
    <cellStyle name="Currency 2 6 2 13 2" xfId="5973" xr:uid="{00000000-0005-0000-0000-000055170000}"/>
    <cellStyle name="Currency 2 6 2 14" xfId="5974" xr:uid="{00000000-0005-0000-0000-000056170000}"/>
    <cellStyle name="Currency 2 6 2 14 2" xfId="5975" xr:uid="{00000000-0005-0000-0000-000057170000}"/>
    <cellStyle name="Currency 2 6 2 15" xfId="5976" xr:uid="{00000000-0005-0000-0000-000058170000}"/>
    <cellStyle name="Currency 2 6 2 16" xfId="5977" xr:uid="{00000000-0005-0000-0000-000059170000}"/>
    <cellStyle name="Currency 2 6 2 17" xfId="5978" xr:uid="{00000000-0005-0000-0000-00005A170000}"/>
    <cellStyle name="Currency 2 6 2 18" xfId="5979" xr:uid="{00000000-0005-0000-0000-00005B170000}"/>
    <cellStyle name="Currency 2 6 2 2" xfId="5980" xr:uid="{00000000-0005-0000-0000-00005C170000}"/>
    <cellStyle name="Currency 2 6 2 2 10" xfId="5981" xr:uid="{00000000-0005-0000-0000-00005D170000}"/>
    <cellStyle name="Currency 2 6 2 2 10 2" xfId="5982" xr:uid="{00000000-0005-0000-0000-00005E170000}"/>
    <cellStyle name="Currency 2 6 2 2 10 2 2" xfId="5983" xr:uid="{00000000-0005-0000-0000-00005F170000}"/>
    <cellStyle name="Currency 2 6 2 2 10 3" xfId="5984" xr:uid="{00000000-0005-0000-0000-000060170000}"/>
    <cellStyle name="Currency 2 6 2 2 11" xfId="5985" xr:uid="{00000000-0005-0000-0000-000061170000}"/>
    <cellStyle name="Currency 2 6 2 2 11 2" xfId="5986" xr:uid="{00000000-0005-0000-0000-000062170000}"/>
    <cellStyle name="Currency 2 6 2 2 12" xfId="5987" xr:uid="{00000000-0005-0000-0000-000063170000}"/>
    <cellStyle name="Currency 2 6 2 2 12 2" xfId="5988" xr:uid="{00000000-0005-0000-0000-000064170000}"/>
    <cellStyle name="Currency 2 6 2 2 13" xfId="5989" xr:uid="{00000000-0005-0000-0000-000065170000}"/>
    <cellStyle name="Currency 2 6 2 2 14" xfId="5990" xr:uid="{00000000-0005-0000-0000-000066170000}"/>
    <cellStyle name="Currency 2 6 2 2 15" xfId="5991" xr:uid="{00000000-0005-0000-0000-000067170000}"/>
    <cellStyle name="Currency 2 6 2 2 16" xfId="5992" xr:uid="{00000000-0005-0000-0000-000068170000}"/>
    <cellStyle name="Currency 2 6 2 2 2" xfId="5993" xr:uid="{00000000-0005-0000-0000-000069170000}"/>
    <cellStyle name="Currency 2 6 2 2 2 2" xfId="5994" xr:uid="{00000000-0005-0000-0000-00006A170000}"/>
    <cellStyle name="Currency 2 6 2 2 2 2 10" xfId="5995" xr:uid="{00000000-0005-0000-0000-00006B170000}"/>
    <cellStyle name="Currency 2 6 2 2 2 2 2" xfId="5996" xr:uid="{00000000-0005-0000-0000-00006C170000}"/>
    <cellStyle name="Currency 2 6 2 2 2 2 2 2" xfId="5997" xr:uid="{00000000-0005-0000-0000-00006D170000}"/>
    <cellStyle name="Currency 2 6 2 2 2 2 2 3" xfId="5998" xr:uid="{00000000-0005-0000-0000-00006E170000}"/>
    <cellStyle name="Currency 2 6 2 2 2 2 3" xfId="5999" xr:uid="{00000000-0005-0000-0000-00006F170000}"/>
    <cellStyle name="Currency 2 6 2 2 2 2 3 2" xfId="6000" xr:uid="{00000000-0005-0000-0000-000070170000}"/>
    <cellStyle name="Currency 2 6 2 2 2 2 3 3" xfId="6001" xr:uid="{00000000-0005-0000-0000-000071170000}"/>
    <cellStyle name="Currency 2 6 2 2 2 2 4" xfId="6002" xr:uid="{00000000-0005-0000-0000-000072170000}"/>
    <cellStyle name="Currency 2 6 2 2 2 2 4 2" xfId="6003" xr:uid="{00000000-0005-0000-0000-000073170000}"/>
    <cellStyle name="Currency 2 6 2 2 2 2 4 2 2" xfId="6004" xr:uid="{00000000-0005-0000-0000-000074170000}"/>
    <cellStyle name="Currency 2 6 2 2 2 2 4 3" xfId="6005" xr:uid="{00000000-0005-0000-0000-000075170000}"/>
    <cellStyle name="Currency 2 6 2 2 2 2 5" xfId="6006" xr:uid="{00000000-0005-0000-0000-000076170000}"/>
    <cellStyle name="Currency 2 6 2 2 2 2 5 2" xfId="6007" xr:uid="{00000000-0005-0000-0000-000077170000}"/>
    <cellStyle name="Currency 2 6 2 2 2 2 5 2 2" xfId="6008" xr:uid="{00000000-0005-0000-0000-000078170000}"/>
    <cellStyle name="Currency 2 6 2 2 2 2 5 3" xfId="6009" xr:uid="{00000000-0005-0000-0000-000079170000}"/>
    <cellStyle name="Currency 2 6 2 2 2 2 6" xfId="6010" xr:uid="{00000000-0005-0000-0000-00007A170000}"/>
    <cellStyle name="Currency 2 6 2 2 2 2 6 2" xfId="6011" xr:uid="{00000000-0005-0000-0000-00007B170000}"/>
    <cellStyle name="Currency 2 6 2 2 2 2 6 2 2" xfId="6012" xr:uid="{00000000-0005-0000-0000-00007C170000}"/>
    <cellStyle name="Currency 2 6 2 2 2 2 6 3" xfId="6013" xr:uid="{00000000-0005-0000-0000-00007D170000}"/>
    <cellStyle name="Currency 2 6 2 2 2 2 7" xfId="6014" xr:uid="{00000000-0005-0000-0000-00007E170000}"/>
    <cellStyle name="Currency 2 6 2 2 2 2 7 2" xfId="6015" xr:uid="{00000000-0005-0000-0000-00007F170000}"/>
    <cellStyle name="Currency 2 6 2 2 2 2 8" xfId="6016" xr:uid="{00000000-0005-0000-0000-000080170000}"/>
    <cellStyle name="Currency 2 6 2 2 2 2 8 2" xfId="6017" xr:uid="{00000000-0005-0000-0000-000081170000}"/>
    <cellStyle name="Currency 2 6 2 2 2 2 9" xfId="6018" xr:uid="{00000000-0005-0000-0000-000082170000}"/>
    <cellStyle name="Currency 2 6 2 2 2 3" xfId="6019" xr:uid="{00000000-0005-0000-0000-000083170000}"/>
    <cellStyle name="Currency 2 6 2 2 2 3 10" xfId="6020" xr:uid="{00000000-0005-0000-0000-000084170000}"/>
    <cellStyle name="Currency 2 6 2 2 2 3 2" xfId="6021" xr:uid="{00000000-0005-0000-0000-000085170000}"/>
    <cellStyle name="Currency 2 6 2 2 2 3 2 2" xfId="6022" xr:uid="{00000000-0005-0000-0000-000086170000}"/>
    <cellStyle name="Currency 2 6 2 2 2 3 2 3" xfId="6023" xr:uid="{00000000-0005-0000-0000-000087170000}"/>
    <cellStyle name="Currency 2 6 2 2 2 3 3" xfId="6024" xr:uid="{00000000-0005-0000-0000-000088170000}"/>
    <cellStyle name="Currency 2 6 2 2 2 3 3 2" xfId="6025" xr:uid="{00000000-0005-0000-0000-000089170000}"/>
    <cellStyle name="Currency 2 6 2 2 2 3 3 3" xfId="6026" xr:uid="{00000000-0005-0000-0000-00008A170000}"/>
    <cellStyle name="Currency 2 6 2 2 2 3 4" xfId="6027" xr:uid="{00000000-0005-0000-0000-00008B170000}"/>
    <cellStyle name="Currency 2 6 2 2 2 3 4 2" xfId="6028" xr:uid="{00000000-0005-0000-0000-00008C170000}"/>
    <cellStyle name="Currency 2 6 2 2 2 3 4 2 2" xfId="6029" xr:uid="{00000000-0005-0000-0000-00008D170000}"/>
    <cellStyle name="Currency 2 6 2 2 2 3 4 3" xfId="6030" xr:uid="{00000000-0005-0000-0000-00008E170000}"/>
    <cellStyle name="Currency 2 6 2 2 2 3 5" xfId="6031" xr:uid="{00000000-0005-0000-0000-00008F170000}"/>
    <cellStyle name="Currency 2 6 2 2 2 3 5 2" xfId="6032" xr:uid="{00000000-0005-0000-0000-000090170000}"/>
    <cellStyle name="Currency 2 6 2 2 2 3 5 2 2" xfId="6033" xr:uid="{00000000-0005-0000-0000-000091170000}"/>
    <cellStyle name="Currency 2 6 2 2 2 3 5 3" xfId="6034" xr:uid="{00000000-0005-0000-0000-000092170000}"/>
    <cellStyle name="Currency 2 6 2 2 2 3 6" xfId="6035" xr:uid="{00000000-0005-0000-0000-000093170000}"/>
    <cellStyle name="Currency 2 6 2 2 2 3 6 2" xfId="6036" xr:uid="{00000000-0005-0000-0000-000094170000}"/>
    <cellStyle name="Currency 2 6 2 2 2 3 6 2 2" xfId="6037" xr:uid="{00000000-0005-0000-0000-000095170000}"/>
    <cellStyle name="Currency 2 6 2 2 2 3 6 3" xfId="6038" xr:uid="{00000000-0005-0000-0000-000096170000}"/>
    <cellStyle name="Currency 2 6 2 2 2 3 7" xfId="6039" xr:uid="{00000000-0005-0000-0000-000097170000}"/>
    <cellStyle name="Currency 2 6 2 2 2 3 7 2" xfId="6040" xr:uid="{00000000-0005-0000-0000-000098170000}"/>
    <cellStyle name="Currency 2 6 2 2 2 3 8" xfId="6041" xr:uid="{00000000-0005-0000-0000-000099170000}"/>
    <cellStyle name="Currency 2 6 2 2 2 3 8 2" xfId="6042" xr:uid="{00000000-0005-0000-0000-00009A170000}"/>
    <cellStyle name="Currency 2 6 2 2 2 3 9" xfId="6043" xr:uid="{00000000-0005-0000-0000-00009B170000}"/>
    <cellStyle name="Currency 2 6 2 2 2 4" xfId="6044" xr:uid="{00000000-0005-0000-0000-00009C170000}"/>
    <cellStyle name="Currency 2 6 2 2 2 4 10" xfId="6045" xr:uid="{00000000-0005-0000-0000-00009D170000}"/>
    <cellStyle name="Currency 2 6 2 2 2 4 2" xfId="6046" xr:uid="{00000000-0005-0000-0000-00009E170000}"/>
    <cellStyle name="Currency 2 6 2 2 2 4 3" xfId="6047" xr:uid="{00000000-0005-0000-0000-00009F170000}"/>
    <cellStyle name="Currency 2 6 2 2 2 4 3 2" xfId="6048" xr:uid="{00000000-0005-0000-0000-0000A0170000}"/>
    <cellStyle name="Currency 2 6 2 2 2 4 3 2 2" xfId="6049" xr:uid="{00000000-0005-0000-0000-0000A1170000}"/>
    <cellStyle name="Currency 2 6 2 2 2 4 3 3" xfId="6050" xr:uid="{00000000-0005-0000-0000-0000A2170000}"/>
    <cellStyle name="Currency 2 6 2 2 2 4 4" xfId="6051" xr:uid="{00000000-0005-0000-0000-0000A3170000}"/>
    <cellStyle name="Currency 2 6 2 2 2 4 4 2" xfId="6052" xr:uid="{00000000-0005-0000-0000-0000A4170000}"/>
    <cellStyle name="Currency 2 6 2 2 2 4 4 2 2" xfId="6053" xr:uid="{00000000-0005-0000-0000-0000A5170000}"/>
    <cellStyle name="Currency 2 6 2 2 2 4 4 3" xfId="6054" xr:uid="{00000000-0005-0000-0000-0000A6170000}"/>
    <cellStyle name="Currency 2 6 2 2 2 4 5" xfId="6055" xr:uid="{00000000-0005-0000-0000-0000A7170000}"/>
    <cellStyle name="Currency 2 6 2 2 2 4 5 2" xfId="6056" xr:uid="{00000000-0005-0000-0000-0000A8170000}"/>
    <cellStyle name="Currency 2 6 2 2 2 4 5 2 2" xfId="6057" xr:uid="{00000000-0005-0000-0000-0000A9170000}"/>
    <cellStyle name="Currency 2 6 2 2 2 4 5 3" xfId="6058" xr:uid="{00000000-0005-0000-0000-0000AA170000}"/>
    <cellStyle name="Currency 2 6 2 2 2 4 6" xfId="6059" xr:uid="{00000000-0005-0000-0000-0000AB170000}"/>
    <cellStyle name="Currency 2 6 2 2 2 4 6 2" xfId="6060" xr:uid="{00000000-0005-0000-0000-0000AC170000}"/>
    <cellStyle name="Currency 2 6 2 2 2 4 7" xfId="6061" xr:uid="{00000000-0005-0000-0000-0000AD170000}"/>
    <cellStyle name="Currency 2 6 2 2 2 4 7 2" xfId="6062" xr:uid="{00000000-0005-0000-0000-0000AE170000}"/>
    <cellStyle name="Currency 2 6 2 2 2 4 8" xfId="6063" xr:uid="{00000000-0005-0000-0000-0000AF170000}"/>
    <cellStyle name="Currency 2 6 2 2 2 4 9" xfId="6064" xr:uid="{00000000-0005-0000-0000-0000B0170000}"/>
    <cellStyle name="Currency 2 6 2 2 2 5" xfId="6065" xr:uid="{00000000-0005-0000-0000-0000B1170000}"/>
    <cellStyle name="Currency 2 6 2 2 2 5 2" xfId="6066" xr:uid="{00000000-0005-0000-0000-0000B2170000}"/>
    <cellStyle name="Currency 2 6 2 2 2 5 3" xfId="6067" xr:uid="{00000000-0005-0000-0000-0000B3170000}"/>
    <cellStyle name="Currency 2 6 2 2 2 5 4" xfId="6068" xr:uid="{00000000-0005-0000-0000-0000B4170000}"/>
    <cellStyle name="Currency 2 6 2 2 2 6" xfId="6069" xr:uid="{00000000-0005-0000-0000-0000B5170000}"/>
    <cellStyle name="Currency 2 6 2 2 2 6 2" xfId="6070" xr:uid="{00000000-0005-0000-0000-0000B6170000}"/>
    <cellStyle name="Currency 2 6 2 2 2 6 2 2" xfId="6071" xr:uid="{00000000-0005-0000-0000-0000B7170000}"/>
    <cellStyle name="Currency 2 6 2 2 2 6 2 2 2" xfId="6072" xr:uid="{00000000-0005-0000-0000-0000B8170000}"/>
    <cellStyle name="Currency 2 6 2 2 2 6 2 3" xfId="6073" xr:uid="{00000000-0005-0000-0000-0000B9170000}"/>
    <cellStyle name="Currency 2 6 2 2 2 6 3" xfId="6074" xr:uid="{00000000-0005-0000-0000-0000BA170000}"/>
    <cellStyle name="Currency 2 6 2 2 2 6 3 2" xfId="6075" xr:uid="{00000000-0005-0000-0000-0000BB170000}"/>
    <cellStyle name="Currency 2 6 2 2 2 6 3 2 2" xfId="6076" xr:uid="{00000000-0005-0000-0000-0000BC170000}"/>
    <cellStyle name="Currency 2 6 2 2 2 6 3 3" xfId="6077" xr:uid="{00000000-0005-0000-0000-0000BD170000}"/>
    <cellStyle name="Currency 2 6 2 2 2 6 4" xfId="6078" xr:uid="{00000000-0005-0000-0000-0000BE170000}"/>
    <cellStyle name="Currency 2 6 2 2 2 6 4 2" xfId="6079" xr:uid="{00000000-0005-0000-0000-0000BF170000}"/>
    <cellStyle name="Currency 2 6 2 2 2 6 4 2 2" xfId="6080" xr:uid="{00000000-0005-0000-0000-0000C0170000}"/>
    <cellStyle name="Currency 2 6 2 2 2 6 4 3" xfId="6081" xr:uid="{00000000-0005-0000-0000-0000C1170000}"/>
    <cellStyle name="Currency 2 6 2 2 2 6 5" xfId="6082" xr:uid="{00000000-0005-0000-0000-0000C2170000}"/>
    <cellStyle name="Currency 2 6 2 2 2 6 5 2" xfId="6083" xr:uid="{00000000-0005-0000-0000-0000C3170000}"/>
    <cellStyle name="Currency 2 6 2 2 2 6 6" xfId="6084" xr:uid="{00000000-0005-0000-0000-0000C4170000}"/>
    <cellStyle name="Currency 2 6 2 2 2 6 6 2" xfId="6085" xr:uid="{00000000-0005-0000-0000-0000C5170000}"/>
    <cellStyle name="Currency 2 6 2 2 2 6 7" xfId="6086" xr:uid="{00000000-0005-0000-0000-0000C6170000}"/>
    <cellStyle name="Currency 2 6 2 2 2 7" xfId="6087" xr:uid="{00000000-0005-0000-0000-0000C7170000}"/>
    <cellStyle name="Currency 2 6 2 2 2 7 2" xfId="6088" xr:uid="{00000000-0005-0000-0000-0000C8170000}"/>
    <cellStyle name="Currency 2 6 2 2 2 7 2 2" xfId="6089" xr:uid="{00000000-0005-0000-0000-0000C9170000}"/>
    <cellStyle name="Currency 2 6 2 2 2 7 3" xfId="6090" xr:uid="{00000000-0005-0000-0000-0000CA170000}"/>
    <cellStyle name="Currency 2 6 2 2 2 8" xfId="6091" xr:uid="{00000000-0005-0000-0000-0000CB170000}"/>
    <cellStyle name="Currency 2 6 2 2 2 8 2" xfId="6092" xr:uid="{00000000-0005-0000-0000-0000CC170000}"/>
    <cellStyle name="Currency 2 6 2 2 2 8 2 2" xfId="6093" xr:uid="{00000000-0005-0000-0000-0000CD170000}"/>
    <cellStyle name="Currency 2 6 2 2 2 8 3" xfId="6094" xr:uid="{00000000-0005-0000-0000-0000CE170000}"/>
    <cellStyle name="Currency 2 6 2 2 2 9" xfId="6095" xr:uid="{00000000-0005-0000-0000-0000CF170000}"/>
    <cellStyle name="Currency 2 6 2 2 3" xfId="6096" xr:uid="{00000000-0005-0000-0000-0000D0170000}"/>
    <cellStyle name="Currency 2 6 2 2 3 10" xfId="6097" xr:uid="{00000000-0005-0000-0000-0000D1170000}"/>
    <cellStyle name="Currency 2 6 2 2 3 11" xfId="6098" xr:uid="{00000000-0005-0000-0000-0000D2170000}"/>
    <cellStyle name="Currency 2 6 2 2 3 12" xfId="6099" xr:uid="{00000000-0005-0000-0000-0000D3170000}"/>
    <cellStyle name="Currency 2 6 2 2 3 13" xfId="6100" xr:uid="{00000000-0005-0000-0000-0000D4170000}"/>
    <cellStyle name="Currency 2 6 2 2 3 2" xfId="6101" xr:uid="{00000000-0005-0000-0000-0000D5170000}"/>
    <cellStyle name="Currency 2 6 2 2 3 2 10" xfId="6102" xr:uid="{00000000-0005-0000-0000-0000D6170000}"/>
    <cellStyle name="Currency 2 6 2 2 3 2 2" xfId="6103" xr:uid="{00000000-0005-0000-0000-0000D7170000}"/>
    <cellStyle name="Currency 2 6 2 2 3 2 2 2" xfId="6104" xr:uid="{00000000-0005-0000-0000-0000D8170000}"/>
    <cellStyle name="Currency 2 6 2 2 3 2 2 3" xfId="6105" xr:uid="{00000000-0005-0000-0000-0000D9170000}"/>
    <cellStyle name="Currency 2 6 2 2 3 2 3" xfId="6106" xr:uid="{00000000-0005-0000-0000-0000DA170000}"/>
    <cellStyle name="Currency 2 6 2 2 3 2 3 2" xfId="6107" xr:uid="{00000000-0005-0000-0000-0000DB170000}"/>
    <cellStyle name="Currency 2 6 2 2 3 2 3 3" xfId="6108" xr:uid="{00000000-0005-0000-0000-0000DC170000}"/>
    <cellStyle name="Currency 2 6 2 2 3 2 3 4" xfId="6109" xr:uid="{00000000-0005-0000-0000-0000DD170000}"/>
    <cellStyle name="Currency 2 6 2 2 3 2 4" xfId="6110" xr:uid="{00000000-0005-0000-0000-0000DE170000}"/>
    <cellStyle name="Currency 2 6 2 2 3 2 4 2" xfId="6111" xr:uid="{00000000-0005-0000-0000-0000DF170000}"/>
    <cellStyle name="Currency 2 6 2 2 3 2 4 2 2" xfId="6112" xr:uid="{00000000-0005-0000-0000-0000E0170000}"/>
    <cellStyle name="Currency 2 6 2 2 3 2 4 3" xfId="6113" xr:uid="{00000000-0005-0000-0000-0000E1170000}"/>
    <cellStyle name="Currency 2 6 2 2 3 2 5" xfId="6114" xr:uid="{00000000-0005-0000-0000-0000E2170000}"/>
    <cellStyle name="Currency 2 6 2 2 3 2 5 2" xfId="6115" xr:uid="{00000000-0005-0000-0000-0000E3170000}"/>
    <cellStyle name="Currency 2 6 2 2 3 2 5 2 2" xfId="6116" xr:uid="{00000000-0005-0000-0000-0000E4170000}"/>
    <cellStyle name="Currency 2 6 2 2 3 2 5 3" xfId="6117" xr:uid="{00000000-0005-0000-0000-0000E5170000}"/>
    <cellStyle name="Currency 2 6 2 2 3 2 6" xfId="6118" xr:uid="{00000000-0005-0000-0000-0000E6170000}"/>
    <cellStyle name="Currency 2 6 2 2 3 2 6 2" xfId="6119" xr:uid="{00000000-0005-0000-0000-0000E7170000}"/>
    <cellStyle name="Currency 2 6 2 2 3 2 6 2 2" xfId="6120" xr:uid="{00000000-0005-0000-0000-0000E8170000}"/>
    <cellStyle name="Currency 2 6 2 2 3 2 6 3" xfId="6121" xr:uid="{00000000-0005-0000-0000-0000E9170000}"/>
    <cellStyle name="Currency 2 6 2 2 3 2 7" xfId="6122" xr:uid="{00000000-0005-0000-0000-0000EA170000}"/>
    <cellStyle name="Currency 2 6 2 2 3 2 7 2" xfId="6123" xr:uid="{00000000-0005-0000-0000-0000EB170000}"/>
    <cellStyle name="Currency 2 6 2 2 3 2 8" xfId="6124" xr:uid="{00000000-0005-0000-0000-0000EC170000}"/>
    <cellStyle name="Currency 2 6 2 2 3 2 8 2" xfId="6125" xr:uid="{00000000-0005-0000-0000-0000ED170000}"/>
    <cellStyle name="Currency 2 6 2 2 3 2 9" xfId="6126" xr:uid="{00000000-0005-0000-0000-0000EE170000}"/>
    <cellStyle name="Currency 2 6 2 2 3 3" xfId="6127" xr:uid="{00000000-0005-0000-0000-0000EF170000}"/>
    <cellStyle name="Currency 2 6 2 2 3 3 2" xfId="6128" xr:uid="{00000000-0005-0000-0000-0000F0170000}"/>
    <cellStyle name="Currency 2 6 2 2 3 3 2 2" xfId="6129" xr:uid="{00000000-0005-0000-0000-0000F1170000}"/>
    <cellStyle name="Currency 2 6 2 2 3 3 2 3" xfId="6130" xr:uid="{00000000-0005-0000-0000-0000F2170000}"/>
    <cellStyle name="Currency 2 6 2 2 3 3 3" xfId="6131" xr:uid="{00000000-0005-0000-0000-0000F3170000}"/>
    <cellStyle name="Currency 2 6 2 2 3 4" xfId="6132" xr:uid="{00000000-0005-0000-0000-0000F4170000}"/>
    <cellStyle name="Currency 2 6 2 2 3 4 2" xfId="6133" xr:uid="{00000000-0005-0000-0000-0000F5170000}"/>
    <cellStyle name="Currency 2 6 2 2 3 4 3" xfId="6134" xr:uid="{00000000-0005-0000-0000-0000F6170000}"/>
    <cellStyle name="Currency 2 6 2 2 3 4 4" xfId="6135" xr:uid="{00000000-0005-0000-0000-0000F7170000}"/>
    <cellStyle name="Currency 2 6 2 2 3 5" xfId="6136" xr:uid="{00000000-0005-0000-0000-0000F8170000}"/>
    <cellStyle name="Currency 2 6 2 2 3 5 2" xfId="6137" xr:uid="{00000000-0005-0000-0000-0000F9170000}"/>
    <cellStyle name="Currency 2 6 2 2 3 5 2 2" xfId="6138" xr:uid="{00000000-0005-0000-0000-0000FA170000}"/>
    <cellStyle name="Currency 2 6 2 2 3 5 3" xfId="6139" xr:uid="{00000000-0005-0000-0000-0000FB170000}"/>
    <cellStyle name="Currency 2 6 2 2 3 6" xfId="6140" xr:uid="{00000000-0005-0000-0000-0000FC170000}"/>
    <cellStyle name="Currency 2 6 2 2 3 6 2" xfId="6141" xr:uid="{00000000-0005-0000-0000-0000FD170000}"/>
    <cellStyle name="Currency 2 6 2 2 3 6 2 2" xfId="6142" xr:uid="{00000000-0005-0000-0000-0000FE170000}"/>
    <cellStyle name="Currency 2 6 2 2 3 6 3" xfId="6143" xr:uid="{00000000-0005-0000-0000-0000FF170000}"/>
    <cellStyle name="Currency 2 6 2 2 3 7" xfId="6144" xr:uid="{00000000-0005-0000-0000-000000180000}"/>
    <cellStyle name="Currency 2 6 2 2 3 7 2" xfId="6145" xr:uid="{00000000-0005-0000-0000-000001180000}"/>
    <cellStyle name="Currency 2 6 2 2 3 7 2 2" xfId="6146" xr:uid="{00000000-0005-0000-0000-000002180000}"/>
    <cellStyle name="Currency 2 6 2 2 3 7 3" xfId="6147" xr:uid="{00000000-0005-0000-0000-000003180000}"/>
    <cellStyle name="Currency 2 6 2 2 3 8" xfId="6148" xr:uid="{00000000-0005-0000-0000-000004180000}"/>
    <cellStyle name="Currency 2 6 2 2 3 8 2" xfId="6149" xr:uid="{00000000-0005-0000-0000-000005180000}"/>
    <cellStyle name="Currency 2 6 2 2 3 9" xfId="6150" xr:uid="{00000000-0005-0000-0000-000006180000}"/>
    <cellStyle name="Currency 2 6 2 2 3 9 2" xfId="6151" xr:uid="{00000000-0005-0000-0000-000007180000}"/>
    <cellStyle name="Currency 2 6 2 2 4" xfId="6152" xr:uid="{00000000-0005-0000-0000-000008180000}"/>
    <cellStyle name="Currency 2 6 2 2 4 2" xfId="6153" xr:uid="{00000000-0005-0000-0000-000009180000}"/>
    <cellStyle name="Currency 2 6 2 2 4 2 10" xfId="6154" xr:uid="{00000000-0005-0000-0000-00000A180000}"/>
    <cellStyle name="Currency 2 6 2 2 4 2 11" xfId="6155" xr:uid="{00000000-0005-0000-0000-00000B180000}"/>
    <cellStyle name="Currency 2 6 2 2 4 2 2" xfId="6156" xr:uid="{00000000-0005-0000-0000-00000C180000}"/>
    <cellStyle name="Currency 2 6 2 2 4 2 2 2" xfId="6157" xr:uid="{00000000-0005-0000-0000-00000D180000}"/>
    <cellStyle name="Currency 2 6 2 2 4 2 2 3" xfId="6158" xr:uid="{00000000-0005-0000-0000-00000E180000}"/>
    <cellStyle name="Currency 2 6 2 2 4 2 3" xfId="6159" xr:uid="{00000000-0005-0000-0000-00000F180000}"/>
    <cellStyle name="Currency 2 6 2 2 4 2 3 2" xfId="6160" xr:uid="{00000000-0005-0000-0000-000010180000}"/>
    <cellStyle name="Currency 2 6 2 2 4 2 3 3" xfId="6161" xr:uid="{00000000-0005-0000-0000-000011180000}"/>
    <cellStyle name="Currency 2 6 2 2 4 2 4" xfId="6162" xr:uid="{00000000-0005-0000-0000-000012180000}"/>
    <cellStyle name="Currency 2 6 2 2 4 2 4 2" xfId="6163" xr:uid="{00000000-0005-0000-0000-000013180000}"/>
    <cellStyle name="Currency 2 6 2 2 4 2 4 2 2" xfId="6164" xr:uid="{00000000-0005-0000-0000-000014180000}"/>
    <cellStyle name="Currency 2 6 2 2 4 2 4 3" xfId="6165" xr:uid="{00000000-0005-0000-0000-000015180000}"/>
    <cellStyle name="Currency 2 6 2 2 4 2 5" xfId="6166" xr:uid="{00000000-0005-0000-0000-000016180000}"/>
    <cellStyle name="Currency 2 6 2 2 4 2 5 2" xfId="6167" xr:uid="{00000000-0005-0000-0000-000017180000}"/>
    <cellStyle name="Currency 2 6 2 2 4 2 5 2 2" xfId="6168" xr:uid="{00000000-0005-0000-0000-000018180000}"/>
    <cellStyle name="Currency 2 6 2 2 4 2 5 3" xfId="6169" xr:uid="{00000000-0005-0000-0000-000019180000}"/>
    <cellStyle name="Currency 2 6 2 2 4 2 6" xfId="6170" xr:uid="{00000000-0005-0000-0000-00001A180000}"/>
    <cellStyle name="Currency 2 6 2 2 4 2 6 2" xfId="6171" xr:uid="{00000000-0005-0000-0000-00001B180000}"/>
    <cellStyle name="Currency 2 6 2 2 4 2 6 2 2" xfId="6172" xr:uid="{00000000-0005-0000-0000-00001C180000}"/>
    <cellStyle name="Currency 2 6 2 2 4 2 6 3" xfId="6173" xr:uid="{00000000-0005-0000-0000-00001D180000}"/>
    <cellStyle name="Currency 2 6 2 2 4 2 7" xfId="6174" xr:uid="{00000000-0005-0000-0000-00001E180000}"/>
    <cellStyle name="Currency 2 6 2 2 4 2 7 2" xfId="6175" xr:uid="{00000000-0005-0000-0000-00001F180000}"/>
    <cellStyle name="Currency 2 6 2 2 4 2 8" xfId="6176" xr:uid="{00000000-0005-0000-0000-000020180000}"/>
    <cellStyle name="Currency 2 6 2 2 4 2 8 2" xfId="6177" xr:uid="{00000000-0005-0000-0000-000021180000}"/>
    <cellStyle name="Currency 2 6 2 2 4 2 9" xfId="6178" xr:uid="{00000000-0005-0000-0000-000022180000}"/>
    <cellStyle name="Currency 2 6 2 2 4 3" xfId="6179" xr:uid="{00000000-0005-0000-0000-000023180000}"/>
    <cellStyle name="Currency 2 6 2 2 4 3 2" xfId="6180" xr:uid="{00000000-0005-0000-0000-000024180000}"/>
    <cellStyle name="Currency 2 6 2 2 4 3 2 2" xfId="6181" xr:uid="{00000000-0005-0000-0000-000025180000}"/>
    <cellStyle name="Currency 2 6 2 2 4 3 2 3" xfId="6182" xr:uid="{00000000-0005-0000-0000-000026180000}"/>
    <cellStyle name="Currency 2 6 2 2 4 3 3" xfId="6183" xr:uid="{00000000-0005-0000-0000-000027180000}"/>
    <cellStyle name="Currency 2 6 2 2 4 4" xfId="6184" xr:uid="{00000000-0005-0000-0000-000028180000}"/>
    <cellStyle name="Currency 2 6 2 2 4 4 2" xfId="6185" xr:uid="{00000000-0005-0000-0000-000029180000}"/>
    <cellStyle name="Currency 2 6 2 2 4 4 2 2" xfId="6186" xr:uid="{00000000-0005-0000-0000-00002A180000}"/>
    <cellStyle name="Currency 2 6 2 2 4 4 3" xfId="6187" xr:uid="{00000000-0005-0000-0000-00002B180000}"/>
    <cellStyle name="Currency 2 6 2 2 4 4 4" xfId="6188" xr:uid="{00000000-0005-0000-0000-00002C180000}"/>
    <cellStyle name="Currency 2 6 2 2 4 5" xfId="6189" xr:uid="{00000000-0005-0000-0000-00002D180000}"/>
    <cellStyle name="Currency 2 6 2 2 4 5 2" xfId="6190" xr:uid="{00000000-0005-0000-0000-00002E180000}"/>
    <cellStyle name="Currency 2 6 2 2 4 5 2 2" xfId="6191" xr:uid="{00000000-0005-0000-0000-00002F180000}"/>
    <cellStyle name="Currency 2 6 2 2 4 5 3" xfId="6192" xr:uid="{00000000-0005-0000-0000-000030180000}"/>
    <cellStyle name="Currency 2 6 2 2 4 6" xfId="6193" xr:uid="{00000000-0005-0000-0000-000031180000}"/>
    <cellStyle name="Currency 2 6 2 2 4 7" xfId="6194" xr:uid="{00000000-0005-0000-0000-000032180000}"/>
    <cellStyle name="Currency 2 6 2 2 5" xfId="6195" xr:uid="{00000000-0005-0000-0000-000033180000}"/>
    <cellStyle name="Currency 2 6 2 2 5 10" xfId="6196" xr:uid="{00000000-0005-0000-0000-000034180000}"/>
    <cellStyle name="Currency 2 6 2 2 5 2" xfId="6197" xr:uid="{00000000-0005-0000-0000-000035180000}"/>
    <cellStyle name="Currency 2 6 2 2 5 2 2" xfId="6198" xr:uid="{00000000-0005-0000-0000-000036180000}"/>
    <cellStyle name="Currency 2 6 2 2 5 2 3" xfId="6199" xr:uid="{00000000-0005-0000-0000-000037180000}"/>
    <cellStyle name="Currency 2 6 2 2 5 3" xfId="6200" xr:uid="{00000000-0005-0000-0000-000038180000}"/>
    <cellStyle name="Currency 2 6 2 2 5 3 2" xfId="6201" xr:uid="{00000000-0005-0000-0000-000039180000}"/>
    <cellStyle name="Currency 2 6 2 2 5 3 3" xfId="6202" xr:uid="{00000000-0005-0000-0000-00003A180000}"/>
    <cellStyle name="Currency 2 6 2 2 5 4" xfId="6203" xr:uid="{00000000-0005-0000-0000-00003B180000}"/>
    <cellStyle name="Currency 2 6 2 2 5 4 2" xfId="6204" xr:uid="{00000000-0005-0000-0000-00003C180000}"/>
    <cellStyle name="Currency 2 6 2 2 5 4 2 2" xfId="6205" xr:uid="{00000000-0005-0000-0000-00003D180000}"/>
    <cellStyle name="Currency 2 6 2 2 5 4 3" xfId="6206" xr:uid="{00000000-0005-0000-0000-00003E180000}"/>
    <cellStyle name="Currency 2 6 2 2 5 5" xfId="6207" xr:uid="{00000000-0005-0000-0000-00003F180000}"/>
    <cellStyle name="Currency 2 6 2 2 5 5 2" xfId="6208" xr:uid="{00000000-0005-0000-0000-000040180000}"/>
    <cellStyle name="Currency 2 6 2 2 5 5 2 2" xfId="6209" xr:uid="{00000000-0005-0000-0000-000041180000}"/>
    <cellStyle name="Currency 2 6 2 2 5 5 3" xfId="6210" xr:uid="{00000000-0005-0000-0000-000042180000}"/>
    <cellStyle name="Currency 2 6 2 2 5 6" xfId="6211" xr:uid="{00000000-0005-0000-0000-000043180000}"/>
    <cellStyle name="Currency 2 6 2 2 5 6 2" xfId="6212" xr:uid="{00000000-0005-0000-0000-000044180000}"/>
    <cellStyle name="Currency 2 6 2 2 5 6 2 2" xfId="6213" xr:uid="{00000000-0005-0000-0000-000045180000}"/>
    <cellStyle name="Currency 2 6 2 2 5 6 3" xfId="6214" xr:uid="{00000000-0005-0000-0000-000046180000}"/>
    <cellStyle name="Currency 2 6 2 2 5 7" xfId="6215" xr:uid="{00000000-0005-0000-0000-000047180000}"/>
    <cellStyle name="Currency 2 6 2 2 5 7 2" xfId="6216" xr:uid="{00000000-0005-0000-0000-000048180000}"/>
    <cellStyle name="Currency 2 6 2 2 5 8" xfId="6217" xr:uid="{00000000-0005-0000-0000-000049180000}"/>
    <cellStyle name="Currency 2 6 2 2 5 8 2" xfId="6218" xr:uid="{00000000-0005-0000-0000-00004A180000}"/>
    <cellStyle name="Currency 2 6 2 2 5 9" xfId="6219" xr:uid="{00000000-0005-0000-0000-00004B180000}"/>
    <cellStyle name="Currency 2 6 2 2 6" xfId="6220" xr:uid="{00000000-0005-0000-0000-00004C180000}"/>
    <cellStyle name="Currency 2 6 2 2 6 10" xfId="6221" xr:uid="{00000000-0005-0000-0000-00004D180000}"/>
    <cellStyle name="Currency 2 6 2 2 6 11" xfId="6222" xr:uid="{00000000-0005-0000-0000-00004E180000}"/>
    <cellStyle name="Currency 2 6 2 2 6 12" xfId="6223" xr:uid="{00000000-0005-0000-0000-00004F180000}"/>
    <cellStyle name="Currency 2 6 2 2 6 2" xfId="6224" xr:uid="{00000000-0005-0000-0000-000050180000}"/>
    <cellStyle name="Currency 2 6 2 2 6 2 2" xfId="6225" xr:uid="{00000000-0005-0000-0000-000051180000}"/>
    <cellStyle name="Currency 2 6 2 2 6 2 3" xfId="6226" xr:uid="{00000000-0005-0000-0000-000052180000}"/>
    <cellStyle name="Currency 2 6 2 2 6 3" xfId="6227" xr:uid="{00000000-0005-0000-0000-000053180000}"/>
    <cellStyle name="Currency 2 6 2 2 6 3 2" xfId="6228" xr:uid="{00000000-0005-0000-0000-000054180000}"/>
    <cellStyle name="Currency 2 6 2 2 6 3 3" xfId="6229" xr:uid="{00000000-0005-0000-0000-000055180000}"/>
    <cellStyle name="Currency 2 6 2 2 6 4" xfId="6230" xr:uid="{00000000-0005-0000-0000-000056180000}"/>
    <cellStyle name="Currency 2 6 2 2 6 5" xfId="6231" xr:uid="{00000000-0005-0000-0000-000057180000}"/>
    <cellStyle name="Currency 2 6 2 2 6 5 2" xfId="6232" xr:uid="{00000000-0005-0000-0000-000058180000}"/>
    <cellStyle name="Currency 2 6 2 2 6 5 2 2" xfId="6233" xr:uid="{00000000-0005-0000-0000-000059180000}"/>
    <cellStyle name="Currency 2 6 2 2 6 5 3" xfId="6234" xr:uid="{00000000-0005-0000-0000-00005A180000}"/>
    <cellStyle name="Currency 2 6 2 2 6 6" xfId="6235" xr:uid="{00000000-0005-0000-0000-00005B180000}"/>
    <cellStyle name="Currency 2 6 2 2 6 6 2" xfId="6236" xr:uid="{00000000-0005-0000-0000-00005C180000}"/>
    <cellStyle name="Currency 2 6 2 2 6 6 2 2" xfId="6237" xr:uid="{00000000-0005-0000-0000-00005D180000}"/>
    <cellStyle name="Currency 2 6 2 2 6 6 3" xfId="6238" xr:uid="{00000000-0005-0000-0000-00005E180000}"/>
    <cellStyle name="Currency 2 6 2 2 6 7" xfId="6239" xr:uid="{00000000-0005-0000-0000-00005F180000}"/>
    <cellStyle name="Currency 2 6 2 2 6 7 2" xfId="6240" xr:uid="{00000000-0005-0000-0000-000060180000}"/>
    <cellStyle name="Currency 2 6 2 2 6 7 2 2" xfId="6241" xr:uid="{00000000-0005-0000-0000-000061180000}"/>
    <cellStyle name="Currency 2 6 2 2 6 7 3" xfId="6242" xr:uid="{00000000-0005-0000-0000-000062180000}"/>
    <cellStyle name="Currency 2 6 2 2 6 8" xfId="6243" xr:uid="{00000000-0005-0000-0000-000063180000}"/>
    <cellStyle name="Currency 2 6 2 2 6 8 2" xfId="6244" xr:uid="{00000000-0005-0000-0000-000064180000}"/>
    <cellStyle name="Currency 2 6 2 2 6 9" xfId="6245" xr:uid="{00000000-0005-0000-0000-000065180000}"/>
    <cellStyle name="Currency 2 6 2 2 6 9 2" xfId="6246" xr:uid="{00000000-0005-0000-0000-000066180000}"/>
    <cellStyle name="Currency 2 6 2 2 7" xfId="6247" xr:uid="{00000000-0005-0000-0000-000067180000}"/>
    <cellStyle name="Currency 2 6 2 2 7 2" xfId="6248" xr:uid="{00000000-0005-0000-0000-000068180000}"/>
    <cellStyle name="Currency 2 6 2 2 7 3" xfId="6249" xr:uid="{00000000-0005-0000-0000-000069180000}"/>
    <cellStyle name="Currency 2 6 2 2 8" xfId="6250" xr:uid="{00000000-0005-0000-0000-00006A180000}"/>
    <cellStyle name="Currency 2 6 2 2 8 2" xfId="6251" xr:uid="{00000000-0005-0000-0000-00006B180000}"/>
    <cellStyle name="Currency 2 6 2 2 8 2 2" xfId="6252" xr:uid="{00000000-0005-0000-0000-00006C180000}"/>
    <cellStyle name="Currency 2 6 2 2 8 3" xfId="6253" xr:uid="{00000000-0005-0000-0000-00006D180000}"/>
    <cellStyle name="Currency 2 6 2 2 8 4" xfId="6254" xr:uid="{00000000-0005-0000-0000-00006E180000}"/>
    <cellStyle name="Currency 2 6 2 2 9" xfId="6255" xr:uid="{00000000-0005-0000-0000-00006F180000}"/>
    <cellStyle name="Currency 2 6 2 2 9 2" xfId="6256" xr:uid="{00000000-0005-0000-0000-000070180000}"/>
    <cellStyle name="Currency 2 6 2 2 9 2 2" xfId="6257" xr:uid="{00000000-0005-0000-0000-000071180000}"/>
    <cellStyle name="Currency 2 6 2 2 9 3" xfId="6258" xr:uid="{00000000-0005-0000-0000-000072180000}"/>
    <cellStyle name="Currency 2 6 2 3" xfId="6259" xr:uid="{00000000-0005-0000-0000-000073180000}"/>
    <cellStyle name="Currency 2 6 2 3 10" xfId="6260" xr:uid="{00000000-0005-0000-0000-000074180000}"/>
    <cellStyle name="Currency 2 6 2 3 10 2" xfId="6261" xr:uid="{00000000-0005-0000-0000-000075180000}"/>
    <cellStyle name="Currency 2 6 2 3 10 2 2" xfId="6262" xr:uid="{00000000-0005-0000-0000-000076180000}"/>
    <cellStyle name="Currency 2 6 2 3 10 3" xfId="6263" xr:uid="{00000000-0005-0000-0000-000077180000}"/>
    <cellStyle name="Currency 2 6 2 3 11" xfId="6264" xr:uid="{00000000-0005-0000-0000-000078180000}"/>
    <cellStyle name="Currency 2 6 2 3 11 2" xfId="6265" xr:uid="{00000000-0005-0000-0000-000079180000}"/>
    <cellStyle name="Currency 2 6 2 3 12" xfId="6266" xr:uid="{00000000-0005-0000-0000-00007A180000}"/>
    <cellStyle name="Currency 2 6 2 3 12 2" xfId="6267" xr:uid="{00000000-0005-0000-0000-00007B180000}"/>
    <cellStyle name="Currency 2 6 2 3 13" xfId="6268" xr:uid="{00000000-0005-0000-0000-00007C180000}"/>
    <cellStyle name="Currency 2 6 2 3 14" xfId="6269" xr:uid="{00000000-0005-0000-0000-00007D180000}"/>
    <cellStyle name="Currency 2 6 2 3 15" xfId="6270" xr:uid="{00000000-0005-0000-0000-00007E180000}"/>
    <cellStyle name="Currency 2 6 2 3 16" xfId="6271" xr:uid="{00000000-0005-0000-0000-00007F180000}"/>
    <cellStyle name="Currency 2 6 2 3 2" xfId="6272" xr:uid="{00000000-0005-0000-0000-000080180000}"/>
    <cellStyle name="Currency 2 6 2 3 2 2" xfId="6273" xr:uid="{00000000-0005-0000-0000-000081180000}"/>
    <cellStyle name="Currency 2 6 2 3 2 2 10" xfId="6274" xr:uid="{00000000-0005-0000-0000-000082180000}"/>
    <cellStyle name="Currency 2 6 2 3 2 2 2" xfId="6275" xr:uid="{00000000-0005-0000-0000-000083180000}"/>
    <cellStyle name="Currency 2 6 2 3 2 2 2 2" xfId="6276" xr:uid="{00000000-0005-0000-0000-000084180000}"/>
    <cellStyle name="Currency 2 6 2 3 2 2 2 3" xfId="6277" xr:uid="{00000000-0005-0000-0000-000085180000}"/>
    <cellStyle name="Currency 2 6 2 3 2 2 3" xfId="6278" xr:uid="{00000000-0005-0000-0000-000086180000}"/>
    <cellStyle name="Currency 2 6 2 3 2 2 3 2" xfId="6279" xr:uid="{00000000-0005-0000-0000-000087180000}"/>
    <cellStyle name="Currency 2 6 2 3 2 2 3 3" xfId="6280" xr:uid="{00000000-0005-0000-0000-000088180000}"/>
    <cellStyle name="Currency 2 6 2 3 2 2 4" xfId="6281" xr:uid="{00000000-0005-0000-0000-000089180000}"/>
    <cellStyle name="Currency 2 6 2 3 2 2 4 2" xfId="6282" xr:uid="{00000000-0005-0000-0000-00008A180000}"/>
    <cellStyle name="Currency 2 6 2 3 2 2 4 2 2" xfId="6283" xr:uid="{00000000-0005-0000-0000-00008B180000}"/>
    <cellStyle name="Currency 2 6 2 3 2 2 4 3" xfId="6284" xr:uid="{00000000-0005-0000-0000-00008C180000}"/>
    <cellStyle name="Currency 2 6 2 3 2 2 5" xfId="6285" xr:uid="{00000000-0005-0000-0000-00008D180000}"/>
    <cellStyle name="Currency 2 6 2 3 2 2 5 2" xfId="6286" xr:uid="{00000000-0005-0000-0000-00008E180000}"/>
    <cellStyle name="Currency 2 6 2 3 2 2 5 2 2" xfId="6287" xr:uid="{00000000-0005-0000-0000-00008F180000}"/>
    <cellStyle name="Currency 2 6 2 3 2 2 5 3" xfId="6288" xr:uid="{00000000-0005-0000-0000-000090180000}"/>
    <cellStyle name="Currency 2 6 2 3 2 2 6" xfId="6289" xr:uid="{00000000-0005-0000-0000-000091180000}"/>
    <cellStyle name="Currency 2 6 2 3 2 2 6 2" xfId="6290" xr:uid="{00000000-0005-0000-0000-000092180000}"/>
    <cellStyle name="Currency 2 6 2 3 2 2 6 2 2" xfId="6291" xr:uid="{00000000-0005-0000-0000-000093180000}"/>
    <cellStyle name="Currency 2 6 2 3 2 2 6 3" xfId="6292" xr:uid="{00000000-0005-0000-0000-000094180000}"/>
    <cellStyle name="Currency 2 6 2 3 2 2 7" xfId="6293" xr:uid="{00000000-0005-0000-0000-000095180000}"/>
    <cellStyle name="Currency 2 6 2 3 2 2 7 2" xfId="6294" xr:uid="{00000000-0005-0000-0000-000096180000}"/>
    <cellStyle name="Currency 2 6 2 3 2 2 8" xfId="6295" xr:uid="{00000000-0005-0000-0000-000097180000}"/>
    <cellStyle name="Currency 2 6 2 3 2 2 8 2" xfId="6296" xr:uid="{00000000-0005-0000-0000-000098180000}"/>
    <cellStyle name="Currency 2 6 2 3 2 2 9" xfId="6297" xr:uid="{00000000-0005-0000-0000-000099180000}"/>
    <cellStyle name="Currency 2 6 2 3 2 3" xfId="6298" xr:uid="{00000000-0005-0000-0000-00009A180000}"/>
    <cellStyle name="Currency 2 6 2 3 2 3 10" xfId="6299" xr:uid="{00000000-0005-0000-0000-00009B180000}"/>
    <cellStyle name="Currency 2 6 2 3 2 3 2" xfId="6300" xr:uid="{00000000-0005-0000-0000-00009C180000}"/>
    <cellStyle name="Currency 2 6 2 3 2 3 2 2" xfId="6301" xr:uid="{00000000-0005-0000-0000-00009D180000}"/>
    <cellStyle name="Currency 2 6 2 3 2 3 2 3" xfId="6302" xr:uid="{00000000-0005-0000-0000-00009E180000}"/>
    <cellStyle name="Currency 2 6 2 3 2 3 3" xfId="6303" xr:uid="{00000000-0005-0000-0000-00009F180000}"/>
    <cellStyle name="Currency 2 6 2 3 2 3 3 2" xfId="6304" xr:uid="{00000000-0005-0000-0000-0000A0180000}"/>
    <cellStyle name="Currency 2 6 2 3 2 3 3 3" xfId="6305" xr:uid="{00000000-0005-0000-0000-0000A1180000}"/>
    <cellStyle name="Currency 2 6 2 3 2 3 4" xfId="6306" xr:uid="{00000000-0005-0000-0000-0000A2180000}"/>
    <cellStyle name="Currency 2 6 2 3 2 3 4 2" xfId="6307" xr:uid="{00000000-0005-0000-0000-0000A3180000}"/>
    <cellStyle name="Currency 2 6 2 3 2 3 4 2 2" xfId="6308" xr:uid="{00000000-0005-0000-0000-0000A4180000}"/>
    <cellStyle name="Currency 2 6 2 3 2 3 4 3" xfId="6309" xr:uid="{00000000-0005-0000-0000-0000A5180000}"/>
    <cellStyle name="Currency 2 6 2 3 2 3 5" xfId="6310" xr:uid="{00000000-0005-0000-0000-0000A6180000}"/>
    <cellStyle name="Currency 2 6 2 3 2 3 5 2" xfId="6311" xr:uid="{00000000-0005-0000-0000-0000A7180000}"/>
    <cellStyle name="Currency 2 6 2 3 2 3 5 2 2" xfId="6312" xr:uid="{00000000-0005-0000-0000-0000A8180000}"/>
    <cellStyle name="Currency 2 6 2 3 2 3 5 3" xfId="6313" xr:uid="{00000000-0005-0000-0000-0000A9180000}"/>
    <cellStyle name="Currency 2 6 2 3 2 3 6" xfId="6314" xr:uid="{00000000-0005-0000-0000-0000AA180000}"/>
    <cellStyle name="Currency 2 6 2 3 2 3 6 2" xfId="6315" xr:uid="{00000000-0005-0000-0000-0000AB180000}"/>
    <cellStyle name="Currency 2 6 2 3 2 3 6 2 2" xfId="6316" xr:uid="{00000000-0005-0000-0000-0000AC180000}"/>
    <cellStyle name="Currency 2 6 2 3 2 3 6 3" xfId="6317" xr:uid="{00000000-0005-0000-0000-0000AD180000}"/>
    <cellStyle name="Currency 2 6 2 3 2 3 7" xfId="6318" xr:uid="{00000000-0005-0000-0000-0000AE180000}"/>
    <cellStyle name="Currency 2 6 2 3 2 3 7 2" xfId="6319" xr:uid="{00000000-0005-0000-0000-0000AF180000}"/>
    <cellStyle name="Currency 2 6 2 3 2 3 8" xfId="6320" xr:uid="{00000000-0005-0000-0000-0000B0180000}"/>
    <cellStyle name="Currency 2 6 2 3 2 3 8 2" xfId="6321" xr:uid="{00000000-0005-0000-0000-0000B1180000}"/>
    <cellStyle name="Currency 2 6 2 3 2 3 9" xfId="6322" xr:uid="{00000000-0005-0000-0000-0000B2180000}"/>
    <cellStyle name="Currency 2 6 2 3 2 4" xfId="6323" xr:uid="{00000000-0005-0000-0000-0000B3180000}"/>
    <cellStyle name="Currency 2 6 2 3 2 4 10" xfId="6324" xr:uid="{00000000-0005-0000-0000-0000B4180000}"/>
    <cellStyle name="Currency 2 6 2 3 2 4 2" xfId="6325" xr:uid="{00000000-0005-0000-0000-0000B5180000}"/>
    <cellStyle name="Currency 2 6 2 3 2 4 3" xfId="6326" xr:uid="{00000000-0005-0000-0000-0000B6180000}"/>
    <cellStyle name="Currency 2 6 2 3 2 4 3 2" xfId="6327" xr:uid="{00000000-0005-0000-0000-0000B7180000}"/>
    <cellStyle name="Currency 2 6 2 3 2 4 3 2 2" xfId="6328" xr:uid="{00000000-0005-0000-0000-0000B8180000}"/>
    <cellStyle name="Currency 2 6 2 3 2 4 3 3" xfId="6329" xr:uid="{00000000-0005-0000-0000-0000B9180000}"/>
    <cellStyle name="Currency 2 6 2 3 2 4 4" xfId="6330" xr:uid="{00000000-0005-0000-0000-0000BA180000}"/>
    <cellStyle name="Currency 2 6 2 3 2 4 4 2" xfId="6331" xr:uid="{00000000-0005-0000-0000-0000BB180000}"/>
    <cellStyle name="Currency 2 6 2 3 2 4 4 2 2" xfId="6332" xr:uid="{00000000-0005-0000-0000-0000BC180000}"/>
    <cellStyle name="Currency 2 6 2 3 2 4 4 3" xfId="6333" xr:uid="{00000000-0005-0000-0000-0000BD180000}"/>
    <cellStyle name="Currency 2 6 2 3 2 4 5" xfId="6334" xr:uid="{00000000-0005-0000-0000-0000BE180000}"/>
    <cellStyle name="Currency 2 6 2 3 2 4 5 2" xfId="6335" xr:uid="{00000000-0005-0000-0000-0000BF180000}"/>
    <cellStyle name="Currency 2 6 2 3 2 4 5 2 2" xfId="6336" xr:uid="{00000000-0005-0000-0000-0000C0180000}"/>
    <cellStyle name="Currency 2 6 2 3 2 4 5 3" xfId="6337" xr:uid="{00000000-0005-0000-0000-0000C1180000}"/>
    <cellStyle name="Currency 2 6 2 3 2 4 6" xfId="6338" xr:uid="{00000000-0005-0000-0000-0000C2180000}"/>
    <cellStyle name="Currency 2 6 2 3 2 4 6 2" xfId="6339" xr:uid="{00000000-0005-0000-0000-0000C3180000}"/>
    <cellStyle name="Currency 2 6 2 3 2 4 7" xfId="6340" xr:uid="{00000000-0005-0000-0000-0000C4180000}"/>
    <cellStyle name="Currency 2 6 2 3 2 4 7 2" xfId="6341" xr:uid="{00000000-0005-0000-0000-0000C5180000}"/>
    <cellStyle name="Currency 2 6 2 3 2 4 8" xfId="6342" xr:uid="{00000000-0005-0000-0000-0000C6180000}"/>
    <cellStyle name="Currency 2 6 2 3 2 4 9" xfId="6343" xr:uid="{00000000-0005-0000-0000-0000C7180000}"/>
    <cellStyle name="Currency 2 6 2 3 2 5" xfId="6344" xr:uid="{00000000-0005-0000-0000-0000C8180000}"/>
    <cellStyle name="Currency 2 6 2 3 2 5 2" xfId="6345" xr:uid="{00000000-0005-0000-0000-0000C9180000}"/>
    <cellStyle name="Currency 2 6 2 3 2 5 3" xfId="6346" xr:uid="{00000000-0005-0000-0000-0000CA180000}"/>
    <cellStyle name="Currency 2 6 2 3 2 5 4" xfId="6347" xr:uid="{00000000-0005-0000-0000-0000CB180000}"/>
    <cellStyle name="Currency 2 6 2 3 2 6" xfId="6348" xr:uid="{00000000-0005-0000-0000-0000CC180000}"/>
    <cellStyle name="Currency 2 6 2 3 2 6 2" xfId="6349" xr:uid="{00000000-0005-0000-0000-0000CD180000}"/>
    <cellStyle name="Currency 2 6 2 3 2 6 2 2" xfId="6350" xr:uid="{00000000-0005-0000-0000-0000CE180000}"/>
    <cellStyle name="Currency 2 6 2 3 2 6 2 2 2" xfId="6351" xr:uid="{00000000-0005-0000-0000-0000CF180000}"/>
    <cellStyle name="Currency 2 6 2 3 2 6 2 3" xfId="6352" xr:uid="{00000000-0005-0000-0000-0000D0180000}"/>
    <cellStyle name="Currency 2 6 2 3 2 6 3" xfId="6353" xr:uid="{00000000-0005-0000-0000-0000D1180000}"/>
    <cellStyle name="Currency 2 6 2 3 2 6 3 2" xfId="6354" xr:uid="{00000000-0005-0000-0000-0000D2180000}"/>
    <cellStyle name="Currency 2 6 2 3 2 6 3 2 2" xfId="6355" xr:uid="{00000000-0005-0000-0000-0000D3180000}"/>
    <cellStyle name="Currency 2 6 2 3 2 6 3 3" xfId="6356" xr:uid="{00000000-0005-0000-0000-0000D4180000}"/>
    <cellStyle name="Currency 2 6 2 3 2 6 4" xfId="6357" xr:uid="{00000000-0005-0000-0000-0000D5180000}"/>
    <cellStyle name="Currency 2 6 2 3 2 6 4 2" xfId="6358" xr:uid="{00000000-0005-0000-0000-0000D6180000}"/>
    <cellStyle name="Currency 2 6 2 3 2 6 4 2 2" xfId="6359" xr:uid="{00000000-0005-0000-0000-0000D7180000}"/>
    <cellStyle name="Currency 2 6 2 3 2 6 4 3" xfId="6360" xr:uid="{00000000-0005-0000-0000-0000D8180000}"/>
    <cellStyle name="Currency 2 6 2 3 2 6 5" xfId="6361" xr:uid="{00000000-0005-0000-0000-0000D9180000}"/>
    <cellStyle name="Currency 2 6 2 3 2 6 5 2" xfId="6362" xr:uid="{00000000-0005-0000-0000-0000DA180000}"/>
    <cellStyle name="Currency 2 6 2 3 2 6 6" xfId="6363" xr:uid="{00000000-0005-0000-0000-0000DB180000}"/>
    <cellStyle name="Currency 2 6 2 3 2 6 6 2" xfId="6364" xr:uid="{00000000-0005-0000-0000-0000DC180000}"/>
    <cellStyle name="Currency 2 6 2 3 2 6 7" xfId="6365" xr:uid="{00000000-0005-0000-0000-0000DD180000}"/>
    <cellStyle name="Currency 2 6 2 3 2 7" xfId="6366" xr:uid="{00000000-0005-0000-0000-0000DE180000}"/>
    <cellStyle name="Currency 2 6 2 3 2 7 2" xfId="6367" xr:uid="{00000000-0005-0000-0000-0000DF180000}"/>
    <cellStyle name="Currency 2 6 2 3 2 7 2 2" xfId="6368" xr:uid="{00000000-0005-0000-0000-0000E0180000}"/>
    <cellStyle name="Currency 2 6 2 3 2 7 3" xfId="6369" xr:uid="{00000000-0005-0000-0000-0000E1180000}"/>
    <cellStyle name="Currency 2 6 2 3 2 8" xfId="6370" xr:uid="{00000000-0005-0000-0000-0000E2180000}"/>
    <cellStyle name="Currency 2 6 2 3 2 8 2" xfId="6371" xr:uid="{00000000-0005-0000-0000-0000E3180000}"/>
    <cellStyle name="Currency 2 6 2 3 2 8 2 2" xfId="6372" xr:uid="{00000000-0005-0000-0000-0000E4180000}"/>
    <cellStyle name="Currency 2 6 2 3 2 8 3" xfId="6373" xr:uid="{00000000-0005-0000-0000-0000E5180000}"/>
    <cellStyle name="Currency 2 6 2 3 2 9" xfId="6374" xr:uid="{00000000-0005-0000-0000-0000E6180000}"/>
    <cellStyle name="Currency 2 6 2 3 3" xfId="6375" xr:uid="{00000000-0005-0000-0000-0000E7180000}"/>
    <cellStyle name="Currency 2 6 2 3 3 10" xfId="6376" xr:uid="{00000000-0005-0000-0000-0000E8180000}"/>
    <cellStyle name="Currency 2 6 2 3 3 11" xfId="6377" xr:uid="{00000000-0005-0000-0000-0000E9180000}"/>
    <cellStyle name="Currency 2 6 2 3 3 12" xfId="6378" xr:uid="{00000000-0005-0000-0000-0000EA180000}"/>
    <cellStyle name="Currency 2 6 2 3 3 13" xfId="6379" xr:uid="{00000000-0005-0000-0000-0000EB180000}"/>
    <cellStyle name="Currency 2 6 2 3 3 2" xfId="6380" xr:uid="{00000000-0005-0000-0000-0000EC180000}"/>
    <cellStyle name="Currency 2 6 2 3 3 2 10" xfId="6381" xr:uid="{00000000-0005-0000-0000-0000ED180000}"/>
    <cellStyle name="Currency 2 6 2 3 3 2 2" xfId="6382" xr:uid="{00000000-0005-0000-0000-0000EE180000}"/>
    <cellStyle name="Currency 2 6 2 3 3 2 2 2" xfId="6383" xr:uid="{00000000-0005-0000-0000-0000EF180000}"/>
    <cellStyle name="Currency 2 6 2 3 3 2 2 3" xfId="6384" xr:uid="{00000000-0005-0000-0000-0000F0180000}"/>
    <cellStyle name="Currency 2 6 2 3 3 2 3" xfId="6385" xr:uid="{00000000-0005-0000-0000-0000F1180000}"/>
    <cellStyle name="Currency 2 6 2 3 3 2 3 2" xfId="6386" xr:uid="{00000000-0005-0000-0000-0000F2180000}"/>
    <cellStyle name="Currency 2 6 2 3 3 2 3 3" xfId="6387" xr:uid="{00000000-0005-0000-0000-0000F3180000}"/>
    <cellStyle name="Currency 2 6 2 3 3 2 3 4" xfId="6388" xr:uid="{00000000-0005-0000-0000-0000F4180000}"/>
    <cellStyle name="Currency 2 6 2 3 3 2 4" xfId="6389" xr:uid="{00000000-0005-0000-0000-0000F5180000}"/>
    <cellStyle name="Currency 2 6 2 3 3 2 4 2" xfId="6390" xr:uid="{00000000-0005-0000-0000-0000F6180000}"/>
    <cellStyle name="Currency 2 6 2 3 3 2 4 2 2" xfId="6391" xr:uid="{00000000-0005-0000-0000-0000F7180000}"/>
    <cellStyle name="Currency 2 6 2 3 3 2 4 3" xfId="6392" xr:uid="{00000000-0005-0000-0000-0000F8180000}"/>
    <cellStyle name="Currency 2 6 2 3 3 2 5" xfId="6393" xr:uid="{00000000-0005-0000-0000-0000F9180000}"/>
    <cellStyle name="Currency 2 6 2 3 3 2 5 2" xfId="6394" xr:uid="{00000000-0005-0000-0000-0000FA180000}"/>
    <cellStyle name="Currency 2 6 2 3 3 2 5 2 2" xfId="6395" xr:uid="{00000000-0005-0000-0000-0000FB180000}"/>
    <cellStyle name="Currency 2 6 2 3 3 2 5 3" xfId="6396" xr:uid="{00000000-0005-0000-0000-0000FC180000}"/>
    <cellStyle name="Currency 2 6 2 3 3 2 6" xfId="6397" xr:uid="{00000000-0005-0000-0000-0000FD180000}"/>
    <cellStyle name="Currency 2 6 2 3 3 2 6 2" xfId="6398" xr:uid="{00000000-0005-0000-0000-0000FE180000}"/>
    <cellStyle name="Currency 2 6 2 3 3 2 6 2 2" xfId="6399" xr:uid="{00000000-0005-0000-0000-0000FF180000}"/>
    <cellStyle name="Currency 2 6 2 3 3 2 6 3" xfId="6400" xr:uid="{00000000-0005-0000-0000-000000190000}"/>
    <cellStyle name="Currency 2 6 2 3 3 2 7" xfId="6401" xr:uid="{00000000-0005-0000-0000-000001190000}"/>
    <cellStyle name="Currency 2 6 2 3 3 2 7 2" xfId="6402" xr:uid="{00000000-0005-0000-0000-000002190000}"/>
    <cellStyle name="Currency 2 6 2 3 3 2 8" xfId="6403" xr:uid="{00000000-0005-0000-0000-000003190000}"/>
    <cellStyle name="Currency 2 6 2 3 3 2 8 2" xfId="6404" xr:uid="{00000000-0005-0000-0000-000004190000}"/>
    <cellStyle name="Currency 2 6 2 3 3 2 9" xfId="6405" xr:uid="{00000000-0005-0000-0000-000005190000}"/>
    <cellStyle name="Currency 2 6 2 3 3 3" xfId="6406" xr:uid="{00000000-0005-0000-0000-000006190000}"/>
    <cellStyle name="Currency 2 6 2 3 3 3 2" xfId="6407" xr:uid="{00000000-0005-0000-0000-000007190000}"/>
    <cellStyle name="Currency 2 6 2 3 3 3 2 2" xfId="6408" xr:uid="{00000000-0005-0000-0000-000008190000}"/>
    <cellStyle name="Currency 2 6 2 3 3 3 2 3" xfId="6409" xr:uid="{00000000-0005-0000-0000-000009190000}"/>
    <cellStyle name="Currency 2 6 2 3 3 3 3" xfId="6410" xr:uid="{00000000-0005-0000-0000-00000A190000}"/>
    <cellStyle name="Currency 2 6 2 3 3 4" xfId="6411" xr:uid="{00000000-0005-0000-0000-00000B190000}"/>
    <cellStyle name="Currency 2 6 2 3 3 4 2" xfId="6412" xr:uid="{00000000-0005-0000-0000-00000C190000}"/>
    <cellStyle name="Currency 2 6 2 3 3 4 3" xfId="6413" xr:uid="{00000000-0005-0000-0000-00000D190000}"/>
    <cellStyle name="Currency 2 6 2 3 3 4 4" xfId="6414" xr:uid="{00000000-0005-0000-0000-00000E190000}"/>
    <cellStyle name="Currency 2 6 2 3 3 5" xfId="6415" xr:uid="{00000000-0005-0000-0000-00000F190000}"/>
    <cellStyle name="Currency 2 6 2 3 3 5 2" xfId="6416" xr:uid="{00000000-0005-0000-0000-000010190000}"/>
    <cellStyle name="Currency 2 6 2 3 3 5 2 2" xfId="6417" xr:uid="{00000000-0005-0000-0000-000011190000}"/>
    <cellStyle name="Currency 2 6 2 3 3 5 3" xfId="6418" xr:uid="{00000000-0005-0000-0000-000012190000}"/>
    <cellStyle name="Currency 2 6 2 3 3 6" xfId="6419" xr:uid="{00000000-0005-0000-0000-000013190000}"/>
    <cellStyle name="Currency 2 6 2 3 3 6 2" xfId="6420" xr:uid="{00000000-0005-0000-0000-000014190000}"/>
    <cellStyle name="Currency 2 6 2 3 3 6 2 2" xfId="6421" xr:uid="{00000000-0005-0000-0000-000015190000}"/>
    <cellStyle name="Currency 2 6 2 3 3 6 3" xfId="6422" xr:uid="{00000000-0005-0000-0000-000016190000}"/>
    <cellStyle name="Currency 2 6 2 3 3 7" xfId="6423" xr:uid="{00000000-0005-0000-0000-000017190000}"/>
    <cellStyle name="Currency 2 6 2 3 3 7 2" xfId="6424" xr:uid="{00000000-0005-0000-0000-000018190000}"/>
    <cellStyle name="Currency 2 6 2 3 3 7 2 2" xfId="6425" xr:uid="{00000000-0005-0000-0000-000019190000}"/>
    <cellStyle name="Currency 2 6 2 3 3 7 3" xfId="6426" xr:uid="{00000000-0005-0000-0000-00001A190000}"/>
    <cellStyle name="Currency 2 6 2 3 3 8" xfId="6427" xr:uid="{00000000-0005-0000-0000-00001B190000}"/>
    <cellStyle name="Currency 2 6 2 3 3 8 2" xfId="6428" xr:uid="{00000000-0005-0000-0000-00001C190000}"/>
    <cellStyle name="Currency 2 6 2 3 3 9" xfId="6429" xr:uid="{00000000-0005-0000-0000-00001D190000}"/>
    <cellStyle name="Currency 2 6 2 3 3 9 2" xfId="6430" xr:uid="{00000000-0005-0000-0000-00001E190000}"/>
    <cellStyle name="Currency 2 6 2 3 4" xfId="6431" xr:uid="{00000000-0005-0000-0000-00001F190000}"/>
    <cellStyle name="Currency 2 6 2 3 4 2" xfId="6432" xr:uid="{00000000-0005-0000-0000-000020190000}"/>
    <cellStyle name="Currency 2 6 2 3 4 2 10" xfId="6433" xr:uid="{00000000-0005-0000-0000-000021190000}"/>
    <cellStyle name="Currency 2 6 2 3 4 2 11" xfId="6434" xr:uid="{00000000-0005-0000-0000-000022190000}"/>
    <cellStyle name="Currency 2 6 2 3 4 2 2" xfId="6435" xr:uid="{00000000-0005-0000-0000-000023190000}"/>
    <cellStyle name="Currency 2 6 2 3 4 2 2 2" xfId="6436" xr:uid="{00000000-0005-0000-0000-000024190000}"/>
    <cellStyle name="Currency 2 6 2 3 4 2 2 3" xfId="6437" xr:uid="{00000000-0005-0000-0000-000025190000}"/>
    <cellStyle name="Currency 2 6 2 3 4 2 3" xfId="6438" xr:uid="{00000000-0005-0000-0000-000026190000}"/>
    <cellStyle name="Currency 2 6 2 3 4 2 3 2" xfId="6439" xr:uid="{00000000-0005-0000-0000-000027190000}"/>
    <cellStyle name="Currency 2 6 2 3 4 2 3 3" xfId="6440" xr:uid="{00000000-0005-0000-0000-000028190000}"/>
    <cellStyle name="Currency 2 6 2 3 4 2 4" xfId="6441" xr:uid="{00000000-0005-0000-0000-000029190000}"/>
    <cellStyle name="Currency 2 6 2 3 4 2 4 2" xfId="6442" xr:uid="{00000000-0005-0000-0000-00002A190000}"/>
    <cellStyle name="Currency 2 6 2 3 4 2 4 2 2" xfId="6443" xr:uid="{00000000-0005-0000-0000-00002B190000}"/>
    <cellStyle name="Currency 2 6 2 3 4 2 4 3" xfId="6444" xr:uid="{00000000-0005-0000-0000-00002C190000}"/>
    <cellStyle name="Currency 2 6 2 3 4 2 5" xfId="6445" xr:uid="{00000000-0005-0000-0000-00002D190000}"/>
    <cellStyle name="Currency 2 6 2 3 4 2 5 2" xfId="6446" xr:uid="{00000000-0005-0000-0000-00002E190000}"/>
    <cellStyle name="Currency 2 6 2 3 4 2 5 2 2" xfId="6447" xr:uid="{00000000-0005-0000-0000-00002F190000}"/>
    <cellStyle name="Currency 2 6 2 3 4 2 5 3" xfId="6448" xr:uid="{00000000-0005-0000-0000-000030190000}"/>
    <cellStyle name="Currency 2 6 2 3 4 2 6" xfId="6449" xr:uid="{00000000-0005-0000-0000-000031190000}"/>
    <cellStyle name="Currency 2 6 2 3 4 2 6 2" xfId="6450" xr:uid="{00000000-0005-0000-0000-000032190000}"/>
    <cellStyle name="Currency 2 6 2 3 4 2 6 2 2" xfId="6451" xr:uid="{00000000-0005-0000-0000-000033190000}"/>
    <cellStyle name="Currency 2 6 2 3 4 2 6 3" xfId="6452" xr:uid="{00000000-0005-0000-0000-000034190000}"/>
    <cellStyle name="Currency 2 6 2 3 4 2 7" xfId="6453" xr:uid="{00000000-0005-0000-0000-000035190000}"/>
    <cellStyle name="Currency 2 6 2 3 4 2 7 2" xfId="6454" xr:uid="{00000000-0005-0000-0000-000036190000}"/>
    <cellStyle name="Currency 2 6 2 3 4 2 8" xfId="6455" xr:uid="{00000000-0005-0000-0000-000037190000}"/>
    <cellStyle name="Currency 2 6 2 3 4 2 8 2" xfId="6456" xr:uid="{00000000-0005-0000-0000-000038190000}"/>
    <cellStyle name="Currency 2 6 2 3 4 2 9" xfId="6457" xr:uid="{00000000-0005-0000-0000-000039190000}"/>
    <cellStyle name="Currency 2 6 2 3 4 3" xfId="6458" xr:uid="{00000000-0005-0000-0000-00003A190000}"/>
    <cellStyle name="Currency 2 6 2 3 4 3 2" xfId="6459" xr:uid="{00000000-0005-0000-0000-00003B190000}"/>
    <cellStyle name="Currency 2 6 2 3 4 3 2 2" xfId="6460" xr:uid="{00000000-0005-0000-0000-00003C190000}"/>
    <cellStyle name="Currency 2 6 2 3 4 3 2 3" xfId="6461" xr:uid="{00000000-0005-0000-0000-00003D190000}"/>
    <cellStyle name="Currency 2 6 2 3 4 3 3" xfId="6462" xr:uid="{00000000-0005-0000-0000-00003E190000}"/>
    <cellStyle name="Currency 2 6 2 3 4 4" xfId="6463" xr:uid="{00000000-0005-0000-0000-00003F190000}"/>
    <cellStyle name="Currency 2 6 2 3 4 4 2" xfId="6464" xr:uid="{00000000-0005-0000-0000-000040190000}"/>
    <cellStyle name="Currency 2 6 2 3 4 4 2 2" xfId="6465" xr:uid="{00000000-0005-0000-0000-000041190000}"/>
    <cellStyle name="Currency 2 6 2 3 4 4 3" xfId="6466" xr:uid="{00000000-0005-0000-0000-000042190000}"/>
    <cellStyle name="Currency 2 6 2 3 4 4 4" xfId="6467" xr:uid="{00000000-0005-0000-0000-000043190000}"/>
    <cellStyle name="Currency 2 6 2 3 4 5" xfId="6468" xr:uid="{00000000-0005-0000-0000-000044190000}"/>
    <cellStyle name="Currency 2 6 2 3 4 5 2" xfId="6469" xr:uid="{00000000-0005-0000-0000-000045190000}"/>
    <cellStyle name="Currency 2 6 2 3 4 5 2 2" xfId="6470" xr:uid="{00000000-0005-0000-0000-000046190000}"/>
    <cellStyle name="Currency 2 6 2 3 4 5 3" xfId="6471" xr:uid="{00000000-0005-0000-0000-000047190000}"/>
    <cellStyle name="Currency 2 6 2 3 4 6" xfId="6472" xr:uid="{00000000-0005-0000-0000-000048190000}"/>
    <cellStyle name="Currency 2 6 2 3 4 7" xfId="6473" xr:uid="{00000000-0005-0000-0000-000049190000}"/>
    <cellStyle name="Currency 2 6 2 3 5" xfId="6474" xr:uid="{00000000-0005-0000-0000-00004A190000}"/>
    <cellStyle name="Currency 2 6 2 3 5 10" xfId="6475" xr:uid="{00000000-0005-0000-0000-00004B190000}"/>
    <cellStyle name="Currency 2 6 2 3 5 2" xfId="6476" xr:uid="{00000000-0005-0000-0000-00004C190000}"/>
    <cellStyle name="Currency 2 6 2 3 5 2 2" xfId="6477" xr:uid="{00000000-0005-0000-0000-00004D190000}"/>
    <cellStyle name="Currency 2 6 2 3 5 2 3" xfId="6478" xr:uid="{00000000-0005-0000-0000-00004E190000}"/>
    <cellStyle name="Currency 2 6 2 3 5 3" xfId="6479" xr:uid="{00000000-0005-0000-0000-00004F190000}"/>
    <cellStyle name="Currency 2 6 2 3 5 3 2" xfId="6480" xr:uid="{00000000-0005-0000-0000-000050190000}"/>
    <cellStyle name="Currency 2 6 2 3 5 3 3" xfId="6481" xr:uid="{00000000-0005-0000-0000-000051190000}"/>
    <cellStyle name="Currency 2 6 2 3 5 4" xfId="6482" xr:uid="{00000000-0005-0000-0000-000052190000}"/>
    <cellStyle name="Currency 2 6 2 3 5 4 2" xfId="6483" xr:uid="{00000000-0005-0000-0000-000053190000}"/>
    <cellStyle name="Currency 2 6 2 3 5 4 2 2" xfId="6484" xr:uid="{00000000-0005-0000-0000-000054190000}"/>
    <cellStyle name="Currency 2 6 2 3 5 4 3" xfId="6485" xr:uid="{00000000-0005-0000-0000-000055190000}"/>
    <cellStyle name="Currency 2 6 2 3 5 5" xfId="6486" xr:uid="{00000000-0005-0000-0000-000056190000}"/>
    <cellStyle name="Currency 2 6 2 3 5 5 2" xfId="6487" xr:uid="{00000000-0005-0000-0000-000057190000}"/>
    <cellStyle name="Currency 2 6 2 3 5 5 2 2" xfId="6488" xr:uid="{00000000-0005-0000-0000-000058190000}"/>
    <cellStyle name="Currency 2 6 2 3 5 5 3" xfId="6489" xr:uid="{00000000-0005-0000-0000-000059190000}"/>
    <cellStyle name="Currency 2 6 2 3 5 6" xfId="6490" xr:uid="{00000000-0005-0000-0000-00005A190000}"/>
    <cellStyle name="Currency 2 6 2 3 5 6 2" xfId="6491" xr:uid="{00000000-0005-0000-0000-00005B190000}"/>
    <cellStyle name="Currency 2 6 2 3 5 6 2 2" xfId="6492" xr:uid="{00000000-0005-0000-0000-00005C190000}"/>
    <cellStyle name="Currency 2 6 2 3 5 6 3" xfId="6493" xr:uid="{00000000-0005-0000-0000-00005D190000}"/>
    <cellStyle name="Currency 2 6 2 3 5 7" xfId="6494" xr:uid="{00000000-0005-0000-0000-00005E190000}"/>
    <cellStyle name="Currency 2 6 2 3 5 7 2" xfId="6495" xr:uid="{00000000-0005-0000-0000-00005F190000}"/>
    <cellStyle name="Currency 2 6 2 3 5 8" xfId="6496" xr:uid="{00000000-0005-0000-0000-000060190000}"/>
    <cellStyle name="Currency 2 6 2 3 5 8 2" xfId="6497" xr:uid="{00000000-0005-0000-0000-000061190000}"/>
    <cellStyle name="Currency 2 6 2 3 5 9" xfId="6498" xr:uid="{00000000-0005-0000-0000-000062190000}"/>
    <cellStyle name="Currency 2 6 2 3 6" xfId="6499" xr:uid="{00000000-0005-0000-0000-000063190000}"/>
    <cellStyle name="Currency 2 6 2 3 6 10" xfId="6500" xr:uid="{00000000-0005-0000-0000-000064190000}"/>
    <cellStyle name="Currency 2 6 2 3 6 11" xfId="6501" xr:uid="{00000000-0005-0000-0000-000065190000}"/>
    <cellStyle name="Currency 2 6 2 3 6 12" xfId="6502" xr:uid="{00000000-0005-0000-0000-000066190000}"/>
    <cellStyle name="Currency 2 6 2 3 6 2" xfId="6503" xr:uid="{00000000-0005-0000-0000-000067190000}"/>
    <cellStyle name="Currency 2 6 2 3 6 2 2" xfId="6504" xr:uid="{00000000-0005-0000-0000-000068190000}"/>
    <cellStyle name="Currency 2 6 2 3 6 2 3" xfId="6505" xr:uid="{00000000-0005-0000-0000-000069190000}"/>
    <cellStyle name="Currency 2 6 2 3 6 3" xfId="6506" xr:uid="{00000000-0005-0000-0000-00006A190000}"/>
    <cellStyle name="Currency 2 6 2 3 6 3 2" xfId="6507" xr:uid="{00000000-0005-0000-0000-00006B190000}"/>
    <cellStyle name="Currency 2 6 2 3 6 3 3" xfId="6508" xr:uid="{00000000-0005-0000-0000-00006C190000}"/>
    <cellStyle name="Currency 2 6 2 3 6 4" xfId="6509" xr:uid="{00000000-0005-0000-0000-00006D190000}"/>
    <cellStyle name="Currency 2 6 2 3 6 5" xfId="6510" xr:uid="{00000000-0005-0000-0000-00006E190000}"/>
    <cellStyle name="Currency 2 6 2 3 6 5 2" xfId="6511" xr:uid="{00000000-0005-0000-0000-00006F190000}"/>
    <cellStyle name="Currency 2 6 2 3 6 5 2 2" xfId="6512" xr:uid="{00000000-0005-0000-0000-000070190000}"/>
    <cellStyle name="Currency 2 6 2 3 6 5 3" xfId="6513" xr:uid="{00000000-0005-0000-0000-000071190000}"/>
    <cellStyle name="Currency 2 6 2 3 6 6" xfId="6514" xr:uid="{00000000-0005-0000-0000-000072190000}"/>
    <cellStyle name="Currency 2 6 2 3 6 6 2" xfId="6515" xr:uid="{00000000-0005-0000-0000-000073190000}"/>
    <cellStyle name="Currency 2 6 2 3 6 6 2 2" xfId="6516" xr:uid="{00000000-0005-0000-0000-000074190000}"/>
    <cellStyle name="Currency 2 6 2 3 6 6 3" xfId="6517" xr:uid="{00000000-0005-0000-0000-000075190000}"/>
    <cellStyle name="Currency 2 6 2 3 6 7" xfId="6518" xr:uid="{00000000-0005-0000-0000-000076190000}"/>
    <cellStyle name="Currency 2 6 2 3 6 7 2" xfId="6519" xr:uid="{00000000-0005-0000-0000-000077190000}"/>
    <cellStyle name="Currency 2 6 2 3 6 7 2 2" xfId="6520" xr:uid="{00000000-0005-0000-0000-000078190000}"/>
    <cellStyle name="Currency 2 6 2 3 6 7 3" xfId="6521" xr:uid="{00000000-0005-0000-0000-000079190000}"/>
    <cellStyle name="Currency 2 6 2 3 6 8" xfId="6522" xr:uid="{00000000-0005-0000-0000-00007A190000}"/>
    <cellStyle name="Currency 2 6 2 3 6 8 2" xfId="6523" xr:uid="{00000000-0005-0000-0000-00007B190000}"/>
    <cellStyle name="Currency 2 6 2 3 6 9" xfId="6524" xr:uid="{00000000-0005-0000-0000-00007C190000}"/>
    <cellStyle name="Currency 2 6 2 3 6 9 2" xfId="6525" xr:uid="{00000000-0005-0000-0000-00007D190000}"/>
    <cellStyle name="Currency 2 6 2 3 7" xfId="6526" xr:uid="{00000000-0005-0000-0000-00007E190000}"/>
    <cellStyle name="Currency 2 6 2 3 7 2" xfId="6527" xr:uid="{00000000-0005-0000-0000-00007F190000}"/>
    <cellStyle name="Currency 2 6 2 3 7 3" xfId="6528" xr:uid="{00000000-0005-0000-0000-000080190000}"/>
    <cellStyle name="Currency 2 6 2 3 8" xfId="6529" xr:uid="{00000000-0005-0000-0000-000081190000}"/>
    <cellStyle name="Currency 2 6 2 3 8 2" xfId="6530" xr:uid="{00000000-0005-0000-0000-000082190000}"/>
    <cellStyle name="Currency 2 6 2 3 8 2 2" xfId="6531" xr:uid="{00000000-0005-0000-0000-000083190000}"/>
    <cellStyle name="Currency 2 6 2 3 8 3" xfId="6532" xr:uid="{00000000-0005-0000-0000-000084190000}"/>
    <cellStyle name="Currency 2 6 2 3 8 4" xfId="6533" xr:uid="{00000000-0005-0000-0000-000085190000}"/>
    <cellStyle name="Currency 2 6 2 3 9" xfId="6534" xr:uid="{00000000-0005-0000-0000-000086190000}"/>
    <cellStyle name="Currency 2 6 2 3 9 2" xfId="6535" xr:uid="{00000000-0005-0000-0000-000087190000}"/>
    <cellStyle name="Currency 2 6 2 3 9 2 2" xfId="6536" xr:uid="{00000000-0005-0000-0000-000088190000}"/>
    <cellStyle name="Currency 2 6 2 3 9 3" xfId="6537" xr:uid="{00000000-0005-0000-0000-000089190000}"/>
    <cellStyle name="Currency 2 6 2 4" xfId="6538" xr:uid="{00000000-0005-0000-0000-00008A190000}"/>
    <cellStyle name="Currency 2 6 2 4 2" xfId="6539" xr:uid="{00000000-0005-0000-0000-00008B190000}"/>
    <cellStyle name="Currency 2 6 2 4 2 10" xfId="6540" xr:uid="{00000000-0005-0000-0000-00008C190000}"/>
    <cellStyle name="Currency 2 6 2 4 2 2" xfId="6541" xr:uid="{00000000-0005-0000-0000-00008D190000}"/>
    <cellStyle name="Currency 2 6 2 4 2 2 2" xfId="6542" xr:uid="{00000000-0005-0000-0000-00008E190000}"/>
    <cellStyle name="Currency 2 6 2 4 2 2 3" xfId="6543" xr:uid="{00000000-0005-0000-0000-00008F190000}"/>
    <cellStyle name="Currency 2 6 2 4 2 3" xfId="6544" xr:uid="{00000000-0005-0000-0000-000090190000}"/>
    <cellStyle name="Currency 2 6 2 4 2 3 2" xfId="6545" xr:uid="{00000000-0005-0000-0000-000091190000}"/>
    <cellStyle name="Currency 2 6 2 4 2 3 3" xfId="6546" xr:uid="{00000000-0005-0000-0000-000092190000}"/>
    <cellStyle name="Currency 2 6 2 4 2 4" xfId="6547" xr:uid="{00000000-0005-0000-0000-000093190000}"/>
    <cellStyle name="Currency 2 6 2 4 2 4 2" xfId="6548" xr:uid="{00000000-0005-0000-0000-000094190000}"/>
    <cellStyle name="Currency 2 6 2 4 2 4 2 2" xfId="6549" xr:uid="{00000000-0005-0000-0000-000095190000}"/>
    <cellStyle name="Currency 2 6 2 4 2 4 3" xfId="6550" xr:uid="{00000000-0005-0000-0000-000096190000}"/>
    <cellStyle name="Currency 2 6 2 4 2 5" xfId="6551" xr:uid="{00000000-0005-0000-0000-000097190000}"/>
    <cellStyle name="Currency 2 6 2 4 2 5 2" xfId="6552" xr:uid="{00000000-0005-0000-0000-000098190000}"/>
    <cellStyle name="Currency 2 6 2 4 2 5 2 2" xfId="6553" xr:uid="{00000000-0005-0000-0000-000099190000}"/>
    <cellStyle name="Currency 2 6 2 4 2 5 3" xfId="6554" xr:uid="{00000000-0005-0000-0000-00009A190000}"/>
    <cellStyle name="Currency 2 6 2 4 2 6" xfId="6555" xr:uid="{00000000-0005-0000-0000-00009B190000}"/>
    <cellStyle name="Currency 2 6 2 4 2 6 2" xfId="6556" xr:uid="{00000000-0005-0000-0000-00009C190000}"/>
    <cellStyle name="Currency 2 6 2 4 2 6 2 2" xfId="6557" xr:uid="{00000000-0005-0000-0000-00009D190000}"/>
    <cellStyle name="Currency 2 6 2 4 2 6 3" xfId="6558" xr:uid="{00000000-0005-0000-0000-00009E190000}"/>
    <cellStyle name="Currency 2 6 2 4 2 7" xfId="6559" xr:uid="{00000000-0005-0000-0000-00009F190000}"/>
    <cellStyle name="Currency 2 6 2 4 2 7 2" xfId="6560" xr:uid="{00000000-0005-0000-0000-0000A0190000}"/>
    <cellStyle name="Currency 2 6 2 4 2 8" xfId="6561" xr:uid="{00000000-0005-0000-0000-0000A1190000}"/>
    <cellStyle name="Currency 2 6 2 4 2 8 2" xfId="6562" xr:uid="{00000000-0005-0000-0000-0000A2190000}"/>
    <cellStyle name="Currency 2 6 2 4 2 9" xfId="6563" xr:uid="{00000000-0005-0000-0000-0000A3190000}"/>
    <cellStyle name="Currency 2 6 2 4 3" xfId="6564" xr:uid="{00000000-0005-0000-0000-0000A4190000}"/>
    <cellStyle name="Currency 2 6 2 4 3 10" xfId="6565" xr:uid="{00000000-0005-0000-0000-0000A5190000}"/>
    <cellStyle name="Currency 2 6 2 4 3 2" xfId="6566" xr:uid="{00000000-0005-0000-0000-0000A6190000}"/>
    <cellStyle name="Currency 2 6 2 4 3 2 2" xfId="6567" xr:uid="{00000000-0005-0000-0000-0000A7190000}"/>
    <cellStyle name="Currency 2 6 2 4 3 2 3" xfId="6568" xr:uid="{00000000-0005-0000-0000-0000A8190000}"/>
    <cellStyle name="Currency 2 6 2 4 3 3" xfId="6569" xr:uid="{00000000-0005-0000-0000-0000A9190000}"/>
    <cellStyle name="Currency 2 6 2 4 3 3 2" xfId="6570" xr:uid="{00000000-0005-0000-0000-0000AA190000}"/>
    <cellStyle name="Currency 2 6 2 4 3 3 3" xfId="6571" xr:uid="{00000000-0005-0000-0000-0000AB190000}"/>
    <cellStyle name="Currency 2 6 2 4 3 4" xfId="6572" xr:uid="{00000000-0005-0000-0000-0000AC190000}"/>
    <cellStyle name="Currency 2 6 2 4 3 4 2" xfId="6573" xr:uid="{00000000-0005-0000-0000-0000AD190000}"/>
    <cellStyle name="Currency 2 6 2 4 3 4 2 2" xfId="6574" xr:uid="{00000000-0005-0000-0000-0000AE190000}"/>
    <cellStyle name="Currency 2 6 2 4 3 4 3" xfId="6575" xr:uid="{00000000-0005-0000-0000-0000AF190000}"/>
    <cellStyle name="Currency 2 6 2 4 3 5" xfId="6576" xr:uid="{00000000-0005-0000-0000-0000B0190000}"/>
    <cellStyle name="Currency 2 6 2 4 3 5 2" xfId="6577" xr:uid="{00000000-0005-0000-0000-0000B1190000}"/>
    <cellStyle name="Currency 2 6 2 4 3 5 2 2" xfId="6578" xr:uid="{00000000-0005-0000-0000-0000B2190000}"/>
    <cellStyle name="Currency 2 6 2 4 3 5 3" xfId="6579" xr:uid="{00000000-0005-0000-0000-0000B3190000}"/>
    <cellStyle name="Currency 2 6 2 4 3 6" xfId="6580" xr:uid="{00000000-0005-0000-0000-0000B4190000}"/>
    <cellStyle name="Currency 2 6 2 4 3 6 2" xfId="6581" xr:uid="{00000000-0005-0000-0000-0000B5190000}"/>
    <cellStyle name="Currency 2 6 2 4 3 6 2 2" xfId="6582" xr:uid="{00000000-0005-0000-0000-0000B6190000}"/>
    <cellStyle name="Currency 2 6 2 4 3 6 3" xfId="6583" xr:uid="{00000000-0005-0000-0000-0000B7190000}"/>
    <cellStyle name="Currency 2 6 2 4 3 7" xfId="6584" xr:uid="{00000000-0005-0000-0000-0000B8190000}"/>
    <cellStyle name="Currency 2 6 2 4 3 7 2" xfId="6585" xr:uid="{00000000-0005-0000-0000-0000B9190000}"/>
    <cellStyle name="Currency 2 6 2 4 3 8" xfId="6586" xr:uid="{00000000-0005-0000-0000-0000BA190000}"/>
    <cellStyle name="Currency 2 6 2 4 3 8 2" xfId="6587" xr:uid="{00000000-0005-0000-0000-0000BB190000}"/>
    <cellStyle name="Currency 2 6 2 4 3 9" xfId="6588" xr:uid="{00000000-0005-0000-0000-0000BC190000}"/>
    <cellStyle name="Currency 2 6 2 4 4" xfId="6589" xr:uid="{00000000-0005-0000-0000-0000BD190000}"/>
    <cellStyle name="Currency 2 6 2 4 4 10" xfId="6590" xr:uid="{00000000-0005-0000-0000-0000BE190000}"/>
    <cellStyle name="Currency 2 6 2 4 4 2" xfId="6591" xr:uid="{00000000-0005-0000-0000-0000BF190000}"/>
    <cellStyle name="Currency 2 6 2 4 4 3" xfId="6592" xr:uid="{00000000-0005-0000-0000-0000C0190000}"/>
    <cellStyle name="Currency 2 6 2 4 4 3 2" xfId="6593" xr:uid="{00000000-0005-0000-0000-0000C1190000}"/>
    <cellStyle name="Currency 2 6 2 4 4 3 2 2" xfId="6594" xr:uid="{00000000-0005-0000-0000-0000C2190000}"/>
    <cellStyle name="Currency 2 6 2 4 4 3 3" xfId="6595" xr:uid="{00000000-0005-0000-0000-0000C3190000}"/>
    <cellStyle name="Currency 2 6 2 4 4 4" xfId="6596" xr:uid="{00000000-0005-0000-0000-0000C4190000}"/>
    <cellStyle name="Currency 2 6 2 4 4 4 2" xfId="6597" xr:uid="{00000000-0005-0000-0000-0000C5190000}"/>
    <cellStyle name="Currency 2 6 2 4 4 4 2 2" xfId="6598" xr:uid="{00000000-0005-0000-0000-0000C6190000}"/>
    <cellStyle name="Currency 2 6 2 4 4 4 3" xfId="6599" xr:uid="{00000000-0005-0000-0000-0000C7190000}"/>
    <cellStyle name="Currency 2 6 2 4 4 5" xfId="6600" xr:uid="{00000000-0005-0000-0000-0000C8190000}"/>
    <cellStyle name="Currency 2 6 2 4 4 5 2" xfId="6601" xr:uid="{00000000-0005-0000-0000-0000C9190000}"/>
    <cellStyle name="Currency 2 6 2 4 4 5 2 2" xfId="6602" xr:uid="{00000000-0005-0000-0000-0000CA190000}"/>
    <cellStyle name="Currency 2 6 2 4 4 5 3" xfId="6603" xr:uid="{00000000-0005-0000-0000-0000CB190000}"/>
    <cellStyle name="Currency 2 6 2 4 4 6" xfId="6604" xr:uid="{00000000-0005-0000-0000-0000CC190000}"/>
    <cellStyle name="Currency 2 6 2 4 4 6 2" xfId="6605" xr:uid="{00000000-0005-0000-0000-0000CD190000}"/>
    <cellStyle name="Currency 2 6 2 4 4 7" xfId="6606" xr:uid="{00000000-0005-0000-0000-0000CE190000}"/>
    <cellStyle name="Currency 2 6 2 4 4 7 2" xfId="6607" xr:uid="{00000000-0005-0000-0000-0000CF190000}"/>
    <cellStyle name="Currency 2 6 2 4 4 8" xfId="6608" xr:uid="{00000000-0005-0000-0000-0000D0190000}"/>
    <cellStyle name="Currency 2 6 2 4 4 9" xfId="6609" xr:uid="{00000000-0005-0000-0000-0000D1190000}"/>
    <cellStyle name="Currency 2 6 2 4 5" xfId="6610" xr:uid="{00000000-0005-0000-0000-0000D2190000}"/>
    <cellStyle name="Currency 2 6 2 4 5 2" xfId="6611" xr:uid="{00000000-0005-0000-0000-0000D3190000}"/>
    <cellStyle name="Currency 2 6 2 4 5 3" xfId="6612" xr:uid="{00000000-0005-0000-0000-0000D4190000}"/>
    <cellStyle name="Currency 2 6 2 4 5 4" xfId="6613" xr:uid="{00000000-0005-0000-0000-0000D5190000}"/>
    <cellStyle name="Currency 2 6 2 4 6" xfId="6614" xr:uid="{00000000-0005-0000-0000-0000D6190000}"/>
    <cellStyle name="Currency 2 6 2 4 6 2" xfId="6615" xr:uid="{00000000-0005-0000-0000-0000D7190000}"/>
    <cellStyle name="Currency 2 6 2 4 6 2 2" xfId="6616" xr:uid="{00000000-0005-0000-0000-0000D8190000}"/>
    <cellStyle name="Currency 2 6 2 4 6 2 2 2" xfId="6617" xr:uid="{00000000-0005-0000-0000-0000D9190000}"/>
    <cellStyle name="Currency 2 6 2 4 6 2 3" xfId="6618" xr:uid="{00000000-0005-0000-0000-0000DA190000}"/>
    <cellStyle name="Currency 2 6 2 4 6 3" xfId="6619" xr:uid="{00000000-0005-0000-0000-0000DB190000}"/>
    <cellStyle name="Currency 2 6 2 4 6 3 2" xfId="6620" xr:uid="{00000000-0005-0000-0000-0000DC190000}"/>
    <cellStyle name="Currency 2 6 2 4 6 3 2 2" xfId="6621" xr:uid="{00000000-0005-0000-0000-0000DD190000}"/>
    <cellStyle name="Currency 2 6 2 4 6 3 3" xfId="6622" xr:uid="{00000000-0005-0000-0000-0000DE190000}"/>
    <cellStyle name="Currency 2 6 2 4 6 4" xfId="6623" xr:uid="{00000000-0005-0000-0000-0000DF190000}"/>
    <cellStyle name="Currency 2 6 2 4 6 4 2" xfId="6624" xr:uid="{00000000-0005-0000-0000-0000E0190000}"/>
    <cellStyle name="Currency 2 6 2 4 6 4 2 2" xfId="6625" xr:uid="{00000000-0005-0000-0000-0000E1190000}"/>
    <cellStyle name="Currency 2 6 2 4 6 4 3" xfId="6626" xr:uid="{00000000-0005-0000-0000-0000E2190000}"/>
    <cellStyle name="Currency 2 6 2 4 6 5" xfId="6627" xr:uid="{00000000-0005-0000-0000-0000E3190000}"/>
    <cellStyle name="Currency 2 6 2 4 6 5 2" xfId="6628" xr:uid="{00000000-0005-0000-0000-0000E4190000}"/>
    <cellStyle name="Currency 2 6 2 4 6 6" xfId="6629" xr:uid="{00000000-0005-0000-0000-0000E5190000}"/>
    <cellStyle name="Currency 2 6 2 4 6 6 2" xfId="6630" xr:uid="{00000000-0005-0000-0000-0000E6190000}"/>
    <cellStyle name="Currency 2 6 2 4 6 7" xfId="6631" xr:uid="{00000000-0005-0000-0000-0000E7190000}"/>
    <cellStyle name="Currency 2 6 2 4 7" xfId="6632" xr:uid="{00000000-0005-0000-0000-0000E8190000}"/>
    <cellStyle name="Currency 2 6 2 4 7 2" xfId="6633" xr:uid="{00000000-0005-0000-0000-0000E9190000}"/>
    <cellStyle name="Currency 2 6 2 4 7 2 2" xfId="6634" xr:uid="{00000000-0005-0000-0000-0000EA190000}"/>
    <cellStyle name="Currency 2 6 2 4 7 3" xfId="6635" xr:uid="{00000000-0005-0000-0000-0000EB190000}"/>
    <cellStyle name="Currency 2 6 2 4 8" xfId="6636" xr:uid="{00000000-0005-0000-0000-0000EC190000}"/>
    <cellStyle name="Currency 2 6 2 4 8 2" xfId="6637" xr:uid="{00000000-0005-0000-0000-0000ED190000}"/>
    <cellStyle name="Currency 2 6 2 4 8 2 2" xfId="6638" xr:uid="{00000000-0005-0000-0000-0000EE190000}"/>
    <cellStyle name="Currency 2 6 2 4 8 3" xfId="6639" xr:uid="{00000000-0005-0000-0000-0000EF190000}"/>
    <cellStyle name="Currency 2 6 2 4 9" xfId="6640" xr:uid="{00000000-0005-0000-0000-0000F0190000}"/>
    <cellStyle name="Currency 2 6 2 5" xfId="6641" xr:uid="{00000000-0005-0000-0000-0000F1190000}"/>
    <cellStyle name="Currency 2 6 2 5 10" xfId="6642" xr:uid="{00000000-0005-0000-0000-0000F2190000}"/>
    <cellStyle name="Currency 2 6 2 5 11" xfId="6643" xr:uid="{00000000-0005-0000-0000-0000F3190000}"/>
    <cellStyle name="Currency 2 6 2 5 12" xfId="6644" xr:uid="{00000000-0005-0000-0000-0000F4190000}"/>
    <cellStyle name="Currency 2 6 2 5 13" xfId="6645" xr:uid="{00000000-0005-0000-0000-0000F5190000}"/>
    <cellStyle name="Currency 2 6 2 5 2" xfId="6646" xr:uid="{00000000-0005-0000-0000-0000F6190000}"/>
    <cellStyle name="Currency 2 6 2 5 2 10" xfId="6647" xr:uid="{00000000-0005-0000-0000-0000F7190000}"/>
    <cellStyle name="Currency 2 6 2 5 2 2" xfId="6648" xr:uid="{00000000-0005-0000-0000-0000F8190000}"/>
    <cellStyle name="Currency 2 6 2 5 2 2 2" xfId="6649" xr:uid="{00000000-0005-0000-0000-0000F9190000}"/>
    <cellStyle name="Currency 2 6 2 5 2 2 3" xfId="6650" xr:uid="{00000000-0005-0000-0000-0000FA190000}"/>
    <cellStyle name="Currency 2 6 2 5 2 3" xfId="6651" xr:uid="{00000000-0005-0000-0000-0000FB190000}"/>
    <cellStyle name="Currency 2 6 2 5 2 3 2" xfId="6652" xr:uid="{00000000-0005-0000-0000-0000FC190000}"/>
    <cellStyle name="Currency 2 6 2 5 2 3 3" xfId="6653" xr:uid="{00000000-0005-0000-0000-0000FD190000}"/>
    <cellStyle name="Currency 2 6 2 5 2 3 4" xfId="6654" xr:uid="{00000000-0005-0000-0000-0000FE190000}"/>
    <cellStyle name="Currency 2 6 2 5 2 4" xfId="6655" xr:uid="{00000000-0005-0000-0000-0000FF190000}"/>
    <cellStyle name="Currency 2 6 2 5 2 4 2" xfId="6656" xr:uid="{00000000-0005-0000-0000-0000001A0000}"/>
    <cellStyle name="Currency 2 6 2 5 2 4 2 2" xfId="6657" xr:uid="{00000000-0005-0000-0000-0000011A0000}"/>
    <cellStyle name="Currency 2 6 2 5 2 4 3" xfId="6658" xr:uid="{00000000-0005-0000-0000-0000021A0000}"/>
    <cellStyle name="Currency 2 6 2 5 2 5" xfId="6659" xr:uid="{00000000-0005-0000-0000-0000031A0000}"/>
    <cellStyle name="Currency 2 6 2 5 2 5 2" xfId="6660" xr:uid="{00000000-0005-0000-0000-0000041A0000}"/>
    <cellStyle name="Currency 2 6 2 5 2 5 2 2" xfId="6661" xr:uid="{00000000-0005-0000-0000-0000051A0000}"/>
    <cellStyle name="Currency 2 6 2 5 2 5 3" xfId="6662" xr:uid="{00000000-0005-0000-0000-0000061A0000}"/>
    <cellStyle name="Currency 2 6 2 5 2 6" xfId="6663" xr:uid="{00000000-0005-0000-0000-0000071A0000}"/>
    <cellStyle name="Currency 2 6 2 5 2 6 2" xfId="6664" xr:uid="{00000000-0005-0000-0000-0000081A0000}"/>
    <cellStyle name="Currency 2 6 2 5 2 6 2 2" xfId="6665" xr:uid="{00000000-0005-0000-0000-0000091A0000}"/>
    <cellStyle name="Currency 2 6 2 5 2 6 3" xfId="6666" xr:uid="{00000000-0005-0000-0000-00000A1A0000}"/>
    <cellStyle name="Currency 2 6 2 5 2 7" xfId="6667" xr:uid="{00000000-0005-0000-0000-00000B1A0000}"/>
    <cellStyle name="Currency 2 6 2 5 2 7 2" xfId="6668" xr:uid="{00000000-0005-0000-0000-00000C1A0000}"/>
    <cellStyle name="Currency 2 6 2 5 2 8" xfId="6669" xr:uid="{00000000-0005-0000-0000-00000D1A0000}"/>
    <cellStyle name="Currency 2 6 2 5 2 8 2" xfId="6670" xr:uid="{00000000-0005-0000-0000-00000E1A0000}"/>
    <cellStyle name="Currency 2 6 2 5 2 9" xfId="6671" xr:uid="{00000000-0005-0000-0000-00000F1A0000}"/>
    <cellStyle name="Currency 2 6 2 5 3" xfId="6672" xr:uid="{00000000-0005-0000-0000-0000101A0000}"/>
    <cellStyle name="Currency 2 6 2 5 3 2" xfId="6673" xr:uid="{00000000-0005-0000-0000-0000111A0000}"/>
    <cellStyle name="Currency 2 6 2 5 3 2 2" xfId="6674" xr:uid="{00000000-0005-0000-0000-0000121A0000}"/>
    <cellStyle name="Currency 2 6 2 5 3 2 3" xfId="6675" xr:uid="{00000000-0005-0000-0000-0000131A0000}"/>
    <cellStyle name="Currency 2 6 2 5 3 3" xfId="6676" xr:uid="{00000000-0005-0000-0000-0000141A0000}"/>
    <cellStyle name="Currency 2 6 2 5 4" xfId="6677" xr:uid="{00000000-0005-0000-0000-0000151A0000}"/>
    <cellStyle name="Currency 2 6 2 5 4 2" xfId="6678" xr:uid="{00000000-0005-0000-0000-0000161A0000}"/>
    <cellStyle name="Currency 2 6 2 5 4 3" xfId="6679" xr:uid="{00000000-0005-0000-0000-0000171A0000}"/>
    <cellStyle name="Currency 2 6 2 5 4 4" xfId="6680" xr:uid="{00000000-0005-0000-0000-0000181A0000}"/>
    <cellStyle name="Currency 2 6 2 5 5" xfId="6681" xr:uid="{00000000-0005-0000-0000-0000191A0000}"/>
    <cellStyle name="Currency 2 6 2 5 5 2" xfId="6682" xr:uid="{00000000-0005-0000-0000-00001A1A0000}"/>
    <cellStyle name="Currency 2 6 2 5 5 2 2" xfId="6683" xr:uid="{00000000-0005-0000-0000-00001B1A0000}"/>
    <cellStyle name="Currency 2 6 2 5 5 3" xfId="6684" xr:uid="{00000000-0005-0000-0000-00001C1A0000}"/>
    <cellStyle name="Currency 2 6 2 5 6" xfId="6685" xr:uid="{00000000-0005-0000-0000-00001D1A0000}"/>
    <cellStyle name="Currency 2 6 2 5 6 2" xfId="6686" xr:uid="{00000000-0005-0000-0000-00001E1A0000}"/>
    <cellStyle name="Currency 2 6 2 5 6 2 2" xfId="6687" xr:uid="{00000000-0005-0000-0000-00001F1A0000}"/>
    <cellStyle name="Currency 2 6 2 5 6 3" xfId="6688" xr:uid="{00000000-0005-0000-0000-0000201A0000}"/>
    <cellStyle name="Currency 2 6 2 5 7" xfId="6689" xr:uid="{00000000-0005-0000-0000-0000211A0000}"/>
    <cellStyle name="Currency 2 6 2 5 7 2" xfId="6690" xr:uid="{00000000-0005-0000-0000-0000221A0000}"/>
    <cellStyle name="Currency 2 6 2 5 7 2 2" xfId="6691" xr:uid="{00000000-0005-0000-0000-0000231A0000}"/>
    <cellStyle name="Currency 2 6 2 5 7 3" xfId="6692" xr:uid="{00000000-0005-0000-0000-0000241A0000}"/>
    <cellStyle name="Currency 2 6 2 5 8" xfId="6693" xr:uid="{00000000-0005-0000-0000-0000251A0000}"/>
    <cellStyle name="Currency 2 6 2 5 8 2" xfId="6694" xr:uid="{00000000-0005-0000-0000-0000261A0000}"/>
    <cellStyle name="Currency 2 6 2 5 9" xfId="6695" xr:uid="{00000000-0005-0000-0000-0000271A0000}"/>
    <cellStyle name="Currency 2 6 2 5 9 2" xfId="6696" xr:uid="{00000000-0005-0000-0000-0000281A0000}"/>
    <cellStyle name="Currency 2 6 2 6" xfId="6697" xr:uid="{00000000-0005-0000-0000-0000291A0000}"/>
    <cellStyle name="Currency 2 6 2 6 2" xfId="6698" xr:uid="{00000000-0005-0000-0000-00002A1A0000}"/>
    <cellStyle name="Currency 2 6 2 6 2 10" xfId="6699" xr:uid="{00000000-0005-0000-0000-00002B1A0000}"/>
    <cellStyle name="Currency 2 6 2 6 2 11" xfId="6700" xr:uid="{00000000-0005-0000-0000-00002C1A0000}"/>
    <cellStyle name="Currency 2 6 2 6 2 2" xfId="6701" xr:uid="{00000000-0005-0000-0000-00002D1A0000}"/>
    <cellStyle name="Currency 2 6 2 6 2 2 2" xfId="6702" xr:uid="{00000000-0005-0000-0000-00002E1A0000}"/>
    <cellStyle name="Currency 2 6 2 6 2 2 3" xfId="6703" xr:uid="{00000000-0005-0000-0000-00002F1A0000}"/>
    <cellStyle name="Currency 2 6 2 6 2 3" xfId="6704" xr:uid="{00000000-0005-0000-0000-0000301A0000}"/>
    <cellStyle name="Currency 2 6 2 6 2 3 2" xfId="6705" xr:uid="{00000000-0005-0000-0000-0000311A0000}"/>
    <cellStyle name="Currency 2 6 2 6 2 3 3" xfId="6706" xr:uid="{00000000-0005-0000-0000-0000321A0000}"/>
    <cellStyle name="Currency 2 6 2 6 2 4" xfId="6707" xr:uid="{00000000-0005-0000-0000-0000331A0000}"/>
    <cellStyle name="Currency 2 6 2 6 2 4 2" xfId="6708" xr:uid="{00000000-0005-0000-0000-0000341A0000}"/>
    <cellStyle name="Currency 2 6 2 6 2 4 2 2" xfId="6709" xr:uid="{00000000-0005-0000-0000-0000351A0000}"/>
    <cellStyle name="Currency 2 6 2 6 2 4 3" xfId="6710" xr:uid="{00000000-0005-0000-0000-0000361A0000}"/>
    <cellStyle name="Currency 2 6 2 6 2 5" xfId="6711" xr:uid="{00000000-0005-0000-0000-0000371A0000}"/>
    <cellStyle name="Currency 2 6 2 6 2 5 2" xfId="6712" xr:uid="{00000000-0005-0000-0000-0000381A0000}"/>
    <cellStyle name="Currency 2 6 2 6 2 5 2 2" xfId="6713" xr:uid="{00000000-0005-0000-0000-0000391A0000}"/>
    <cellStyle name="Currency 2 6 2 6 2 5 3" xfId="6714" xr:uid="{00000000-0005-0000-0000-00003A1A0000}"/>
    <cellStyle name="Currency 2 6 2 6 2 6" xfId="6715" xr:uid="{00000000-0005-0000-0000-00003B1A0000}"/>
    <cellStyle name="Currency 2 6 2 6 2 6 2" xfId="6716" xr:uid="{00000000-0005-0000-0000-00003C1A0000}"/>
    <cellStyle name="Currency 2 6 2 6 2 6 2 2" xfId="6717" xr:uid="{00000000-0005-0000-0000-00003D1A0000}"/>
    <cellStyle name="Currency 2 6 2 6 2 6 3" xfId="6718" xr:uid="{00000000-0005-0000-0000-00003E1A0000}"/>
    <cellStyle name="Currency 2 6 2 6 2 7" xfId="6719" xr:uid="{00000000-0005-0000-0000-00003F1A0000}"/>
    <cellStyle name="Currency 2 6 2 6 2 7 2" xfId="6720" xr:uid="{00000000-0005-0000-0000-0000401A0000}"/>
    <cellStyle name="Currency 2 6 2 6 2 8" xfId="6721" xr:uid="{00000000-0005-0000-0000-0000411A0000}"/>
    <cellStyle name="Currency 2 6 2 6 2 8 2" xfId="6722" xr:uid="{00000000-0005-0000-0000-0000421A0000}"/>
    <cellStyle name="Currency 2 6 2 6 2 9" xfId="6723" xr:uid="{00000000-0005-0000-0000-0000431A0000}"/>
    <cellStyle name="Currency 2 6 2 6 3" xfId="6724" xr:uid="{00000000-0005-0000-0000-0000441A0000}"/>
    <cellStyle name="Currency 2 6 2 6 3 2" xfId="6725" xr:uid="{00000000-0005-0000-0000-0000451A0000}"/>
    <cellStyle name="Currency 2 6 2 6 3 2 2" xfId="6726" xr:uid="{00000000-0005-0000-0000-0000461A0000}"/>
    <cellStyle name="Currency 2 6 2 6 3 2 3" xfId="6727" xr:uid="{00000000-0005-0000-0000-0000471A0000}"/>
    <cellStyle name="Currency 2 6 2 6 3 3" xfId="6728" xr:uid="{00000000-0005-0000-0000-0000481A0000}"/>
    <cellStyle name="Currency 2 6 2 6 4" xfId="6729" xr:uid="{00000000-0005-0000-0000-0000491A0000}"/>
    <cellStyle name="Currency 2 6 2 6 4 2" xfId="6730" xr:uid="{00000000-0005-0000-0000-00004A1A0000}"/>
    <cellStyle name="Currency 2 6 2 6 4 2 2" xfId="6731" xr:uid="{00000000-0005-0000-0000-00004B1A0000}"/>
    <cellStyle name="Currency 2 6 2 6 4 3" xfId="6732" xr:uid="{00000000-0005-0000-0000-00004C1A0000}"/>
    <cellStyle name="Currency 2 6 2 6 4 4" xfId="6733" xr:uid="{00000000-0005-0000-0000-00004D1A0000}"/>
    <cellStyle name="Currency 2 6 2 6 5" xfId="6734" xr:uid="{00000000-0005-0000-0000-00004E1A0000}"/>
    <cellStyle name="Currency 2 6 2 6 5 2" xfId="6735" xr:uid="{00000000-0005-0000-0000-00004F1A0000}"/>
    <cellStyle name="Currency 2 6 2 6 5 2 2" xfId="6736" xr:uid="{00000000-0005-0000-0000-0000501A0000}"/>
    <cellStyle name="Currency 2 6 2 6 5 3" xfId="6737" xr:uid="{00000000-0005-0000-0000-0000511A0000}"/>
    <cellStyle name="Currency 2 6 2 6 6" xfId="6738" xr:uid="{00000000-0005-0000-0000-0000521A0000}"/>
    <cellStyle name="Currency 2 6 2 6 7" xfId="6739" xr:uid="{00000000-0005-0000-0000-0000531A0000}"/>
    <cellStyle name="Currency 2 6 2 7" xfId="6740" xr:uid="{00000000-0005-0000-0000-0000541A0000}"/>
    <cellStyle name="Currency 2 6 2 7 10" xfId="6741" xr:uid="{00000000-0005-0000-0000-0000551A0000}"/>
    <cellStyle name="Currency 2 6 2 7 2" xfId="6742" xr:uid="{00000000-0005-0000-0000-0000561A0000}"/>
    <cellStyle name="Currency 2 6 2 7 2 2" xfId="6743" xr:uid="{00000000-0005-0000-0000-0000571A0000}"/>
    <cellStyle name="Currency 2 6 2 7 2 3" xfId="6744" xr:uid="{00000000-0005-0000-0000-0000581A0000}"/>
    <cellStyle name="Currency 2 6 2 7 3" xfId="6745" xr:uid="{00000000-0005-0000-0000-0000591A0000}"/>
    <cellStyle name="Currency 2 6 2 7 3 2" xfId="6746" xr:uid="{00000000-0005-0000-0000-00005A1A0000}"/>
    <cellStyle name="Currency 2 6 2 7 3 3" xfId="6747" xr:uid="{00000000-0005-0000-0000-00005B1A0000}"/>
    <cellStyle name="Currency 2 6 2 7 4" xfId="6748" xr:uid="{00000000-0005-0000-0000-00005C1A0000}"/>
    <cellStyle name="Currency 2 6 2 7 4 2" xfId="6749" xr:uid="{00000000-0005-0000-0000-00005D1A0000}"/>
    <cellStyle name="Currency 2 6 2 7 4 2 2" xfId="6750" xr:uid="{00000000-0005-0000-0000-00005E1A0000}"/>
    <cellStyle name="Currency 2 6 2 7 4 3" xfId="6751" xr:uid="{00000000-0005-0000-0000-00005F1A0000}"/>
    <cellStyle name="Currency 2 6 2 7 5" xfId="6752" xr:uid="{00000000-0005-0000-0000-0000601A0000}"/>
    <cellStyle name="Currency 2 6 2 7 5 2" xfId="6753" xr:uid="{00000000-0005-0000-0000-0000611A0000}"/>
    <cellStyle name="Currency 2 6 2 7 5 2 2" xfId="6754" xr:uid="{00000000-0005-0000-0000-0000621A0000}"/>
    <cellStyle name="Currency 2 6 2 7 5 3" xfId="6755" xr:uid="{00000000-0005-0000-0000-0000631A0000}"/>
    <cellStyle name="Currency 2 6 2 7 6" xfId="6756" xr:uid="{00000000-0005-0000-0000-0000641A0000}"/>
    <cellStyle name="Currency 2 6 2 7 6 2" xfId="6757" xr:uid="{00000000-0005-0000-0000-0000651A0000}"/>
    <cellStyle name="Currency 2 6 2 7 6 2 2" xfId="6758" xr:uid="{00000000-0005-0000-0000-0000661A0000}"/>
    <cellStyle name="Currency 2 6 2 7 6 3" xfId="6759" xr:uid="{00000000-0005-0000-0000-0000671A0000}"/>
    <cellStyle name="Currency 2 6 2 7 7" xfId="6760" xr:uid="{00000000-0005-0000-0000-0000681A0000}"/>
    <cellStyle name="Currency 2 6 2 7 7 2" xfId="6761" xr:uid="{00000000-0005-0000-0000-0000691A0000}"/>
    <cellStyle name="Currency 2 6 2 7 8" xfId="6762" xr:uid="{00000000-0005-0000-0000-00006A1A0000}"/>
    <cellStyle name="Currency 2 6 2 7 8 2" xfId="6763" xr:uid="{00000000-0005-0000-0000-00006B1A0000}"/>
    <cellStyle name="Currency 2 6 2 7 9" xfId="6764" xr:uid="{00000000-0005-0000-0000-00006C1A0000}"/>
    <cellStyle name="Currency 2 6 2 8" xfId="6765" xr:uid="{00000000-0005-0000-0000-00006D1A0000}"/>
    <cellStyle name="Currency 2 6 2 8 10" xfId="6766" xr:uid="{00000000-0005-0000-0000-00006E1A0000}"/>
    <cellStyle name="Currency 2 6 2 8 11" xfId="6767" xr:uid="{00000000-0005-0000-0000-00006F1A0000}"/>
    <cellStyle name="Currency 2 6 2 8 12" xfId="6768" xr:uid="{00000000-0005-0000-0000-0000701A0000}"/>
    <cellStyle name="Currency 2 6 2 8 2" xfId="6769" xr:uid="{00000000-0005-0000-0000-0000711A0000}"/>
    <cellStyle name="Currency 2 6 2 8 2 2" xfId="6770" xr:uid="{00000000-0005-0000-0000-0000721A0000}"/>
    <cellStyle name="Currency 2 6 2 8 2 3" xfId="6771" xr:uid="{00000000-0005-0000-0000-0000731A0000}"/>
    <cellStyle name="Currency 2 6 2 8 3" xfId="6772" xr:uid="{00000000-0005-0000-0000-0000741A0000}"/>
    <cellStyle name="Currency 2 6 2 8 3 2" xfId="6773" xr:uid="{00000000-0005-0000-0000-0000751A0000}"/>
    <cellStyle name="Currency 2 6 2 8 3 3" xfId="6774" xr:uid="{00000000-0005-0000-0000-0000761A0000}"/>
    <cellStyle name="Currency 2 6 2 8 4" xfId="6775" xr:uid="{00000000-0005-0000-0000-0000771A0000}"/>
    <cellStyle name="Currency 2 6 2 8 5" xfId="6776" xr:uid="{00000000-0005-0000-0000-0000781A0000}"/>
    <cellStyle name="Currency 2 6 2 8 5 2" xfId="6777" xr:uid="{00000000-0005-0000-0000-0000791A0000}"/>
    <cellStyle name="Currency 2 6 2 8 5 2 2" xfId="6778" xr:uid="{00000000-0005-0000-0000-00007A1A0000}"/>
    <cellStyle name="Currency 2 6 2 8 5 3" xfId="6779" xr:uid="{00000000-0005-0000-0000-00007B1A0000}"/>
    <cellStyle name="Currency 2 6 2 8 6" xfId="6780" xr:uid="{00000000-0005-0000-0000-00007C1A0000}"/>
    <cellStyle name="Currency 2 6 2 8 6 2" xfId="6781" xr:uid="{00000000-0005-0000-0000-00007D1A0000}"/>
    <cellStyle name="Currency 2 6 2 8 6 2 2" xfId="6782" xr:uid="{00000000-0005-0000-0000-00007E1A0000}"/>
    <cellStyle name="Currency 2 6 2 8 6 3" xfId="6783" xr:uid="{00000000-0005-0000-0000-00007F1A0000}"/>
    <cellStyle name="Currency 2 6 2 8 7" xfId="6784" xr:uid="{00000000-0005-0000-0000-0000801A0000}"/>
    <cellStyle name="Currency 2 6 2 8 7 2" xfId="6785" xr:uid="{00000000-0005-0000-0000-0000811A0000}"/>
    <cellStyle name="Currency 2 6 2 8 7 2 2" xfId="6786" xr:uid="{00000000-0005-0000-0000-0000821A0000}"/>
    <cellStyle name="Currency 2 6 2 8 7 3" xfId="6787" xr:uid="{00000000-0005-0000-0000-0000831A0000}"/>
    <cellStyle name="Currency 2 6 2 8 8" xfId="6788" xr:uid="{00000000-0005-0000-0000-0000841A0000}"/>
    <cellStyle name="Currency 2 6 2 8 8 2" xfId="6789" xr:uid="{00000000-0005-0000-0000-0000851A0000}"/>
    <cellStyle name="Currency 2 6 2 8 9" xfId="6790" xr:uid="{00000000-0005-0000-0000-0000861A0000}"/>
    <cellStyle name="Currency 2 6 2 8 9 2" xfId="6791" xr:uid="{00000000-0005-0000-0000-0000871A0000}"/>
    <cellStyle name="Currency 2 6 2 9" xfId="6792" xr:uid="{00000000-0005-0000-0000-0000881A0000}"/>
    <cellStyle name="Currency 2 6 2 9 2" xfId="6793" xr:uid="{00000000-0005-0000-0000-0000891A0000}"/>
    <cellStyle name="Currency 2 6 2 9 3" xfId="6794" xr:uid="{00000000-0005-0000-0000-00008A1A0000}"/>
    <cellStyle name="Currency 2 6 20" xfId="6795" xr:uid="{00000000-0005-0000-0000-00008B1A0000}"/>
    <cellStyle name="Currency 2 6 3" xfId="6796" xr:uid="{00000000-0005-0000-0000-00008C1A0000}"/>
    <cellStyle name="Currency 2 6 3 10" xfId="6797" xr:uid="{00000000-0005-0000-0000-00008D1A0000}"/>
    <cellStyle name="Currency 2 6 3 10 2" xfId="6798" xr:uid="{00000000-0005-0000-0000-00008E1A0000}"/>
    <cellStyle name="Currency 2 6 3 10 2 2" xfId="6799" xr:uid="{00000000-0005-0000-0000-00008F1A0000}"/>
    <cellStyle name="Currency 2 6 3 10 3" xfId="6800" xr:uid="{00000000-0005-0000-0000-0000901A0000}"/>
    <cellStyle name="Currency 2 6 3 10 4" xfId="6801" xr:uid="{00000000-0005-0000-0000-0000911A0000}"/>
    <cellStyle name="Currency 2 6 3 11" xfId="6802" xr:uid="{00000000-0005-0000-0000-0000921A0000}"/>
    <cellStyle name="Currency 2 6 3 11 2" xfId="6803" xr:uid="{00000000-0005-0000-0000-0000931A0000}"/>
    <cellStyle name="Currency 2 6 3 11 2 2" xfId="6804" xr:uid="{00000000-0005-0000-0000-0000941A0000}"/>
    <cellStyle name="Currency 2 6 3 11 3" xfId="6805" xr:uid="{00000000-0005-0000-0000-0000951A0000}"/>
    <cellStyle name="Currency 2 6 3 12" xfId="6806" xr:uid="{00000000-0005-0000-0000-0000961A0000}"/>
    <cellStyle name="Currency 2 6 3 12 2" xfId="6807" xr:uid="{00000000-0005-0000-0000-0000971A0000}"/>
    <cellStyle name="Currency 2 6 3 12 2 2" xfId="6808" xr:uid="{00000000-0005-0000-0000-0000981A0000}"/>
    <cellStyle name="Currency 2 6 3 12 3" xfId="6809" xr:uid="{00000000-0005-0000-0000-0000991A0000}"/>
    <cellStyle name="Currency 2 6 3 13" xfId="6810" xr:uid="{00000000-0005-0000-0000-00009A1A0000}"/>
    <cellStyle name="Currency 2 6 3 13 2" xfId="6811" xr:uid="{00000000-0005-0000-0000-00009B1A0000}"/>
    <cellStyle name="Currency 2 6 3 14" xfId="6812" xr:uid="{00000000-0005-0000-0000-00009C1A0000}"/>
    <cellStyle name="Currency 2 6 3 14 2" xfId="6813" xr:uid="{00000000-0005-0000-0000-00009D1A0000}"/>
    <cellStyle name="Currency 2 6 3 15" xfId="6814" xr:uid="{00000000-0005-0000-0000-00009E1A0000}"/>
    <cellStyle name="Currency 2 6 3 16" xfId="6815" xr:uid="{00000000-0005-0000-0000-00009F1A0000}"/>
    <cellStyle name="Currency 2 6 3 17" xfId="6816" xr:uid="{00000000-0005-0000-0000-0000A01A0000}"/>
    <cellStyle name="Currency 2 6 3 18" xfId="6817" xr:uid="{00000000-0005-0000-0000-0000A11A0000}"/>
    <cellStyle name="Currency 2 6 3 2" xfId="6818" xr:uid="{00000000-0005-0000-0000-0000A21A0000}"/>
    <cellStyle name="Currency 2 6 3 2 10" xfId="6819" xr:uid="{00000000-0005-0000-0000-0000A31A0000}"/>
    <cellStyle name="Currency 2 6 3 2 10 2" xfId="6820" xr:uid="{00000000-0005-0000-0000-0000A41A0000}"/>
    <cellStyle name="Currency 2 6 3 2 10 2 2" xfId="6821" xr:uid="{00000000-0005-0000-0000-0000A51A0000}"/>
    <cellStyle name="Currency 2 6 3 2 10 3" xfId="6822" xr:uid="{00000000-0005-0000-0000-0000A61A0000}"/>
    <cellStyle name="Currency 2 6 3 2 11" xfId="6823" xr:uid="{00000000-0005-0000-0000-0000A71A0000}"/>
    <cellStyle name="Currency 2 6 3 2 11 2" xfId="6824" xr:uid="{00000000-0005-0000-0000-0000A81A0000}"/>
    <cellStyle name="Currency 2 6 3 2 12" xfId="6825" xr:uid="{00000000-0005-0000-0000-0000A91A0000}"/>
    <cellStyle name="Currency 2 6 3 2 12 2" xfId="6826" xr:uid="{00000000-0005-0000-0000-0000AA1A0000}"/>
    <cellStyle name="Currency 2 6 3 2 13" xfId="6827" xr:uid="{00000000-0005-0000-0000-0000AB1A0000}"/>
    <cellStyle name="Currency 2 6 3 2 14" xfId="6828" xr:uid="{00000000-0005-0000-0000-0000AC1A0000}"/>
    <cellStyle name="Currency 2 6 3 2 15" xfId="6829" xr:uid="{00000000-0005-0000-0000-0000AD1A0000}"/>
    <cellStyle name="Currency 2 6 3 2 16" xfId="6830" xr:uid="{00000000-0005-0000-0000-0000AE1A0000}"/>
    <cellStyle name="Currency 2 6 3 2 2" xfId="6831" xr:uid="{00000000-0005-0000-0000-0000AF1A0000}"/>
    <cellStyle name="Currency 2 6 3 2 2 2" xfId="6832" xr:uid="{00000000-0005-0000-0000-0000B01A0000}"/>
    <cellStyle name="Currency 2 6 3 2 2 2 10" xfId="6833" xr:uid="{00000000-0005-0000-0000-0000B11A0000}"/>
    <cellStyle name="Currency 2 6 3 2 2 2 2" xfId="6834" xr:uid="{00000000-0005-0000-0000-0000B21A0000}"/>
    <cellStyle name="Currency 2 6 3 2 2 2 2 2" xfId="6835" xr:uid="{00000000-0005-0000-0000-0000B31A0000}"/>
    <cellStyle name="Currency 2 6 3 2 2 2 2 3" xfId="6836" xr:uid="{00000000-0005-0000-0000-0000B41A0000}"/>
    <cellStyle name="Currency 2 6 3 2 2 2 3" xfId="6837" xr:uid="{00000000-0005-0000-0000-0000B51A0000}"/>
    <cellStyle name="Currency 2 6 3 2 2 2 3 2" xfId="6838" xr:uid="{00000000-0005-0000-0000-0000B61A0000}"/>
    <cellStyle name="Currency 2 6 3 2 2 2 3 3" xfId="6839" xr:uid="{00000000-0005-0000-0000-0000B71A0000}"/>
    <cellStyle name="Currency 2 6 3 2 2 2 4" xfId="6840" xr:uid="{00000000-0005-0000-0000-0000B81A0000}"/>
    <cellStyle name="Currency 2 6 3 2 2 2 4 2" xfId="6841" xr:uid="{00000000-0005-0000-0000-0000B91A0000}"/>
    <cellStyle name="Currency 2 6 3 2 2 2 4 2 2" xfId="6842" xr:uid="{00000000-0005-0000-0000-0000BA1A0000}"/>
    <cellStyle name="Currency 2 6 3 2 2 2 4 3" xfId="6843" xr:uid="{00000000-0005-0000-0000-0000BB1A0000}"/>
    <cellStyle name="Currency 2 6 3 2 2 2 5" xfId="6844" xr:uid="{00000000-0005-0000-0000-0000BC1A0000}"/>
    <cellStyle name="Currency 2 6 3 2 2 2 5 2" xfId="6845" xr:uid="{00000000-0005-0000-0000-0000BD1A0000}"/>
    <cellStyle name="Currency 2 6 3 2 2 2 5 2 2" xfId="6846" xr:uid="{00000000-0005-0000-0000-0000BE1A0000}"/>
    <cellStyle name="Currency 2 6 3 2 2 2 5 3" xfId="6847" xr:uid="{00000000-0005-0000-0000-0000BF1A0000}"/>
    <cellStyle name="Currency 2 6 3 2 2 2 6" xfId="6848" xr:uid="{00000000-0005-0000-0000-0000C01A0000}"/>
    <cellStyle name="Currency 2 6 3 2 2 2 6 2" xfId="6849" xr:uid="{00000000-0005-0000-0000-0000C11A0000}"/>
    <cellStyle name="Currency 2 6 3 2 2 2 6 2 2" xfId="6850" xr:uid="{00000000-0005-0000-0000-0000C21A0000}"/>
    <cellStyle name="Currency 2 6 3 2 2 2 6 3" xfId="6851" xr:uid="{00000000-0005-0000-0000-0000C31A0000}"/>
    <cellStyle name="Currency 2 6 3 2 2 2 7" xfId="6852" xr:uid="{00000000-0005-0000-0000-0000C41A0000}"/>
    <cellStyle name="Currency 2 6 3 2 2 2 7 2" xfId="6853" xr:uid="{00000000-0005-0000-0000-0000C51A0000}"/>
    <cellStyle name="Currency 2 6 3 2 2 2 8" xfId="6854" xr:uid="{00000000-0005-0000-0000-0000C61A0000}"/>
    <cellStyle name="Currency 2 6 3 2 2 2 8 2" xfId="6855" xr:uid="{00000000-0005-0000-0000-0000C71A0000}"/>
    <cellStyle name="Currency 2 6 3 2 2 2 9" xfId="6856" xr:uid="{00000000-0005-0000-0000-0000C81A0000}"/>
    <cellStyle name="Currency 2 6 3 2 2 3" xfId="6857" xr:uid="{00000000-0005-0000-0000-0000C91A0000}"/>
    <cellStyle name="Currency 2 6 3 2 2 3 10" xfId="6858" xr:uid="{00000000-0005-0000-0000-0000CA1A0000}"/>
    <cellStyle name="Currency 2 6 3 2 2 3 2" xfId="6859" xr:uid="{00000000-0005-0000-0000-0000CB1A0000}"/>
    <cellStyle name="Currency 2 6 3 2 2 3 2 2" xfId="6860" xr:uid="{00000000-0005-0000-0000-0000CC1A0000}"/>
    <cellStyle name="Currency 2 6 3 2 2 3 2 3" xfId="6861" xr:uid="{00000000-0005-0000-0000-0000CD1A0000}"/>
    <cellStyle name="Currency 2 6 3 2 2 3 3" xfId="6862" xr:uid="{00000000-0005-0000-0000-0000CE1A0000}"/>
    <cellStyle name="Currency 2 6 3 2 2 3 3 2" xfId="6863" xr:uid="{00000000-0005-0000-0000-0000CF1A0000}"/>
    <cellStyle name="Currency 2 6 3 2 2 3 3 3" xfId="6864" xr:uid="{00000000-0005-0000-0000-0000D01A0000}"/>
    <cellStyle name="Currency 2 6 3 2 2 3 4" xfId="6865" xr:uid="{00000000-0005-0000-0000-0000D11A0000}"/>
    <cellStyle name="Currency 2 6 3 2 2 3 4 2" xfId="6866" xr:uid="{00000000-0005-0000-0000-0000D21A0000}"/>
    <cellStyle name="Currency 2 6 3 2 2 3 4 2 2" xfId="6867" xr:uid="{00000000-0005-0000-0000-0000D31A0000}"/>
    <cellStyle name="Currency 2 6 3 2 2 3 4 3" xfId="6868" xr:uid="{00000000-0005-0000-0000-0000D41A0000}"/>
    <cellStyle name="Currency 2 6 3 2 2 3 5" xfId="6869" xr:uid="{00000000-0005-0000-0000-0000D51A0000}"/>
    <cellStyle name="Currency 2 6 3 2 2 3 5 2" xfId="6870" xr:uid="{00000000-0005-0000-0000-0000D61A0000}"/>
    <cellStyle name="Currency 2 6 3 2 2 3 5 2 2" xfId="6871" xr:uid="{00000000-0005-0000-0000-0000D71A0000}"/>
    <cellStyle name="Currency 2 6 3 2 2 3 5 3" xfId="6872" xr:uid="{00000000-0005-0000-0000-0000D81A0000}"/>
    <cellStyle name="Currency 2 6 3 2 2 3 6" xfId="6873" xr:uid="{00000000-0005-0000-0000-0000D91A0000}"/>
    <cellStyle name="Currency 2 6 3 2 2 3 6 2" xfId="6874" xr:uid="{00000000-0005-0000-0000-0000DA1A0000}"/>
    <cellStyle name="Currency 2 6 3 2 2 3 6 2 2" xfId="6875" xr:uid="{00000000-0005-0000-0000-0000DB1A0000}"/>
    <cellStyle name="Currency 2 6 3 2 2 3 6 3" xfId="6876" xr:uid="{00000000-0005-0000-0000-0000DC1A0000}"/>
    <cellStyle name="Currency 2 6 3 2 2 3 7" xfId="6877" xr:uid="{00000000-0005-0000-0000-0000DD1A0000}"/>
    <cellStyle name="Currency 2 6 3 2 2 3 7 2" xfId="6878" xr:uid="{00000000-0005-0000-0000-0000DE1A0000}"/>
    <cellStyle name="Currency 2 6 3 2 2 3 8" xfId="6879" xr:uid="{00000000-0005-0000-0000-0000DF1A0000}"/>
    <cellStyle name="Currency 2 6 3 2 2 3 8 2" xfId="6880" xr:uid="{00000000-0005-0000-0000-0000E01A0000}"/>
    <cellStyle name="Currency 2 6 3 2 2 3 9" xfId="6881" xr:uid="{00000000-0005-0000-0000-0000E11A0000}"/>
    <cellStyle name="Currency 2 6 3 2 2 4" xfId="6882" xr:uid="{00000000-0005-0000-0000-0000E21A0000}"/>
    <cellStyle name="Currency 2 6 3 2 2 4 10" xfId="6883" xr:uid="{00000000-0005-0000-0000-0000E31A0000}"/>
    <cellStyle name="Currency 2 6 3 2 2 4 2" xfId="6884" xr:uid="{00000000-0005-0000-0000-0000E41A0000}"/>
    <cellStyle name="Currency 2 6 3 2 2 4 3" xfId="6885" xr:uid="{00000000-0005-0000-0000-0000E51A0000}"/>
    <cellStyle name="Currency 2 6 3 2 2 4 3 2" xfId="6886" xr:uid="{00000000-0005-0000-0000-0000E61A0000}"/>
    <cellStyle name="Currency 2 6 3 2 2 4 3 2 2" xfId="6887" xr:uid="{00000000-0005-0000-0000-0000E71A0000}"/>
    <cellStyle name="Currency 2 6 3 2 2 4 3 3" xfId="6888" xr:uid="{00000000-0005-0000-0000-0000E81A0000}"/>
    <cellStyle name="Currency 2 6 3 2 2 4 4" xfId="6889" xr:uid="{00000000-0005-0000-0000-0000E91A0000}"/>
    <cellStyle name="Currency 2 6 3 2 2 4 4 2" xfId="6890" xr:uid="{00000000-0005-0000-0000-0000EA1A0000}"/>
    <cellStyle name="Currency 2 6 3 2 2 4 4 2 2" xfId="6891" xr:uid="{00000000-0005-0000-0000-0000EB1A0000}"/>
    <cellStyle name="Currency 2 6 3 2 2 4 4 3" xfId="6892" xr:uid="{00000000-0005-0000-0000-0000EC1A0000}"/>
    <cellStyle name="Currency 2 6 3 2 2 4 5" xfId="6893" xr:uid="{00000000-0005-0000-0000-0000ED1A0000}"/>
    <cellStyle name="Currency 2 6 3 2 2 4 5 2" xfId="6894" xr:uid="{00000000-0005-0000-0000-0000EE1A0000}"/>
    <cellStyle name="Currency 2 6 3 2 2 4 5 2 2" xfId="6895" xr:uid="{00000000-0005-0000-0000-0000EF1A0000}"/>
    <cellStyle name="Currency 2 6 3 2 2 4 5 3" xfId="6896" xr:uid="{00000000-0005-0000-0000-0000F01A0000}"/>
    <cellStyle name="Currency 2 6 3 2 2 4 6" xfId="6897" xr:uid="{00000000-0005-0000-0000-0000F11A0000}"/>
    <cellStyle name="Currency 2 6 3 2 2 4 6 2" xfId="6898" xr:uid="{00000000-0005-0000-0000-0000F21A0000}"/>
    <cellStyle name="Currency 2 6 3 2 2 4 7" xfId="6899" xr:uid="{00000000-0005-0000-0000-0000F31A0000}"/>
    <cellStyle name="Currency 2 6 3 2 2 4 7 2" xfId="6900" xr:uid="{00000000-0005-0000-0000-0000F41A0000}"/>
    <cellStyle name="Currency 2 6 3 2 2 4 8" xfId="6901" xr:uid="{00000000-0005-0000-0000-0000F51A0000}"/>
    <cellStyle name="Currency 2 6 3 2 2 4 9" xfId="6902" xr:uid="{00000000-0005-0000-0000-0000F61A0000}"/>
    <cellStyle name="Currency 2 6 3 2 2 5" xfId="6903" xr:uid="{00000000-0005-0000-0000-0000F71A0000}"/>
    <cellStyle name="Currency 2 6 3 2 2 5 2" xfId="6904" xr:uid="{00000000-0005-0000-0000-0000F81A0000}"/>
    <cellStyle name="Currency 2 6 3 2 2 5 3" xfId="6905" xr:uid="{00000000-0005-0000-0000-0000F91A0000}"/>
    <cellStyle name="Currency 2 6 3 2 2 5 4" xfId="6906" xr:uid="{00000000-0005-0000-0000-0000FA1A0000}"/>
    <cellStyle name="Currency 2 6 3 2 2 6" xfId="6907" xr:uid="{00000000-0005-0000-0000-0000FB1A0000}"/>
    <cellStyle name="Currency 2 6 3 2 2 6 2" xfId="6908" xr:uid="{00000000-0005-0000-0000-0000FC1A0000}"/>
    <cellStyle name="Currency 2 6 3 2 2 6 2 2" xfId="6909" xr:uid="{00000000-0005-0000-0000-0000FD1A0000}"/>
    <cellStyle name="Currency 2 6 3 2 2 6 2 2 2" xfId="6910" xr:uid="{00000000-0005-0000-0000-0000FE1A0000}"/>
    <cellStyle name="Currency 2 6 3 2 2 6 2 3" xfId="6911" xr:uid="{00000000-0005-0000-0000-0000FF1A0000}"/>
    <cellStyle name="Currency 2 6 3 2 2 6 3" xfId="6912" xr:uid="{00000000-0005-0000-0000-0000001B0000}"/>
    <cellStyle name="Currency 2 6 3 2 2 6 3 2" xfId="6913" xr:uid="{00000000-0005-0000-0000-0000011B0000}"/>
    <cellStyle name="Currency 2 6 3 2 2 6 3 2 2" xfId="6914" xr:uid="{00000000-0005-0000-0000-0000021B0000}"/>
    <cellStyle name="Currency 2 6 3 2 2 6 3 3" xfId="6915" xr:uid="{00000000-0005-0000-0000-0000031B0000}"/>
    <cellStyle name="Currency 2 6 3 2 2 6 4" xfId="6916" xr:uid="{00000000-0005-0000-0000-0000041B0000}"/>
    <cellStyle name="Currency 2 6 3 2 2 6 4 2" xfId="6917" xr:uid="{00000000-0005-0000-0000-0000051B0000}"/>
    <cellStyle name="Currency 2 6 3 2 2 6 4 2 2" xfId="6918" xr:uid="{00000000-0005-0000-0000-0000061B0000}"/>
    <cellStyle name="Currency 2 6 3 2 2 6 4 3" xfId="6919" xr:uid="{00000000-0005-0000-0000-0000071B0000}"/>
    <cellStyle name="Currency 2 6 3 2 2 6 5" xfId="6920" xr:uid="{00000000-0005-0000-0000-0000081B0000}"/>
    <cellStyle name="Currency 2 6 3 2 2 6 5 2" xfId="6921" xr:uid="{00000000-0005-0000-0000-0000091B0000}"/>
    <cellStyle name="Currency 2 6 3 2 2 6 6" xfId="6922" xr:uid="{00000000-0005-0000-0000-00000A1B0000}"/>
    <cellStyle name="Currency 2 6 3 2 2 6 6 2" xfId="6923" xr:uid="{00000000-0005-0000-0000-00000B1B0000}"/>
    <cellStyle name="Currency 2 6 3 2 2 6 7" xfId="6924" xr:uid="{00000000-0005-0000-0000-00000C1B0000}"/>
    <cellStyle name="Currency 2 6 3 2 2 7" xfId="6925" xr:uid="{00000000-0005-0000-0000-00000D1B0000}"/>
    <cellStyle name="Currency 2 6 3 2 2 7 2" xfId="6926" xr:uid="{00000000-0005-0000-0000-00000E1B0000}"/>
    <cellStyle name="Currency 2 6 3 2 2 7 2 2" xfId="6927" xr:uid="{00000000-0005-0000-0000-00000F1B0000}"/>
    <cellStyle name="Currency 2 6 3 2 2 7 3" xfId="6928" xr:uid="{00000000-0005-0000-0000-0000101B0000}"/>
    <cellStyle name="Currency 2 6 3 2 2 8" xfId="6929" xr:uid="{00000000-0005-0000-0000-0000111B0000}"/>
    <cellStyle name="Currency 2 6 3 2 2 8 2" xfId="6930" xr:uid="{00000000-0005-0000-0000-0000121B0000}"/>
    <cellStyle name="Currency 2 6 3 2 2 8 2 2" xfId="6931" xr:uid="{00000000-0005-0000-0000-0000131B0000}"/>
    <cellStyle name="Currency 2 6 3 2 2 8 3" xfId="6932" xr:uid="{00000000-0005-0000-0000-0000141B0000}"/>
    <cellStyle name="Currency 2 6 3 2 2 9" xfId="6933" xr:uid="{00000000-0005-0000-0000-0000151B0000}"/>
    <cellStyle name="Currency 2 6 3 2 3" xfId="6934" xr:uid="{00000000-0005-0000-0000-0000161B0000}"/>
    <cellStyle name="Currency 2 6 3 2 3 10" xfId="6935" xr:uid="{00000000-0005-0000-0000-0000171B0000}"/>
    <cellStyle name="Currency 2 6 3 2 3 11" xfId="6936" xr:uid="{00000000-0005-0000-0000-0000181B0000}"/>
    <cellStyle name="Currency 2 6 3 2 3 12" xfId="6937" xr:uid="{00000000-0005-0000-0000-0000191B0000}"/>
    <cellStyle name="Currency 2 6 3 2 3 13" xfId="6938" xr:uid="{00000000-0005-0000-0000-00001A1B0000}"/>
    <cellStyle name="Currency 2 6 3 2 3 2" xfId="6939" xr:uid="{00000000-0005-0000-0000-00001B1B0000}"/>
    <cellStyle name="Currency 2 6 3 2 3 2 10" xfId="6940" xr:uid="{00000000-0005-0000-0000-00001C1B0000}"/>
    <cellStyle name="Currency 2 6 3 2 3 2 2" xfId="6941" xr:uid="{00000000-0005-0000-0000-00001D1B0000}"/>
    <cellStyle name="Currency 2 6 3 2 3 2 2 2" xfId="6942" xr:uid="{00000000-0005-0000-0000-00001E1B0000}"/>
    <cellStyle name="Currency 2 6 3 2 3 2 2 3" xfId="6943" xr:uid="{00000000-0005-0000-0000-00001F1B0000}"/>
    <cellStyle name="Currency 2 6 3 2 3 2 3" xfId="6944" xr:uid="{00000000-0005-0000-0000-0000201B0000}"/>
    <cellStyle name="Currency 2 6 3 2 3 2 3 2" xfId="6945" xr:uid="{00000000-0005-0000-0000-0000211B0000}"/>
    <cellStyle name="Currency 2 6 3 2 3 2 3 3" xfId="6946" xr:uid="{00000000-0005-0000-0000-0000221B0000}"/>
    <cellStyle name="Currency 2 6 3 2 3 2 3 4" xfId="6947" xr:uid="{00000000-0005-0000-0000-0000231B0000}"/>
    <cellStyle name="Currency 2 6 3 2 3 2 4" xfId="6948" xr:uid="{00000000-0005-0000-0000-0000241B0000}"/>
    <cellStyle name="Currency 2 6 3 2 3 2 4 2" xfId="6949" xr:uid="{00000000-0005-0000-0000-0000251B0000}"/>
    <cellStyle name="Currency 2 6 3 2 3 2 4 2 2" xfId="6950" xr:uid="{00000000-0005-0000-0000-0000261B0000}"/>
    <cellStyle name="Currency 2 6 3 2 3 2 4 3" xfId="6951" xr:uid="{00000000-0005-0000-0000-0000271B0000}"/>
    <cellStyle name="Currency 2 6 3 2 3 2 5" xfId="6952" xr:uid="{00000000-0005-0000-0000-0000281B0000}"/>
    <cellStyle name="Currency 2 6 3 2 3 2 5 2" xfId="6953" xr:uid="{00000000-0005-0000-0000-0000291B0000}"/>
    <cellStyle name="Currency 2 6 3 2 3 2 5 2 2" xfId="6954" xr:uid="{00000000-0005-0000-0000-00002A1B0000}"/>
    <cellStyle name="Currency 2 6 3 2 3 2 5 3" xfId="6955" xr:uid="{00000000-0005-0000-0000-00002B1B0000}"/>
    <cellStyle name="Currency 2 6 3 2 3 2 6" xfId="6956" xr:uid="{00000000-0005-0000-0000-00002C1B0000}"/>
    <cellStyle name="Currency 2 6 3 2 3 2 6 2" xfId="6957" xr:uid="{00000000-0005-0000-0000-00002D1B0000}"/>
    <cellStyle name="Currency 2 6 3 2 3 2 6 2 2" xfId="6958" xr:uid="{00000000-0005-0000-0000-00002E1B0000}"/>
    <cellStyle name="Currency 2 6 3 2 3 2 6 3" xfId="6959" xr:uid="{00000000-0005-0000-0000-00002F1B0000}"/>
    <cellStyle name="Currency 2 6 3 2 3 2 7" xfId="6960" xr:uid="{00000000-0005-0000-0000-0000301B0000}"/>
    <cellStyle name="Currency 2 6 3 2 3 2 7 2" xfId="6961" xr:uid="{00000000-0005-0000-0000-0000311B0000}"/>
    <cellStyle name="Currency 2 6 3 2 3 2 8" xfId="6962" xr:uid="{00000000-0005-0000-0000-0000321B0000}"/>
    <cellStyle name="Currency 2 6 3 2 3 2 8 2" xfId="6963" xr:uid="{00000000-0005-0000-0000-0000331B0000}"/>
    <cellStyle name="Currency 2 6 3 2 3 2 9" xfId="6964" xr:uid="{00000000-0005-0000-0000-0000341B0000}"/>
    <cellStyle name="Currency 2 6 3 2 3 3" xfId="6965" xr:uid="{00000000-0005-0000-0000-0000351B0000}"/>
    <cellStyle name="Currency 2 6 3 2 3 3 2" xfId="6966" xr:uid="{00000000-0005-0000-0000-0000361B0000}"/>
    <cellStyle name="Currency 2 6 3 2 3 3 2 2" xfId="6967" xr:uid="{00000000-0005-0000-0000-0000371B0000}"/>
    <cellStyle name="Currency 2 6 3 2 3 3 2 3" xfId="6968" xr:uid="{00000000-0005-0000-0000-0000381B0000}"/>
    <cellStyle name="Currency 2 6 3 2 3 3 3" xfId="6969" xr:uid="{00000000-0005-0000-0000-0000391B0000}"/>
    <cellStyle name="Currency 2 6 3 2 3 4" xfId="6970" xr:uid="{00000000-0005-0000-0000-00003A1B0000}"/>
    <cellStyle name="Currency 2 6 3 2 3 4 2" xfId="6971" xr:uid="{00000000-0005-0000-0000-00003B1B0000}"/>
    <cellStyle name="Currency 2 6 3 2 3 4 3" xfId="6972" xr:uid="{00000000-0005-0000-0000-00003C1B0000}"/>
    <cellStyle name="Currency 2 6 3 2 3 4 4" xfId="6973" xr:uid="{00000000-0005-0000-0000-00003D1B0000}"/>
    <cellStyle name="Currency 2 6 3 2 3 5" xfId="6974" xr:uid="{00000000-0005-0000-0000-00003E1B0000}"/>
    <cellStyle name="Currency 2 6 3 2 3 5 2" xfId="6975" xr:uid="{00000000-0005-0000-0000-00003F1B0000}"/>
    <cellStyle name="Currency 2 6 3 2 3 5 2 2" xfId="6976" xr:uid="{00000000-0005-0000-0000-0000401B0000}"/>
    <cellStyle name="Currency 2 6 3 2 3 5 3" xfId="6977" xr:uid="{00000000-0005-0000-0000-0000411B0000}"/>
    <cellStyle name="Currency 2 6 3 2 3 6" xfId="6978" xr:uid="{00000000-0005-0000-0000-0000421B0000}"/>
    <cellStyle name="Currency 2 6 3 2 3 6 2" xfId="6979" xr:uid="{00000000-0005-0000-0000-0000431B0000}"/>
    <cellStyle name="Currency 2 6 3 2 3 6 2 2" xfId="6980" xr:uid="{00000000-0005-0000-0000-0000441B0000}"/>
    <cellStyle name="Currency 2 6 3 2 3 6 3" xfId="6981" xr:uid="{00000000-0005-0000-0000-0000451B0000}"/>
    <cellStyle name="Currency 2 6 3 2 3 7" xfId="6982" xr:uid="{00000000-0005-0000-0000-0000461B0000}"/>
    <cellStyle name="Currency 2 6 3 2 3 7 2" xfId="6983" xr:uid="{00000000-0005-0000-0000-0000471B0000}"/>
    <cellStyle name="Currency 2 6 3 2 3 7 2 2" xfId="6984" xr:uid="{00000000-0005-0000-0000-0000481B0000}"/>
    <cellStyle name="Currency 2 6 3 2 3 7 3" xfId="6985" xr:uid="{00000000-0005-0000-0000-0000491B0000}"/>
    <cellStyle name="Currency 2 6 3 2 3 8" xfId="6986" xr:uid="{00000000-0005-0000-0000-00004A1B0000}"/>
    <cellStyle name="Currency 2 6 3 2 3 8 2" xfId="6987" xr:uid="{00000000-0005-0000-0000-00004B1B0000}"/>
    <cellStyle name="Currency 2 6 3 2 3 9" xfId="6988" xr:uid="{00000000-0005-0000-0000-00004C1B0000}"/>
    <cellStyle name="Currency 2 6 3 2 3 9 2" xfId="6989" xr:uid="{00000000-0005-0000-0000-00004D1B0000}"/>
    <cellStyle name="Currency 2 6 3 2 4" xfId="6990" xr:uid="{00000000-0005-0000-0000-00004E1B0000}"/>
    <cellStyle name="Currency 2 6 3 2 4 2" xfId="6991" xr:uid="{00000000-0005-0000-0000-00004F1B0000}"/>
    <cellStyle name="Currency 2 6 3 2 4 2 10" xfId="6992" xr:uid="{00000000-0005-0000-0000-0000501B0000}"/>
    <cellStyle name="Currency 2 6 3 2 4 2 11" xfId="6993" xr:uid="{00000000-0005-0000-0000-0000511B0000}"/>
    <cellStyle name="Currency 2 6 3 2 4 2 2" xfId="6994" xr:uid="{00000000-0005-0000-0000-0000521B0000}"/>
    <cellStyle name="Currency 2 6 3 2 4 2 2 2" xfId="6995" xr:uid="{00000000-0005-0000-0000-0000531B0000}"/>
    <cellStyle name="Currency 2 6 3 2 4 2 2 3" xfId="6996" xr:uid="{00000000-0005-0000-0000-0000541B0000}"/>
    <cellStyle name="Currency 2 6 3 2 4 2 3" xfId="6997" xr:uid="{00000000-0005-0000-0000-0000551B0000}"/>
    <cellStyle name="Currency 2 6 3 2 4 2 3 2" xfId="6998" xr:uid="{00000000-0005-0000-0000-0000561B0000}"/>
    <cellStyle name="Currency 2 6 3 2 4 2 3 3" xfId="6999" xr:uid="{00000000-0005-0000-0000-0000571B0000}"/>
    <cellStyle name="Currency 2 6 3 2 4 2 4" xfId="7000" xr:uid="{00000000-0005-0000-0000-0000581B0000}"/>
    <cellStyle name="Currency 2 6 3 2 4 2 4 2" xfId="7001" xr:uid="{00000000-0005-0000-0000-0000591B0000}"/>
    <cellStyle name="Currency 2 6 3 2 4 2 4 2 2" xfId="7002" xr:uid="{00000000-0005-0000-0000-00005A1B0000}"/>
    <cellStyle name="Currency 2 6 3 2 4 2 4 3" xfId="7003" xr:uid="{00000000-0005-0000-0000-00005B1B0000}"/>
    <cellStyle name="Currency 2 6 3 2 4 2 5" xfId="7004" xr:uid="{00000000-0005-0000-0000-00005C1B0000}"/>
    <cellStyle name="Currency 2 6 3 2 4 2 5 2" xfId="7005" xr:uid="{00000000-0005-0000-0000-00005D1B0000}"/>
    <cellStyle name="Currency 2 6 3 2 4 2 5 2 2" xfId="7006" xr:uid="{00000000-0005-0000-0000-00005E1B0000}"/>
    <cellStyle name="Currency 2 6 3 2 4 2 5 3" xfId="7007" xr:uid="{00000000-0005-0000-0000-00005F1B0000}"/>
    <cellStyle name="Currency 2 6 3 2 4 2 6" xfId="7008" xr:uid="{00000000-0005-0000-0000-0000601B0000}"/>
    <cellStyle name="Currency 2 6 3 2 4 2 6 2" xfId="7009" xr:uid="{00000000-0005-0000-0000-0000611B0000}"/>
    <cellStyle name="Currency 2 6 3 2 4 2 6 2 2" xfId="7010" xr:uid="{00000000-0005-0000-0000-0000621B0000}"/>
    <cellStyle name="Currency 2 6 3 2 4 2 6 3" xfId="7011" xr:uid="{00000000-0005-0000-0000-0000631B0000}"/>
    <cellStyle name="Currency 2 6 3 2 4 2 7" xfId="7012" xr:uid="{00000000-0005-0000-0000-0000641B0000}"/>
    <cellStyle name="Currency 2 6 3 2 4 2 7 2" xfId="7013" xr:uid="{00000000-0005-0000-0000-0000651B0000}"/>
    <cellStyle name="Currency 2 6 3 2 4 2 8" xfId="7014" xr:uid="{00000000-0005-0000-0000-0000661B0000}"/>
    <cellStyle name="Currency 2 6 3 2 4 2 8 2" xfId="7015" xr:uid="{00000000-0005-0000-0000-0000671B0000}"/>
    <cellStyle name="Currency 2 6 3 2 4 2 9" xfId="7016" xr:uid="{00000000-0005-0000-0000-0000681B0000}"/>
    <cellStyle name="Currency 2 6 3 2 4 3" xfId="7017" xr:uid="{00000000-0005-0000-0000-0000691B0000}"/>
    <cellStyle name="Currency 2 6 3 2 4 3 2" xfId="7018" xr:uid="{00000000-0005-0000-0000-00006A1B0000}"/>
    <cellStyle name="Currency 2 6 3 2 4 3 2 2" xfId="7019" xr:uid="{00000000-0005-0000-0000-00006B1B0000}"/>
    <cellStyle name="Currency 2 6 3 2 4 3 2 3" xfId="7020" xr:uid="{00000000-0005-0000-0000-00006C1B0000}"/>
    <cellStyle name="Currency 2 6 3 2 4 3 3" xfId="7021" xr:uid="{00000000-0005-0000-0000-00006D1B0000}"/>
    <cellStyle name="Currency 2 6 3 2 4 4" xfId="7022" xr:uid="{00000000-0005-0000-0000-00006E1B0000}"/>
    <cellStyle name="Currency 2 6 3 2 4 4 2" xfId="7023" xr:uid="{00000000-0005-0000-0000-00006F1B0000}"/>
    <cellStyle name="Currency 2 6 3 2 4 4 2 2" xfId="7024" xr:uid="{00000000-0005-0000-0000-0000701B0000}"/>
    <cellStyle name="Currency 2 6 3 2 4 4 3" xfId="7025" xr:uid="{00000000-0005-0000-0000-0000711B0000}"/>
    <cellStyle name="Currency 2 6 3 2 4 4 4" xfId="7026" xr:uid="{00000000-0005-0000-0000-0000721B0000}"/>
    <cellStyle name="Currency 2 6 3 2 4 5" xfId="7027" xr:uid="{00000000-0005-0000-0000-0000731B0000}"/>
    <cellStyle name="Currency 2 6 3 2 4 5 2" xfId="7028" xr:uid="{00000000-0005-0000-0000-0000741B0000}"/>
    <cellStyle name="Currency 2 6 3 2 4 5 2 2" xfId="7029" xr:uid="{00000000-0005-0000-0000-0000751B0000}"/>
    <cellStyle name="Currency 2 6 3 2 4 5 3" xfId="7030" xr:uid="{00000000-0005-0000-0000-0000761B0000}"/>
    <cellStyle name="Currency 2 6 3 2 4 6" xfId="7031" xr:uid="{00000000-0005-0000-0000-0000771B0000}"/>
    <cellStyle name="Currency 2 6 3 2 4 7" xfId="7032" xr:uid="{00000000-0005-0000-0000-0000781B0000}"/>
    <cellStyle name="Currency 2 6 3 2 5" xfId="7033" xr:uid="{00000000-0005-0000-0000-0000791B0000}"/>
    <cellStyle name="Currency 2 6 3 2 5 10" xfId="7034" xr:uid="{00000000-0005-0000-0000-00007A1B0000}"/>
    <cellStyle name="Currency 2 6 3 2 5 2" xfId="7035" xr:uid="{00000000-0005-0000-0000-00007B1B0000}"/>
    <cellStyle name="Currency 2 6 3 2 5 2 2" xfId="7036" xr:uid="{00000000-0005-0000-0000-00007C1B0000}"/>
    <cellStyle name="Currency 2 6 3 2 5 2 3" xfId="7037" xr:uid="{00000000-0005-0000-0000-00007D1B0000}"/>
    <cellStyle name="Currency 2 6 3 2 5 3" xfId="7038" xr:uid="{00000000-0005-0000-0000-00007E1B0000}"/>
    <cellStyle name="Currency 2 6 3 2 5 3 2" xfId="7039" xr:uid="{00000000-0005-0000-0000-00007F1B0000}"/>
    <cellStyle name="Currency 2 6 3 2 5 3 3" xfId="7040" xr:uid="{00000000-0005-0000-0000-0000801B0000}"/>
    <cellStyle name="Currency 2 6 3 2 5 4" xfId="7041" xr:uid="{00000000-0005-0000-0000-0000811B0000}"/>
    <cellStyle name="Currency 2 6 3 2 5 4 2" xfId="7042" xr:uid="{00000000-0005-0000-0000-0000821B0000}"/>
    <cellStyle name="Currency 2 6 3 2 5 4 2 2" xfId="7043" xr:uid="{00000000-0005-0000-0000-0000831B0000}"/>
    <cellStyle name="Currency 2 6 3 2 5 4 3" xfId="7044" xr:uid="{00000000-0005-0000-0000-0000841B0000}"/>
    <cellStyle name="Currency 2 6 3 2 5 5" xfId="7045" xr:uid="{00000000-0005-0000-0000-0000851B0000}"/>
    <cellStyle name="Currency 2 6 3 2 5 5 2" xfId="7046" xr:uid="{00000000-0005-0000-0000-0000861B0000}"/>
    <cellStyle name="Currency 2 6 3 2 5 5 2 2" xfId="7047" xr:uid="{00000000-0005-0000-0000-0000871B0000}"/>
    <cellStyle name="Currency 2 6 3 2 5 5 3" xfId="7048" xr:uid="{00000000-0005-0000-0000-0000881B0000}"/>
    <cellStyle name="Currency 2 6 3 2 5 6" xfId="7049" xr:uid="{00000000-0005-0000-0000-0000891B0000}"/>
    <cellStyle name="Currency 2 6 3 2 5 6 2" xfId="7050" xr:uid="{00000000-0005-0000-0000-00008A1B0000}"/>
    <cellStyle name="Currency 2 6 3 2 5 6 2 2" xfId="7051" xr:uid="{00000000-0005-0000-0000-00008B1B0000}"/>
    <cellStyle name="Currency 2 6 3 2 5 6 3" xfId="7052" xr:uid="{00000000-0005-0000-0000-00008C1B0000}"/>
    <cellStyle name="Currency 2 6 3 2 5 7" xfId="7053" xr:uid="{00000000-0005-0000-0000-00008D1B0000}"/>
    <cellStyle name="Currency 2 6 3 2 5 7 2" xfId="7054" xr:uid="{00000000-0005-0000-0000-00008E1B0000}"/>
    <cellStyle name="Currency 2 6 3 2 5 8" xfId="7055" xr:uid="{00000000-0005-0000-0000-00008F1B0000}"/>
    <cellStyle name="Currency 2 6 3 2 5 8 2" xfId="7056" xr:uid="{00000000-0005-0000-0000-0000901B0000}"/>
    <cellStyle name="Currency 2 6 3 2 5 9" xfId="7057" xr:uid="{00000000-0005-0000-0000-0000911B0000}"/>
    <cellStyle name="Currency 2 6 3 2 6" xfId="7058" xr:uid="{00000000-0005-0000-0000-0000921B0000}"/>
    <cellStyle name="Currency 2 6 3 2 6 10" xfId="7059" xr:uid="{00000000-0005-0000-0000-0000931B0000}"/>
    <cellStyle name="Currency 2 6 3 2 6 11" xfId="7060" xr:uid="{00000000-0005-0000-0000-0000941B0000}"/>
    <cellStyle name="Currency 2 6 3 2 6 12" xfId="7061" xr:uid="{00000000-0005-0000-0000-0000951B0000}"/>
    <cellStyle name="Currency 2 6 3 2 6 2" xfId="7062" xr:uid="{00000000-0005-0000-0000-0000961B0000}"/>
    <cellStyle name="Currency 2 6 3 2 6 2 2" xfId="7063" xr:uid="{00000000-0005-0000-0000-0000971B0000}"/>
    <cellStyle name="Currency 2 6 3 2 6 2 3" xfId="7064" xr:uid="{00000000-0005-0000-0000-0000981B0000}"/>
    <cellStyle name="Currency 2 6 3 2 6 3" xfId="7065" xr:uid="{00000000-0005-0000-0000-0000991B0000}"/>
    <cellStyle name="Currency 2 6 3 2 6 3 2" xfId="7066" xr:uid="{00000000-0005-0000-0000-00009A1B0000}"/>
    <cellStyle name="Currency 2 6 3 2 6 3 3" xfId="7067" xr:uid="{00000000-0005-0000-0000-00009B1B0000}"/>
    <cellStyle name="Currency 2 6 3 2 6 4" xfId="7068" xr:uid="{00000000-0005-0000-0000-00009C1B0000}"/>
    <cellStyle name="Currency 2 6 3 2 6 5" xfId="7069" xr:uid="{00000000-0005-0000-0000-00009D1B0000}"/>
    <cellStyle name="Currency 2 6 3 2 6 5 2" xfId="7070" xr:uid="{00000000-0005-0000-0000-00009E1B0000}"/>
    <cellStyle name="Currency 2 6 3 2 6 5 2 2" xfId="7071" xr:uid="{00000000-0005-0000-0000-00009F1B0000}"/>
    <cellStyle name="Currency 2 6 3 2 6 5 3" xfId="7072" xr:uid="{00000000-0005-0000-0000-0000A01B0000}"/>
    <cellStyle name="Currency 2 6 3 2 6 6" xfId="7073" xr:uid="{00000000-0005-0000-0000-0000A11B0000}"/>
    <cellStyle name="Currency 2 6 3 2 6 6 2" xfId="7074" xr:uid="{00000000-0005-0000-0000-0000A21B0000}"/>
    <cellStyle name="Currency 2 6 3 2 6 6 2 2" xfId="7075" xr:uid="{00000000-0005-0000-0000-0000A31B0000}"/>
    <cellStyle name="Currency 2 6 3 2 6 6 3" xfId="7076" xr:uid="{00000000-0005-0000-0000-0000A41B0000}"/>
    <cellStyle name="Currency 2 6 3 2 6 7" xfId="7077" xr:uid="{00000000-0005-0000-0000-0000A51B0000}"/>
    <cellStyle name="Currency 2 6 3 2 6 7 2" xfId="7078" xr:uid="{00000000-0005-0000-0000-0000A61B0000}"/>
    <cellStyle name="Currency 2 6 3 2 6 7 2 2" xfId="7079" xr:uid="{00000000-0005-0000-0000-0000A71B0000}"/>
    <cellStyle name="Currency 2 6 3 2 6 7 3" xfId="7080" xr:uid="{00000000-0005-0000-0000-0000A81B0000}"/>
    <cellStyle name="Currency 2 6 3 2 6 8" xfId="7081" xr:uid="{00000000-0005-0000-0000-0000A91B0000}"/>
    <cellStyle name="Currency 2 6 3 2 6 8 2" xfId="7082" xr:uid="{00000000-0005-0000-0000-0000AA1B0000}"/>
    <cellStyle name="Currency 2 6 3 2 6 9" xfId="7083" xr:uid="{00000000-0005-0000-0000-0000AB1B0000}"/>
    <cellStyle name="Currency 2 6 3 2 6 9 2" xfId="7084" xr:uid="{00000000-0005-0000-0000-0000AC1B0000}"/>
    <cellStyle name="Currency 2 6 3 2 7" xfId="7085" xr:uid="{00000000-0005-0000-0000-0000AD1B0000}"/>
    <cellStyle name="Currency 2 6 3 2 7 2" xfId="7086" xr:uid="{00000000-0005-0000-0000-0000AE1B0000}"/>
    <cellStyle name="Currency 2 6 3 2 7 3" xfId="7087" xr:uid="{00000000-0005-0000-0000-0000AF1B0000}"/>
    <cellStyle name="Currency 2 6 3 2 8" xfId="7088" xr:uid="{00000000-0005-0000-0000-0000B01B0000}"/>
    <cellStyle name="Currency 2 6 3 2 8 2" xfId="7089" xr:uid="{00000000-0005-0000-0000-0000B11B0000}"/>
    <cellStyle name="Currency 2 6 3 2 8 2 2" xfId="7090" xr:uid="{00000000-0005-0000-0000-0000B21B0000}"/>
    <cellStyle name="Currency 2 6 3 2 8 3" xfId="7091" xr:uid="{00000000-0005-0000-0000-0000B31B0000}"/>
    <cellStyle name="Currency 2 6 3 2 8 4" xfId="7092" xr:uid="{00000000-0005-0000-0000-0000B41B0000}"/>
    <cellStyle name="Currency 2 6 3 2 9" xfId="7093" xr:uid="{00000000-0005-0000-0000-0000B51B0000}"/>
    <cellStyle name="Currency 2 6 3 2 9 2" xfId="7094" xr:uid="{00000000-0005-0000-0000-0000B61B0000}"/>
    <cellStyle name="Currency 2 6 3 2 9 2 2" xfId="7095" xr:uid="{00000000-0005-0000-0000-0000B71B0000}"/>
    <cellStyle name="Currency 2 6 3 2 9 3" xfId="7096" xr:uid="{00000000-0005-0000-0000-0000B81B0000}"/>
    <cellStyle name="Currency 2 6 3 3" xfId="7097" xr:uid="{00000000-0005-0000-0000-0000B91B0000}"/>
    <cellStyle name="Currency 2 6 3 3 10" xfId="7098" xr:uid="{00000000-0005-0000-0000-0000BA1B0000}"/>
    <cellStyle name="Currency 2 6 3 3 10 2" xfId="7099" xr:uid="{00000000-0005-0000-0000-0000BB1B0000}"/>
    <cellStyle name="Currency 2 6 3 3 10 2 2" xfId="7100" xr:uid="{00000000-0005-0000-0000-0000BC1B0000}"/>
    <cellStyle name="Currency 2 6 3 3 10 3" xfId="7101" xr:uid="{00000000-0005-0000-0000-0000BD1B0000}"/>
    <cellStyle name="Currency 2 6 3 3 11" xfId="7102" xr:uid="{00000000-0005-0000-0000-0000BE1B0000}"/>
    <cellStyle name="Currency 2 6 3 3 11 2" xfId="7103" xr:uid="{00000000-0005-0000-0000-0000BF1B0000}"/>
    <cellStyle name="Currency 2 6 3 3 12" xfId="7104" xr:uid="{00000000-0005-0000-0000-0000C01B0000}"/>
    <cellStyle name="Currency 2 6 3 3 12 2" xfId="7105" xr:uid="{00000000-0005-0000-0000-0000C11B0000}"/>
    <cellStyle name="Currency 2 6 3 3 13" xfId="7106" xr:uid="{00000000-0005-0000-0000-0000C21B0000}"/>
    <cellStyle name="Currency 2 6 3 3 14" xfId="7107" xr:uid="{00000000-0005-0000-0000-0000C31B0000}"/>
    <cellStyle name="Currency 2 6 3 3 15" xfId="7108" xr:uid="{00000000-0005-0000-0000-0000C41B0000}"/>
    <cellStyle name="Currency 2 6 3 3 16" xfId="7109" xr:uid="{00000000-0005-0000-0000-0000C51B0000}"/>
    <cellStyle name="Currency 2 6 3 3 2" xfId="7110" xr:uid="{00000000-0005-0000-0000-0000C61B0000}"/>
    <cellStyle name="Currency 2 6 3 3 2 2" xfId="7111" xr:uid="{00000000-0005-0000-0000-0000C71B0000}"/>
    <cellStyle name="Currency 2 6 3 3 2 2 10" xfId="7112" xr:uid="{00000000-0005-0000-0000-0000C81B0000}"/>
    <cellStyle name="Currency 2 6 3 3 2 2 2" xfId="7113" xr:uid="{00000000-0005-0000-0000-0000C91B0000}"/>
    <cellStyle name="Currency 2 6 3 3 2 2 2 2" xfId="7114" xr:uid="{00000000-0005-0000-0000-0000CA1B0000}"/>
    <cellStyle name="Currency 2 6 3 3 2 2 2 3" xfId="7115" xr:uid="{00000000-0005-0000-0000-0000CB1B0000}"/>
    <cellStyle name="Currency 2 6 3 3 2 2 3" xfId="7116" xr:uid="{00000000-0005-0000-0000-0000CC1B0000}"/>
    <cellStyle name="Currency 2 6 3 3 2 2 3 2" xfId="7117" xr:uid="{00000000-0005-0000-0000-0000CD1B0000}"/>
    <cellStyle name="Currency 2 6 3 3 2 2 3 3" xfId="7118" xr:uid="{00000000-0005-0000-0000-0000CE1B0000}"/>
    <cellStyle name="Currency 2 6 3 3 2 2 4" xfId="7119" xr:uid="{00000000-0005-0000-0000-0000CF1B0000}"/>
    <cellStyle name="Currency 2 6 3 3 2 2 4 2" xfId="7120" xr:uid="{00000000-0005-0000-0000-0000D01B0000}"/>
    <cellStyle name="Currency 2 6 3 3 2 2 4 2 2" xfId="7121" xr:uid="{00000000-0005-0000-0000-0000D11B0000}"/>
    <cellStyle name="Currency 2 6 3 3 2 2 4 3" xfId="7122" xr:uid="{00000000-0005-0000-0000-0000D21B0000}"/>
    <cellStyle name="Currency 2 6 3 3 2 2 5" xfId="7123" xr:uid="{00000000-0005-0000-0000-0000D31B0000}"/>
    <cellStyle name="Currency 2 6 3 3 2 2 5 2" xfId="7124" xr:uid="{00000000-0005-0000-0000-0000D41B0000}"/>
    <cellStyle name="Currency 2 6 3 3 2 2 5 2 2" xfId="7125" xr:uid="{00000000-0005-0000-0000-0000D51B0000}"/>
    <cellStyle name="Currency 2 6 3 3 2 2 5 3" xfId="7126" xr:uid="{00000000-0005-0000-0000-0000D61B0000}"/>
    <cellStyle name="Currency 2 6 3 3 2 2 6" xfId="7127" xr:uid="{00000000-0005-0000-0000-0000D71B0000}"/>
    <cellStyle name="Currency 2 6 3 3 2 2 6 2" xfId="7128" xr:uid="{00000000-0005-0000-0000-0000D81B0000}"/>
    <cellStyle name="Currency 2 6 3 3 2 2 6 2 2" xfId="7129" xr:uid="{00000000-0005-0000-0000-0000D91B0000}"/>
    <cellStyle name="Currency 2 6 3 3 2 2 6 3" xfId="7130" xr:uid="{00000000-0005-0000-0000-0000DA1B0000}"/>
    <cellStyle name="Currency 2 6 3 3 2 2 7" xfId="7131" xr:uid="{00000000-0005-0000-0000-0000DB1B0000}"/>
    <cellStyle name="Currency 2 6 3 3 2 2 7 2" xfId="7132" xr:uid="{00000000-0005-0000-0000-0000DC1B0000}"/>
    <cellStyle name="Currency 2 6 3 3 2 2 8" xfId="7133" xr:uid="{00000000-0005-0000-0000-0000DD1B0000}"/>
    <cellStyle name="Currency 2 6 3 3 2 2 8 2" xfId="7134" xr:uid="{00000000-0005-0000-0000-0000DE1B0000}"/>
    <cellStyle name="Currency 2 6 3 3 2 2 9" xfId="7135" xr:uid="{00000000-0005-0000-0000-0000DF1B0000}"/>
    <cellStyle name="Currency 2 6 3 3 2 3" xfId="7136" xr:uid="{00000000-0005-0000-0000-0000E01B0000}"/>
    <cellStyle name="Currency 2 6 3 3 2 3 10" xfId="7137" xr:uid="{00000000-0005-0000-0000-0000E11B0000}"/>
    <cellStyle name="Currency 2 6 3 3 2 3 2" xfId="7138" xr:uid="{00000000-0005-0000-0000-0000E21B0000}"/>
    <cellStyle name="Currency 2 6 3 3 2 3 2 2" xfId="7139" xr:uid="{00000000-0005-0000-0000-0000E31B0000}"/>
    <cellStyle name="Currency 2 6 3 3 2 3 2 3" xfId="7140" xr:uid="{00000000-0005-0000-0000-0000E41B0000}"/>
    <cellStyle name="Currency 2 6 3 3 2 3 3" xfId="7141" xr:uid="{00000000-0005-0000-0000-0000E51B0000}"/>
    <cellStyle name="Currency 2 6 3 3 2 3 3 2" xfId="7142" xr:uid="{00000000-0005-0000-0000-0000E61B0000}"/>
    <cellStyle name="Currency 2 6 3 3 2 3 3 3" xfId="7143" xr:uid="{00000000-0005-0000-0000-0000E71B0000}"/>
    <cellStyle name="Currency 2 6 3 3 2 3 4" xfId="7144" xr:uid="{00000000-0005-0000-0000-0000E81B0000}"/>
    <cellStyle name="Currency 2 6 3 3 2 3 4 2" xfId="7145" xr:uid="{00000000-0005-0000-0000-0000E91B0000}"/>
    <cellStyle name="Currency 2 6 3 3 2 3 4 2 2" xfId="7146" xr:uid="{00000000-0005-0000-0000-0000EA1B0000}"/>
    <cellStyle name="Currency 2 6 3 3 2 3 4 3" xfId="7147" xr:uid="{00000000-0005-0000-0000-0000EB1B0000}"/>
    <cellStyle name="Currency 2 6 3 3 2 3 5" xfId="7148" xr:uid="{00000000-0005-0000-0000-0000EC1B0000}"/>
    <cellStyle name="Currency 2 6 3 3 2 3 5 2" xfId="7149" xr:uid="{00000000-0005-0000-0000-0000ED1B0000}"/>
    <cellStyle name="Currency 2 6 3 3 2 3 5 2 2" xfId="7150" xr:uid="{00000000-0005-0000-0000-0000EE1B0000}"/>
    <cellStyle name="Currency 2 6 3 3 2 3 5 3" xfId="7151" xr:uid="{00000000-0005-0000-0000-0000EF1B0000}"/>
    <cellStyle name="Currency 2 6 3 3 2 3 6" xfId="7152" xr:uid="{00000000-0005-0000-0000-0000F01B0000}"/>
    <cellStyle name="Currency 2 6 3 3 2 3 6 2" xfId="7153" xr:uid="{00000000-0005-0000-0000-0000F11B0000}"/>
    <cellStyle name="Currency 2 6 3 3 2 3 6 2 2" xfId="7154" xr:uid="{00000000-0005-0000-0000-0000F21B0000}"/>
    <cellStyle name="Currency 2 6 3 3 2 3 6 3" xfId="7155" xr:uid="{00000000-0005-0000-0000-0000F31B0000}"/>
    <cellStyle name="Currency 2 6 3 3 2 3 7" xfId="7156" xr:uid="{00000000-0005-0000-0000-0000F41B0000}"/>
    <cellStyle name="Currency 2 6 3 3 2 3 7 2" xfId="7157" xr:uid="{00000000-0005-0000-0000-0000F51B0000}"/>
    <cellStyle name="Currency 2 6 3 3 2 3 8" xfId="7158" xr:uid="{00000000-0005-0000-0000-0000F61B0000}"/>
    <cellStyle name="Currency 2 6 3 3 2 3 8 2" xfId="7159" xr:uid="{00000000-0005-0000-0000-0000F71B0000}"/>
    <cellStyle name="Currency 2 6 3 3 2 3 9" xfId="7160" xr:uid="{00000000-0005-0000-0000-0000F81B0000}"/>
    <cellStyle name="Currency 2 6 3 3 2 4" xfId="7161" xr:uid="{00000000-0005-0000-0000-0000F91B0000}"/>
    <cellStyle name="Currency 2 6 3 3 2 4 10" xfId="7162" xr:uid="{00000000-0005-0000-0000-0000FA1B0000}"/>
    <cellStyle name="Currency 2 6 3 3 2 4 2" xfId="7163" xr:uid="{00000000-0005-0000-0000-0000FB1B0000}"/>
    <cellStyle name="Currency 2 6 3 3 2 4 3" xfId="7164" xr:uid="{00000000-0005-0000-0000-0000FC1B0000}"/>
    <cellStyle name="Currency 2 6 3 3 2 4 3 2" xfId="7165" xr:uid="{00000000-0005-0000-0000-0000FD1B0000}"/>
    <cellStyle name="Currency 2 6 3 3 2 4 3 2 2" xfId="7166" xr:uid="{00000000-0005-0000-0000-0000FE1B0000}"/>
    <cellStyle name="Currency 2 6 3 3 2 4 3 3" xfId="7167" xr:uid="{00000000-0005-0000-0000-0000FF1B0000}"/>
    <cellStyle name="Currency 2 6 3 3 2 4 4" xfId="7168" xr:uid="{00000000-0005-0000-0000-0000001C0000}"/>
    <cellStyle name="Currency 2 6 3 3 2 4 4 2" xfId="7169" xr:uid="{00000000-0005-0000-0000-0000011C0000}"/>
    <cellStyle name="Currency 2 6 3 3 2 4 4 2 2" xfId="7170" xr:uid="{00000000-0005-0000-0000-0000021C0000}"/>
    <cellStyle name="Currency 2 6 3 3 2 4 4 3" xfId="7171" xr:uid="{00000000-0005-0000-0000-0000031C0000}"/>
    <cellStyle name="Currency 2 6 3 3 2 4 5" xfId="7172" xr:uid="{00000000-0005-0000-0000-0000041C0000}"/>
    <cellStyle name="Currency 2 6 3 3 2 4 5 2" xfId="7173" xr:uid="{00000000-0005-0000-0000-0000051C0000}"/>
    <cellStyle name="Currency 2 6 3 3 2 4 5 2 2" xfId="7174" xr:uid="{00000000-0005-0000-0000-0000061C0000}"/>
    <cellStyle name="Currency 2 6 3 3 2 4 5 3" xfId="7175" xr:uid="{00000000-0005-0000-0000-0000071C0000}"/>
    <cellStyle name="Currency 2 6 3 3 2 4 6" xfId="7176" xr:uid="{00000000-0005-0000-0000-0000081C0000}"/>
    <cellStyle name="Currency 2 6 3 3 2 4 6 2" xfId="7177" xr:uid="{00000000-0005-0000-0000-0000091C0000}"/>
    <cellStyle name="Currency 2 6 3 3 2 4 7" xfId="7178" xr:uid="{00000000-0005-0000-0000-00000A1C0000}"/>
    <cellStyle name="Currency 2 6 3 3 2 4 7 2" xfId="7179" xr:uid="{00000000-0005-0000-0000-00000B1C0000}"/>
    <cellStyle name="Currency 2 6 3 3 2 4 8" xfId="7180" xr:uid="{00000000-0005-0000-0000-00000C1C0000}"/>
    <cellStyle name="Currency 2 6 3 3 2 4 9" xfId="7181" xr:uid="{00000000-0005-0000-0000-00000D1C0000}"/>
    <cellStyle name="Currency 2 6 3 3 2 5" xfId="7182" xr:uid="{00000000-0005-0000-0000-00000E1C0000}"/>
    <cellStyle name="Currency 2 6 3 3 2 5 2" xfId="7183" xr:uid="{00000000-0005-0000-0000-00000F1C0000}"/>
    <cellStyle name="Currency 2 6 3 3 2 5 3" xfId="7184" xr:uid="{00000000-0005-0000-0000-0000101C0000}"/>
    <cellStyle name="Currency 2 6 3 3 2 5 4" xfId="7185" xr:uid="{00000000-0005-0000-0000-0000111C0000}"/>
    <cellStyle name="Currency 2 6 3 3 2 6" xfId="7186" xr:uid="{00000000-0005-0000-0000-0000121C0000}"/>
    <cellStyle name="Currency 2 6 3 3 2 6 2" xfId="7187" xr:uid="{00000000-0005-0000-0000-0000131C0000}"/>
    <cellStyle name="Currency 2 6 3 3 2 6 2 2" xfId="7188" xr:uid="{00000000-0005-0000-0000-0000141C0000}"/>
    <cellStyle name="Currency 2 6 3 3 2 6 2 2 2" xfId="7189" xr:uid="{00000000-0005-0000-0000-0000151C0000}"/>
    <cellStyle name="Currency 2 6 3 3 2 6 2 3" xfId="7190" xr:uid="{00000000-0005-0000-0000-0000161C0000}"/>
    <cellStyle name="Currency 2 6 3 3 2 6 3" xfId="7191" xr:uid="{00000000-0005-0000-0000-0000171C0000}"/>
    <cellStyle name="Currency 2 6 3 3 2 6 3 2" xfId="7192" xr:uid="{00000000-0005-0000-0000-0000181C0000}"/>
    <cellStyle name="Currency 2 6 3 3 2 6 3 2 2" xfId="7193" xr:uid="{00000000-0005-0000-0000-0000191C0000}"/>
    <cellStyle name="Currency 2 6 3 3 2 6 3 3" xfId="7194" xr:uid="{00000000-0005-0000-0000-00001A1C0000}"/>
    <cellStyle name="Currency 2 6 3 3 2 6 4" xfId="7195" xr:uid="{00000000-0005-0000-0000-00001B1C0000}"/>
    <cellStyle name="Currency 2 6 3 3 2 6 4 2" xfId="7196" xr:uid="{00000000-0005-0000-0000-00001C1C0000}"/>
    <cellStyle name="Currency 2 6 3 3 2 6 4 2 2" xfId="7197" xr:uid="{00000000-0005-0000-0000-00001D1C0000}"/>
    <cellStyle name="Currency 2 6 3 3 2 6 4 3" xfId="7198" xr:uid="{00000000-0005-0000-0000-00001E1C0000}"/>
    <cellStyle name="Currency 2 6 3 3 2 6 5" xfId="7199" xr:uid="{00000000-0005-0000-0000-00001F1C0000}"/>
    <cellStyle name="Currency 2 6 3 3 2 6 5 2" xfId="7200" xr:uid="{00000000-0005-0000-0000-0000201C0000}"/>
    <cellStyle name="Currency 2 6 3 3 2 6 6" xfId="7201" xr:uid="{00000000-0005-0000-0000-0000211C0000}"/>
    <cellStyle name="Currency 2 6 3 3 2 6 6 2" xfId="7202" xr:uid="{00000000-0005-0000-0000-0000221C0000}"/>
    <cellStyle name="Currency 2 6 3 3 2 6 7" xfId="7203" xr:uid="{00000000-0005-0000-0000-0000231C0000}"/>
    <cellStyle name="Currency 2 6 3 3 2 7" xfId="7204" xr:uid="{00000000-0005-0000-0000-0000241C0000}"/>
    <cellStyle name="Currency 2 6 3 3 2 7 2" xfId="7205" xr:uid="{00000000-0005-0000-0000-0000251C0000}"/>
    <cellStyle name="Currency 2 6 3 3 2 7 2 2" xfId="7206" xr:uid="{00000000-0005-0000-0000-0000261C0000}"/>
    <cellStyle name="Currency 2 6 3 3 2 7 3" xfId="7207" xr:uid="{00000000-0005-0000-0000-0000271C0000}"/>
    <cellStyle name="Currency 2 6 3 3 2 8" xfId="7208" xr:uid="{00000000-0005-0000-0000-0000281C0000}"/>
    <cellStyle name="Currency 2 6 3 3 2 8 2" xfId="7209" xr:uid="{00000000-0005-0000-0000-0000291C0000}"/>
    <cellStyle name="Currency 2 6 3 3 2 8 2 2" xfId="7210" xr:uid="{00000000-0005-0000-0000-00002A1C0000}"/>
    <cellStyle name="Currency 2 6 3 3 2 8 3" xfId="7211" xr:uid="{00000000-0005-0000-0000-00002B1C0000}"/>
    <cellStyle name="Currency 2 6 3 3 2 9" xfId="7212" xr:uid="{00000000-0005-0000-0000-00002C1C0000}"/>
    <cellStyle name="Currency 2 6 3 3 3" xfId="7213" xr:uid="{00000000-0005-0000-0000-00002D1C0000}"/>
    <cellStyle name="Currency 2 6 3 3 3 10" xfId="7214" xr:uid="{00000000-0005-0000-0000-00002E1C0000}"/>
    <cellStyle name="Currency 2 6 3 3 3 11" xfId="7215" xr:uid="{00000000-0005-0000-0000-00002F1C0000}"/>
    <cellStyle name="Currency 2 6 3 3 3 12" xfId="7216" xr:uid="{00000000-0005-0000-0000-0000301C0000}"/>
    <cellStyle name="Currency 2 6 3 3 3 13" xfId="7217" xr:uid="{00000000-0005-0000-0000-0000311C0000}"/>
    <cellStyle name="Currency 2 6 3 3 3 2" xfId="7218" xr:uid="{00000000-0005-0000-0000-0000321C0000}"/>
    <cellStyle name="Currency 2 6 3 3 3 2 10" xfId="7219" xr:uid="{00000000-0005-0000-0000-0000331C0000}"/>
    <cellStyle name="Currency 2 6 3 3 3 2 2" xfId="7220" xr:uid="{00000000-0005-0000-0000-0000341C0000}"/>
    <cellStyle name="Currency 2 6 3 3 3 2 2 2" xfId="7221" xr:uid="{00000000-0005-0000-0000-0000351C0000}"/>
    <cellStyle name="Currency 2 6 3 3 3 2 2 3" xfId="7222" xr:uid="{00000000-0005-0000-0000-0000361C0000}"/>
    <cellStyle name="Currency 2 6 3 3 3 2 3" xfId="7223" xr:uid="{00000000-0005-0000-0000-0000371C0000}"/>
    <cellStyle name="Currency 2 6 3 3 3 2 3 2" xfId="7224" xr:uid="{00000000-0005-0000-0000-0000381C0000}"/>
    <cellStyle name="Currency 2 6 3 3 3 2 3 3" xfId="7225" xr:uid="{00000000-0005-0000-0000-0000391C0000}"/>
    <cellStyle name="Currency 2 6 3 3 3 2 3 4" xfId="7226" xr:uid="{00000000-0005-0000-0000-00003A1C0000}"/>
    <cellStyle name="Currency 2 6 3 3 3 2 4" xfId="7227" xr:uid="{00000000-0005-0000-0000-00003B1C0000}"/>
    <cellStyle name="Currency 2 6 3 3 3 2 4 2" xfId="7228" xr:uid="{00000000-0005-0000-0000-00003C1C0000}"/>
    <cellStyle name="Currency 2 6 3 3 3 2 4 2 2" xfId="7229" xr:uid="{00000000-0005-0000-0000-00003D1C0000}"/>
    <cellStyle name="Currency 2 6 3 3 3 2 4 3" xfId="7230" xr:uid="{00000000-0005-0000-0000-00003E1C0000}"/>
    <cellStyle name="Currency 2 6 3 3 3 2 5" xfId="7231" xr:uid="{00000000-0005-0000-0000-00003F1C0000}"/>
    <cellStyle name="Currency 2 6 3 3 3 2 5 2" xfId="7232" xr:uid="{00000000-0005-0000-0000-0000401C0000}"/>
    <cellStyle name="Currency 2 6 3 3 3 2 5 2 2" xfId="7233" xr:uid="{00000000-0005-0000-0000-0000411C0000}"/>
    <cellStyle name="Currency 2 6 3 3 3 2 5 3" xfId="7234" xr:uid="{00000000-0005-0000-0000-0000421C0000}"/>
    <cellStyle name="Currency 2 6 3 3 3 2 6" xfId="7235" xr:uid="{00000000-0005-0000-0000-0000431C0000}"/>
    <cellStyle name="Currency 2 6 3 3 3 2 6 2" xfId="7236" xr:uid="{00000000-0005-0000-0000-0000441C0000}"/>
    <cellStyle name="Currency 2 6 3 3 3 2 6 2 2" xfId="7237" xr:uid="{00000000-0005-0000-0000-0000451C0000}"/>
    <cellStyle name="Currency 2 6 3 3 3 2 6 3" xfId="7238" xr:uid="{00000000-0005-0000-0000-0000461C0000}"/>
    <cellStyle name="Currency 2 6 3 3 3 2 7" xfId="7239" xr:uid="{00000000-0005-0000-0000-0000471C0000}"/>
    <cellStyle name="Currency 2 6 3 3 3 2 7 2" xfId="7240" xr:uid="{00000000-0005-0000-0000-0000481C0000}"/>
    <cellStyle name="Currency 2 6 3 3 3 2 8" xfId="7241" xr:uid="{00000000-0005-0000-0000-0000491C0000}"/>
    <cellStyle name="Currency 2 6 3 3 3 2 8 2" xfId="7242" xr:uid="{00000000-0005-0000-0000-00004A1C0000}"/>
    <cellStyle name="Currency 2 6 3 3 3 2 9" xfId="7243" xr:uid="{00000000-0005-0000-0000-00004B1C0000}"/>
    <cellStyle name="Currency 2 6 3 3 3 3" xfId="7244" xr:uid="{00000000-0005-0000-0000-00004C1C0000}"/>
    <cellStyle name="Currency 2 6 3 3 3 3 2" xfId="7245" xr:uid="{00000000-0005-0000-0000-00004D1C0000}"/>
    <cellStyle name="Currency 2 6 3 3 3 3 2 2" xfId="7246" xr:uid="{00000000-0005-0000-0000-00004E1C0000}"/>
    <cellStyle name="Currency 2 6 3 3 3 3 2 3" xfId="7247" xr:uid="{00000000-0005-0000-0000-00004F1C0000}"/>
    <cellStyle name="Currency 2 6 3 3 3 3 3" xfId="7248" xr:uid="{00000000-0005-0000-0000-0000501C0000}"/>
    <cellStyle name="Currency 2 6 3 3 3 4" xfId="7249" xr:uid="{00000000-0005-0000-0000-0000511C0000}"/>
    <cellStyle name="Currency 2 6 3 3 3 4 2" xfId="7250" xr:uid="{00000000-0005-0000-0000-0000521C0000}"/>
    <cellStyle name="Currency 2 6 3 3 3 4 3" xfId="7251" xr:uid="{00000000-0005-0000-0000-0000531C0000}"/>
    <cellStyle name="Currency 2 6 3 3 3 4 4" xfId="7252" xr:uid="{00000000-0005-0000-0000-0000541C0000}"/>
    <cellStyle name="Currency 2 6 3 3 3 5" xfId="7253" xr:uid="{00000000-0005-0000-0000-0000551C0000}"/>
    <cellStyle name="Currency 2 6 3 3 3 5 2" xfId="7254" xr:uid="{00000000-0005-0000-0000-0000561C0000}"/>
    <cellStyle name="Currency 2 6 3 3 3 5 2 2" xfId="7255" xr:uid="{00000000-0005-0000-0000-0000571C0000}"/>
    <cellStyle name="Currency 2 6 3 3 3 5 3" xfId="7256" xr:uid="{00000000-0005-0000-0000-0000581C0000}"/>
    <cellStyle name="Currency 2 6 3 3 3 6" xfId="7257" xr:uid="{00000000-0005-0000-0000-0000591C0000}"/>
    <cellStyle name="Currency 2 6 3 3 3 6 2" xfId="7258" xr:uid="{00000000-0005-0000-0000-00005A1C0000}"/>
    <cellStyle name="Currency 2 6 3 3 3 6 2 2" xfId="7259" xr:uid="{00000000-0005-0000-0000-00005B1C0000}"/>
    <cellStyle name="Currency 2 6 3 3 3 6 3" xfId="7260" xr:uid="{00000000-0005-0000-0000-00005C1C0000}"/>
    <cellStyle name="Currency 2 6 3 3 3 7" xfId="7261" xr:uid="{00000000-0005-0000-0000-00005D1C0000}"/>
    <cellStyle name="Currency 2 6 3 3 3 7 2" xfId="7262" xr:uid="{00000000-0005-0000-0000-00005E1C0000}"/>
    <cellStyle name="Currency 2 6 3 3 3 7 2 2" xfId="7263" xr:uid="{00000000-0005-0000-0000-00005F1C0000}"/>
    <cellStyle name="Currency 2 6 3 3 3 7 3" xfId="7264" xr:uid="{00000000-0005-0000-0000-0000601C0000}"/>
    <cellStyle name="Currency 2 6 3 3 3 8" xfId="7265" xr:uid="{00000000-0005-0000-0000-0000611C0000}"/>
    <cellStyle name="Currency 2 6 3 3 3 8 2" xfId="7266" xr:uid="{00000000-0005-0000-0000-0000621C0000}"/>
    <cellStyle name="Currency 2 6 3 3 3 9" xfId="7267" xr:uid="{00000000-0005-0000-0000-0000631C0000}"/>
    <cellStyle name="Currency 2 6 3 3 3 9 2" xfId="7268" xr:uid="{00000000-0005-0000-0000-0000641C0000}"/>
    <cellStyle name="Currency 2 6 3 3 4" xfId="7269" xr:uid="{00000000-0005-0000-0000-0000651C0000}"/>
    <cellStyle name="Currency 2 6 3 3 4 2" xfId="7270" xr:uid="{00000000-0005-0000-0000-0000661C0000}"/>
    <cellStyle name="Currency 2 6 3 3 4 2 10" xfId="7271" xr:uid="{00000000-0005-0000-0000-0000671C0000}"/>
    <cellStyle name="Currency 2 6 3 3 4 2 11" xfId="7272" xr:uid="{00000000-0005-0000-0000-0000681C0000}"/>
    <cellStyle name="Currency 2 6 3 3 4 2 2" xfId="7273" xr:uid="{00000000-0005-0000-0000-0000691C0000}"/>
    <cellStyle name="Currency 2 6 3 3 4 2 2 2" xfId="7274" xr:uid="{00000000-0005-0000-0000-00006A1C0000}"/>
    <cellStyle name="Currency 2 6 3 3 4 2 2 3" xfId="7275" xr:uid="{00000000-0005-0000-0000-00006B1C0000}"/>
    <cellStyle name="Currency 2 6 3 3 4 2 3" xfId="7276" xr:uid="{00000000-0005-0000-0000-00006C1C0000}"/>
    <cellStyle name="Currency 2 6 3 3 4 2 3 2" xfId="7277" xr:uid="{00000000-0005-0000-0000-00006D1C0000}"/>
    <cellStyle name="Currency 2 6 3 3 4 2 3 3" xfId="7278" xr:uid="{00000000-0005-0000-0000-00006E1C0000}"/>
    <cellStyle name="Currency 2 6 3 3 4 2 4" xfId="7279" xr:uid="{00000000-0005-0000-0000-00006F1C0000}"/>
    <cellStyle name="Currency 2 6 3 3 4 2 4 2" xfId="7280" xr:uid="{00000000-0005-0000-0000-0000701C0000}"/>
    <cellStyle name="Currency 2 6 3 3 4 2 4 2 2" xfId="7281" xr:uid="{00000000-0005-0000-0000-0000711C0000}"/>
    <cellStyle name="Currency 2 6 3 3 4 2 4 3" xfId="7282" xr:uid="{00000000-0005-0000-0000-0000721C0000}"/>
    <cellStyle name="Currency 2 6 3 3 4 2 5" xfId="7283" xr:uid="{00000000-0005-0000-0000-0000731C0000}"/>
    <cellStyle name="Currency 2 6 3 3 4 2 5 2" xfId="7284" xr:uid="{00000000-0005-0000-0000-0000741C0000}"/>
    <cellStyle name="Currency 2 6 3 3 4 2 5 2 2" xfId="7285" xr:uid="{00000000-0005-0000-0000-0000751C0000}"/>
    <cellStyle name="Currency 2 6 3 3 4 2 5 3" xfId="7286" xr:uid="{00000000-0005-0000-0000-0000761C0000}"/>
    <cellStyle name="Currency 2 6 3 3 4 2 6" xfId="7287" xr:uid="{00000000-0005-0000-0000-0000771C0000}"/>
    <cellStyle name="Currency 2 6 3 3 4 2 6 2" xfId="7288" xr:uid="{00000000-0005-0000-0000-0000781C0000}"/>
    <cellStyle name="Currency 2 6 3 3 4 2 6 2 2" xfId="7289" xr:uid="{00000000-0005-0000-0000-0000791C0000}"/>
    <cellStyle name="Currency 2 6 3 3 4 2 6 3" xfId="7290" xr:uid="{00000000-0005-0000-0000-00007A1C0000}"/>
    <cellStyle name="Currency 2 6 3 3 4 2 7" xfId="7291" xr:uid="{00000000-0005-0000-0000-00007B1C0000}"/>
    <cellStyle name="Currency 2 6 3 3 4 2 7 2" xfId="7292" xr:uid="{00000000-0005-0000-0000-00007C1C0000}"/>
    <cellStyle name="Currency 2 6 3 3 4 2 8" xfId="7293" xr:uid="{00000000-0005-0000-0000-00007D1C0000}"/>
    <cellStyle name="Currency 2 6 3 3 4 2 8 2" xfId="7294" xr:uid="{00000000-0005-0000-0000-00007E1C0000}"/>
    <cellStyle name="Currency 2 6 3 3 4 2 9" xfId="7295" xr:uid="{00000000-0005-0000-0000-00007F1C0000}"/>
    <cellStyle name="Currency 2 6 3 3 4 3" xfId="7296" xr:uid="{00000000-0005-0000-0000-0000801C0000}"/>
    <cellStyle name="Currency 2 6 3 3 4 3 2" xfId="7297" xr:uid="{00000000-0005-0000-0000-0000811C0000}"/>
    <cellStyle name="Currency 2 6 3 3 4 3 2 2" xfId="7298" xr:uid="{00000000-0005-0000-0000-0000821C0000}"/>
    <cellStyle name="Currency 2 6 3 3 4 3 2 3" xfId="7299" xr:uid="{00000000-0005-0000-0000-0000831C0000}"/>
    <cellStyle name="Currency 2 6 3 3 4 3 3" xfId="7300" xr:uid="{00000000-0005-0000-0000-0000841C0000}"/>
    <cellStyle name="Currency 2 6 3 3 4 4" xfId="7301" xr:uid="{00000000-0005-0000-0000-0000851C0000}"/>
    <cellStyle name="Currency 2 6 3 3 4 4 2" xfId="7302" xr:uid="{00000000-0005-0000-0000-0000861C0000}"/>
    <cellStyle name="Currency 2 6 3 3 4 4 2 2" xfId="7303" xr:uid="{00000000-0005-0000-0000-0000871C0000}"/>
    <cellStyle name="Currency 2 6 3 3 4 4 3" xfId="7304" xr:uid="{00000000-0005-0000-0000-0000881C0000}"/>
    <cellStyle name="Currency 2 6 3 3 4 4 4" xfId="7305" xr:uid="{00000000-0005-0000-0000-0000891C0000}"/>
    <cellStyle name="Currency 2 6 3 3 4 5" xfId="7306" xr:uid="{00000000-0005-0000-0000-00008A1C0000}"/>
    <cellStyle name="Currency 2 6 3 3 4 5 2" xfId="7307" xr:uid="{00000000-0005-0000-0000-00008B1C0000}"/>
    <cellStyle name="Currency 2 6 3 3 4 5 2 2" xfId="7308" xr:uid="{00000000-0005-0000-0000-00008C1C0000}"/>
    <cellStyle name="Currency 2 6 3 3 4 5 3" xfId="7309" xr:uid="{00000000-0005-0000-0000-00008D1C0000}"/>
    <cellStyle name="Currency 2 6 3 3 4 6" xfId="7310" xr:uid="{00000000-0005-0000-0000-00008E1C0000}"/>
    <cellStyle name="Currency 2 6 3 3 4 7" xfId="7311" xr:uid="{00000000-0005-0000-0000-00008F1C0000}"/>
    <cellStyle name="Currency 2 6 3 3 5" xfId="7312" xr:uid="{00000000-0005-0000-0000-0000901C0000}"/>
    <cellStyle name="Currency 2 6 3 3 5 10" xfId="7313" xr:uid="{00000000-0005-0000-0000-0000911C0000}"/>
    <cellStyle name="Currency 2 6 3 3 5 2" xfId="7314" xr:uid="{00000000-0005-0000-0000-0000921C0000}"/>
    <cellStyle name="Currency 2 6 3 3 5 2 2" xfId="7315" xr:uid="{00000000-0005-0000-0000-0000931C0000}"/>
    <cellStyle name="Currency 2 6 3 3 5 2 3" xfId="7316" xr:uid="{00000000-0005-0000-0000-0000941C0000}"/>
    <cellStyle name="Currency 2 6 3 3 5 3" xfId="7317" xr:uid="{00000000-0005-0000-0000-0000951C0000}"/>
    <cellStyle name="Currency 2 6 3 3 5 3 2" xfId="7318" xr:uid="{00000000-0005-0000-0000-0000961C0000}"/>
    <cellStyle name="Currency 2 6 3 3 5 3 3" xfId="7319" xr:uid="{00000000-0005-0000-0000-0000971C0000}"/>
    <cellStyle name="Currency 2 6 3 3 5 4" xfId="7320" xr:uid="{00000000-0005-0000-0000-0000981C0000}"/>
    <cellStyle name="Currency 2 6 3 3 5 4 2" xfId="7321" xr:uid="{00000000-0005-0000-0000-0000991C0000}"/>
    <cellStyle name="Currency 2 6 3 3 5 4 2 2" xfId="7322" xr:uid="{00000000-0005-0000-0000-00009A1C0000}"/>
    <cellStyle name="Currency 2 6 3 3 5 4 3" xfId="7323" xr:uid="{00000000-0005-0000-0000-00009B1C0000}"/>
    <cellStyle name="Currency 2 6 3 3 5 5" xfId="7324" xr:uid="{00000000-0005-0000-0000-00009C1C0000}"/>
    <cellStyle name="Currency 2 6 3 3 5 5 2" xfId="7325" xr:uid="{00000000-0005-0000-0000-00009D1C0000}"/>
    <cellStyle name="Currency 2 6 3 3 5 5 2 2" xfId="7326" xr:uid="{00000000-0005-0000-0000-00009E1C0000}"/>
    <cellStyle name="Currency 2 6 3 3 5 5 3" xfId="7327" xr:uid="{00000000-0005-0000-0000-00009F1C0000}"/>
    <cellStyle name="Currency 2 6 3 3 5 6" xfId="7328" xr:uid="{00000000-0005-0000-0000-0000A01C0000}"/>
    <cellStyle name="Currency 2 6 3 3 5 6 2" xfId="7329" xr:uid="{00000000-0005-0000-0000-0000A11C0000}"/>
    <cellStyle name="Currency 2 6 3 3 5 6 2 2" xfId="7330" xr:uid="{00000000-0005-0000-0000-0000A21C0000}"/>
    <cellStyle name="Currency 2 6 3 3 5 6 3" xfId="7331" xr:uid="{00000000-0005-0000-0000-0000A31C0000}"/>
    <cellStyle name="Currency 2 6 3 3 5 7" xfId="7332" xr:uid="{00000000-0005-0000-0000-0000A41C0000}"/>
    <cellStyle name="Currency 2 6 3 3 5 7 2" xfId="7333" xr:uid="{00000000-0005-0000-0000-0000A51C0000}"/>
    <cellStyle name="Currency 2 6 3 3 5 8" xfId="7334" xr:uid="{00000000-0005-0000-0000-0000A61C0000}"/>
    <cellStyle name="Currency 2 6 3 3 5 8 2" xfId="7335" xr:uid="{00000000-0005-0000-0000-0000A71C0000}"/>
    <cellStyle name="Currency 2 6 3 3 5 9" xfId="7336" xr:uid="{00000000-0005-0000-0000-0000A81C0000}"/>
    <cellStyle name="Currency 2 6 3 3 6" xfId="7337" xr:uid="{00000000-0005-0000-0000-0000A91C0000}"/>
    <cellStyle name="Currency 2 6 3 3 6 10" xfId="7338" xr:uid="{00000000-0005-0000-0000-0000AA1C0000}"/>
    <cellStyle name="Currency 2 6 3 3 6 11" xfId="7339" xr:uid="{00000000-0005-0000-0000-0000AB1C0000}"/>
    <cellStyle name="Currency 2 6 3 3 6 12" xfId="7340" xr:uid="{00000000-0005-0000-0000-0000AC1C0000}"/>
    <cellStyle name="Currency 2 6 3 3 6 2" xfId="7341" xr:uid="{00000000-0005-0000-0000-0000AD1C0000}"/>
    <cellStyle name="Currency 2 6 3 3 6 2 2" xfId="7342" xr:uid="{00000000-0005-0000-0000-0000AE1C0000}"/>
    <cellStyle name="Currency 2 6 3 3 6 2 3" xfId="7343" xr:uid="{00000000-0005-0000-0000-0000AF1C0000}"/>
    <cellStyle name="Currency 2 6 3 3 6 3" xfId="7344" xr:uid="{00000000-0005-0000-0000-0000B01C0000}"/>
    <cellStyle name="Currency 2 6 3 3 6 3 2" xfId="7345" xr:uid="{00000000-0005-0000-0000-0000B11C0000}"/>
    <cellStyle name="Currency 2 6 3 3 6 3 3" xfId="7346" xr:uid="{00000000-0005-0000-0000-0000B21C0000}"/>
    <cellStyle name="Currency 2 6 3 3 6 4" xfId="7347" xr:uid="{00000000-0005-0000-0000-0000B31C0000}"/>
    <cellStyle name="Currency 2 6 3 3 6 5" xfId="7348" xr:uid="{00000000-0005-0000-0000-0000B41C0000}"/>
    <cellStyle name="Currency 2 6 3 3 6 5 2" xfId="7349" xr:uid="{00000000-0005-0000-0000-0000B51C0000}"/>
    <cellStyle name="Currency 2 6 3 3 6 5 2 2" xfId="7350" xr:uid="{00000000-0005-0000-0000-0000B61C0000}"/>
    <cellStyle name="Currency 2 6 3 3 6 5 3" xfId="7351" xr:uid="{00000000-0005-0000-0000-0000B71C0000}"/>
    <cellStyle name="Currency 2 6 3 3 6 6" xfId="7352" xr:uid="{00000000-0005-0000-0000-0000B81C0000}"/>
    <cellStyle name="Currency 2 6 3 3 6 6 2" xfId="7353" xr:uid="{00000000-0005-0000-0000-0000B91C0000}"/>
    <cellStyle name="Currency 2 6 3 3 6 6 2 2" xfId="7354" xr:uid="{00000000-0005-0000-0000-0000BA1C0000}"/>
    <cellStyle name="Currency 2 6 3 3 6 6 3" xfId="7355" xr:uid="{00000000-0005-0000-0000-0000BB1C0000}"/>
    <cellStyle name="Currency 2 6 3 3 6 7" xfId="7356" xr:uid="{00000000-0005-0000-0000-0000BC1C0000}"/>
    <cellStyle name="Currency 2 6 3 3 6 7 2" xfId="7357" xr:uid="{00000000-0005-0000-0000-0000BD1C0000}"/>
    <cellStyle name="Currency 2 6 3 3 6 7 2 2" xfId="7358" xr:uid="{00000000-0005-0000-0000-0000BE1C0000}"/>
    <cellStyle name="Currency 2 6 3 3 6 7 3" xfId="7359" xr:uid="{00000000-0005-0000-0000-0000BF1C0000}"/>
    <cellStyle name="Currency 2 6 3 3 6 8" xfId="7360" xr:uid="{00000000-0005-0000-0000-0000C01C0000}"/>
    <cellStyle name="Currency 2 6 3 3 6 8 2" xfId="7361" xr:uid="{00000000-0005-0000-0000-0000C11C0000}"/>
    <cellStyle name="Currency 2 6 3 3 6 9" xfId="7362" xr:uid="{00000000-0005-0000-0000-0000C21C0000}"/>
    <cellStyle name="Currency 2 6 3 3 6 9 2" xfId="7363" xr:uid="{00000000-0005-0000-0000-0000C31C0000}"/>
    <cellStyle name="Currency 2 6 3 3 7" xfId="7364" xr:uid="{00000000-0005-0000-0000-0000C41C0000}"/>
    <cellStyle name="Currency 2 6 3 3 7 2" xfId="7365" xr:uid="{00000000-0005-0000-0000-0000C51C0000}"/>
    <cellStyle name="Currency 2 6 3 3 7 3" xfId="7366" xr:uid="{00000000-0005-0000-0000-0000C61C0000}"/>
    <cellStyle name="Currency 2 6 3 3 8" xfId="7367" xr:uid="{00000000-0005-0000-0000-0000C71C0000}"/>
    <cellStyle name="Currency 2 6 3 3 8 2" xfId="7368" xr:uid="{00000000-0005-0000-0000-0000C81C0000}"/>
    <cellStyle name="Currency 2 6 3 3 8 2 2" xfId="7369" xr:uid="{00000000-0005-0000-0000-0000C91C0000}"/>
    <cellStyle name="Currency 2 6 3 3 8 3" xfId="7370" xr:uid="{00000000-0005-0000-0000-0000CA1C0000}"/>
    <cellStyle name="Currency 2 6 3 3 8 4" xfId="7371" xr:uid="{00000000-0005-0000-0000-0000CB1C0000}"/>
    <cellStyle name="Currency 2 6 3 3 9" xfId="7372" xr:uid="{00000000-0005-0000-0000-0000CC1C0000}"/>
    <cellStyle name="Currency 2 6 3 3 9 2" xfId="7373" xr:uid="{00000000-0005-0000-0000-0000CD1C0000}"/>
    <cellStyle name="Currency 2 6 3 3 9 2 2" xfId="7374" xr:uid="{00000000-0005-0000-0000-0000CE1C0000}"/>
    <cellStyle name="Currency 2 6 3 3 9 3" xfId="7375" xr:uid="{00000000-0005-0000-0000-0000CF1C0000}"/>
    <cellStyle name="Currency 2 6 3 4" xfId="7376" xr:uid="{00000000-0005-0000-0000-0000D01C0000}"/>
    <cellStyle name="Currency 2 6 3 4 2" xfId="7377" xr:uid="{00000000-0005-0000-0000-0000D11C0000}"/>
    <cellStyle name="Currency 2 6 3 4 2 10" xfId="7378" xr:uid="{00000000-0005-0000-0000-0000D21C0000}"/>
    <cellStyle name="Currency 2 6 3 4 2 2" xfId="7379" xr:uid="{00000000-0005-0000-0000-0000D31C0000}"/>
    <cellStyle name="Currency 2 6 3 4 2 2 2" xfId="7380" xr:uid="{00000000-0005-0000-0000-0000D41C0000}"/>
    <cellStyle name="Currency 2 6 3 4 2 2 3" xfId="7381" xr:uid="{00000000-0005-0000-0000-0000D51C0000}"/>
    <cellStyle name="Currency 2 6 3 4 2 3" xfId="7382" xr:uid="{00000000-0005-0000-0000-0000D61C0000}"/>
    <cellStyle name="Currency 2 6 3 4 2 3 2" xfId="7383" xr:uid="{00000000-0005-0000-0000-0000D71C0000}"/>
    <cellStyle name="Currency 2 6 3 4 2 3 3" xfId="7384" xr:uid="{00000000-0005-0000-0000-0000D81C0000}"/>
    <cellStyle name="Currency 2 6 3 4 2 4" xfId="7385" xr:uid="{00000000-0005-0000-0000-0000D91C0000}"/>
    <cellStyle name="Currency 2 6 3 4 2 4 2" xfId="7386" xr:uid="{00000000-0005-0000-0000-0000DA1C0000}"/>
    <cellStyle name="Currency 2 6 3 4 2 4 2 2" xfId="7387" xr:uid="{00000000-0005-0000-0000-0000DB1C0000}"/>
    <cellStyle name="Currency 2 6 3 4 2 4 3" xfId="7388" xr:uid="{00000000-0005-0000-0000-0000DC1C0000}"/>
    <cellStyle name="Currency 2 6 3 4 2 5" xfId="7389" xr:uid="{00000000-0005-0000-0000-0000DD1C0000}"/>
    <cellStyle name="Currency 2 6 3 4 2 5 2" xfId="7390" xr:uid="{00000000-0005-0000-0000-0000DE1C0000}"/>
    <cellStyle name="Currency 2 6 3 4 2 5 2 2" xfId="7391" xr:uid="{00000000-0005-0000-0000-0000DF1C0000}"/>
    <cellStyle name="Currency 2 6 3 4 2 5 3" xfId="7392" xr:uid="{00000000-0005-0000-0000-0000E01C0000}"/>
    <cellStyle name="Currency 2 6 3 4 2 6" xfId="7393" xr:uid="{00000000-0005-0000-0000-0000E11C0000}"/>
    <cellStyle name="Currency 2 6 3 4 2 6 2" xfId="7394" xr:uid="{00000000-0005-0000-0000-0000E21C0000}"/>
    <cellStyle name="Currency 2 6 3 4 2 6 2 2" xfId="7395" xr:uid="{00000000-0005-0000-0000-0000E31C0000}"/>
    <cellStyle name="Currency 2 6 3 4 2 6 3" xfId="7396" xr:uid="{00000000-0005-0000-0000-0000E41C0000}"/>
    <cellStyle name="Currency 2 6 3 4 2 7" xfId="7397" xr:uid="{00000000-0005-0000-0000-0000E51C0000}"/>
    <cellStyle name="Currency 2 6 3 4 2 7 2" xfId="7398" xr:uid="{00000000-0005-0000-0000-0000E61C0000}"/>
    <cellStyle name="Currency 2 6 3 4 2 8" xfId="7399" xr:uid="{00000000-0005-0000-0000-0000E71C0000}"/>
    <cellStyle name="Currency 2 6 3 4 2 8 2" xfId="7400" xr:uid="{00000000-0005-0000-0000-0000E81C0000}"/>
    <cellStyle name="Currency 2 6 3 4 2 9" xfId="7401" xr:uid="{00000000-0005-0000-0000-0000E91C0000}"/>
    <cellStyle name="Currency 2 6 3 4 3" xfId="7402" xr:uid="{00000000-0005-0000-0000-0000EA1C0000}"/>
    <cellStyle name="Currency 2 6 3 4 3 10" xfId="7403" xr:uid="{00000000-0005-0000-0000-0000EB1C0000}"/>
    <cellStyle name="Currency 2 6 3 4 3 2" xfId="7404" xr:uid="{00000000-0005-0000-0000-0000EC1C0000}"/>
    <cellStyle name="Currency 2 6 3 4 3 2 2" xfId="7405" xr:uid="{00000000-0005-0000-0000-0000ED1C0000}"/>
    <cellStyle name="Currency 2 6 3 4 3 2 3" xfId="7406" xr:uid="{00000000-0005-0000-0000-0000EE1C0000}"/>
    <cellStyle name="Currency 2 6 3 4 3 3" xfId="7407" xr:uid="{00000000-0005-0000-0000-0000EF1C0000}"/>
    <cellStyle name="Currency 2 6 3 4 3 3 2" xfId="7408" xr:uid="{00000000-0005-0000-0000-0000F01C0000}"/>
    <cellStyle name="Currency 2 6 3 4 3 3 3" xfId="7409" xr:uid="{00000000-0005-0000-0000-0000F11C0000}"/>
    <cellStyle name="Currency 2 6 3 4 3 4" xfId="7410" xr:uid="{00000000-0005-0000-0000-0000F21C0000}"/>
    <cellStyle name="Currency 2 6 3 4 3 4 2" xfId="7411" xr:uid="{00000000-0005-0000-0000-0000F31C0000}"/>
    <cellStyle name="Currency 2 6 3 4 3 4 2 2" xfId="7412" xr:uid="{00000000-0005-0000-0000-0000F41C0000}"/>
    <cellStyle name="Currency 2 6 3 4 3 4 3" xfId="7413" xr:uid="{00000000-0005-0000-0000-0000F51C0000}"/>
    <cellStyle name="Currency 2 6 3 4 3 5" xfId="7414" xr:uid="{00000000-0005-0000-0000-0000F61C0000}"/>
    <cellStyle name="Currency 2 6 3 4 3 5 2" xfId="7415" xr:uid="{00000000-0005-0000-0000-0000F71C0000}"/>
    <cellStyle name="Currency 2 6 3 4 3 5 2 2" xfId="7416" xr:uid="{00000000-0005-0000-0000-0000F81C0000}"/>
    <cellStyle name="Currency 2 6 3 4 3 5 3" xfId="7417" xr:uid="{00000000-0005-0000-0000-0000F91C0000}"/>
    <cellStyle name="Currency 2 6 3 4 3 6" xfId="7418" xr:uid="{00000000-0005-0000-0000-0000FA1C0000}"/>
    <cellStyle name="Currency 2 6 3 4 3 6 2" xfId="7419" xr:uid="{00000000-0005-0000-0000-0000FB1C0000}"/>
    <cellStyle name="Currency 2 6 3 4 3 6 2 2" xfId="7420" xr:uid="{00000000-0005-0000-0000-0000FC1C0000}"/>
    <cellStyle name="Currency 2 6 3 4 3 6 3" xfId="7421" xr:uid="{00000000-0005-0000-0000-0000FD1C0000}"/>
    <cellStyle name="Currency 2 6 3 4 3 7" xfId="7422" xr:uid="{00000000-0005-0000-0000-0000FE1C0000}"/>
    <cellStyle name="Currency 2 6 3 4 3 7 2" xfId="7423" xr:uid="{00000000-0005-0000-0000-0000FF1C0000}"/>
    <cellStyle name="Currency 2 6 3 4 3 8" xfId="7424" xr:uid="{00000000-0005-0000-0000-0000001D0000}"/>
    <cellStyle name="Currency 2 6 3 4 3 8 2" xfId="7425" xr:uid="{00000000-0005-0000-0000-0000011D0000}"/>
    <cellStyle name="Currency 2 6 3 4 3 9" xfId="7426" xr:uid="{00000000-0005-0000-0000-0000021D0000}"/>
    <cellStyle name="Currency 2 6 3 4 4" xfId="7427" xr:uid="{00000000-0005-0000-0000-0000031D0000}"/>
    <cellStyle name="Currency 2 6 3 4 4 10" xfId="7428" xr:uid="{00000000-0005-0000-0000-0000041D0000}"/>
    <cellStyle name="Currency 2 6 3 4 4 2" xfId="7429" xr:uid="{00000000-0005-0000-0000-0000051D0000}"/>
    <cellStyle name="Currency 2 6 3 4 4 3" xfId="7430" xr:uid="{00000000-0005-0000-0000-0000061D0000}"/>
    <cellStyle name="Currency 2 6 3 4 4 3 2" xfId="7431" xr:uid="{00000000-0005-0000-0000-0000071D0000}"/>
    <cellStyle name="Currency 2 6 3 4 4 3 2 2" xfId="7432" xr:uid="{00000000-0005-0000-0000-0000081D0000}"/>
    <cellStyle name="Currency 2 6 3 4 4 3 3" xfId="7433" xr:uid="{00000000-0005-0000-0000-0000091D0000}"/>
    <cellStyle name="Currency 2 6 3 4 4 4" xfId="7434" xr:uid="{00000000-0005-0000-0000-00000A1D0000}"/>
    <cellStyle name="Currency 2 6 3 4 4 4 2" xfId="7435" xr:uid="{00000000-0005-0000-0000-00000B1D0000}"/>
    <cellStyle name="Currency 2 6 3 4 4 4 2 2" xfId="7436" xr:uid="{00000000-0005-0000-0000-00000C1D0000}"/>
    <cellStyle name="Currency 2 6 3 4 4 4 3" xfId="7437" xr:uid="{00000000-0005-0000-0000-00000D1D0000}"/>
    <cellStyle name="Currency 2 6 3 4 4 5" xfId="7438" xr:uid="{00000000-0005-0000-0000-00000E1D0000}"/>
    <cellStyle name="Currency 2 6 3 4 4 5 2" xfId="7439" xr:uid="{00000000-0005-0000-0000-00000F1D0000}"/>
    <cellStyle name="Currency 2 6 3 4 4 5 2 2" xfId="7440" xr:uid="{00000000-0005-0000-0000-0000101D0000}"/>
    <cellStyle name="Currency 2 6 3 4 4 5 3" xfId="7441" xr:uid="{00000000-0005-0000-0000-0000111D0000}"/>
    <cellStyle name="Currency 2 6 3 4 4 6" xfId="7442" xr:uid="{00000000-0005-0000-0000-0000121D0000}"/>
    <cellStyle name="Currency 2 6 3 4 4 6 2" xfId="7443" xr:uid="{00000000-0005-0000-0000-0000131D0000}"/>
    <cellStyle name="Currency 2 6 3 4 4 7" xfId="7444" xr:uid="{00000000-0005-0000-0000-0000141D0000}"/>
    <cellStyle name="Currency 2 6 3 4 4 7 2" xfId="7445" xr:uid="{00000000-0005-0000-0000-0000151D0000}"/>
    <cellStyle name="Currency 2 6 3 4 4 8" xfId="7446" xr:uid="{00000000-0005-0000-0000-0000161D0000}"/>
    <cellStyle name="Currency 2 6 3 4 4 9" xfId="7447" xr:uid="{00000000-0005-0000-0000-0000171D0000}"/>
    <cellStyle name="Currency 2 6 3 4 5" xfId="7448" xr:uid="{00000000-0005-0000-0000-0000181D0000}"/>
    <cellStyle name="Currency 2 6 3 4 5 2" xfId="7449" xr:uid="{00000000-0005-0000-0000-0000191D0000}"/>
    <cellStyle name="Currency 2 6 3 4 5 3" xfId="7450" xr:uid="{00000000-0005-0000-0000-00001A1D0000}"/>
    <cellStyle name="Currency 2 6 3 4 5 4" xfId="7451" xr:uid="{00000000-0005-0000-0000-00001B1D0000}"/>
    <cellStyle name="Currency 2 6 3 4 6" xfId="7452" xr:uid="{00000000-0005-0000-0000-00001C1D0000}"/>
    <cellStyle name="Currency 2 6 3 4 6 2" xfId="7453" xr:uid="{00000000-0005-0000-0000-00001D1D0000}"/>
    <cellStyle name="Currency 2 6 3 4 6 2 2" xfId="7454" xr:uid="{00000000-0005-0000-0000-00001E1D0000}"/>
    <cellStyle name="Currency 2 6 3 4 6 2 2 2" xfId="7455" xr:uid="{00000000-0005-0000-0000-00001F1D0000}"/>
    <cellStyle name="Currency 2 6 3 4 6 2 3" xfId="7456" xr:uid="{00000000-0005-0000-0000-0000201D0000}"/>
    <cellStyle name="Currency 2 6 3 4 6 3" xfId="7457" xr:uid="{00000000-0005-0000-0000-0000211D0000}"/>
    <cellStyle name="Currency 2 6 3 4 6 3 2" xfId="7458" xr:uid="{00000000-0005-0000-0000-0000221D0000}"/>
    <cellStyle name="Currency 2 6 3 4 6 3 2 2" xfId="7459" xr:uid="{00000000-0005-0000-0000-0000231D0000}"/>
    <cellStyle name="Currency 2 6 3 4 6 3 3" xfId="7460" xr:uid="{00000000-0005-0000-0000-0000241D0000}"/>
    <cellStyle name="Currency 2 6 3 4 6 4" xfId="7461" xr:uid="{00000000-0005-0000-0000-0000251D0000}"/>
    <cellStyle name="Currency 2 6 3 4 6 4 2" xfId="7462" xr:uid="{00000000-0005-0000-0000-0000261D0000}"/>
    <cellStyle name="Currency 2 6 3 4 6 4 2 2" xfId="7463" xr:uid="{00000000-0005-0000-0000-0000271D0000}"/>
    <cellStyle name="Currency 2 6 3 4 6 4 3" xfId="7464" xr:uid="{00000000-0005-0000-0000-0000281D0000}"/>
    <cellStyle name="Currency 2 6 3 4 6 5" xfId="7465" xr:uid="{00000000-0005-0000-0000-0000291D0000}"/>
    <cellStyle name="Currency 2 6 3 4 6 5 2" xfId="7466" xr:uid="{00000000-0005-0000-0000-00002A1D0000}"/>
    <cellStyle name="Currency 2 6 3 4 6 6" xfId="7467" xr:uid="{00000000-0005-0000-0000-00002B1D0000}"/>
    <cellStyle name="Currency 2 6 3 4 6 6 2" xfId="7468" xr:uid="{00000000-0005-0000-0000-00002C1D0000}"/>
    <cellStyle name="Currency 2 6 3 4 6 7" xfId="7469" xr:uid="{00000000-0005-0000-0000-00002D1D0000}"/>
    <cellStyle name="Currency 2 6 3 4 7" xfId="7470" xr:uid="{00000000-0005-0000-0000-00002E1D0000}"/>
    <cellStyle name="Currency 2 6 3 4 7 2" xfId="7471" xr:uid="{00000000-0005-0000-0000-00002F1D0000}"/>
    <cellStyle name="Currency 2 6 3 4 7 2 2" xfId="7472" xr:uid="{00000000-0005-0000-0000-0000301D0000}"/>
    <cellStyle name="Currency 2 6 3 4 7 3" xfId="7473" xr:uid="{00000000-0005-0000-0000-0000311D0000}"/>
    <cellStyle name="Currency 2 6 3 4 8" xfId="7474" xr:uid="{00000000-0005-0000-0000-0000321D0000}"/>
    <cellStyle name="Currency 2 6 3 4 8 2" xfId="7475" xr:uid="{00000000-0005-0000-0000-0000331D0000}"/>
    <cellStyle name="Currency 2 6 3 4 8 2 2" xfId="7476" xr:uid="{00000000-0005-0000-0000-0000341D0000}"/>
    <cellStyle name="Currency 2 6 3 4 8 3" xfId="7477" xr:uid="{00000000-0005-0000-0000-0000351D0000}"/>
    <cellStyle name="Currency 2 6 3 4 9" xfId="7478" xr:uid="{00000000-0005-0000-0000-0000361D0000}"/>
    <cellStyle name="Currency 2 6 3 5" xfId="7479" xr:uid="{00000000-0005-0000-0000-0000371D0000}"/>
    <cellStyle name="Currency 2 6 3 5 10" xfId="7480" xr:uid="{00000000-0005-0000-0000-0000381D0000}"/>
    <cellStyle name="Currency 2 6 3 5 11" xfId="7481" xr:uid="{00000000-0005-0000-0000-0000391D0000}"/>
    <cellStyle name="Currency 2 6 3 5 12" xfId="7482" xr:uid="{00000000-0005-0000-0000-00003A1D0000}"/>
    <cellStyle name="Currency 2 6 3 5 13" xfId="7483" xr:uid="{00000000-0005-0000-0000-00003B1D0000}"/>
    <cellStyle name="Currency 2 6 3 5 2" xfId="7484" xr:uid="{00000000-0005-0000-0000-00003C1D0000}"/>
    <cellStyle name="Currency 2 6 3 5 2 10" xfId="7485" xr:uid="{00000000-0005-0000-0000-00003D1D0000}"/>
    <cellStyle name="Currency 2 6 3 5 2 2" xfId="7486" xr:uid="{00000000-0005-0000-0000-00003E1D0000}"/>
    <cellStyle name="Currency 2 6 3 5 2 2 2" xfId="7487" xr:uid="{00000000-0005-0000-0000-00003F1D0000}"/>
    <cellStyle name="Currency 2 6 3 5 2 2 3" xfId="7488" xr:uid="{00000000-0005-0000-0000-0000401D0000}"/>
    <cellStyle name="Currency 2 6 3 5 2 3" xfId="7489" xr:uid="{00000000-0005-0000-0000-0000411D0000}"/>
    <cellStyle name="Currency 2 6 3 5 2 3 2" xfId="7490" xr:uid="{00000000-0005-0000-0000-0000421D0000}"/>
    <cellStyle name="Currency 2 6 3 5 2 3 3" xfId="7491" xr:uid="{00000000-0005-0000-0000-0000431D0000}"/>
    <cellStyle name="Currency 2 6 3 5 2 3 4" xfId="7492" xr:uid="{00000000-0005-0000-0000-0000441D0000}"/>
    <cellStyle name="Currency 2 6 3 5 2 4" xfId="7493" xr:uid="{00000000-0005-0000-0000-0000451D0000}"/>
    <cellStyle name="Currency 2 6 3 5 2 4 2" xfId="7494" xr:uid="{00000000-0005-0000-0000-0000461D0000}"/>
    <cellStyle name="Currency 2 6 3 5 2 4 2 2" xfId="7495" xr:uid="{00000000-0005-0000-0000-0000471D0000}"/>
    <cellStyle name="Currency 2 6 3 5 2 4 3" xfId="7496" xr:uid="{00000000-0005-0000-0000-0000481D0000}"/>
    <cellStyle name="Currency 2 6 3 5 2 5" xfId="7497" xr:uid="{00000000-0005-0000-0000-0000491D0000}"/>
    <cellStyle name="Currency 2 6 3 5 2 5 2" xfId="7498" xr:uid="{00000000-0005-0000-0000-00004A1D0000}"/>
    <cellStyle name="Currency 2 6 3 5 2 5 2 2" xfId="7499" xr:uid="{00000000-0005-0000-0000-00004B1D0000}"/>
    <cellStyle name="Currency 2 6 3 5 2 5 3" xfId="7500" xr:uid="{00000000-0005-0000-0000-00004C1D0000}"/>
    <cellStyle name="Currency 2 6 3 5 2 6" xfId="7501" xr:uid="{00000000-0005-0000-0000-00004D1D0000}"/>
    <cellStyle name="Currency 2 6 3 5 2 6 2" xfId="7502" xr:uid="{00000000-0005-0000-0000-00004E1D0000}"/>
    <cellStyle name="Currency 2 6 3 5 2 6 2 2" xfId="7503" xr:uid="{00000000-0005-0000-0000-00004F1D0000}"/>
    <cellStyle name="Currency 2 6 3 5 2 6 3" xfId="7504" xr:uid="{00000000-0005-0000-0000-0000501D0000}"/>
    <cellStyle name="Currency 2 6 3 5 2 7" xfId="7505" xr:uid="{00000000-0005-0000-0000-0000511D0000}"/>
    <cellStyle name="Currency 2 6 3 5 2 7 2" xfId="7506" xr:uid="{00000000-0005-0000-0000-0000521D0000}"/>
    <cellStyle name="Currency 2 6 3 5 2 8" xfId="7507" xr:uid="{00000000-0005-0000-0000-0000531D0000}"/>
    <cellStyle name="Currency 2 6 3 5 2 8 2" xfId="7508" xr:uid="{00000000-0005-0000-0000-0000541D0000}"/>
    <cellStyle name="Currency 2 6 3 5 2 9" xfId="7509" xr:uid="{00000000-0005-0000-0000-0000551D0000}"/>
    <cellStyle name="Currency 2 6 3 5 3" xfId="7510" xr:uid="{00000000-0005-0000-0000-0000561D0000}"/>
    <cellStyle name="Currency 2 6 3 5 3 2" xfId="7511" xr:uid="{00000000-0005-0000-0000-0000571D0000}"/>
    <cellStyle name="Currency 2 6 3 5 3 2 2" xfId="7512" xr:uid="{00000000-0005-0000-0000-0000581D0000}"/>
    <cellStyle name="Currency 2 6 3 5 3 2 3" xfId="7513" xr:uid="{00000000-0005-0000-0000-0000591D0000}"/>
    <cellStyle name="Currency 2 6 3 5 3 3" xfId="7514" xr:uid="{00000000-0005-0000-0000-00005A1D0000}"/>
    <cellStyle name="Currency 2 6 3 5 4" xfId="7515" xr:uid="{00000000-0005-0000-0000-00005B1D0000}"/>
    <cellStyle name="Currency 2 6 3 5 4 2" xfId="7516" xr:uid="{00000000-0005-0000-0000-00005C1D0000}"/>
    <cellStyle name="Currency 2 6 3 5 4 3" xfId="7517" xr:uid="{00000000-0005-0000-0000-00005D1D0000}"/>
    <cellStyle name="Currency 2 6 3 5 4 4" xfId="7518" xr:uid="{00000000-0005-0000-0000-00005E1D0000}"/>
    <cellStyle name="Currency 2 6 3 5 5" xfId="7519" xr:uid="{00000000-0005-0000-0000-00005F1D0000}"/>
    <cellStyle name="Currency 2 6 3 5 5 2" xfId="7520" xr:uid="{00000000-0005-0000-0000-0000601D0000}"/>
    <cellStyle name="Currency 2 6 3 5 5 2 2" xfId="7521" xr:uid="{00000000-0005-0000-0000-0000611D0000}"/>
    <cellStyle name="Currency 2 6 3 5 5 3" xfId="7522" xr:uid="{00000000-0005-0000-0000-0000621D0000}"/>
    <cellStyle name="Currency 2 6 3 5 6" xfId="7523" xr:uid="{00000000-0005-0000-0000-0000631D0000}"/>
    <cellStyle name="Currency 2 6 3 5 6 2" xfId="7524" xr:uid="{00000000-0005-0000-0000-0000641D0000}"/>
    <cellStyle name="Currency 2 6 3 5 6 2 2" xfId="7525" xr:uid="{00000000-0005-0000-0000-0000651D0000}"/>
    <cellStyle name="Currency 2 6 3 5 6 3" xfId="7526" xr:uid="{00000000-0005-0000-0000-0000661D0000}"/>
    <cellStyle name="Currency 2 6 3 5 7" xfId="7527" xr:uid="{00000000-0005-0000-0000-0000671D0000}"/>
    <cellStyle name="Currency 2 6 3 5 7 2" xfId="7528" xr:uid="{00000000-0005-0000-0000-0000681D0000}"/>
    <cellStyle name="Currency 2 6 3 5 7 2 2" xfId="7529" xr:uid="{00000000-0005-0000-0000-0000691D0000}"/>
    <cellStyle name="Currency 2 6 3 5 7 3" xfId="7530" xr:uid="{00000000-0005-0000-0000-00006A1D0000}"/>
    <cellStyle name="Currency 2 6 3 5 8" xfId="7531" xr:uid="{00000000-0005-0000-0000-00006B1D0000}"/>
    <cellStyle name="Currency 2 6 3 5 8 2" xfId="7532" xr:uid="{00000000-0005-0000-0000-00006C1D0000}"/>
    <cellStyle name="Currency 2 6 3 5 9" xfId="7533" xr:uid="{00000000-0005-0000-0000-00006D1D0000}"/>
    <cellStyle name="Currency 2 6 3 5 9 2" xfId="7534" xr:uid="{00000000-0005-0000-0000-00006E1D0000}"/>
    <cellStyle name="Currency 2 6 3 6" xfId="7535" xr:uid="{00000000-0005-0000-0000-00006F1D0000}"/>
    <cellStyle name="Currency 2 6 3 6 2" xfId="7536" xr:uid="{00000000-0005-0000-0000-0000701D0000}"/>
    <cellStyle name="Currency 2 6 3 6 2 10" xfId="7537" xr:uid="{00000000-0005-0000-0000-0000711D0000}"/>
    <cellStyle name="Currency 2 6 3 6 2 11" xfId="7538" xr:uid="{00000000-0005-0000-0000-0000721D0000}"/>
    <cellStyle name="Currency 2 6 3 6 2 2" xfId="7539" xr:uid="{00000000-0005-0000-0000-0000731D0000}"/>
    <cellStyle name="Currency 2 6 3 6 2 2 2" xfId="7540" xr:uid="{00000000-0005-0000-0000-0000741D0000}"/>
    <cellStyle name="Currency 2 6 3 6 2 2 3" xfId="7541" xr:uid="{00000000-0005-0000-0000-0000751D0000}"/>
    <cellStyle name="Currency 2 6 3 6 2 3" xfId="7542" xr:uid="{00000000-0005-0000-0000-0000761D0000}"/>
    <cellStyle name="Currency 2 6 3 6 2 3 2" xfId="7543" xr:uid="{00000000-0005-0000-0000-0000771D0000}"/>
    <cellStyle name="Currency 2 6 3 6 2 3 3" xfId="7544" xr:uid="{00000000-0005-0000-0000-0000781D0000}"/>
    <cellStyle name="Currency 2 6 3 6 2 4" xfId="7545" xr:uid="{00000000-0005-0000-0000-0000791D0000}"/>
    <cellStyle name="Currency 2 6 3 6 2 4 2" xfId="7546" xr:uid="{00000000-0005-0000-0000-00007A1D0000}"/>
    <cellStyle name="Currency 2 6 3 6 2 4 2 2" xfId="7547" xr:uid="{00000000-0005-0000-0000-00007B1D0000}"/>
    <cellStyle name="Currency 2 6 3 6 2 4 3" xfId="7548" xr:uid="{00000000-0005-0000-0000-00007C1D0000}"/>
    <cellStyle name="Currency 2 6 3 6 2 5" xfId="7549" xr:uid="{00000000-0005-0000-0000-00007D1D0000}"/>
    <cellStyle name="Currency 2 6 3 6 2 5 2" xfId="7550" xr:uid="{00000000-0005-0000-0000-00007E1D0000}"/>
    <cellStyle name="Currency 2 6 3 6 2 5 2 2" xfId="7551" xr:uid="{00000000-0005-0000-0000-00007F1D0000}"/>
    <cellStyle name="Currency 2 6 3 6 2 5 3" xfId="7552" xr:uid="{00000000-0005-0000-0000-0000801D0000}"/>
    <cellStyle name="Currency 2 6 3 6 2 6" xfId="7553" xr:uid="{00000000-0005-0000-0000-0000811D0000}"/>
    <cellStyle name="Currency 2 6 3 6 2 6 2" xfId="7554" xr:uid="{00000000-0005-0000-0000-0000821D0000}"/>
    <cellStyle name="Currency 2 6 3 6 2 6 2 2" xfId="7555" xr:uid="{00000000-0005-0000-0000-0000831D0000}"/>
    <cellStyle name="Currency 2 6 3 6 2 6 3" xfId="7556" xr:uid="{00000000-0005-0000-0000-0000841D0000}"/>
    <cellStyle name="Currency 2 6 3 6 2 7" xfId="7557" xr:uid="{00000000-0005-0000-0000-0000851D0000}"/>
    <cellStyle name="Currency 2 6 3 6 2 7 2" xfId="7558" xr:uid="{00000000-0005-0000-0000-0000861D0000}"/>
    <cellStyle name="Currency 2 6 3 6 2 8" xfId="7559" xr:uid="{00000000-0005-0000-0000-0000871D0000}"/>
    <cellStyle name="Currency 2 6 3 6 2 8 2" xfId="7560" xr:uid="{00000000-0005-0000-0000-0000881D0000}"/>
    <cellStyle name="Currency 2 6 3 6 2 9" xfId="7561" xr:uid="{00000000-0005-0000-0000-0000891D0000}"/>
    <cellStyle name="Currency 2 6 3 6 3" xfId="7562" xr:uid="{00000000-0005-0000-0000-00008A1D0000}"/>
    <cellStyle name="Currency 2 6 3 6 3 2" xfId="7563" xr:uid="{00000000-0005-0000-0000-00008B1D0000}"/>
    <cellStyle name="Currency 2 6 3 6 3 2 2" xfId="7564" xr:uid="{00000000-0005-0000-0000-00008C1D0000}"/>
    <cellStyle name="Currency 2 6 3 6 3 2 3" xfId="7565" xr:uid="{00000000-0005-0000-0000-00008D1D0000}"/>
    <cellStyle name="Currency 2 6 3 6 3 3" xfId="7566" xr:uid="{00000000-0005-0000-0000-00008E1D0000}"/>
    <cellStyle name="Currency 2 6 3 6 4" xfId="7567" xr:uid="{00000000-0005-0000-0000-00008F1D0000}"/>
    <cellStyle name="Currency 2 6 3 6 4 2" xfId="7568" xr:uid="{00000000-0005-0000-0000-0000901D0000}"/>
    <cellStyle name="Currency 2 6 3 6 4 2 2" xfId="7569" xr:uid="{00000000-0005-0000-0000-0000911D0000}"/>
    <cellStyle name="Currency 2 6 3 6 4 3" xfId="7570" xr:uid="{00000000-0005-0000-0000-0000921D0000}"/>
    <cellStyle name="Currency 2 6 3 6 4 4" xfId="7571" xr:uid="{00000000-0005-0000-0000-0000931D0000}"/>
    <cellStyle name="Currency 2 6 3 6 5" xfId="7572" xr:uid="{00000000-0005-0000-0000-0000941D0000}"/>
    <cellStyle name="Currency 2 6 3 6 5 2" xfId="7573" xr:uid="{00000000-0005-0000-0000-0000951D0000}"/>
    <cellStyle name="Currency 2 6 3 6 5 2 2" xfId="7574" xr:uid="{00000000-0005-0000-0000-0000961D0000}"/>
    <cellStyle name="Currency 2 6 3 6 5 3" xfId="7575" xr:uid="{00000000-0005-0000-0000-0000971D0000}"/>
    <cellStyle name="Currency 2 6 3 6 6" xfId="7576" xr:uid="{00000000-0005-0000-0000-0000981D0000}"/>
    <cellStyle name="Currency 2 6 3 6 7" xfId="7577" xr:uid="{00000000-0005-0000-0000-0000991D0000}"/>
    <cellStyle name="Currency 2 6 3 7" xfId="7578" xr:uid="{00000000-0005-0000-0000-00009A1D0000}"/>
    <cellStyle name="Currency 2 6 3 7 10" xfId="7579" xr:uid="{00000000-0005-0000-0000-00009B1D0000}"/>
    <cellStyle name="Currency 2 6 3 7 2" xfId="7580" xr:uid="{00000000-0005-0000-0000-00009C1D0000}"/>
    <cellStyle name="Currency 2 6 3 7 2 2" xfId="7581" xr:uid="{00000000-0005-0000-0000-00009D1D0000}"/>
    <cellStyle name="Currency 2 6 3 7 2 3" xfId="7582" xr:uid="{00000000-0005-0000-0000-00009E1D0000}"/>
    <cellStyle name="Currency 2 6 3 7 3" xfId="7583" xr:uid="{00000000-0005-0000-0000-00009F1D0000}"/>
    <cellStyle name="Currency 2 6 3 7 3 2" xfId="7584" xr:uid="{00000000-0005-0000-0000-0000A01D0000}"/>
    <cellStyle name="Currency 2 6 3 7 3 3" xfId="7585" xr:uid="{00000000-0005-0000-0000-0000A11D0000}"/>
    <cellStyle name="Currency 2 6 3 7 4" xfId="7586" xr:uid="{00000000-0005-0000-0000-0000A21D0000}"/>
    <cellStyle name="Currency 2 6 3 7 4 2" xfId="7587" xr:uid="{00000000-0005-0000-0000-0000A31D0000}"/>
    <cellStyle name="Currency 2 6 3 7 4 2 2" xfId="7588" xr:uid="{00000000-0005-0000-0000-0000A41D0000}"/>
    <cellStyle name="Currency 2 6 3 7 4 3" xfId="7589" xr:uid="{00000000-0005-0000-0000-0000A51D0000}"/>
    <cellStyle name="Currency 2 6 3 7 5" xfId="7590" xr:uid="{00000000-0005-0000-0000-0000A61D0000}"/>
    <cellStyle name="Currency 2 6 3 7 5 2" xfId="7591" xr:uid="{00000000-0005-0000-0000-0000A71D0000}"/>
    <cellStyle name="Currency 2 6 3 7 5 2 2" xfId="7592" xr:uid="{00000000-0005-0000-0000-0000A81D0000}"/>
    <cellStyle name="Currency 2 6 3 7 5 3" xfId="7593" xr:uid="{00000000-0005-0000-0000-0000A91D0000}"/>
    <cellStyle name="Currency 2 6 3 7 6" xfId="7594" xr:uid="{00000000-0005-0000-0000-0000AA1D0000}"/>
    <cellStyle name="Currency 2 6 3 7 6 2" xfId="7595" xr:uid="{00000000-0005-0000-0000-0000AB1D0000}"/>
    <cellStyle name="Currency 2 6 3 7 6 2 2" xfId="7596" xr:uid="{00000000-0005-0000-0000-0000AC1D0000}"/>
    <cellStyle name="Currency 2 6 3 7 6 3" xfId="7597" xr:uid="{00000000-0005-0000-0000-0000AD1D0000}"/>
    <cellStyle name="Currency 2 6 3 7 7" xfId="7598" xr:uid="{00000000-0005-0000-0000-0000AE1D0000}"/>
    <cellStyle name="Currency 2 6 3 7 7 2" xfId="7599" xr:uid="{00000000-0005-0000-0000-0000AF1D0000}"/>
    <cellStyle name="Currency 2 6 3 7 8" xfId="7600" xr:uid="{00000000-0005-0000-0000-0000B01D0000}"/>
    <cellStyle name="Currency 2 6 3 7 8 2" xfId="7601" xr:uid="{00000000-0005-0000-0000-0000B11D0000}"/>
    <cellStyle name="Currency 2 6 3 7 9" xfId="7602" xr:uid="{00000000-0005-0000-0000-0000B21D0000}"/>
    <cellStyle name="Currency 2 6 3 8" xfId="7603" xr:uid="{00000000-0005-0000-0000-0000B31D0000}"/>
    <cellStyle name="Currency 2 6 3 8 10" xfId="7604" xr:uid="{00000000-0005-0000-0000-0000B41D0000}"/>
    <cellStyle name="Currency 2 6 3 8 11" xfId="7605" xr:uid="{00000000-0005-0000-0000-0000B51D0000}"/>
    <cellStyle name="Currency 2 6 3 8 12" xfId="7606" xr:uid="{00000000-0005-0000-0000-0000B61D0000}"/>
    <cellStyle name="Currency 2 6 3 8 2" xfId="7607" xr:uid="{00000000-0005-0000-0000-0000B71D0000}"/>
    <cellStyle name="Currency 2 6 3 8 2 2" xfId="7608" xr:uid="{00000000-0005-0000-0000-0000B81D0000}"/>
    <cellStyle name="Currency 2 6 3 8 2 3" xfId="7609" xr:uid="{00000000-0005-0000-0000-0000B91D0000}"/>
    <cellStyle name="Currency 2 6 3 8 3" xfId="7610" xr:uid="{00000000-0005-0000-0000-0000BA1D0000}"/>
    <cellStyle name="Currency 2 6 3 8 3 2" xfId="7611" xr:uid="{00000000-0005-0000-0000-0000BB1D0000}"/>
    <cellStyle name="Currency 2 6 3 8 3 3" xfId="7612" xr:uid="{00000000-0005-0000-0000-0000BC1D0000}"/>
    <cellStyle name="Currency 2 6 3 8 4" xfId="7613" xr:uid="{00000000-0005-0000-0000-0000BD1D0000}"/>
    <cellStyle name="Currency 2 6 3 8 5" xfId="7614" xr:uid="{00000000-0005-0000-0000-0000BE1D0000}"/>
    <cellStyle name="Currency 2 6 3 8 5 2" xfId="7615" xr:uid="{00000000-0005-0000-0000-0000BF1D0000}"/>
    <cellStyle name="Currency 2 6 3 8 5 2 2" xfId="7616" xr:uid="{00000000-0005-0000-0000-0000C01D0000}"/>
    <cellStyle name="Currency 2 6 3 8 5 3" xfId="7617" xr:uid="{00000000-0005-0000-0000-0000C11D0000}"/>
    <cellStyle name="Currency 2 6 3 8 6" xfId="7618" xr:uid="{00000000-0005-0000-0000-0000C21D0000}"/>
    <cellStyle name="Currency 2 6 3 8 6 2" xfId="7619" xr:uid="{00000000-0005-0000-0000-0000C31D0000}"/>
    <cellStyle name="Currency 2 6 3 8 6 2 2" xfId="7620" xr:uid="{00000000-0005-0000-0000-0000C41D0000}"/>
    <cellStyle name="Currency 2 6 3 8 6 3" xfId="7621" xr:uid="{00000000-0005-0000-0000-0000C51D0000}"/>
    <cellStyle name="Currency 2 6 3 8 7" xfId="7622" xr:uid="{00000000-0005-0000-0000-0000C61D0000}"/>
    <cellStyle name="Currency 2 6 3 8 7 2" xfId="7623" xr:uid="{00000000-0005-0000-0000-0000C71D0000}"/>
    <cellStyle name="Currency 2 6 3 8 7 2 2" xfId="7624" xr:uid="{00000000-0005-0000-0000-0000C81D0000}"/>
    <cellStyle name="Currency 2 6 3 8 7 3" xfId="7625" xr:uid="{00000000-0005-0000-0000-0000C91D0000}"/>
    <cellStyle name="Currency 2 6 3 8 8" xfId="7626" xr:uid="{00000000-0005-0000-0000-0000CA1D0000}"/>
    <cellStyle name="Currency 2 6 3 8 8 2" xfId="7627" xr:uid="{00000000-0005-0000-0000-0000CB1D0000}"/>
    <cellStyle name="Currency 2 6 3 8 9" xfId="7628" xr:uid="{00000000-0005-0000-0000-0000CC1D0000}"/>
    <cellStyle name="Currency 2 6 3 8 9 2" xfId="7629" xr:uid="{00000000-0005-0000-0000-0000CD1D0000}"/>
    <cellStyle name="Currency 2 6 3 9" xfId="7630" xr:uid="{00000000-0005-0000-0000-0000CE1D0000}"/>
    <cellStyle name="Currency 2 6 3 9 2" xfId="7631" xr:uid="{00000000-0005-0000-0000-0000CF1D0000}"/>
    <cellStyle name="Currency 2 6 3 9 3" xfId="7632" xr:uid="{00000000-0005-0000-0000-0000D01D0000}"/>
    <cellStyle name="Currency 2 6 4" xfId="7633" xr:uid="{00000000-0005-0000-0000-0000D11D0000}"/>
    <cellStyle name="Currency 2 6 4 10" xfId="7634" xr:uid="{00000000-0005-0000-0000-0000D21D0000}"/>
    <cellStyle name="Currency 2 6 4 10 2" xfId="7635" xr:uid="{00000000-0005-0000-0000-0000D31D0000}"/>
    <cellStyle name="Currency 2 6 4 10 2 2" xfId="7636" xr:uid="{00000000-0005-0000-0000-0000D41D0000}"/>
    <cellStyle name="Currency 2 6 4 10 3" xfId="7637" xr:uid="{00000000-0005-0000-0000-0000D51D0000}"/>
    <cellStyle name="Currency 2 6 4 11" xfId="7638" xr:uid="{00000000-0005-0000-0000-0000D61D0000}"/>
    <cellStyle name="Currency 2 6 4 11 2" xfId="7639" xr:uid="{00000000-0005-0000-0000-0000D71D0000}"/>
    <cellStyle name="Currency 2 6 4 12" xfId="7640" xr:uid="{00000000-0005-0000-0000-0000D81D0000}"/>
    <cellStyle name="Currency 2 6 4 12 2" xfId="7641" xr:uid="{00000000-0005-0000-0000-0000D91D0000}"/>
    <cellStyle name="Currency 2 6 4 13" xfId="7642" xr:uid="{00000000-0005-0000-0000-0000DA1D0000}"/>
    <cellStyle name="Currency 2 6 4 14" xfId="7643" xr:uid="{00000000-0005-0000-0000-0000DB1D0000}"/>
    <cellStyle name="Currency 2 6 4 15" xfId="7644" xr:uid="{00000000-0005-0000-0000-0000DC1D0000}"/>
    <cellStyle name="Currency 2 6 4 16" xfId="7645" xr:uid="{00000000-0005-0000-0000-0000DD1D0000}"/>
    <cellStyle name="Currency 2 6 4 2" xfId="7646" xr:uid="{00000000-0005-0000-0000-0000DE1D0000}"/>
    <cellStyle name="Currency 2 6 4 2 2" xfId="7647" xr:uid="{00000000-0005-0000-0000-0000DF1D0000}"/>
    <cellStyle name="Currency 2 6 4 2 2 10" xfId="7648" xr:uid="{00000000-0005-0000-0000-0000E01D0000}"/>
    <cellStyle name="Currency 2 6 4 2 2 2" xfId="7649" xr:uid="{00000000-0005-0000-0000-0000E11D0000}"/>
    <cellStyle name="Currency 2 6 4 2 2 2 2" xfId="7650" xr:uid="{00000000-0005-0000-0000-0000E21D0000}"/>
    <cellStyle name="Currency 2 6 4 2 2 2 3" xfId="7651" xr:uid="{00000000-0005-0000-0000-0000E31D0000}"/>
    <cellStyle name="Currency 2 6 4 2 2 3" xfId="7652" xr:uid="{00000000-0005-0000-0000-0000E41D0000}"/>
    <cellStyle name="Currency 2 6 4 2 2 3 2" xfId="7653" xr:uid="{00000000-0005-0000-0000-0000E51D0000}"/>
    <cellStyle name="Currency 2 6 4 2 2 3 3" xfId="7654" xr:uid="{00000000-0005-0000-0000-0000E61D0000}"/>
    <cellStyle name="Currency 2 6 4 2 2 4" xfId="7655" xr:uid="{00000000-0005-0000-0000-0000E71D0000}"/>
    <cellStyle name="Currency 2 6 4 2 2 4 2" xfId="7656" xr:uid="{00000000-0005-0000-0000-0000E81D0000}"/>
    <cellStyle name="Currency 2 6 4 2 2 4 2 2" xfId="7657" xr:uid="{00000000-0005-0000-0000-0000E91D0000}"/>
    <cellStyle name="Currency 2 6 4 2 2 4 3" xfId="7658" xr:uid="{00000000-0005-0000-0000-0000EA1D0000}"/>
    <cellStyle name="Currency 2 6 4 2 2 5" xfId="7659" xr:uid="{00000000-0005-0000-0000-0000EB1D0000}"/>
    <cellStyle name="Currency 2 6 4 2 2 5 2" xfId="7660" xr:uid="{00000000-0005-0000-0000-0000EC1D0000}"/>
    <cellStyle name="Currency 2 6 4 2 2 5 2 2" xfId="7661" xr:uid="{00000000-0005-0000-0000-0000ED1D0000}"/>
    <cellStyle name="Currency 2 6 4 2 2 5 3" xfId="7662" xr:uid="{00000000-0005-0000-0000-0000EE1D0000}"/>
    <cellStyle name="Currency 2 6 4 2 2 6" xfId="7663" xr:uid="{00000000-0005-0000-0000-0000EF1D0000}"/>
    <cellStyle name="Currency 2 6 4 2 2 6 2" xfId="7664" xr:uid="{00000000-0005-0000-0000-0000F01D0000}"/>
    <cellStyle name="Currency 2 6 4 2 2 6 2 2" xfId="7665" xr:uid="{00000000-0005-0000-0000-0000F11D0000}"/>
    <cellStyle name="Currency 2 6 4 2 2 6 3" xfId="7666" xr:uid="{00000000-0005-0000-0000-0000F21D0000}"/>
    <cellStyle name="Currency 2 6 4 2 2 7" xfId="7667" xr:uid="{00000000-0005-0000-0000-0000F31D0000}"/>
    <cellStyle name="Currency 2 6 4 2 2 7 2" xfId="7668" xr:uid="{00000000-0005-0000-0000-0000F41D0000}"/>
    <cellStyle name="Currency 2 6 4 2 2 8" xfId="7669" xr:uid="{00000000-0005-0000-0000-0000F51D0000}"/>
    <cellStyle name="Currency 2 6 4 2 2 8 2" xfId="7670" xr:uid="{00000000-0005-0000-0000-0000F61D0000}"/>
    <cellStyle name="Currency 2 6 4 2 2 9" xfId="7671" xr:uid="{00000000-0005-0000-0000-0000F71D0000}"/>
    <cellStyle name="Currency 2 6 4 2 3" xfId="7672" xr:uid="{00000000-0005-0000-0000-0000F81D0000}"/>
    <cellStyle name="Currency 2 6 4 2 3 10" xfId="7673" xr:uid="{00000000-0005-0000-0000-0000F91D0000}"/>
    <cellStyle name="Currency 2 6 4 2 3 2" xfId="7674" xr:uid="{00000000-0005-0000-0000-0000FA1D0000}"/>
    <cellStyle name="Currency 2 6 4 2 3 2 2" xfId="7675" xr:uid="{00000000-0005-0000-0000-0000FB1D0000}"/>
    <cellStyle name="Currency 2 6 4 2 3 2 3" xfId="7676" xr:uid="{00000000-0005-0000-0000-0000FC1D0000}"/>
    <cellStyle name="Currency 2 6 4 2 3 3" xfId="7677" xr:uid="{00000000-0005-0000-0000-0000FD1D0000}"/>
    <cellStyle name="Currency 2 6 4 2 3 3 2" xfId="7678" xr:uid="{00000000-0005-0000-0000-0000FE1D0000}"/>
    <cellStyle name="Currency 2 6 4 2 3 3 3" xfId="7679" xr:uid="{00000000-0005-0000-0000-0000FF1D0000}"/>
    <cellStyle name="Currency 2 6 4 2 3 4" xfId="7680" xr:uid="{00000000-0005-0000-0000-0000001E0000}"/>
    <cellStyle name="Currency 2 6 4 2 3 4 2" xfId="7681" xr:uid="{00000000-0005-0000-0000-0000011E0000}"/>
    <cellStyle name="Currency 2 6 4 2 3 4 2 2" xfId="7682" xr:uid="{00000000-0005-0000-0000-0000021E0000}"/>
    <cellStyle name="Currency 2 6 4 2 3 4 3" xfId="7683" xr:uid="{00000000-0005-0000-0000-0000031E0000}"/>
    <cellStyle name="Currency 2 6 4 2 3 5" xfId="7684" xr:uid="{00000000-0005-0000-0000-0000041E0000}"/>
    <cellStyle name="Currency 2 6 4 2 3 5 2" xfId="7685" xr:uid="{00000000-0005-0000-0000-0000051E0000}"/>
    <cellStyle name="Currency 2 6 4 2 3 5 2 2" xfId="7686" xr:uid="{00000000-0005-0000-0000-0000061E0000}"/>
    <cellStyle name="Currency 2 6 4 2 3 5 3" xfId="7687" xr:uid="{00000000-0005-0000-0000-0000071E0000}"/>
    <cellStyle name="Currency 2 6 4 2 3 6" xfId="7688" xr:uid="{00000000-0005-0000-0000-0000081E0000}"/>
    <cellStyle name="Currency 2 6 4 2 3 6 2" xfId="7689" xr:uid="{00000000-0005-0000-0000-0000091E0000}"/>
    <cellStyle name="Currency 2 6 4 2 3 6 2 2" xfId="7690" xr:uid="{00000000-0005-0000-0000-00000A1E0000}"/>
    <cellStyle name="Currency 2 6 4 2 3 6 3" xfId="7691" xr:uid="{00000000-0005-0000-0000-00000B1E0000}"/>
    <cellStyle name="Currency 2 6 4 2 3 7" xfId="7692" xr:uid="{00000000-0005-0000-0000-00000C1E0000}"/>
    <cellStyle name="Currency 2 6 4 2 3 7 2" xfId="7693" xr:uid="{00000000-0005-0000-0000-00000D1E0000}"/>
    <cellStyle name="Currency 2 6 4 2 3 8" xfId="7694" xr:uid="{00000000-0005-0000-0000-00000E1E0000}"/>
    <cellStyle name="Currency 2 6 4 2 3 8 2" xfId="7695" xr:uid="{00000000-0005-0000-0000-00000F1E0000}"/>
    <cellStyle name="Currency 2 6 4 2 3 9" xfId="7696" xr:uid="{00000000-0005-0000-0000-0000101E0000}"/>
    <cellStyle name="Currency 2 6 4 2 4" xfId="7697" xr:uid="{00000000-0005-0000-0000-0000111E0000}"/>
    <cellStyle name="Currency 2 6 4 2 4 10" xfId="7698" xr:uid="{00000000-0005-0000-0000-0000121E0000}"/>
    <cellStyle name="Currency 2 6 4 2 4 2" xfId="7699" xr:uid="{00000000-0005-0000-0000-0000131E0000}"/>
    <cellStyle name="Currency 2 6 4 2 4 3" xfId="7700" xr:uid="{00000000-0005-0000-0000-0000141E0000}"/>
    <cellStyle name="Currency 2 6 4 2 4 3 2" xfId="7701" xr:uid="{00000000-0005-0000-0000-0000151E0000}"/>
    <cellStyle name="Currency 2 6 4 2 4 3 2 2" xfId="7702" xr:uid="{00000000-0005-0000-0000-0000161E0000}"/>
    <cellStyle name="Currency 2 6 4 2 4 3 3" xfId="7703" xr:uid="{00000000-0005-0000-0000-0000171E0000}"/>
    <cellStyle name="Currency 2 6 4 2 4 4" xfId="7704" xr:uid="{00000000-0005-0000-0000-0000181E0000}"/>
    <cellStyle name="Currency 2 6 4 2 4 4 2" xfId="7705" xr:uid="{00000000-0005-0000-0000-0000191E0000}"/>
    <cellStyle name="Currency 2 6 4 2 4 4 2 2" xfId="7706" xr:uid="{00000000-0005-0000-0000-00001A1E0000}"/>
    <cellStyle name="Currency 2 6 4 2 4 4 3" xfId="7707" xr:uid="{00000000-0005-0000-0000-00001B1E0000}"/>
    <cellStyle name="Currency 2 6 4 2 4 5" xfId="7708" xr:uid="{00000000-0005-0000-0000-00001C1E0000}"/>
    <cellStyle name="Currency 2 6 4 2 4 5 2" xfId="7709" xr:uid="{00000000-0005-0000-0000-00001D1E0000}"/>
    <cellStyle name="Currency 2 6 4 2 4 5 2 2" xfId="7710" xr:uid="{00000000-0005-0000-0000-00001E1E0000}"/>
    <cellStyle name="Currency 2 6 4 2 4 5 3" xfId="7711" xr:uid="{00000000-0005-0000-0000-00001F1E0000}"/>
    <cellStyle name="Currency 2 6 4 2 4 6" xfId="7712" xr:uid="{00000000-0005-0000-0000-0000201E0000}"/>
    <cellStyle name="Currency 2 6 4 2 4 6 2" xfId="7713" xr:uid="{00000000-0005-0000-0000-0000211E0000}"/>
    <cellStyle name="Currency 2 6 4 2 4 7" xfId="7714" xr:uid="{00000000-0005-0000-0000-0000221E0000}"/>
    <cellStyle name="Currency 2 6 4 2 4 7 2" xfId="7715" xr:uid="{00000000-0005-0000-0000-0000231E0000}"/>
    <cellStyle name="Currency 2 6 4 2 4 8" xfId="7716" xr:uid="{00000000-0005-0000-0000-0000241E0000}"/>
    <cellStyle name="Currency 2 6 4 2 4 9" xfId="7717" xr:uid="{00000000-0005-0000-0000-0000251E0000}"/>
    <cellStyle name="Currency 2 6 4 2 5" xfId="7718" xr:uid="{00000000-0005-0000-0000-0000261E0000}"/>
    <cellStyle name="Currency 2 6 4 2 5 2" xfId="7719" xr:uid="{00000000-0005-0000-0000-0000271E0000}"/>
    <cellStyle name="Currency 2 6 4 2 5 3" xfId="7720" xr:uid="{00000000-0005-0000-0000-0000281E0000}"/>
    <cellStyle name="Currency 2 6 4 2 5 4" xfId="7721" xr:uid="{00000000-0005-0000-0000-0000291E0000}"/>
    <cellStyle name="Currency 2 6 4 2 6" xfId="7722" xr:uid="{00000000-0005-0000-0000-00002A1E0000}"/>
    <cellStyle name="Currency 2 6 4 2 6 2" xfId="7723" xr:uid="{00000000-0005-0000-0000-00002B1E0000}"/>
    <cellStyle name="Currency 2 6 4 2 6 2 2" xfId="7724" xr:uid="{00000000-0005-0000-0000-00002C1E0000}"/>
    <cellStyle name="Currency 2 6 4 2 6 2 2 2" xfId="7725" xr:uid="{00000000-0005-0000-0000-00002D1E0000}"/>
    <cellStyle name="Currency 2 6 4 2 6 2 3" xfId="7726" xr:uid="{00000000-0005-0000-0000-00002E1E0000}"/>
    <cellStyle name="Currency 2 6 4 2 6 3" xfId="7727" xr:uid="{00000000-0005-0000-0000-00002F1E0000}"/>
    <cellStyle name="Currency 2 6 4 2 6 3 2" xfId="7728" xr:uid="{00000000-0005-0000-0000-0000301E0000}"/>
    <cellStyle name="Currency 2 6 4 2 6 3 2 2" xfId="7729" xr:uid="{00000000-0005-0000-0000-0000311E0000}"/>
    <cellStyle name="Currency 2 6 4 2 6 3 3" xfId="7730" xr:uid="{00000000-0005-0000-0000-0000321E0000}"/>
    <cellStyle name="Currency 2 6 4 2 6 4" xfId="7731" xr:uid="{00000000-0005-0000-0000-0000331E0000}"/>
    <cellStyle name="Currency 2 6 4 2 6 4 2" xfId="7732" xr:uid="{00000000-0005-0000-0000-0000341E0000}"/>
    <cellStyle name="Currency 2 6 4 2 6 4 2 2" xfId="7733" xr:uid="{00000000-0005-0000-0000-0000351E0000}"/>
    <cellStyle name="Currency 2 6 4 2 6 4 3" xfId="7734" xr:uid="{00000000-0005-0000-0000-0000361E0000}"/>
    <cellStyle name="Currency 2 6 4 2 6 5" xfId="7735" xr:uid="{00000000-0005-0000-0000-0000371E0000}"/>
    <cellStyle name="Currency 2 6 4 2 6 5 2" xfId="7736" xr:uid="{00000000-0005-0000-0000-0000381E0000}"/>
    <cellStyle name="Currency 2 6 4 2 6 6" xfId="7737" xr:uid="{00000000-0005-0000-0000-0000391E0000}"/>
    <cellStyle name="Currency 2 6 4 2 6 6 2" xfId="7738" xr:uid="{00000000-0005-0000-0000-00003A1E0000}"/>
    <cellStyle name="Currency 2 6 4 2 6 7" xfId="7739" xr:uid="{00000000-0005-0000-0000-00003B1E0000}"/>
    <cellStyle name="Currency 2 6 4 2 7" xfId="7740" xr:uid="{00000000-0005-0000-0000-00003C1E0000}"/>
    <cellStyle name="Currency 2 6 4 2 7 2" xfId="7741" xr:uid="{00000000-0005-0000-0000-00003D1E0000}"/>
    <cellStyle name="Currency 2 6 4 2 7 2 2" xfId="7742" xr:uid="{00000000-0005-0000-0000-00003E1E0000}"/>
    <cellStyle name="Currency 2 6 4 2 7 3" xfId="7743" xr:uid="{00000000-0005-0000-0000-00003F1E0000}"/>
    <cellStyle name="Currency 2 6 4 2 8" xfId="7744" xr:uid="{00000000-0005-0000-0000-0000401E0000}"/>
    <cellStyle name="Currency 2 6 4 2 8 2" xfId="7745" xr:uid="{00000000-0005-0000-0000-0000411E0000}"/>
    <cellStyle name="Currency 2 6 4 2 8 2 2" xfId="7746" xr:uid="{00000000-0005-0000-0000-0000421E0000}"/>
    <cellStyle name="Currency 2 6 4 2 8 3" xfId="7747" xr:uid="{00000000-0005-0000-0000-0000431E0000}"/>
    <cellStyle name="Currency 2 6 4 2 9" xfId="7748" xr:uid="{00000000-0005-0000-0000-0000441E0000}"/>
    <cellStyle name="Currency 2 6 4 3" xfId="7749" xr:uid="{00000000-0005-0000-0000-0000451E0000}"/>
    <cellStyle name="Currency 2 6 4 3 10" xfId="7750" xr:uid="{00000000-0005-0000-0000-0000461E0000}"/>
    <cellStyle name="Currency 2 6 4 3 11" xfId="7751" xr:uid="{00000000-0005-0000-0000-0000471E0000}"/>
    <cellStyle name="Currency 2 6 4 3 12" xfId="7752" xr:uid="{00000000-0005-0000-0000-0000481E0000}"/>
    <cellStyle name="Currency 2 6 4 3 13" xfId="7753" xr:uid="{00000000-0005-0000-0000-0000491E0000}"/>
    <cellStyle name="Currency 2 6 4 3 2" xfId="7754" xr:uid="{00000000-0005-0000-0000-00004A1E0000}"/>
    <cellStyle name="Currency 2 6 4 3 2 10" xfId="7755" xr:uid="{00000000-0005-0000-0000-00004B1E0000}"/>
    <cellStyle name="Currency 2 6 4 3 2 2" xfId="7756" xr:uid="{00000000-0005-0000-0000-00004C1E0000}"/>
    <cellStyle name="Currency 2 6 4 3 2 2 2" xfId="7757" xr:uid="{00000000-0005-0000-0000-00004D1E0000}"/>
    <cellStyle name="Currency 2 6 4 3 2 2 3" xfId="7758" xr:uid="{00000000-0005-0000-0000-00004E1E0000}"/>
    <cellStyle name="Currency 2 6 4 3 2 3" xfId="7759" xr:uid="{00000000-0005-0000-0000-00004F1E0000}"/>
    <cellStyle name="Currency 2 6 4 3 2 3 2" xfId="7760" xr:uid="{00000000-0005-0000-0000-0000501E0000}"/>
    <cellStyle name="Currency 2 6 4 3 2 3 3" xfId="7761" xr:uid="{00000000-0005-0000-0000-0000511E0000}"/>
    <cellStyle name="Currency 2 6 4 3 2 3 4" xfId="7762" xr:uid="{00000000-0005-0000-0000-0000521E0000}"/>
    <cellStyle name="Currency 2 6 4 3 2 4" xfId="7763" xr:uid="{00000000-0005-0000-0000-0000531E0000}"/>
    <cellStyle name="Currency 2 6 4 3 2 4 2" xfId="7764" xr:uid="{00000000-0005-0000-0000-0000541E0000}"/>
    <cellStyle name="Currency 2 6 4 3 2 4 2 2" xfId="7765" xr:uid="{00000000-0005-0000-0000-0000551E0000}"/>
    <cellStyle name="Currency 2 6 4 3 2 4 3" xfId="7766" xr:uid="{00000000-0005-0000-0000-0000561E0000}"/>
    <cellStyle name="Currency 2 6 4 3 2 5" xfId="7767" xr:uid="{00000000-0005-0000-0000-0000571E0000}"/>
    <cellStyle name="Currency 2 6 4 3 2 5 2" xfId="7768" xr:uid="{00000000-0005-0000-0000-0000581E0000}"/>
    <cellStyle name="Currency 2 6 4 3 2 5 2 2" xfId="7769" xr:uid="{00000000-0005-0000-0000-0000591E0000}"/>
    <cellStyle name="Currency 2 6 4 3 2 5 3" xfId="7770" xr:uid="{00000000-0005-0000-0000-00005A1E0000}"/>
    <cellStyle name="Currency 2 6 4 3 2 6" xfId="7771" xr:uid="{00000000-0005-0000-0000-00005B1E0000}"/>
    <cellStyle name="Currency 2 6 4 3 2 6 2" xfId="7772" xr:uid="{00000000-0005-0000-0000-00005C1E0000}"/>
    <cellStyle name="Currency 2 6 4 3 2 6 2 2" xfId="7773" xr:uid="{00000000-0005-0000-0000-00005D1E0000}"/>
    <cellStyle name="Currency 2 6 4 3 2 6 3" xfId="7774" xr:uid="{00000000-0005-0000-0000-00005E1E0000}"/>
    <cellStyle name="Currency 2 6 4 3 2 7" xfId="7775" xr:uid="{00000000-0005-0000-0000-00005F1E0000}"/>
    <cellStyle name="Currency 2 6 4 3 2 7 2" xfId="7776" xr:uid="{00000000-0005-0000-0000-0000601E0000}"/>
    <cellStyle name="Currency 2 6 4 3 2 8" xfId="7777" xr:uid="{00000000-0005-0000-0000-0000611E0000}"/>
    <cellStyle name="Currency 2 6 4 3 2 8 2" xfId="7778" xr:uid="{00000000-0005-0000-0000-0000621E0000}"/>
    <cellStyle name="Currency 2 6 4 3 2 9" xfId="7779" xr:uid="{00000000-0005-0000-0000-0000631E0000}"/>
    <cellStyle name="Currency 2 6 4 3 3" xfId="7780" xr:uid="{00000000-0005-0000-0000-0000641E0000}"/>
    <cellStyle name="Currency 2 6 4 3 3 2" xfId="7781" xr:uid="{00000000-0005-0000-0000-0000651E0000}"/>
    <cellStyle name="Currency 2 6 4 3 3 2 2" xfId="7782" xr:uid="{00000000-0005-0000-0000-0000661E0000}"/>
    <cellStyle name="Currency 2 6 4 3 3 2 3" xfId="7783" xr:uid="{00000000-0005-0000-0000-0000671E0000}"/>
    <cellStyle name="Currency 2 6 4 3 3 3" xfId="7784" xr:uid="{00000000-0005-0000-0000-0000681E0000}"/>
    <cellStyle name="Currency 2 6 4 3 4" xfId="7785" xr:uid="{00000000-0005-0000-0000-0000691E0000}"/>
    <cellStyle name="Currency 2 6 4 3 4 2" xfId="7786" xr:uid="{00000000-0005-0000-0000-00006A1E0000}"/>
    <cellStyle name="Currency 2 6 4 3 4 3" xfId="7787" xr:uid="{00000000-0005-0000-0000-00006B1E0000}"/>
    <cellStyle name="Currency 2 6 4 3 4 4" xfId="7788" xr:uid="{00000000-0005-0000-0000-00006C1E0000}"/>
    <cellStyle name="Currency 2 6 4 3 5" xfId="7789" xr:uid="{00000000-0005-0000-0000-00006D1E0000}"/>
    <cellStyle name="Currency 2 6 4 3 5 2" xfId="7790" xr:uid="{00000000-0005-0000-0000-00006E1E0000}"/>
    <cellStyle name="Currency 2 6 4 3 5 2 2" xfId="7791" xr:uid="{00000000-0005-0000-0000-00006F1E0000}"/>
    <cellStyle name="Currency 2 6 4 3 5 3" xfId="7792" xr:uid="{00000000-0005-0000-0000-0000701E0000}"/>
    <cellStyle name="Currency 2 6 4 3 6" xfId="7793" xr:uid="{00000000-0005-0000-0000-0000711E0000}"/>
    <cellStyle name="Currency 2 6 4 3 6 2" xfId="7794" xr:uid="{00000000-0005-0000-0000-0000721E0000}"/>
    <cellStyle name="Currency 2 6 4 3 6 2 2" xfId="7795" xr:uid="{00000000-0005-0000-0000-0000731E0000}"/>
    <cellStyle name="Currency 2 6 4 3 6 3" xfId="7796" xr:uid="{00000000-0005-0000-0000-0000741E0000}"/>
    <cellStyle name="Currency 2 6 4 3 7" xfId="7797" xr:uid="{00000000-0005-0000-0000-0000751E0000}"/>
    <cellStyle name="Currency 2 6 4 3 7 2" xfId="7798" xr:uid="{00000000-0005-0000-0000-0000761E0000}"/>
    <cellStyle name="Currency 2 6 4 3 7 2 2" xfId="7799" xr:uid="{00000000-0005-0000-0000-0000771E0000}"/>
    <cellStyle name="Currency 2 6 4 3 7 3" xfId="7800" xr:uid="{00000000-0005-0000-0000-0000781E0000}"/>
    <cellStyle name="Currency 2 6 4 3 8" xfId="7801" xr:uid="{00000000-0005-0000-0000-0000791E0000}"/>
    <cellStyle name="Currency 2 6 4 3 8 2" xfId="7802" xr:uid="{00000000-0005-0000-0000-00007A1E0000}"/>
    <cellStyle name="Currency 2 6 4 3 9" xfId="7803" xr:uid="{00000000-0005-0000-0000-00007B1E0000}"/>
    <cellStyle name="Currency 2 6 4 3 9 2" xfId="7804" xr:uid="{00000000-0005-0000-0000-00007C1E0000}"/>
    <cellStyle name="Currency 2 6 4 4" xfId="7805" xr:uid="{00000000-0005-0000-0000-00007D1E0000}"/>
    <cellStyle name="Currency 2 6 4 4 2" xfId="7806" xr:uid="{00000000-0005-0000-0000-00007E1E0000}"/>
    <cellStyle name="Currency 2 6 4 4 2 10" xfId="7807" xr:uid="{00000000-0005-0000-0000-00007F1E0000}"/>
    <cellStyle name="Currency 2 6 4 4 2 11" xfId="7808" xr:uid="{00000000-0005-0000-0000-0000801E0000}"/>
    <cellStyle name="Currency 2 6 4 4 2 2" xfId="7809" xr:uid="{00000000-0005-0000-0000-0000811E0000}"/>
    <cellStyle name="Currency 2 6 4 4 2 2 2" xfId="7810" xr:uid="{00000000-0005-0000-0000-0000821E0000}"/>
    <cellStyle name="Currency 2 6 4 4 2 2 3" xfId="7811" xr:uid="{00000000-0005-0000-0000-0000831E0000}"/>
    <cellStyle name="Currency 2 6 4 4 2 3" xfId="7812" xr:uid="{00000000-0005-0000-0000-0000841E0000}"/>
    <cellStyle name="Currency 2 6 4 4 2 3 2" xfId="7813" xr:uid="{00000000-0005-0000-0000-0000851E0000}"/>
    <cellStyle name="Currency 2 6 4 4 2 3 3" xfId="7814" xr:uid="{00000000-0005-0000-0000-0000861E0000}"/>
    <cellStyle name="Currency 2 6 4 4 2 4" xfId="7815" xr:uid="{00000000-0005-0000-0000-0000871E0000}"/>
    <cellStyle name="Currency 2 6 4 4 2 4 2" xfId="7816" xr:uid="{00000000-0005-0000-0000-0000881E0000}"/>
    <cellStyle name="Currency 2 6 4 4 2 4 2 2" xfId="7817" xr:uid="{00000000-0005-0000-0000-0000891E0000}"/>
    <cellStyle name="Currency 2 6 4 4 2 4 3" xfId="7818" xr:uid="{00000000-0005-0000-0000-00008A1E0000}"/>
    <cellStyle name="Currency 2 6 4 4 2 5" xfId="7819" xr:uid="{00000000-0005-0000-0000-00008B1E0000}"/>
    <cellStyle name="Currency 2 6 4 4 2 5 2" xfId="7820" xr:uid="{00000000-0005-0000-0000-00008C1E0000}"/>
    <cellStyle name="Currency 2 6 4 4 2 5 2 2" xfId="7821" xr:uid="{00000000-0005-0000-0000-00008D1E0000}"/>
    <cellStyle name="Currency 2 6 4 4 2 5 3" xfId="7822" xr:uid="{00000000-0005-0000-0000-00008E1E0000}"/>
    <cellStyle name="Currency 2 6 4 4 2 6" xfId="7823" xr:uid="{00000000-0005-0000-0000-00008F1E0000}"/>
    <cellStyle name="Currency 2 6 4 4 2 6 2" xfId="7824" xr:uid="{00000000-0005-0000-0000-0000901E0000}"/>
    <cellStyle name="Currency 2 6 4 4 2 6 2 2" xfId="7825" xr:uid="{00000000-0005-0000-0000-0000911E0000}"/>
    <cellStyle name="Currency 2 6 4 4 2 6 3" xfId="7826" xr:uid="{00000000-0005-0000-0000-0000921E0000}"/>
    <cellStyle name="Currency 2 6 4 4 2 7" xfId="7827" xr:uid="{00000000-0005-0000-0000-0000931E0000}"/>
    <cellStyle name="Currency 2 6 4 4 2 7 2" xfId="7828" xr:uid="{00000000-0005-0000-0000-0000941E0000}"/>
    <cellStyle name="Currency 2 6 4 4 2 8" xfId="7829" xr:uid="{00000000-0005-0000-0000-0000951E0000}"/>
    <cellStyle name="Currency 2 6 4 4 2 8 2" xfId="7830" xr:uid="{00000000-0005-0000-0000-0000961E0000}"/>
    <cellStyle name="Currency 2 6 4 4 2 9" xfId="7831" xr:uid="{00000000-0005-0000-0000-0000971E0000}"/>
    <cellStyle name="Currency 2 6 4 4 3" xfId="7832" xr:uid="{00000000-0005-0000-0000-0000981E0000}"/>
    <cellStyle name="Currency 2 6 4 4 3 2" xfId="7833" xr:uid="{00000000-0005-0000-0000-0000991E0000}"/>
    <cellStyle name="Currency 2 6 4 4 3 2 2" xfId="7834" xr:uid="{00000000-0005-0000-0000-00009A1E0000}"/>
    <cellStyle name="Currency 2 6 4 4 3 2 3" xfId="7835" xr:uid="{00000000-0005-0000-0000-00009B1E0000}"/>
    <cellStyle name="Currency 2 6 4 4 3 3" xfId="7836" xr:uid="{00000000-0005-0000-0000-00009C1E0000}"/>
    <cellStyle name="Currency 2 6 4 4 4" xfId="7837" xr:uid="{00000000-0005-0000-0000-00009D1E0000}"/>
    <cellStyle name="Currency 2 6 4 4 4 2" xfId="7838" xr:uid="{00000000-0005-0000-0000-00009E1E0000}"/>
    <cellStyle name="Currency 2 6 4 4 4 2 2" xfId="7839" xr:uid="{00000000-0005-0000-0000-00009F1E0000}"/>
    <cellStyle name="Currency 2 6 4 4 4 3" xfId="7840" xr:uid="{00000000-0005-0000-0000-0000A01E0000}"/>
    <cellStyle name="Currency 2 6 4 4 4 4" xfId="7841" xr:uid="{00000000-0005-0000-0000-0000A11E0000}"/>
    <cellStyle name="Currency 2 6 4 4 5" xfId="7842" xr:uid="{00000000-0005-0000-0000-0000A21E0000}"/>
    <cellStyle name="Currency 2 6 4 4 5 2" xfId="7843" xr:uid="{00000000-0005-0000-0000-0000A31E0000}"/>
    <cellStyle name="Currency 2 6 4 4 5 2 2" xfId="7844" xr:uid="{00000000-0005-0000-0000-0000A41E0000}"/>
    <cellStyle name="Currency 2 6 4 4 5 3" xfId="7845" xr:uid="{00000000-0005-0000-0000-0000A51E0000}"/>
    <cellStyle name="Currency 2 6 4 4 6" xfId="7846" xr:uid="{00000000-0005-0000-0000-0000A61E0000}"/>
    <cellStyle name="Currency 2 6 4 4 7" xfId="7847" xr:uid="{00000000-0005-0000-0000-0000A71E0000}"/>
    <cellStyle name="Currency 2 6 4 5" xfId="7848" xr:uid="{00000000-0005-0000-0000-0000A81E0000}"/>
    <cellStyle name="Currency 2 6 4 5 10" xfId="7849" xr:uid="{00000000-0005-0000-0000-0000A91E0000}"/>
    <cellStyle name="Currency 2 6 4 5 2" xfId="7850" xr:uid="{00000000-0005-0000-0000-0000AA1E0000}"/>
    <cellStyle name="Currency 2 6 4 5 2 2" xfId="7851" xr:uid="{00000000-0005-0000-0000-0000AB1E0000}"/>
    <cellStyle name="Currency 2 6 4 5 2 3" xfId="7852" xr:uid="{00000000-0005-0000-0000-0000AC1E0000}"/>
    <cellStyle name="Currency 2 6 4 5 3" xfId="7853" xr:uid="{00000000-0005-0000-0000-0000AD1E0000}"/>
    <cellStyle name="Currency 2 6 4 5 3 2" xfId="7854" xr:uid="{00000000-0005-0000-0000-0000AE1E0000}"/>
    <cellStyle name="Currency 2 6 4 5 3 3" xfId="7855" xr:uid="{00000000-0005-0000-0000-0000AF1E0000}"/>
    <cellStyle name="Currency 2 6 4 5 4" xfId="7856" xr:uid="{00000000-0005-0000-0000-0000B01E0000}"/>
    <cellStyle name="Currency 2 6 4 5 4 2" xfId="7857" xr:uid="{00000000-0005-0000-0000-0000B11E0000}"/>
    <cellStyle name="Currency 2 6 4 5 4 2 2" xfId="7858" xr:uid="{00000000-0005-0000-0000-0000B21E0000}"/>
    <cellStyle name="Currency 2 6 4 5 4 3" xfId="7859" xr:uid="{00000000-0005-0000-0000-0000B31E0000}"/>
    <cellStyle name="Currency 2 6 4 5 5" xfId="7860" xr:uid="{00000000-0005-0000-0000-0000B41E0000}"/>
    <cellStyle name="Currency 2 6 4 5 5 2" xfId="7861" xr:uid="{00000000-0005-0000-0000-0000B51E0000}"/>
    <cellStyle name="Currency 2 6 4 5 5 2 2" xfId="7862" xr:uid="{00000000-0005-0000-0000-0000B61E0000}"/>
    <cellStyle name="Currency 2 6 4 5 5 3" xfId="7863" xr:uid="{00000000-0005-0000-0000-0000B71E0000}"/>
    <cellStyle name="Currency 2 6 4 5 6" xfId="7864" xr:uid="{00000000-0005-0000-0000-0000B81E0000}"/>
    <cellStyle name="Currency 2 6 4 5 6 2" xfId="7865" xr:uid="{00000000-0005-0000-0000-0000B91E0000}"/>
    <cellStyle name="Currency 2 6 4 5 6 2 2" xfId="7866" xr:uid="{00000000-0005-0000-0000-0000BA1E0000}"/>
    <cellStyle name="Currency 2 6 4 5 6 3" xfId="7867" xr:uid="{00000000-0005-0000-0000-0000BB1E0000}"/>
    <cellStyle name="Currency 2 6 4 5 7" xfId="7868" xr:uid="{00000000-0005-0000-0000-0000BC1E0000}"/>
    <cellStyle name="Currency 2 6 4 5 7 2" xfId="7869" xr:uid="{00000000-0005-0000-0000-0000BD1E0000}"/>
    <cellStyle name="Currency 2 6 4 5 8" xfId="7870" xr:uid="{00000000-0005-0000-0000-0000BE1E0000}"/>
    <cellStyle name="Currency 2 6 4 5 8 2" xfId="7871" xr:uid="{00000000-0005-0000-0000-0000BF1E0000}"/>
    <cellStyle name="Currency 2 6 4 5 9" xfId="7872" xr:uid="{00000000-0005-0000-0000-0000C01E0000}"/>
    <cellStyle name="Currency 2 6 4 6" xfId="7873" xr:uid="{00000000-0005-0000-0000-0000C11E0000}"/>
    <cellStyle name="Currency 2 6 4 6 10" xfId="7874" xr:uid="{00000000-0005-0000-0000-0000C21E0000}"/>
    <cellStyle name="Currency 2 6 4 6 11" xfId="7875" xr:uid="{00000000-0005-0000-0000-0000C31E0000}"/>
    <cellStyle name="Currency 2 6 4 6 12" xfId="7876" xr:uid="{00000000-0005-0000-0000-0000C41E0000}"/>
    <cellStyle name="Currency 2 6 4 6 2" xfId="7877" xr:uid="{00000000-0005-0000-0000-0000C51E0000}"/>
    <cellStyle name="Currency 2 6 4 6 2 2" xfId="7878" xr:uid="{00000000-0005-0000-0000-0000C61E0000}"/>
    <cellStyle name="Currency 2 6 4 6 2 3" xfId="7879" xr:uid="{00000000-0005-0000-0000-0000C71E0000}"/>
    <cellStyle name="Currency 2 6 4 6 3" xfId="7880" xr:uid="{00000000-0005-0000-0000-0000C81E0000}"/>
    <cellStyle name="Currency 2 6 4 6 3 2" xfId="7881" xr:uid="{00000000-0005-0000-0000-0000C91E0000}"/>
    <cellStyle name="Currency 2 6 4 6 3 3" xfId="7882" xr:uid="{00000000-0005-0000-0000-0000CA1E0000}"/>
    <cellStyle name="Currency 2 6 4 6 4" xfId="7883" xr:uid="{00000000-0005-0000-0000-0000CB1E0000}"/>
    <cellStyle name="Currency 2 6 4 6 5" xfId="7884" xr:uid="{00000000-0005-0000-0000-0000CC1E0000}"/>
    <cellStyle name="Currency 2 6 4 6 5 2" xfId="7885" xr:uid="{00000000-0005-0000-0000-0000CD1E0000}"/>
    <cellStyle name="Currency 2 6 4 6 5 2 2" xfId="7886" xr:uid="{00000000-0005-0000-0000-0000CE1E0000}"/>
    <cellStyle name="Currency 2 6 4 6 5 3" xfId="7887" xr:uid="{00000000-0005-0000-0000-0000CF1E0000}"/>
    <cellStyle name="Currency 2 6 4 6 6" xfId="7888" xr:uid="{00000000-0005-0000-0000-0000D01E0000}"/>
    <cellStyle name="Currency 2 6 4 6 6 2" xfId="7889" xr:uid="{00000000-0005-0000-0000-0000D11E0000}"/>
    <cellStyle name="Currency 2 6 4 6 6 2 2" xfId="7890" xr:uid="{00000000-0005-0000-0000-0000D21E0000}"/>
    <cellStyle name="Currency 2 6 4 6 6 3" xfId="7891" xr:uid="{00000000-0005-0000-0000-0000D31E0000}"/>
    <cellStyle name="Currency 2 6 4 6 7" xfId="7892" xr:uid="{00000000-0005-0000-0000-0000D41E0000}"/>
    <cellStyle name="Currency 2 6 4 6 7 2" xfId="7893" xr:uid="{00000000-0005-0000-0000-0000D51E0000}"/>
    <cellStyle name="Currency 2 6 4 6 7 2 2" xfId="7894" xr:uid="{00000000-0005-0000-0000-0000D61E0000}"/>
    <cellStyle name="Currency 2 6 4 6 7 3" xfId="7895" xr:uid="{00000000-0005-0000-0000-0000D71E0000}"/>
    <cellStyle name="Currency 2 6 4 6 8" xfId="7896" xr:uid="{00000000-0005-0000-0000-0000D81E0000}"/>
    <cellStyle name="Currency 2 6 4 6 8 2" xfId="7897" xr:uid="{00000000-0005-0000-0000-0000D91E0000}"/>
    <cellStyle name="Currency 2 6 4 6 9" xfId="7898" xr:uid="{00000000-0005-0000-0000-0000DA1E0000}"/>
    <cellStyle name="Currency 2 6 4 6 9 2" xfId="7899" xr:uid="{00000000-0005-0000-0000-0000DB1E0000}"/>
    <cellStyle name="Currency 2 6 4 7" xfId="7900" xr:uid="{00000000-0005-0000-0000-0000DC1E0000}"/>
    <cellStyle name="Currency 2 6 4 7 2" xfId="7901" xr:uid="{00000000-0005-0000-0000-0000DD1E0000}"/>
    <cellStyle name="Currency 2 6 4 7 3" xfId="7902" xr:uid="{00000000-0005-0000-0000-0000DE1E0000}"/>
    <cellStyle name="Currency 2 6 4 8" xfId="7903" xr:uid="{00000000-0005-0000-0000-0000DF1E0000}"/>
    <cellStyle name="Currency 2 6 4 8 2" xfId="7904" xr:uid="{00000000-0005-0000-0000-0000E01E0000}"/>
    <cellStyle name="Currency 2 6 4 8 2 2" xfId="7905" xr:uid="{00000000-0005-0000-0000-0000E11E0000}"/>
    <cellStyle name="Currency 2 6 4 8 3" xfId="7906" xr:uid="{00000000-0005-0000-0000-0000E21E0000}"/>
    <cellStyle name="Currency 2 6 4 8 4" xfId="7907" xr:uid="{00000000-0005-0000-0000-0000E31E0000}"/>
    <cellStyle name="Currency 2 6 4 9" xfId="7908" xr:uid="{00000000-0005-0000-0000-0000E41E0000}"/>
    <cellStyle name="Currency 2 6 4 9 2" xfId="7909" xr:uid="{00000000-0005-0000-0000-0000E51E0000}"/>
    <cellStyle name="Currency 2 6 4 9 2 2" xfId="7910" xr:uid="{00000000-0005-0000-0000-0000E61E0000}"/>
    <cellStyle name="Currency 2 6 4 9 3" xfId="7911" xr:uid="{00000000-0005-0000-0000-0000E71E0000}"/>
    <cellStyle name="Currency 2 6 5" xfId="7912" xr:uid="{00000000-0005-0000-0000-0000E81E0000}"/>
    <cellStyle name="Currency 2 6 5 10" xfId="7913" xr:uid="{00000000-0005-0000-0000-0000E91E0000}"/>
    <cellStyle name="Currency 2 6 5 10 2" xfId="7914" xr:uid="{00000000-0005-0000-0000-0000EA1E0000}"/>
    <cellStyle name="Currency 2 6 5 10 2 2" xfId="7915" xr:uid="{00000000-0005-0000-0000-0000EB1E0000}"/>
    <cellStyle name="Currency 2 6 5 10 3" xfId="7916" xr:uid="{00000000-0005-0000-0000-0000EC1E0000}"/>
    <cellStyle name="Currency 2 6 5 11" xfId="7917" xr:uid="{00000000-0005-0000-0000-0000ED1E0000}"/>
    <cellStyle name="Currency 2 6 5 11 2" xfId="7918" xr:uid="{00000000-0005-0000-0000-0000EE1E0000}"/>
    <cellStyle name="Currency 2 6 5 12" xfId="7919" xr:uid="{00000000-0005-0000-0000-0000EF1E0000}"/>
    <cellStyle name="Currency 2 6 5 12 2" xfId="7920" xr:uid="{00000000-0005-0000-0000-0000F01E0000}"/>
    <cellStyle name="Currency 2 6 5 13" xfId="7921" xr:uid="{00000000-0005-0000-0000-0000F11E0000}"/>
    <cellStyle name="Currency 2 6 5 14" xfId="7922" xr:uid="{00000000-0005-0000-0000-0000F21E0000}"/>
    <cellStyle name="Currency 2 6 5 15" xfId="7923" xr:uid="{00000000-0005-0000-0000-0000F31E0000}"/>
    <cellStyle name="Currency 2 6 5 16" xfId="7924" xr:uid="{00000000-0005-0000-0000-0000F41E0000}"/>
    <cellStyle name="Currency 2 6 5 2" xfId="7925" xr:uid="{00000000-0005-0000-0000-0000F51E0000}"/>
    <cellStyle name="Currency 2 6 5 2 2" xfId="7926" xr:uid="{00000000-0005-0000-0000-0000F61E0000}"/>
    <cellStyle name="Currency 2 6 5 2 2 10" xfId="7927" xr:uid="{00000000-0005-0000-0000-0000F71E0000}"/>
    <cellStyle name="Currency 2 6 5 2 2 2" xfId="7928" xr:uid="{00000000-0005-0000-0000-0000F81E0000}"/>
    <cellStyle name="Currency 2 6 5 2 2 2 2" xfId="7929" xr:uid="{00000000-0005-0000-0000-0000F91E0000}"/>
    <cellStyle name="Currency 2 6 5 2 2 2 3" xfId="7930" xr:uid="{00000000-0005-0000-0000-0000FA1E0000}"/>
    <cellStyle name="Currency 2 6 5 2 2 3" xfId="7931" xr:uid="{00000000-0005-0000-0000-0000FB1E0000}"/>
    <cellStyle name="Currency 2 6 5 2 2 3 2" xfId="7932" xr:uid="{00000000-0005-0000-0000-0000FC1E0000}"/>
    <cellStyle name="Currency 2 6 5 2 2 3 3" xfId="7933" xr:uid="{00000000-0005-0000-0000-0000FD1E0000}"/>
    <cellStyle name="Currency 2 6 5 2 2 4" xfId="7934" xr:uid="{00000000-0005-0000-0000-0000FE1E0000}"/>
    <cellStyle name="Currency 2 6 5 2 2 4 2" xfId="7935" xr:uid="{00000000-0005-0000-0000-0000FF1E0000}"/>
    <cellStyle name="Currency 2 6 5 2 2 4 2 2" xfId="7936" xr:uid="{00000000-0005-0000-0000-0000001F0000}"/>
    <cellStyle name="Currency 2 6 5 2 2 4 3" xfId="7937" xr:uid="{00000000-0005-0000-0000-0000011F0000}"/>
    <cellStyle name="Currency 2 6 5 2 2 5" xfId="7938" xr:uid="{00000000-0005-0000-0000-0000021F0000}"/>
    <cellStyle name="Currency 2 6 5 2 2 5 2" xfId="7939" xr:uid="{00000000-0005-0000-0000-0000031F0000}"/>
    <cellStyle name="Currency 2 6 5 2 2 5 2 2" xfId="7940" xr:uid="{00000000-0005-0000-0000-0000041F0000}"/>
    <cellStyle name="Currency 2 6 5 2 2 5 3" xfId="7941" xr:uid="{00000000-0005-0000-0000-0000051F0000}"/>
    <cellStyle name="Currency 2 6 5 2 2 6" xfId="7942" xr:uid="{00000000-0005-0000-0000-0000061F0000}"/>
    <cellStyle name="Currency 2 6 5 2 2 6 2" xfId="7943" xr:uid="{00000000-0005-0000-0000-0000071F0000}"/>
    <cellStyle name="Currency 2 6 5 2 2 6 2 2" xfId="7944" xr:uid="{00000000-0005-0000-0000-0000081F0000}"/>
    <cellStyle name="Currency 2 6 5 2 2 6 3" xfId="7945" xr:uid="{00000000-0005-0000-0000-0000091F0000}"/>
    <cellStyle name="Currency 2 6 5 2 2 7" xfId="7946" xr:uid="{00000000-0005-0000-0000-00000A1F0000}"/>
    <cellStyle name="Currency 2 6 5 2 2 7 2" xfId="7947" xr:uid="{00000000-0005-0000-0000-00000B1F0000}"/>
    <cellStyle name="Currency 2 6 5 2 2 8" xfId="7948" xr:uid="{00000000-0005-0000-0000-00000C1F0000}"/>
    <cellStyle name="Currency 2 6 5 2 2 8 2" xfId="7949" xr:uid="{00000000-0005-0000-0000-00000D1F0000}"/>
    <cellStyle name="Currency 2 6 5 2 2 9" xfId="7950" xr:uid="{00000000-0005-0000-0000-00000E1F0000}"/>
    <cellStyle name="Currency 2 6 5 2 3" xfId="7951" xr:uid="{00000000-0005-0000-0000-00000F1F0000}"/>
    <cellStyle name="Currency 2 6 5 2 3 10" xfId="7952" xr:uid="{00000000-0005-0000-0000-0000101F0000}"/>
    <cellStyle name="Currency 2 6 5 2 3 2" xfId="7953" xr:uid="{00000000-0005-0000-0000-0000111F0000}"/>
    <cellStyle name="Currency 2 6 5 2 3 2 2" xfId="7954" xr:uid="{00000000-0005-0000-0000-0000121F0000}"/>
    <cellStyle name="Currency 2 6 5 2 3 2 3" xfId="7955" xr:uid="{00000000-0005-0000-0000-0000131F0000}"/>
    <cellStyle name="Currency 2 6 5 2 3 3" xfId="7956" xr:uid="{00000000-0005-0000-0000-0000141F0000}"/>
    <cellStyle name="Currency 2 6 5 2 3 3 2" xfId="7957" xr:uid="{00000000-0005-0000-0000-0000151F0000}"/>
    <cellStyle name="Currency 2 6 5 2 3 3 3" xfId="7958" xr:uid="{00000000-0005-0000-0000-0000161F0000}"/>
    <cellStyle name="Currency 2 6 5 2 3 4" xfId="7959" xr:uid="{00000000-0005-0000-0000-0000171F0000}"/>
    <cellStyle name="Currency 2 6 5 2 3 4 2" xfId="7960" xr:uid="{00000000-0005-0000-0000-0000181F0000}"/>
    <cellStyle name="Currency 2 6 5 2 3 4 2 2" xfId="7961" xr:uid="{00000000-0005-0000-0000-0000191F0000}"/>
    <cellStyle name="Currency 2 6 5 2 3 4 3" xfId="7962" xr:uid="{00000000-0005-0000-0000-00001A1F0000}"/>
    <cellStyle name="Currency 2 6 5 2 3 5" xfId="7963" xr:uid="{00000000-0005-0000-0000-00001B1F0000}"/>
    <cellStyle name="Currency 2 6 5 2 3 5 2" xfId="7964" xr:uid="{00000000-0005-0000-0000-00001C1F0000}"/>
    <cellStyle name="Currency 2 6 5 2 3 5 2 2" xfId="7965" xr:uid="{00000000-0005-0000-0000-00001D1F0000}"/>
    <cellStyle name="Currency 2 6 5 2 3 5 3" xfId="7966" xr:uid="{00000000-0005-0000-0000-00001E1F0000}"/>
    <cellStyle name="Currency 2 6 5 2 3 6" xfId="7967" xr:uid="{00000000-0005-0000-0000-00001F1F0000}"/>
    <cellStyle name="Currency 2 6 5 2 3 6 2" xfId="7968" xr:uid="{00000000-0005-0000-0000-0000201F0000}"/>
    <cellStyle name="Currency 2 6 5 2 3 6 2 2" xfId="7969" xr:uid="{00000000-0005-0000-0000-0000211F0000}"/>
    <cellStyle name="Currency 2 6 5 2 3 6 3" xfId="7970" xr:uid="{00000000-0005-0000-0000-0000221F0000}"/>
    <cellStyle name="Currency 2 6 5 2 3 7" xfId="7971" xr:uid="{00000000-0005-0000-0000-0000231F0000}"/>
    <cellStyle name="Currency 2 6 5 2 3 7 2" xfId="7972" xr:uid="{00000000-0005-0000-0000-0000241F0000}"/>
    <cellStyle name="Currency 2 6 5 2 3 8" xfId="7973" xr:uid="{00000000-0005-0000-0000-0000251F0000}"/>
    <cellStyle name="Currency 2 6 5 2 3 8 2" xfId="7974" xr:uid="{00000000-0005-0000-0000-0000261F0000}"/>
    <cellStyle name="Currency 2 6 5 2 3 9" xfId="7975" xr:uid="{00000000-0005-0000-0000-0000271F0000}"/>
    <cellStyle name="Currency 2 6 5 2 4" xfId="7976" xr:uid="{00000000-0005-0000-0000-0000281F0000}"/>
    <cellStyle name="Currency 2 6 5 2 4 10" xfId="7977" xr:uid="{00000000-0005-0000-0000-0000291F0000}"/>
    <cellStyle name="Currency 2 6 5 2 4 2" xfId="7978" xr:uid="{00000000-0005-0000-0000-00002A1F0000}"/>
    <cellStyle name="Currency 2 6 5 2 4 3" xfId="7979" xr:uid="{00000000-0005-0000-0000-00002B1F0000}"/>
    <cellStyle name="Currency 2 6 5 2 4 3 2" xfId="7980" xr:uid="{00000000-0005-0000-0000-00002C1F0000}"/>
    <cellStyle name="Currency 2 6 5 2 4 3 2 2" xfId="7981" xr:uid="{00000000-0005-0000-0000-00002D1F0000}"/>
    <cellStyle name="Currency 2 6 5 2 4 3 3" xfId="7982" xr:uid="{00000000-0005-0000-0000-00002E1F0000}"/>
    <cellStyle name="Currency 2 6 5 2 4 4" xfId="7983" xr:uid="{00000000-0005-0000-0000-00002F1F0000}"/>
    <cellStyle name="Currency 2 6 5 2 4 4 2" xfId="7984" xr:uid="{00000000-0005-0000-0000-0000301F0000}"/>
    <cellStyle name="Currency 2 6 5 2 4 4 2 2" xfId="7985" xr:uid="{00000000-0005-0000-0000-0000311F0000}"/>
    <cellStyle name="Currency 2 6 5 2 4 4 3" xfId="7986" xr:uid="{00000000-0005-0000-0000-0000321F0000}"/>
    <cellStyle name="Currency 2 6 5 2 4 5" xfId="7987" xr:uid="{00000000-0005-0000-0000-0000331F0000}"/>
    <cellStyle name="Currency 2 6 5 2 4 5 2" xfId="7988" xr:uid="{00000000-0005-0000-0000-0000341F0000}"/>
    <cellStyle name="Currency 2 6 5 2 4 5 2 2" xfId="7989" xr:uid="{00000000-0005-0000-0000-0000351F0000}"/>
    <cellStyle name="Currency 2 6 5 2 4 5 3" xfId="7990" xr:uid="{00000000-0005-0000-0000-0000361F0000}"/>
    <cellStyle name="Currency 2 6 5 2 4 6" xfId="7991" xr:uid="{00000000-0005-0000-0000-0000371F0000}"/>
    <cellStyle name="Currency 2 6 5 2 4 6 2" xfId="7992" xr:uid="{00000000-0005-0000-0000-0000381F0000}"/>
    <cellStyle name="Currency 2 6 5 2 4 7" xfId="7993" xr:uid="{00000000-0005-0000-0000-0000391F0000}"/>
    <cellStyle name="Currency 2 6 5 2 4 7 2" xfId="7994" xr:uid="{00000000-0005-0000-0000-00003A1F0000}"/>
    <cellStyle name="Currency 2 6 5 2 4 8" xfId="7995" xr:uid="{00000000-0005-0000-0000-00003B1F0000}"/>
    <cellStyle name="Currency 2 6 5 2 4 9" xfId="7996" xr:uid="{00000000-0005-0000-0000-00003C1F0000}"/>
    <cellStyle name="Currency 2 6 5 2 5" xfId="7997" xr:uid="{00000000-0005-0000-0000-00003D1F0000}"/>
    <cellStyle name="Currency 2 6 5 2 5 2" xfId="7998" xr:uid="{00000000-0005-0000-0000-00003E1F0000}"/>
    <cellStyle name="Currency 2 6 5 2 5 3" xfId="7999" xr:uid="{00000000-0005-0000-0000-00003F1F0000}"/>
    <cellStyle name="Currency 2 6 5 2 5 4" xfId="8000" xr:uid="{00000000-0005-0000-0000-0000401F0000}"/>
    <cellStyle name="Currency 2 6 5 2 6" xfId="8001" xr:uid="{00000000-0005-0000-0000-0000411F0000}"/>
    <cellStyle name="Currency 2 6 5 2 6 2" xfId="8002" xr:uid="{00000000-0005-0000-0000-0000421F0000}"/>
    <cellStyle name="Currency 2 6 5 2 6 2 2" xfId="8003" xr:uid="{00000000-0005-0000-0000-0000431F0000}"/>
    <cellStyle name="Currency 2 6 5 2 6 2 2 2" xfId="8004" xr:uid="{00000000-0005-0000-0000-0000441F0000}"/>
    <cellStyle name="Currency 2 6 5 2 6 2 3" xfId="8005" xr:uid="{00000000-0005-0000-0000-0000451F0000}"/>
    <cellStyle name="Currency 2 6 5 2 6 3" xfId="8006" xr:uid="{00000000-0005-0000-0000-0000461F0000}"/>
    <cellStyle name="Currency 2 6 5 2 6 3 2" xfId="8007" xr:uid="{00000000-0005-0000-0000-0000471F0000}"/>
    <cellStyle name="Currency 2 6 5 2 6 3 2 2" xfId="8008" xr:uid="{00000000-0005-0000-0000-0000481F0000}"/>
    <cellStyle name="Currency 2 6 5 2 6 3 3" xfId="8009" xr:uid="{00000000-0005-0000-0000-0000491F0000}"/>
    <cellStyle name="Currency 2 6 5 2 6 4" xfId="8010" xr:uid="{00000000-0005-0000-0000-00004A1F0000}"/>
    <cellStyle name="Currency 2 6 5 2 6 4 2" xfId="8011" xr:uid="{00000000-0005-0000-0000-00004B1F0000}"/>
    <cellStyle name="Currency 2 6 5 2 6 4 2 2" xfId="8012" xr:uid="{00000000-0005-0000-0000-00004C1F0000}"/>
    <cellStyle name="Currency 2 6 5 2 6 4 3" xfId="8013" xr:uid="{00000000-0005-0000-0000-00004D1F0000}"/>
    <cellStyle name="Currency 2 6 5 2 6 5" xfId="8014" xr:uid="{00000000-0005-0000-0000-00004E1F0000}"/>
    <cellStyle name="Currency 2 6 5 2 6 5 2" xfId="8015" xr:uid="{00000000-0005-0000-0000-00004F1F0000}"/>
    <cellStyle name="Currency 2 6 5 2 6 6" xfId="8016" xr:uid="{00000000-0005-0000-0000-0000501F0000}"/>
    <cellStyle name="Currency 2 6 5 2 6 6 2" xfId="8017" xr:uid="{00000000-0005-0000-0000-0000511F0000}"/>
    <cellStyle name="Currency 2 6 5 2 6 7" xfId="8018" xr:uid="{00000000-0005-0000-0000-0000521F0000}"/>
    <cellStyle name="Currency 2 6 5 2 7" xfId="8019" xr:uid="{00000000-0005-0000-0000-0000531F0000}"/>
    <cellStyle name="Currency 2 6 5 2 7 2" xfId="8020" xr:uid="{00000000-0005-0000-0000-0000541F0000}"/>
    <cellStyle name="Currency 2 6 5 2 7 2 2" xfId="8021" xr:uid="{00000000-0005-0000-0000-0000551F0000}"/>
    <cellStyle name="Currency 2 6 5 2 7 3" xfId="8022" xr:uid="{00000000-0005-0000-0000-0000561F0000}"/>
    <cellStyle name="Currency 2 6 5 2 8" xfId="8023" xr:uid="{00000000-0005-0000-0000-0000571F0000}"/>
    <cellStyle name="Currency 2 6 5 2 8 2" xfId="8024" xr:uid="{00000000-0005-0000-0000-0000581F0000}"/>
    <cellStyle name="Currency 2 6 5 2 8 2 2" xfId="8025" xr:uid="{00000000-0005-0000-0000-0000591F0000}"/>
    <cellStyle name="Currency 2 6 5 2 8 3" xfId="8026" xr:uid="{00000000-0005-0000-0000-00005A1F0000}"/>
    <cellStyle name="Currency 2 6 5 2 9" xfId="8027" xr:uid="{00000000-0005-0000-0000-00005B1F0000}"/>
    <cellStyle name="Currency 2 6 5 3" xfId="8028" xr:uid="{00000000-0005-0000-0000-00005C1F0000}"/>
    <cellStyle name="Currency 2 6 5 3 10" xfId="8029" xr:uid="{00000000-0005-0000-0000-00005D1F0000}"/>
    <cellStyle name="Currency 2 6 5 3 11" xfId="8030" xr:uid="{00000000-0005-0000-0000-00005E1F0000}"/>
    <cellStyle name="Currency 2 6 5 3 12" xfId="8031" xr:uid="{00000000-0005-0000-0000-00005F1F0000}"/>
    <cellStyle name="Currency 2 6 5 3 13" xfId="8032" xr:uid="{00000000-0005-0000-0000-0000601F0000}"/>
    <cellStyle name="Currency 2 6 5 3 2" xfId="8033" xr:uid="{00000000-0005-0000-0000-0000611F0000}"/>
    <cellStyle name="Currency 2 6 5 3 2 10" xfId="8034" xr:uid="{00000000-0005-0000-0000-0000621F0000}"/>
    <cellStyle name="Currency 2 6 5 3 2 2" xfId="8035" xr:uid="{00000000-0005-0000-0000-0000631F0000}"/>
    <cellStyle name="Currency 2 6 5 3 2 2 2" xfId="8036" xr:uid="{00000000-0005-0000-0000-0000641F0000}"/>
    <cellStyle name="Currency 2 6 5 3 2 2 3" xfId="8037" xr:uid="{00000000-0005-0000-0000-0000651F0000}"/>
    <cellStyle name="Currency 2 6 5 3 2 3" xfId="8038" xr:uid="{00000000-0005-0000-0000-0000661F0000}"/>
    <cellStyle name="Currency 2 6 5 3 2 3 2" xfId="8039" xr:uid="{00000000-0005-0000-0000-0000671F0000}"/>
    <cellStyle name="Currency 2 6 5 3 2 3 3" xfId="8040" xr:uid="{00000000-0005-0000-0000-0000681F0000}"/>
    <cellStyle name="Currency 2 6 5 3 2 3 4" xfId="8041" xr:uid="{00000000-0005-0000-0000-0000691F0000}"/>
    <cellStyle name="Currency 2 6 5 3 2 4" xfId="8042" xr:uid="{00000000-0005-0000-0000-00006A1F0000}"/>
    <cellStyle name="Currency 2 6 5 3 2 4 2" xfId="8043" xr:uid="{00000000-0005-0000-0000-00006B1F0000}"/>
    <cellStyle name="Currency 2 6 5 3 2 4 2 2" xfId="8044" xr:uid="{00000000-0005-0000-0000-00006C1F0000}"/>
    <cellStyle name="Currency 2 6 5 3 2 4 3" xfId="8045" xr:uid="{00000000-0005-0000-0000-00006D1F0000}"/>
    <cellStyle name="Currency 2 6 5 3 2 5" xfId="8046" xr:uid="{00000000-0005-0000-0000-00006E1F0000}"/>
    <cellStyle name="Currency 2 6 5 3 2 5 2" xfId="8047" xr:uid="{00000000-0005-0000-0000-00006F1F0000}"/>
    <cellStyle name="Currency 2 6 5 3 2 5 2 2" xfId="8048" xr:uid="{00000000-0005-0000-0000-0000701F0000}"/>
    <cellStyle name="Currency 2 6 5 3 2 5 3" xfId="8049" xr:uid="{00000000-0005-0000-0000-0000711F0000}"/>
    <cellStyle name="Currency 2 6 5 3 2 6" xfId="8050" xr:uid="{00000000-0005-0000-0000-0000721F0000}"/>
    <cellStyle name="Currency 2 6 5 3 2 6 2" xfId="8051" xr:uid="{00000000-0005-0000-0000-0000731F0000}"/>
    <cellStyle name="Currency 2 6 5 3 2 6 2 2" xfId="8052" xr:uid="{00000000-0005-0000-0000-0000741F0000}"/>
    <cellStyle name="Currency 2 6 5 3 2 6 3" xfId="8053" xr:uid="{00000000-0005-0000-0000-0000751F0000}"/>
    <cellStyle name="Currency 2 6 5 3 2 7" xfId="8054" xr:uid="{00000000-0005-0000-0000-0000761F0000}"/>
    <cellStyle name="Currency 2 6 5 3 2 7 2" xfId="8055" xr:uid="{00000000-0005-0000-0000-0000771F0000}"/>
    <cellStyle name="Currency 2 6 5 3 2 8" xfId="8056" xr:uid="{00000000-0005-0000-0000-0000781F0000}"/>
    <cellStyle name="Currency 2 6 5 3 2 8 2" xfId="8057" xr:uid="{00000000-0005-0000-0000-0000791F0000}"/>
    <cellStyle name="Currency 2 6 5 3 2 9" xfId="8058" xr:uid="{00000000-0005-0000-0000-00007A1F0000}"/>
    <cellStyle name="Currency 2 6 5 3 3" xfId="8059" xr:uid="{00000000-0005-0000-0000-00007B1F0000}"/>
    <cellStyle name="Currency 2 6 5 3 3 2" xfId="8060" xr:uid="{00000000-0005-0000-0000-00007C1F0000}"/>
    <cellStyle name="Currency 2 6 5 3 3 2 2" xfId="8061" xr:uid="{00000000-0005-0000-0000-00007D1F0000}"/>
    <cellStyle name="Currency 2 6 5 3 3 2 3" xfId="8062" xr:uid="{00000000-0005-0000-0000-00007E1F0000}"/>
    <cellStyle name="Currency 2 6 5 3 3 3" xfId="8063" xr:uid="{00000000-0005-0000-0000-00007F1F0000}"/>
    <cellStyle name="Currency 2 6 5 3 4" xfId="8064" xr:uid="{00000000-0005-0000-0000-0000801F0000}"/>
    <cellStyle name="Currency 2 6 5 3 4 2" xfId="8065" xr:uid="{00000000-0005-0000-0000-0000811F0000}"/>
    <cellStyle name="Currency 2 6 5 3 4 3" xfId="8066" xr:uid="{00000000-0005-0000-0000-0000821F0000}"/>
    <cellStyle name="Currency 2 6 5 3 4 4" xfId="8067" xr:uid="{00000000-0005-0000-0000-0000831F0000}"/>
    <cellStyle name="Currency 2 6 5 3 5" xfId="8068" xr:uid="{00000000-0005-0000-0000-0000841F0000}"/>
    <cellStyle name="Currency 2 6 5 3 5 2" xfId="8069" xr:uid="{00000000-0005-0000-0000-0000851F0000}"/>
    <cellStyle name="Currency 2 6 5 3 5 2 2" xfId="8070" xr:uid="{00000000-0005-0000-0000-0000861F0000}"/>
    <cellStyle name="Currency 2 6 5 3 5 3" xfId="8071" xr:uid="{00000000-0005-0000-0000-0000871F0000}"/>
    <cellStyle name="Currency 2 6 5 3 6" xfId="8072" xr:uid="{00000000-0005-0000-0000-0000881F0000}"/>
    <cellStyle name="Currency 2 6 5 3 6 2" xfId="8073" xr:uid="{00000000-0005-0000-0000-0000891F0000}"/>
    <cellStyle name="Currency 2 6 5 3 6 2 2" xfId="8074" xr:uid="{00000000-0005-0000-0000-00008A1F0000}"/>
    <cellStyle name="Currency 2 6 5 3 6 3" xfId="8075" xr:uid="{00000000-0005-0000-0000-00008B1F0000}"/>
    <cellStyle name="Currency 2 6 5 3 7" xfId="8076" xr:uid="{00000000-0005-0000-0000-00008C1F0000}"/>
    <cellStyle name="Currency 2 6 5 3 7 2" xfId="8077" xr:uid="{00000000-0005-0000-0000-00008D1F0000}"/>
    <cellStyle name="Currency 2 6 5 3 7 2 2" xfId="8078" xr:uid="{00000000-0005-0000-0000-00008E1F0000}"/>
    <cellStyle name="Currency 2 6 5 3 7 3" xfId="8079" xr:uid="{00000000-0005-0000-0000-00008F1F0000}"/>
    <cellStyle name="Currency 2 6 5 3 8" xfId="8080" xr:uid="{00000000-0005-0000-0000-0000901F0000}"/>
    <cellStyle name="Currency 2 6 5 3 8 2" xfId="8081" xr:uid="{00000000-0005-0000-0000-0000911F0000}"/>
    <cellStyle name="Currency 2 6 5 3 9" xfId="8082" xr:uid="{00000000-0005-0000-0000-0000921F0000}"/>
    <cellStyle name="Currency 2 6 5 3 9 2" xfId="8083" xr:uid="{00000000-0005-0000-0000-0000931F0000}"/>
    <cellStyle name="Currency 2 6 5 4" xfId="8084" xr:uid="{00000000-0005-0000-0000-0000941F0000}"/>
    <cellStyle name="Currency 2 6 5 4 2" xfId="8085" xr:uid="{00000000-0005-0000-0000-0000951F0000}"/>
    <cellStyle name="Currency 2 6 5 4 2 10" xfId="8086" xr:uid="{00000000-0005-0000-0000-0000961F0000}"/>
    <cellStyle name="Currency 2 6 5 4 2 11" xfId="8087" xr:uid="{00000000-0005-0000-0000-0000971F0000}"/>
    <cellStyle name="Currency 2 6 5 4 2 2" xfId="8088" xr:uid="{00000000-0005-0000-0000-0000981F0000}"/>
    <cellStyle name="Currency 2 6 5 4 2 2 2" xfId="8089" xr:uid="{00000000-0005-0000-0000-0000991F0000}"/>
    <cellStyle name="Currency 2 6 5 4 2 2 3" xfId="8090" xr:uid="{00000000-0005-0000-0000-00009A1F0000}"/>
    <cellStyle name="Currency 2 6 5 4 2 3" xfId="8091" xr:uid="{00000000-0005-0000-0000-00009B1F0000}"/>
    <cellStyle name="Currency 2 6 5 4 2 3 2" xfId="8092" xr:uid="{00000000-0005-0000-0000-00009C1F0000}"/>
    <cellStyle name="Currency 2 6 5 4 2 3 3" xfId="8093" xr:uid="{00000000-0005-0000-0000-00009D1F0000}"/>
    <cellStyle name="Currency 2 6 5 4 2 4" xfId="8094" xr:uid="{00000000-0005-0000-0000-00009E1F0000}"/>
    <cellStyle name="Currency 2 6 5 4 2 4 2" xfId="8095" xr:uid="{00000000-0005-0000-0000-00009F1F0000}"/>
    <cellStyle name="Currency 2 6 5 4 2 4 2 2" xfId="8096" xr:uid="{00000000-0005-0000-0000-0000A01F0000}"/>
    <cellStyle name="Currency 2 6 5 4 2 4 3" xfId="8097" xr:uid="{00000000-0005-0000-0000-0000A11F0000}"/>
    <cellStyle name="Currency 2 6 5 4 2 5" xfId="8098" xr:uid="{00000000-0005-0000-0000-0000A21F0000}"/>
    <cellStyle name="Currency 2 6 5 4 2 5 2" xfId="8099" xr:uid="{00000000-0005-0000-0000-0000A31F0000}"/>
    <cellStyle name="Currency 2 6 5 4 2 5 2 2" xfId="8100" xr:uid="{00000000-0005-0000-0000-0000A41F0000}"/>
    <cellStyle name="Currency 2 6 5 4 2 5 3" xfId="8101" xr:uid="{00000000-0005-0000-0000-0000A51F0000}"/>
    <cellStyle name="Currency 2 6 5 4 2 6" xfId="8102" xr:uid="{00000000-0005-0000-0000-0000A61F0000}"/>
    <cellStyle name="Currency 2 6 5 4 2 6 2" xfId="8103" xr:uid="{00000000-0005-0000-0000-0000A71F0000}"/>
    <cellStyle name="Currency 2 6 5 4 2 6 2 2" xfId="8104" xr:uid="{00000000-0005-0000-0000-0000A81F0000}"/>
    <cellStyle name="Currency 2 6 5 4 2 6 3" xfId="8105" xr:uid="{00000000-0005-0000-0000-0000A91F0000}"/>
    <cellStyle name="Currency 2 6 5 4 2 7" xfId="8106" xr:uid="{00000000-0005-0000-0000-0000AA1F0000}"/>
    <cellStyle name="Currency 2 6 5 4 2 7 2" xfId="8107" xr:uid="{00000000-0005-0000-0000-0000AB1F0000}"/>
    <cellStyle name="Currency 2 6 5 4 2 8" xfId="8108" xr:uid="{00000000-0005-0000-0000-0000AC1F0000}"/>
    <cellStyle name="Currency 2 6 5 4 2 8 2" xfId="8109" xr:uid="{00000000-0005-0000-0000-0000AD1F0000}"/>
    <cellStyle name="Currency 2 6 5 4 2 9" xfId="8110" xr:uid="{00000000-0005-0000-0000-0000AE1F0000}"/>
    <cellStyle name="Currency 2 6 5 4 3" xfId="8111" xr:uid="{00000000-0005-0000-0000-0000AF1F0000}"/>
    <cellStyle name="Currency 2 6 5 4 3 2" xfId="8112" xr:uid="{00000000-0005-0000-0000-0000B01F0000}"/>
    <cellStyle name="Currency 2 6 5 4 3 2 2" xfId="8113" xr:uid="{00000000-0005-0000-0000-0000B11F0000}"/>
    <cellStyle name="Currency 2 6 5 4 3 2 3" xfId="8114" xr:uid="{00000000-0005-0000-0000-0000B21F0000}"/>
    <cellStyle name="Currency 2 6 5 4 3 3" xfId="8115" xr:uid="{00000000-0005-0000-0000-0000B31F0000}"/>
    <cellStyle name="Currency 2 6 5 4 4" xfId="8116" xr:uid="{00000000-0005-0000-0000-0000B41F0000}"/>
    <cellStyle name="Currency 2 6 5 4 4 2" xfId="8117" xr:uid="{00000000-0005-0000-0000-0000B51F0000}"/>
    <cellStyle name="Currency 2 6 5 4 4 2 2" xfId="8118" xr:uid="{00000000-0005-0000-0000-0000B61F0000}"/>
    <cellStyle name="Currency 2 6 5 4 4 3" xfId="8119" xr:uid="{00000000-0005-0000-0000-0000B71F0000}"/>
    <cellStyle name="Currency 2 6 5 4 4 4" xfId="8120" xr:uid="{00000000-0005-0000-0000-0000B81F0000}"/>
    <cellStyle name="Currency 2 6 5 4 5" xfId="8121" xr:uid="{00000000-0005-0000-0000-0000B91F0000}"/>
    <cellStyle name="Currency 2 6 5 4 5 2" xfId="8122" xr:uid="{00000000-0005-0000-0000-0000BA1F0000}"/>
    <cellStyle name="Currency 2 6 5 4 5 2 2" xfId="8123" xr:uid="{00000000-0005-0000-0000-0000BB1F0000}"/>
    <cellStyle name="Currency 2 6 5 4 5 3" xfId="8124" xr:uid="{00000000-0005-0000-0000-0000BC1F0000}"/>
    <cellStyle name="Currency 2 6 5 4 6" xfId="8125" xr:uid="{00000000-0005-0000-0000-0000BD1F0000}"/>
    <cellStyle name="Currency 2 6 5 4 7" xfId="8126" xr:uid="{00000000-0005-0000-0000-0000BE1F0000}"/>
    <cellStyle name="Currency 2 6 5 5" xfId="8127" xr:uid="{00000000-0005-0000-0000-0000BF1F0000}"/>
    <cellStyle name="Currency 2 6 5 5 10" xfId="8128" xr:uid="{00000000-0005-0000-0000-0000C01F0000}"/>
    <cellStyle name="Currency 2 6 5 5 2" xfId="8129" xr:uid="{00000000-0005-0000-0000-0000C11F0000}"/>
    <cellStyle name="Currency 2 6 5 5 2 2" xfId="8130" xr:uid="{00000000-0005-0000-0000-0000C21F0000}"/>
    <cellStyle name="Currency 2 6 5 5 2 3" xfId="8131" xr:uid="{00000000-0005-0000-0000-0000C31F0000}"/>
    <cellStyle name="Currency 2 6 5 5 3" xfId="8132" xr:uid="{00000000-0005-0000-0000-0000C41F0000}"/>
    <cellStyle name="Currency 2 6 5 5 3 2" xfId="8133" xr:uid="{00000000-0005-0000-0000-0000C51F0000}"/>
    <cellStyle name="Currency 2 6 5 5 3 3" xfId="8134" xr:uid="{00000000-0005-0000-0000-0000C61F0000}"/>
    <cellStyle name="Currency 2 6 5 5 4" xfId="8135" xr:uid="{00000000-0005-0000-0000-0000C71F0000}"/>
    <cellStyle name="Currency 2 6 5 5 4 2" xfId="8136" xr:uid="{00000000-0005-0000-0000-0000C81F0000}"/>
    <cellStyle name="Currency 2 6 5 5 4 2 2" xfId="8137" xr:uid="{00000000-0005-0000-0000-0000C91F0000}"/>
    <cellStyle name="Currency 2 6 5 5 4 3" xfId="8138" xr:uid="{00000000-0005-0000-0000-0000CA1F0000}"/>
    <cellStyle name="Currency 2 6 5 5 5" xfId="8139" xr:uid="{00000000-0005-0000-0000-0000CB1F0000}"/>
    <cellStyle name="Currency 2 6 5 5 5 2" xfId="8140" xr:uid="{00000000-0005-0000-0000-0000CC1F0000}"/>
    <cellStyle name="Currency 2 6 5 5 5 2 2" xfId="8141" xr:uid="{00000000-0005-0000-0000-0000CD1F0000}"/>
    <cellStyle name="Currency 2 6 5 5 5 3" xfId="8142" xr:uid="{00000000-0005-0000-0000-0000CE1F0000}"/>
    <cellStyle name="Currency 2 6 5 5 6" xfId="8143" xr:uid="{00000000-0005-0000-0000-0000CF1F0000}"/>
    <cellStyle name="Currency 2 6 5 5 6 2" xfId="8144" xr:uid="{00000000-0005-0000-0000-0000D01F0000}"/>
    <cellStyle name="Currency 2 6 5 5 6 2 2" xfId="8145" xr:uid="{00000000-0005-0000-0000-0000D11F0000}"/>
    <cellStyle name="Currency 2 6 5 5 6 3" xfId="8146" xr:uid="{00000000-0005-0000-0000-0000D21F0000}"/>
    <cellStyle name="Currency 2 6 5 5 7" xfId="8147" xr:uid="{00000000-0005-0000-0000-0000D31F0000}"/>
    <cellStyle name="Currency 2 6 5 5 7 2" xfId="8148" xr:uid="{00000000-0005-0000-0000-0000D41F0000}"/>
    <cellStyle name="Currency 2 6 5 5 8" xfId="8149" xr:uid="{00000000-0005-0000-0000-0000D51F0000}"/>
    <cellStyle name="Currency 2 6 5 5 8 2" xfId="8150" xr:uid="{00000000-0005-0000-0000-0000D61F0000}"/>
    <cellStyle name="Currency 2 6 5 5 9" xfId="8151" xr:uid="{00000000-0005-0000-0000-0000D71F0000}"/>
    <cellStyle name="Currency 2 6 5 6" xfId="8152" xr:uid="{00000000-0005-0000-0000-0000D81F0000}"/>
    <cellStyle name="Currency 2 6 5 6 10" xfId="8153" xr:uid="{00000000-0005-0000-0000-0000D91F0000}"/>
    <cellStyle name="Currency 2 6 5 6 11" xfId="8154" xr:uid="{00000000-0005-0000-0000-0000DA1F0000}"/>
    <cellStyle name="Currency 2 6 5 6 12" xfId="8155" xr:uid="{00000000-0005-0000-0000-0000DB1F0000}"/>
    <cellStyle name="Currency 2 6 5 6 2" xfId="8156" xr:uid="{00000000-0005-0000-0000-0000DC1F0000}"/>
    <cellStyle name="Currency 2 6 5 6 2 2" xfId="8157" xr:uid="{00000000-0005-0000-0000-0000DD1F0000}"/>
    <cellStyle name="Currency 2 6 5 6 2 3" xfId="8158" xr:uid="{00000000-0005-0000-0000-0000DE1F0000}"/>
    <cellStyle name="Currency 2 6 5 6 3" xfId="8159" xr:uid="{00000000-0005-0000-0000-0000DF1F0000}"/>
    <cellStyle name="Currency 2 6 5 6 3 2" xfId="8160" xr:uid="{00000000-0005-0000-0000-0000E01F0000}"/>
    <cellStyle name="Currency 2 6 5 6 3 3" xfId="8161" xr:uid="{00000000-0005-0000-0000-0000E11F0000}"/>
    <cellStyle name="Currency 2 6 5 6 4" xfId="8162" xr:uid="{00000000-0005-0000-0000-0000E21F0000}"/>
    <cellStyle name="Currency 2 6 5 6 5" xfId="8163" xr:uid="{00000000-0005-0000-0000-0000E31F0000}"/>
    <cellStyle name="Currency 2 6 5 6 5 2" xfId="8164" xr:uid="{00000000-0005-0000-0000-0000E41F0000}"/>
    <cellStyle name="Currency 2 6 5 6 5 2 2" xfId="8165" xr:uid="{00000000-0005-0000-0000-0000E51F0000}"/>
    <cellStyle name="Currency 2 6 5 6 5 3" xfId="8166" xr:uid="{00000000-0005-0000-0000-0000E61F0000}"/>
    <cellStyle name="Currency 2 6 5 6 6" xfId="8167" xr:uid="{00000000-0005-0000-0000-0000E71F0000}"/>
    <cellStyle name="Currency 2 6 5 6 6 2" xfId="8168" xr:uid="{00000000-0005-0000-0000-0000E81F0000}"/>
    <cellStyle name="Currency 2 6 5 6 6 2 2" xfId="8169" xr:uid="{00000000-0005-0000-0000-0000E91F0000}"/>
    <cellStyle name="Currency 2 6 5 6 6 3" xfId="8170" xr:uid="{00000000-0005-0000-0000-0000EA1F0000}"/>
    <cellStyle name="Currency 2 6 5 6 7" xfId="8171" xr:uid="{00000000-0005-0000-0000-0000EB1F0000}"/>
    <cellStyle name="Currency 2 6 5 6 7 2" xfId="8172" xr:uid="{00000000-0005-0000-0000-0000EC1F0000}"/>
    <cellStyle name="Currency 2 6 5 6 7 2 2" xfId="8173" xr:uid="{00000000-0005-0000-0000-0000ED1F0000}"/>
    <cellStyle name="Currency 2 6 5 6 7 3" xfId="8174" xr:uid="{00000000-0005-0000-0000-0000EE1F0000}"/>
    <cellStyle name="Currency 2 6 5 6 8" xfId="8175" xr:uid="{00000000-0005-0000-0000-0000EF1F0000}"/>
    <cellStyle name="Currency 2 6 5 6 8 2" xfId="8176" xr:uid="{00000000-0005-0000-0000-0000F01F0000}"/>
    <cellStyle name="Currency 2 6 5 6 9" xfId="8177" xr:uid="{00000000-0005-0000-0000-0000F11F0000}"/>
    <cellStyle name="Currency 2 6 5 6 9 2" xfId="8178" xr:uid="{00000000-0005-0000-0000-0000F21F0000}"/>
    <cellStyle name="Currency 2 6 5 7" xfId="8179" xr:uid="{00000000-0005-0000-0000-0000F31F0000}"/>
    <cellStyle name="Currency 2 6 5 7 2" xfId="8180" xr:uid="{00000000-0005-0000-0000-0000F41F0000}"/>
    <cellStyle name="Currency 2 6 5 7 3" xfId="8181" xr:uid="{00000000-0005-0000-0000-0000F51F0000}"/>
    <cellStyle name="Currency 2 6 5 8" xfId="8182" xr:uid="{00000000-0005-0000-0000-0000F61F0000}"/>
    <cellStyle name="Currency 2 6 5 8 2" xfId="8183" xr:uid="{00000000-0005-0000-0000-0000F71F0000}"/>
    <cellStyle name="Currency 2 6 5 8 2 2" xfId="8184" xr:uid="{00000000-0005-0000-0000-0000F81F0000}"/>
    <cellStyle name="Currency 2 6 5 8 3" xfId="8185" xr:uid="{00000000-0005-0000-0000-0000F91F0000}"/>
    <cellStyle name="Currency 2 6 5 8 4" xfId="8186" xr:uid="{00000000-0005-0000-0000-0000FA1F0000}"/>
    <cellStyle name="Currency 2 6 5 9" xfId="8187" xr:uid="{00000000-0005-0000-0000-0000FB1F0000}"/>
    <cellStyle name="Currency 2 6 5 9 2" xfId="8188" xr:uid="{00000000-0005-0000-0000-0000FC1F0000}"/>
    <cellStyle name="Currency 2 6 5 9 2 2" xfId="8189" xr:uid="{00000000-0005-0000-0000-0000FD1F0000}"/>
    <cellStyle name="Currency 2 6 5 9 3" xfId="8190" xr:uid="{00000000-0005-0000-0000-0000FE1F0000}"/>
    <cellStyle name="Currency 2 6 6" xfId="8191" xr:uid="{00000000-0005-0000-0000-0000FF1F0000}"/>
    <cellStyle name="Currency 2 6 6 2" xfId="8192" xr:uid="{00000000-0005-0000-0000-000000200000}"/>
    <cellStyle name="Currency 2 6 6 2 10" xfId="8193" xr:uid="{00000000-0005-0000-0000-000001200000}"/>
    <cellStyle name="Currency 2 6 6 2 2" xfId="8194" xr:uid="{00000000-0005-0000-0000-000002200000}"/>
    <cellStyle name="Currency 2 6 6 2 2 2" xfId="8195" xr:uid="{00000000-0005-0000-0000-000003200000}"/>
    <cellStyle name="Currency 2 6 6 2 2 3" xfId="8196" xr:uid="{00000000-0005-0000-0000-000004200000}"/>
    <cellStyle name="Currency 2 6 6 2 3" xfId="8197" xr:uid="{00000000-0005-0000-0000-000005200000}"/>
    <cellStyle name="Currency 2 6 6 2 3 2" xfId="8198" xr:uid="{00000000-0005-0000-0000-000006200000}"/>
    <cellStyle name="Currency 2 6 6 2 3 3" xfId="8199" xr:uid="{00000000-0005-0000-0000-000007200000}"/>
    <cellStyle name="Currency 2 6 6 2 4" xfId="8200" xr:uid="{00000000-0005-0000-0000-000008200000}"/>
    <cellStyle name="Currency 2 6 6 2 4 2" xfId="8201" xr:uid="{00000000-0005-0000-0000-000009200000}"/>
    <cellStyle name="Currency 2 6 6 2 4 2 2" xfId="8202" xr:uid="{00000000-0005-0000-0000-00000A200000}"/>
    <cellStyle name="Currency 2 6 6 2 4 3" xfId="8203" xr:uid="{00000000-0005-0000-0000-00000B200000}"/>
    <cellStyle name="Currency 2 6 6 2 5" xfId="8204" xr:uid="{00000000-0005-0000-0000-00000C200000}"/>
    <cellStyle name="Currency 2 6 6 2 5 2" xfId="8205" xr:uid="{00000000-0005-0000-0000-00000D200000}"/>
    <cellStyle name="Currency 2 6 6 2 5 2 2" xfId="8206" xr:uid="{00000000-0005-0000-0000-00000E200000}"/>
    <cellStyle name="Currency 2 6 6 2 5 3" xfId="8207" xr:uid="{00000000-0005-0000-0000-00000F200000}"/>
    <cellStyle name="Currency 2 6 6 2 6" xfId="8208" xr:uid="{00000000-0005-0000-0000-000010200000}"/>
    <cellStyle name="Currency 2 6 6 2 6 2" xfId="8209" xr:uid="{00000000-0005-0000-0000-000011200000}"/>
    <cellStyle name="Currency 2 6 6 2 6 2 2" xfId="8210" xr:uid="{00000000-0005-0000-0000-000012200000}"/>
    <cellStyle name="Currency 2 6 6 2 6 3" xfId="8211" xr:uid="{00000000-0005-0000-0000-000013200000}"/>
    <cellStyle name="Currency 2 6 6 2 7" xfId="8212" xr:uid="{00000000-0005-0000-0000-000014200000}"/>
    <cellStyle name="Currency 2 6 6 2 7 2" xfId="8213" xr:uid="{00000000-0005-0000-0000-000015200000}"/>
    <cellStyle name="Currency 2 6 6 2 8" xfId="8214" xr:uid="{00000000-0005-0000-0000-000016200000}"/>
    <cellStyle name="Currency 2 6 6 2 8 2" xfId="8215" xr:uid="{00000000-0005-0000-0000-000017200000}"/>
    <cellStyle name="Currency 2 6 6 2 9" xfId="8216" xr:uid="{00000000-0005-0000-0000-000018200000}"/>
    <cellStyle name="Currency 2 6 6 3" xfId="8217" xr:uid="{00000000-0005-0000-0000-000019200000}"/>
    <cellStyle name="Currency 2 6 6 3 10" xfId="8218" xr:uid="{00000000-0005-0000-0000-00001A200000}"/>
    <cellStyle name="Currency 2 6 6 3 2" xfId="8219" xr:uid="{00000000-0005-0000-0000-00001B200000}"/>
    <cellStyle name="Currency 2 6 6 3 2 2" xfId="8220" xr:uid="{00000000-0005-0000-0000-00001C200000}"/>
    <cellStyle name="Currency 2 6 6 3 2 3" xfId="8221" xr:uid="{00000000-0005-0000-0000-00001D200000}"/>
    <cellStyle name="Currency 2 6 6 3 3" xfId="8222" xr:uid="{00000000-0005-0000-0000-00001E200000}"/>
    <cellStyle name="Currency 2 6 6 3 3 2" xfId="8223" xr:uid="{00000000-0005-0000-0000-00001F200000}"/>
    <cellStyle name="Currency 2 6 6 3 3 3" xfId="8224" xr:uid="{00000000-0005-0000-0000-000020200000}"/>
    <cellStyle name="Currency 2 6 6 3 4" xfId="8225" xr:uid="{00000000-0005-0000-0000-000021200000}"/>
    <cellStyle name="Currency 2 6 6 3 4 2" xfId="8226" xr:uid="{00000000-0005-0000-0000-000022200000}"/>
    <cellStyle name="Currency 2 6 6 3 4 2 2" xfId="8227" xr:uid="{00000000-0005-0000-0000-000023200000}"/>
    <cellStyle name="Currency 2 6 6 3 4 3" xfId="8228" xr:uid="{00000000-0005-0000-0000-000024200000}"/>
    <cellStyle name="Currency 2 6 6 3 5" xfId="8229" xr:uid="{00000000-0005-0000-0000-000025200000}"/>
    <cellStyle name="Currency 2 6 6 3 5 2" xfId="8230" xr:uid="{00000000-0005-0000-0000-000026200000}"/>
    <cellStyle name="Currency 2 6 6 3 5 2 2" xfId="8231" xr:uid="{00000000-0005-0000-0000-000027200000}"/>
    <cellStyle name="Currency 2 6 6 3 5 3" xfId="8232" xr:uid="{00000000-0005-0000-0000-000028200000}"/>
    <cellStyle name="Currency 2 6 6 3 6" xfId="8233" xr:uid="{00000000-0005-0000-0000-000029200000}"/>
    <cellStyle name="Currency 2 6 6 3 6 2" xfId="8234" xr:uid="{00000000-0005-0000-0000-00002A200000}"/>
    <cellStyle name="Currency 2 6 6 3 6 2 2" xfId="8235" xr:uid="{00000000-0005-0000-0000-00002B200000}"/>
    <cellStyle name="Currency 2 6 6 3 6 3" xfId="8236" xr:uid="{00000000-0005-0000-0000-00002C200000}"/>
    <cellStyle name="Currency 2 6 6 3 7" xfId="8237" xr:uid="{00000000-0005-0000-0000-00002D200000}"/>
    <cellStyle name="Currency 2 6 6 3 7 2" xfId="8238" xr:uid="{00000000-0005-0000-0000-00002E200000}"/>
    <cellStyle name="Currency 2 6 6 3 8" xfId="8239" xr:uid="{00000000-0005-0000-0000-00002F200000}"/>
    <cellStyle name="Currency 2 6 6 3 8 2" xfId="8240" xr:uid="{00000000-0005-0000-0000-000030200000}"/>
    <cellStyle name="Currency 2 6 6 3 9" xfId="8241" xr:uid="{00000000-0005-0000-0000-000031200000}"/>
    <cellStyle name="Currency 2 6 6 4" xfId="8242" xr:uid="{00000000-0005-0000-0000-000032200000}"/>
    <cellStyle name="Currency 2 6 6 4 10" xfId="8243" xr:uid="{00000000-0005-0000-0000-000033200000}"/>
    <cellStyle name="Currency 2 6 6 4 2" xfId="8244" xr:uid="{00000000-0005-0000-0000-000034200000}"/>
    <cellStyle name="Currency 2 6 6 4 3" xfId="8245" xr:uid="{00000000-0005-0000-0000-000035200000}"/>
    <cellStyle name="Currency 2 6 6 4 3 2" xfId="8246" xr:uid="{00000000-0005-0000-0000-000036200000}"/>
    <cellStyle name="Currency 2 6 6 4 3 2 2" xfId="8247" xr:uid="{00000000-0005-0000-0000-000037200000}"/>
    <cellStyle name="Currency 2 6 6 4 3 3" xfId="8248" xr:uid="{00000000-0005-0000-0000-000038200000}"/>
    <cellStyle name="Currency 2 6 6 4 4" xfId="8249" xr:uid="{00000000-0005-0000-0000-000039200000}"/>
    <cellStyle name="Currency 2 6 6 4 4 2" xfId="8250" xr:uid="{00000000-0005-0000-0000-00003A200000}"/>
    <cellStyle name="Currency 2 6 6 4 4 2 2" xfId="8251" xr:uid="{00000000-0005-0000-0000-00003B200000}"/>
    <cellStyle name="Currency 2 6 6 4 4 3" xfId="8252" xr:uid="{00000000-0005-0000-0000-00003C200000}"/>
    <cellStyle name="Currency 2 6 6 4 5" xfId="8253" xr:uid="{00000000-0005-0000-0000-00003D200000}"/>
    <cellStyle name="Currency 2 6 6 4 5 2" xfId="8254" xr:uid="{00000000-0005-0000-0000-00003E200000}"/>
    <cellStyle name="Currency 2 6 6 4 5 2 2" xfId="8255" xr:uid="{00000000-0005-0000-0000-00003F200000}"/>
    <cellStyle name="Currency 2 6 6 4 5 3" xfId="8256" xr:uid="{00000000-0005-0000-0000-000040200000}"/>
    <cellStyle name="Currency 2 6 6 4 6" xfId="8257" xr:uid="{00000000-0005-0000-0000-000041200000}"/>
    <cellStyle name="Currency 2 6 6 4 6 2" xfId="8258" xr:uid="{00000000-0005-0000-0000-000042200000}"/>
    <cellStyle name="Currency 2 6 6 4 7" xfId="8259" xr:uid="{00000000-0005-0000-0000-000043200000}"/>
    <cellStyle name="Currency 2 6 6 4 7 2" xfId="8260" xr:uid="{00000000-0005-0000-0000-000044200000}"/>
    <cellStyle name="Currency 2 6 6 4 8" xfId="8261" xr:uid="{00000000-0005-0000-0000-000045200000}"/>
    <cellStyle name="Currency 2 6 6 4 9" xfId="8262" xr:uid="{00000000-0005-0000-0000-000046200000}"/>
    <cellStyle name="Currency 2 6 6 5" xfId="8263" xr:uid="{00000000-0005-0000-0000-000047200000}"/>
    <cellStyle name="Currency 2 6 6 5 2" xfId="8264" xr:uid="{00000000-0005-0000-0000-000048200000}"/>
    <cellStyle name="Currency 2 6 6 5 3" xfId="8265" xr:uid="{00000000-0005-0000-0000-000049200000}"/>
    <cellStyle name="Currency 2 6 6 5 4" xfId="8266" xr:uid="{00000000-0005-0000-0000-00004A200000}"/>
    <cellStyle name="Currency 2 6 6 6" xfId="8267" xr:uid="{00000000-0005-0000-0000-00004B200000}"/>
    <cellStyle name="Currency 2 6 6 6 2" xfId="8268" xr:uid="{00000000-0005-0000-0000-00004C200000}"/>
    <cellStyle name="Currency 2 6 6 6 2 2" xfId="8269" xr:uid="{00000000-0005-0000-0000-00004D200000}"/>
    <cellStyle name="Currency 2 6 6 6 2 2 2" xfId="8270" xr:uid="{00000000-0005-0000-0000-00004E200000}"/>
    <cellStyle name="Currency 2 6 6 6 2 3" xfId="8271" xr:uid="{00000000-0005-0000-0000-00004F200000}"/>
    <cellStyle name="Currency 2 6 6 6 3" xfId="8272" xr:uid="{00000000-0005-0000-0000-000050200000}"/>
    <cellStyle name="Currency 2 6 6 6 3 2" xfId="8273" xr:uid="{00000000-0005-0000-0000-000051200000}"/>
    <cellStyle name="Currency 2 6 6 6 3 2 2" xfId="8274" xr:uid="{00000000-0005-0000-0000-000052200000}"/>
    <cellStyle name="Currency 2 6 6 6 3 3" xfId="8275" xr:uid="{00000000-0005-0000-0000-000053200000}"/>
    <cellStyle name="Currency 2 6 6 6 4" xfId="8276" xr:uid="{00000000-0005-0000-0000-000054200000}"/>
    <cellStyle name="Currency 2 6 6 6 4 2" xfId="8277" xr:uid="{00000000-0005-0000-0000-000055200000}"/>
    <cellStyle name="Currency 2 6 6 6 4 2 2" xfId="8278" xr:uid="{00000000-0005-0000-0000-000056200000}"/>
    <cellStyle name="Currency 2 6 6 6 4 3" xfId="8279" xr:uid="{00000000-0005-0000-0000-000057200000}"/>
    <cellStyle name="Currency 2 6 6 6 5" xfId="8280" xr:uid="{00000000-0005-0000-0000-000058200000}"/>
    <cellStyle name="Currency 2 6 6 6 5 2" xfId="8281" xr:uid="{00000000-0005-0000-0000-000059200000}"/>
    <cellStyle name="Currency 2 6 6 6 6" xfId="8282" xr:uid="{00000000-0005-0000-0000-00005A200000}"/>
    <cellStyle name="Currency 2 6 6 6 6 2" xfId="8283" xr:uid="{00000000-0005-0000-0000-00005B200000}"/>
    <cellStyle name="Currency 2 6 6 6 7" xfId="8284" xr:uid="{00000000-0005-0000-0000-00005C200000}"/>
    <cellStyle name="Currency 2 6 6 7" xfId="8285" xr:uid="{00000000-0005-0000-0000-00005D200000}"/>
    <cellStyle name="Currency 2 6 6 7 2" xfId="8286" xr:uid="{00000000-0005-0000-0000-00005E200000}"/>
    <cellStyle name="Currency 2 6 6 7 2 2" xfId="8287" xr:uid="{00000000-0005-0000-0000-00005F200000}"/>
    <cellStyle name="Currency 2 6 6 7 3" xfId="8288" xr:uid="{00000000-0005-0000-0000-000060200000}"/>
    <cellStyle name="Currency 2 6 6 8" xfId="8289" xr:uid="{00000000-0005-0000-0000-000061200000}"/>
    <cellStyle name="Currency 2 6 6 8 2" xfId="8290" xr:uid="{00000000-0005-0000-0000-000062200000}"/>
    <cellStyle name="Currency 2 6 6 8 2 2" xfId="8291" xr:uid="{00000000-0005-0000-0000-000063200000}"/>
    <cellStyle name="Currency 2 6 6 8 3" xfId="8292" xr:uid="{00000000-0005-0000-0000-000064200000}"/>
    <cellStyle name="Currency 2 6 6 9" xfId="8293" xr:uid="{00000000-0005-0000-0000-000065200000}"/>
    <cellStyle name="Currency 2 6 7" xfId="8294" xr:uid="{00000000-0005-0000-0000-000066200000}"/>
    <cellStyle name="Currency 2 6 7 10" xfId="8295" xr:uid="{00000000-0005-0000-0000-000067200000}"/>
    <cellStyle name="Currency 2 6 7 11" xfId="8296" xr:uid="{00000000-0005-0000-0000-000068200000}"/>
    <cellStyle name="Currency 2 6 7 12" xfId="8297" xr:uid="{00000000-0005-0000-0000-000069200000}"/>
    <cellStyle name="Currency 2 6 7 13" xfId="8298" xr:uid="{00000000-0005-0000-0000-00006A200000}"/>
    <cellStyle name="Currency 2 6 7 2" xfId="8299" xr:uid="{00000000-0005-0000-0000-00006B200000}"/>
    <cellStyle name="Currency 2 6 7 2 10" xfId="8300" xr:uid="{00000000-0005-0000-0000-00006C200000}"/>
    <cellStyle name="Currency 2 6 7 2 2" xfId="8301" xr:uid="{00000000-0005-0000-0000-00006D200000}"/>
    <cellStyle name="Currency 2 6 7 2 2 2" xfId="8302" xr:uid="{00000000-0005-0000-0000-00006E200000}"/>
    <cellStyle name="Currency 2 6 7 2 2 3" xfId="8303" xr:uid="{00000000-0005-0000-0000-00006F200000}"/>
    <cellStyle name="Currency 2 6 7 2 3" xfId="8304" xr:uid="{00000000-0005-0000-0000-000070200000}"/>
    <cellStyle name="Currency 2 6 7 2 3 2" xfId="8305" xr:uid="{00000000-0005-0000-0000-000071200000}"/>
    <cellStyle name="Currency 2 6 7 2 3 3" xfId="8306" xr:uid="{00000000-0005-0000-0000-000072200000}"/>
    <cellStyle name="Currency 2 6 7 2 3 4" xfId="8307" xr:uid="{00000000-0005-0000-0000-000073200000}"/>
    <cellStyle name="Currency 2 6 7 2 4" xfId="8308" xr:uid="{00000000-0005-0000-0000-000074200000}"/>
    <cellStyle name="Currency 2 6 7 2 4 2" xfId="8309" xr:uid="{00000000-0005-0000-0000-000075200000}"/>
    <cellStyle name="Currency 2 6 7 2 4 2 2" xfId="8310" xr:uid="{00000000-0005-0000-0000-000076200000}"/>
    <cellStyle name="Currency 2 6 7 2 4 3" xfId="8311" xr:uid="{00000000-0005-0000-0000-000077200000}"/>
    <cellStyle name="Currency 2 6 7 2 5" xfId="8312" xr:uid="{00000000-0005-0000-0000-000078200000}"/>
    <cellStyle name="Currency 2 6 7 2 5 2" xfId="8313" xr:uid="{00000000-0005-0000-0000-000079200000}"/>
    <cellStyle name="Currency 2 6 7 2 5 2 2" xfId="8314" xr:uid="{00000000-0005-0000-0000-00007A200000}"/>
    <cellStyle name="Currency 2 6 7 2 5 3" xfId="8315" xr:uid="{00000000-0005-0000-0000-00007B200000}"/>
    <cellStyle name="Currency 2 6 7 2 6" xfId="8316" xr:uid="{00000000-0005-0000-0000-00007C200000}"/>
    <cellStyle name="Currency 2 6 7 2 6 2" xfId="8317" xr:uid="{00000000-0005-0000-0000-00007D200000}"/>
    <cellStyle name="Currency 2 6 7 2 6 2 2" xfId="8318" xr:uid="{00000000-0005-0000-0000-00007E200000}"/>
    <cellStyle name="Currency 2 6 7 2 6 3" xfId="8319" xr:uid="{00000000-0005-0000-0000-00007F200000}"/>
    <cellStyle name="Currency 2 6 7 2 7" xfId="8320" xr:uid="{00000000-0005-0000-0000-000080200000}"/>
    <cellStyle name="Currency 2 6 7 2 7 2" xfId="8321" xr:uid="{00000000-0005-0000-0000-000081200000}"/>
    <cellStyle name="Currency 2 6 7 2 8" xfId="8322" xr:uid="{00000000-0005-0000-0000-000082200000}"/>
    <cellStyle name="Currency 2 6 7 2 8 2" xfId="8323" xr:uid="{00000000-0005-0000-0000-000083200000}"/>
    <cellStyle name="Currency 2 6 7 2 9" xfId="8324" xr:uid="{00000000-0005-0000-0000-000084200000}"/>
    <cellStyle name="Currency 2 6 7 3" xfId="8325" xr:uid="{00000000-0005-0000-0000-000085200000}"/>
    <cellStyle name="Currency 2 6 7 3 2" xfId="8326" xr:uid="{00000000-0005-0000-0000-000086200000}"/>
    <cellStyle name="Currency 2 6 7 3 2 2" xfId="8327" xr:uid="{00000000-0005-0000-0000-000087200000}"/>
    <cellStyle name="Currency 2 6 7 3 2 3" xfId="8328" xr:uid="{00000000-0005-0000-0000-000088200000}"/>
    <cellStyle name="Currency 2 6 7 3 3" xfId="8329" xr:uid="{00000000-0005-0000-0000-000089200000}"/>
    <cellStyle name="Currency 2 6 7 4" xfId="8330" xr:uid="{00000000-0005-0000-0000-00008A200000}"/>
    <cellStyle name="Currency 2 6 7 4 2" xfId="8331" xr:uid="{00000000-0005-0000-0000-00008B200000}"/>
    <cellStyle name="Currency 2 6 7 4 3" xfId="8332" xr:uid="{00000000-0005-0000-0000-00008C200000}"/>
    <cellStyle name="Currency 2 6 7 4 4" xfId="8333" xr:uid="{00000000-0005-0000-0000-00008D200000}"/>
    <cellStyle name="Currency 2 6 7 5" xfId="8334" xr:uid="{00000000-0005-0000-0000-00008E200000}"/>
    <cellStyle name="Currency 2 6 7 5 2" xfId="8335" xr:uid="{00000000-0005-0000-0000-00008F200000}"/>
    <cellStyle name="Currency 2 6 7 5 2 2" xfId="8336" xr:uid="{00000000-0005-0000-0000-000090200000}"/>
    <cellStyle name="Currency 2 6 7 5 3" xfId="8337" xr:uid="{00000000-0005-0000-0000-000091200000}"/>
    <cellStyle name="Currency 2 6 7 6" xfId="8338" xr:uid="{00000000-0005-0000-0000-000092200000}"/>
    <cellStyle name="Currency 2 6 7 6 2" xfId="8339" xr:uid="{00000000-0005-0000-0000-000093200000}"/>
    <cellStyle name="Currency 2 6 7 6 2 2" xfId="8340" xr:uid="{00000000-0005-0000-0000-000094200000}"/>
    <cellStyle name="Currency 2 6 7 6 3" xfId="8341" xr:uid="{00000000-0005-0000-0000-000095200000}"/>
    <cellStyle name="Currency 2 6 7 7" xfId="8342" xr:uid="{00000000-0005-0000-0000-000096200000}"/>
    <cellStyle name="Currency 2 6 7 7 2" xfId="8343" xr:uid="{00000000-0005-0000-0000-000097200000}"/>
    <cellStyle name="Currency 2 6 7 7 2 2" xfId="8344" xr:uid="{00000000-0005-0000-0000-000098200000}"/>
    <cellStyle name="Currency 2 6 7 7 3" xfId="8345" xr:uid="{00000000-0005-0000-0000-000099200000}"/>
    <cellStyle name="Currency 2 6 7 8" xfId="8346" xr:uid="{00000000-0005-0000-0000-00009A200000}"/>
    <cellStyle name="Currency 2 6 7 8 2" xfId="8347" xr:uid="{00000000-0005-0000-0000-00009B200000}"/>
    <cellStyle name="Currency 2 6 7 9" xfId="8348" xr:uid="{00000000-0005-0000-0000-00009C200000}"/>
    <cellStyle name="Currency 2 6 7 9 2" xfId="8349" xr:uid="{00000000-0005-0000-0000-00009D200000}"/>
    <cellStyle name="Currency 2 6 8" xfId="8350" xr:uid="{00000000-0005-0000-0000-00009E200000}"/>
    <cellStyle name="Currency 2 6 8 2" xfId="8351" xr:uid="{00000000-0005-0000-0000-00009F200000}"/>
    <cellStyle name="Currency 2 6 8 2 10" xfId="8352" xr:uid="{00000000-0005-0000-0000-0000A0200000}"/>
    <cellStyle name="Currency 2 6 8 2 11" xfId="8353" xr:uid="{00000000-0005-0000-0000-0000A1200000}"/>
    <cellStyle name="Currency 2 6 8 2 2" xfId="8354" xr:uid="{00000000-0005-0000-0000-0000A2200000}"/>
    <cellStyle name="Currency 2 6 8 2 2 2" xfId="8355" xr:uid="{00000000-0005-0000-0000-0000A3200000}"/>
    <cellStyle name="Currency 2 6 8 2 2 3" xfId="8356" xr:uid="{00000000-0005-0000-0000-0000A4200000}"/>
    <cellStyle name="Currency 2 6 8 2 3" xfId="8357" xr:uid="{00000000-0005-0000-0000-0000A5200000}"/>
    <cellStyle name="Currency 2 6 8 2 3 2" xfId="8358" xr:uid="{00000000-0005-0000-0000-0000A6200000}"/>
    <cellStyle name="Currency 2 6 8 2 3 3" xfId="8359" xr:uid="{00000000-0005-0000-0000-0000A7200000}"/>
    <cellStyle name="Currency 2 6 8 2 4" xfId="8360" xr:uid="{00000000-0005-0000-0000-0000A8200000}"/>
    <cellStyle name="Currency 2 6 8 2 4 2" xfId="8361" xr:uid="{00000000-0005-0000-0000-0000A9200000}"/>
    <cellStyle name="Currency 2 6 8 2 4 2 2" xfId="8362" xr:uid="{00000000-0005-0000-0000-0000AA200000}"/>
    <cellStyle name="Currency 2 6 8 2 4 3" xfId="8363" xr:uid="{00000000-0005-0000-0000-0000AB200000}"/>
    <cellStyle name="Currency 2 6 8 2 5" xfId="8364" xr:uid="{00000000-0005-0000-0000-0000AC200000}"/>
    <cellStyle name="Currency 2 6 8 2 5 2" xfId="8365" xr:uid="{00000000-0005-0000-0000-0000AD200000}"/>
    <cellStyle name="Currency 2 6 8 2 5 2 2" xfId="8366" xr:uid="{00000000-0005-0000-0000-0000AE200000}"/>
    <cellStyle name="Currency 2 6 8 2 5 3" xfId="8367" xr:uid="{00000000-0005-0000-0000-0000AF200000}"/>
    <cellStyle name="Currency 2 6 8 2 6" xfId="8368" xr:uid="{00000000-0005-0000-0000-0000B0200000}"/>
    <cellStyle name="Currency 2 6 8 2 6 2" xfId="8369" xr:uid="{00000000-0005-0000-0000-0000B1200000}"/>
    <cellStyle name="Currency 2 6 8 2 6 2 2" xfId="8370" xr:uid="{00000000-0005-0000-0000-0000B2200000}"/>
    <cellStyle name="Currency 2 6 8 2 6 3" xfId="8371" xr:uid="{00000000-0005-0000-0000-0000B3200000}"/>
    <cellStyle name="Currency 2 6 8 2 7" xfId="8372" xr:uid="{00000000-0005-0000-0000-0000B4200000}"/>
    <cellStyle name="Currency 2 6 8 2 7 2" xfId="8373" xr:uid="{00000000-0005-0000-0000-0000B5200000}"/>
    <cellStyle name="Currency 2 6 8 2 8" xfId="8374" xr:uid="{00000000-0005-0000-0000-0000B6200000}"/>
    <cellStyle name="Currency 2 6 8 2 8 2" xfId="8375" xr:uid="{00000000-0005-0000-0000-0000B7200000}"/>
    <cellStyle name="Currency 2 6 8 2 9" xfId="8376" xr:uid="{00000000-0005-0000-0000-0000B8200000}"/>
    <cellStyle name="Currency 2 6 8 3" xfId="8377" xr:uid="{00000000-0005-0000-0000-0000B9200000}"/>
    <cellStyle name="Currency 2 6 8 3 2" xfId="8378" xr:uid="{00000000-0005-0000-0000-0000BA200000}"/>
    <cellStyle name="Currency 2 6 8 3 2 2" xfId="8379" xr:uid="{00000000-0005-0000-0000-0000BB200000}"/>
    <cellStyle name="Currency 2 6 8 3 2 3" xfId="8380" xr:uid="{00000000-0005-0000-0000-0000BC200000}"/>
    <cellStyle name="Currency 2 6 8 3 3" xfId="8381" xr:uid="{00000000-0005-0000-0000-0000BD200000}"/>
    <cellStyle name="Currency 2 6 8 4" xfId="8382" xr:uid="{00000000-0005-0000-0000-0000BE200000}"/>
    <cellStyle name="Currency 2 6 8 4 2" xfId="8383" xr:uid="{00000000-0005-0000-0000-0000BF200000}"/>
    <cellStyle name="Currency 2 6 8 4 2 2" xfId="8384" xr:uid="{00000000-0005-0000-0000-0000C0200000}"/>
    <cellStyle name="Currency 2 6 8 4 3" xfId="8385" xr:uid="{00000000-0005-0000-0000-0000C1200000}"/>
    <cellStyle name="Currency 2 6 8 4 4" xfId="8386" xr:uid="{00000000-0005-0000-0000-0000C2200000}"/>
    <cellStyle name="Currency 2 6 8 5" xfId="8387" xr:uid="{00000000-0005-0000-0000-0000C3200000}"/>
    <cellStyle name="Currency 2 6 8 5 2" xfId="8388" xr:uid="{00000000-0005-0000-0000-0000C4200000}"/>
    <cellStyle name="Currency 2 6 8 5 2 2" xfId="8389" xr:uid="{00000000-0005-0000-0000-0000C5200000}"/>
    <cellStyle name="Currency 2 6 8 5 3" xfId="8390" xr:uid="{00000000-0005-0000-0000-0000C6200000}"/>
    <cellStyle name="Currency 2 6 8 6" xfId="8391" xr:uid="{00000000-0005-0000-0000-0000C7200000}"/>
    <cellStyle name="Currency 2 6 8 7" xfId="8392" xr:uid="{00000000-0005-0000-0000-0000C8200000}"/>
    <cellStyle name="Currency 2 6 9" xfId="8393" xr:uid="{00000000-0005-0000-0000-0000C9200000}"/>
    <cellStyle name="Currency 2 6 9 10" xfId="8394" xr:uid="{00000000-0005-0000-0000-0000CA200000}"/>
    <cellStyle name="Currency 2 6 9 2" xfId="8395" xr:uid="{00000000-0005-0000-0000-0000CB200000}"/>
    <cellStyle name="Currency 2 6 9 2 2" xfId="8396" xr:uid="{00000000-0005-0000-0000-0000CC200000}"/>
    <cellStyle name="Currency 2 6 9 2 3" xfId="8397" xr:uid="{00000000-0005-0000-0000-0000CD200000}"/>
    <cellStyle name="Currency 2 6 9 3" xfId="8398" xr:uid="{00000000-0005-0000-0000-0000CE200000}"/>
    <cellStyle name="Currency 2 6 9 3 2" xfId="8399" xr:uid="{00000000-0005-0000-0000-0000CF200000}"/>
    <cellStyle name="Currency 2 6 9 3 3" xfId="8400" xr:uid="{00000000-0005-0000-0000-0000D0200000}"/>
    <cellStyle name="Currency 2 6 9 4" xfId="8401" xr:uid="{00000000-0005-0000-0000-0000D1200000}"/>
    <cellStyle name="Currency 2 6 9 4 2" xfId="8402" xr:uid="{00000000-0005-0000-0000-0000D2200000}"/>
    <cellStyle name="Currency 2 6 9 4 2 2" xfId="8403" xr:uid="{00000000-0005-0000-0000-0000D3200000}"/>
    <cellStyle name="Currency 2 6 9 4 3" xfId="8404" xr:uid="{00000000-0005-0000-0000-0000D4200000}"/>
    <cellStyle name="Currency 2 6 9 5" xfId="8405" xr:uid="{00000000-0005-0000-0000-0000D5200000}"/>
    <cellStyle name="Currency 2 6 9 5 2" xfId="8406" xr:uid="{00000000-0005-0000-0000-0000D6200000}"/>
    <cellStyle name="Currency 2 6 9 5 2 2" xfId="8407" xr:uid="{00000000-0005-0000-0000-0000D7200000}"/>
    <cellStyle name="Currency 2 6 9 5 3" xfId="8408" xr:uid="{00000000-0005-0000-0000-0000D8200000}"/>
    <cellStyle name="Currency 2 6 9 6" xfId="8409" xr:uid="{00000000-0005-0000-0000-0000D9200000}"/>
    <cellStyle name="Currency 2 6 9 6 2" xfId="8410" xr:uid="{00000000-0005-0000-0000-0000DA200000}"/>
    <cellStyle name="Currency 2 6 9 6 2 2" xfId="8411" xr:uid="{00000000-0005-0000-0000-0000DB200000}"/>
    <cellStyle name="Currency 2 6 9 6 3" xfId="8412" xr:uid="{00000000-0005-0000-0000-0000DC200000}"/>
    <cellStyle name="Currency 2 6 9 7" xfId="8413" xr:uid="{00000000-0005-0000-0000-0000DD200000}"/>
    <cellStyle name="Currency 2 6 9 7 2" xfId="8414" xr:uid="{00000000-0005-0000-0000-0000DE200000}"/>
    <cellStyle name="Currency 2 6 9 8" xfId="8415" xr:uid="{00000000-0005-0000-0000-0000DF200000}"/>
    <cellStyle name="Currency 2 6 9 8 2" xfId="8416" xr:uid="{00000000-0005-0000-0000-0000E0200000}"/>
    <cellStyle name="Currency 2 6 9 9" xfId="8417" xr:uid="{00000000-0005-0000-0000-0000E1200000}"/>
    <cellStyle name="Currency 2 7" xfId="8418" xr:uid="{00000000-0005-0000-0000-0000E2200000}"/>
    <cellStyle name="Currency 2 7 10" xfId="8419" xr:uid="{00000000-0005-0000-0000-0000E3200000}"/>
    <cellStyle name="Currency 2 7 10 2" xfId="8420" xr:uid="{00000000-0005-0000-0000-0000E4200000}"/>
    <cellStyle name="Currency 2 7 10 2 2" xfId="8421" xr:uid="{00000000-0005-0000-0000-0000E5200000}"/>
    <cellStyle name="Currency 2 7 10 3" xfId="8422" xr:uid="{00000000-0005-0000-0000-0000E6200000}"/>
    <cellStyle name="Currency 2 7 10 4" xfId="8423" xr:uid="{00000000-0005-0000-0000-0000E7200000}"/>
    <cellStyle name="Currency 2 7 11" xfId="8424" xr:uid="{00000000-0005-0000-0000-0000E8200000}"/>
    <cellStyle name="Currency 2 7 11 2" xfId="8425" xr:uid="{00000000-0005-0000-0000-0000E9200000}"/>
    <cellStyle name="Currency 2 7 11 2 2" xfId="8426" xr:uid="{00000000-0005-0000-0000-0000EA200000}"/>
    <cellStyle name="Currency 2 7 11 3" xfId="8427" xr:uid="{00000000-0005-0000-0000-0000EB200000}"/>
    <cellStyle name="Currency 2 7 12" xfId="8428" xr:uid="{00000000-0005-0000-0000-0000EC200000}"/>
    <cellStyle name="Currency 2 7 12 2" xfId="8429" xr:uid="{00000000-0005-0000-0000-0000ED200000}"/>
    <cellStyle name="Currency 2 7 12 2 2" xfId="8430" xr:uid="{00000000-0005-0000-0000-0000EE200000}"/>
    <cellStyle name="Currency 2 7 12 3" xfId="8431" xr:uid="{00000000-0005-0000-0000-0000EF200000}"/>
    <cellStyle name="Currency 2 7 13" xfId="8432" xr:uid="{00000000-0005-0000-0000-0000F0200000}"/>
    <cellStyle name="Currency 2 7 13 2" xfId="8433" xr:uid="{00000000-0005-0000-0000-0000F1200000}"/>
    <cellStyle name="Currency 2 7 14" xfId="8434" xr:uid="{00000000-0005-0000-0000-0000F2200000}"/>
    <cellStyle name="Currency 2 7 14 2" xfId="8435" xr:uid="{00000000-0005-0000-0000-0000F3200000}"/>
    <cellStyle name="Currency 2 7 15" xfId="8436" xr:uid="{00000000-0005-0000-0000-0000F4200000}"/>
    <cellStyle name="Currency 2 7 16" xfId="8437" xr:uid="{00000000-0005-0000-0000-0000F5200000}"/>
    <cellStyle name="Currency 2 7 17" xfId="8438" xr:uid="{00000000-0005-0000-0000-0000F6200000}"/>
    <cellStyle name="Currency 2 7 2" xfId="8439" xr:uid="{00000000-0005-0000-0000-0000F7200000}"/>
    <cellStyle name="Currency 2 7 2 10" xfId="8440" xr:uid="{00000000-0005-0000-0000-0000F8200000}"/>
    <cellStyle name="Currency 2 7 2 10 2" xfId="8441" xr:uid="{00000000-0005-0000-0000-0000F9200000}"/>
    <cellStyle name="Currency 2 7 2 10 2 2" xfId="8442" xr:uid="{00000000-0005-0000-0000-0000FA200000}"/>
    <cellStyle name="Currency 2 7 2 10 3" xfId="8443" xr:uid="{00000000-0005-0000-0000-0000FB200000}"/>
    <cellStyle name="Currency 2 7 2 11" xfId="8444" xr:uid="{00000000-0005-0000-0000-0000FC200000}"/>
    <cellStyle name="Currency 2 7 2 11 2" xfId="8445" xr:uid="{00000000-0005-0000-0000-0000FD200000}"/>
    <cellStyle name="Currency 2 7 2 12" xfId="8446" xr:uid="{00000000-0005-0000-0000-0000FE200000}"/>
    <cellStyle name="Currency 2 7 2 12 2" xfId="8447" xr:uid="{00000000-0005-0000-0000-0000FF200000}"/>
    <cellStyle name="Currency 2 7 2 13" xfId="8448" xr:uid="{00000000-0005-0000-0000-000000210000}"/>
    <cellStyle name="Currency 2 7 2 14" xfId="8449" xr:uid="{00000000-0005-0000-0000-000001210000}"/>
    <cellStyle name="Currency 2 7 2 15" xfId="8450" xr:uid="{00000000-0005-0000-0000-000002210000}"/>
    <cellStyle name="Currency 2 7 2 2" xfId="8451" xr:uid="{00000000-0005-0000-0000-000003210000}"/>
    <cellStyle name="Currency 2 7 2 2 2" xfId="8452" xr:uid="{00000000-0005-0000-0000-000004210000}"/>
    <cellStyle name="Currency 2 7 2 2 2 2" xfId="8453" xr:uid="{00000000-0005-0000-0000-000005210000}"/>
    <cellStyle name="Currency 2 7 2 2 2 3" xfId="8454" xr:uid="{00000000-0005-0000-0000-000006210000}"/>
    <cellStyle name="Currency 2 7 2 2 2 3 2" xfId="8455" xr:uid="{00000000-0005-0000-0000-000007210000}"/>
    <cellStyle name="Currency 2 7 2 2 2 3 3" xfId="8456" xr:uid="{00000000-0005-0000-0000-000008210000}"/>
    <cellStyle name="Currency 2 7 2 2 2 4" xfId="8457" xr:uid="{00000000-0005-0000-0000-000009210000}"/>
    <cellStyle name="Currency 2 7 2 2 2 4 2" xfId="8458" xr:uid="{00000000-0005-0000-0000-00000A210000}"/>
    <cellStyle name="Currency 2 7 2 2 2 4 2 2" xfId="8459" xr:uid="{00000000-0005-0000-0000-00000B210000}"/>
    <cellStyle name="Currency 2 7 2 2 2 4 3" xfId="8460" xr:uid="{00000000-0005-0000-0000-00000C210000}"/>
    <cellStyle name="Currency 2 7 2 2 2 5" xfId="8461" xr:uid="{00000000-0005-0000-0000-00000D210000}"/>
    <cellStyle name="Currency 2 7 2 2 2 5 2" xfId="8462" xr:uid="{00000000-0005-0000-0000-00000E210000}"/>
    <cellStyle name="Currency 2 7 2 2 2 5 2 2" xfId="8463" xr:uid="{00000000-0005-0000-0000-00000F210000}"/>
    <cellStyle name="Currency 2 7 2 2 2 5 3" xfId="8464" xr:uid="{00000000-0005-0000-0000-000010210000}"/>
    <cellStyle name="Currency 2 7 2 2 2 6" xfId="8465" xr:uid="{00000000-0005-0000-0000-000011210000}"/>
    <cellStyle name="Currency 2 7 2 2 2 6 2" xfId="8466" xr:uid="{00000000-0005-0000-0000-000012210000}"/>
    <cellStyle name="Currency 2 7 2 2 2 6 2 2" xfId="8467" xr:uid="{00000000-0005-0000-0000-000013210000}"/>
    <cellStyle name="Currency 2 7 2 2 2 6 3" xfId="8468" xr:uid="{00000000-0005-0000-0000-000014210000}"/>
    <cellStyle name="Currency 2 7 2 2 2 7" xfId="8469" xr:uid="{00000000-0005-0000-0000-000015210000}"/>
    <cellStyle name="Currency 2 7 2 2 2 7 2" xfId="8470" xr:uid="{00000000-0005-0000-0000-000016210000}"/>
    <cellStyle name="Currency 2 7 2 2 2 8" xfId="8471" xr:uid="{00000000-0005-0000-0000-000017210000}"/>
    <cellStyle name="Currency 2 7 2 2 2 8 2" xfId="8472" xr:uid="{00000000-0005-0000-0000-000018210000}"/>
    <cellStyle name="Currency 2 7 2 2 2 9" xfId="8473" xr:uid="{00000000-0005-0000-0000-000019210000}"/>
    <cellStyle name="Currency 2 7 2 2 3" xfId="8474" xr:uid="{00000000-0005-0000-0000-00001A210000}"/>
    <cellStyle name="Currency 2 7 2 2 3 2" xfId="8475" xr:uid="{00000000-0005-0000-0000-00001B210000}"/>
    <cellStyle name="Currency 2 7 2 2 3 3" xfId="8476" xr:uid="{00000000-0005-0000-0000-00001C210000}"/>
    <cellStyle name="Currency 2 7 2 2 3 3 2" xfId="8477" xr:uid="{00000000-0005-0000-0000-00001D210000}"/>
    <cellStyle name="Currency 2 7 2 2 3 3 3" xfId="8478" xr:uid="{00000000-0005-0000-0000-00001E210000}"/>
    <cellStyle name="Currency 2 7 2 2 3 4" xfId="8479" xr:uid="{00000000-0005-0000-0000-00001F210000}"/>
    <cellStyle name="Currency 2 7 2 2 3 4 2" xfId="8480" xr:uid="{00000000-0005-0000-0000-000020210000}"/>
    <cellStyle name="Currency 2 7 2 2 3 4 2 2" xfId="8481" xr:uid="{00000000-0005-0000-0000-000021210000}"/>
    <cellStyle name="Currency 2 7 2 2 3 4 3" xfId="8482" xr:uid="{00000000-0005-0000-0000-000022210000}"/>
    <cellStyle name="Currency 2 7 2 2 3 5" xfId="8483" xr:uid="{00000000-0005-0000-0000-000023210000}"/>
    <cellStyle name="Currency 2 7 2 2 3 5 2" xfId="8484" xr:uid="{00000000-0005-0000-0000-000024210000}"/>
    <cellStyle name="Currency 2 7 2 2 3 5 2 2" xfId="8485" xr:uid="{00000000-0005-0000-0000-000025210000}"/>
    <cellStyle name="Currency 2 7 2 2 3 5 3" xfId="8486" xr:uid="{00000000-0005-0000-0000-000026210000}"/>
    <cellStyle name="Currency 2 7 2 2 3 6" xfId="8487" xr:uid="{00000000-0005-0000-0000-000027210000}"/>
    <cellStyle name="Currency 2 7 2 2 3 6 2" xfId="8488" xr:uid="{00000000-0005-0000-0000-000028210000}"/>
    <cellStyle name="Currency 2 7 2 2 3 6 2 2" xfId="8489" xr:uid="{00000000-0005-0000-0000-000029210000}"/>
    <cellStyle name="Currency 2 7 2 2 3 6 3" xfId="8490" xr:uid="{00000000-0005-0000-0000-00002A210000}"/>
    <cellStyle name="Currency 2 7 2 2 3 7" xfId="8491" xr:uid="{00000000-0005-0000-0000-00002B210000}"/>
    <cellStyle name="Currency 2 7 2 2 3 7 2" xfId="8492" xr:uid="{00000000-0005-0000-0000-00002C210000}"/>
    <cellStyle name="Currency 2 7 2 2 3 8" xfId="8493" xr:uid="{00000000-0005-0000-0000-00002D210000}"/>
    <cellStyle name="Currency 2 7 2 2 3 8 2" xfId="8494" xr:uid="{00000000-0005-0000-0000-00002E210000}"/>
    <cellStyle name="Currency 2 7 2 2 3 9" xfId="8495" xr:uid="{00000000-0005-0000-0000-00002F210000}"/>
    <cellStyle name="Currency 2 7 2 2 4" xfId="8496" xr:uid="{00000000-0005-0000-0000-000030210000}"/>
    <cellStyle name="Currency 2 7 2 2 4 2" xfId="8497" xr:uid="{00000000-0005-0000-0000-000031210000}"/>
    <cellStyle name="Currency 2 7 2 2 4 3" xfId="8498" xr:uid="{00000000-0005-0000-0000-000032210000}"/>
    <cellStyle name="Currency 2 7 2 2 4 3 2" xfId="8499" xr:uid="{00000000-0005-0000-0000-000033210000}"/>
    <cellStyle name="Currency 2 7 2 2 4 3 2 2" xfId="8500" xr:uid="{00000000-0005-0000-0000-000034210000}"/>
    <cellStyle name="Currency 2 7 2 2 4 3 3" xfId="8501" xr:uid="{00000000-0005-0000-0000-000035210000}"/>
    <cellStyle name="Currency 2 7 2 2 4 4" xfId="8502" xr:uid="{00000000-0005-0000-0000-000036210000}"/>
    <cellStyle name="Currency 2 7 2 2 4 4 2" xfId="8503" xr:uid="{00000000-0005-0000-0000-000037210000}"/>
    <cellStyle name="Currency 2 7 2 2 4 4 2 2" xfId="8504" xr:uid="{00000000-0005-0000-0000-000038210000}"/>
    <cellStyle name="Currency 2 7 2 2 4 4 3" xfId="8505" xr:uid="{00000000-0005-0000-0000-000039210000}"/>
    <cellStyle name="Currency 2 7 2 2 4 5" xfId="8506" xr:uid="{00000000-0005-0000-0000-00003A210000}"/>
    <cellStyle name="Currency 2 7 2 2 4 5 2" xfId="8507" xr:uid="{00000000-0005-0000-0000-00003B210000}"/>
    <cellStyle name="Currency 2 7 2 2 4 5 2 2" xfId="8508" xr:uid="{00000000-0005-0000-0000-00003C210000}"/>
    <cellStyle name="Currency 2 7 2 2 4 5 3" xfId="8509" xr:uid="{00000000-0005-0000-0000-00003D210000}"/>
    <cellStyle name="Currency 2 7 2 2 4 6" xfId="8510" xr:uid="{00000000-0005-0000-0000-00003E210000}"/>
    <cellStyle name="Currency 2 7 2 2 4 6 2" xfId="8511" xr:uid="{00000000-0005-0000-0000-00003F210000}"/>
    <cellStyle name="Currency 2 7 2 2 4 7" xfId="8512" xr:uid="{00000000-0005-0000-0000-000040210000}"/>
    <cellStyle name="Currency 2 7 2 2 4 7 2" xfId="8513" xr:uid="{00000000-0005-0000-0000-000041210000}"/>
    <cellStyle name="Currency 2 7 2 2 4 8" xfId="8514" xr:uid="{00000000-0005-0000-0000-000042210000}"/>
    <cellStyle name="Currency 2 7 2 2 4 9" xfId="8515" xr:uid="{00000000-0005-0000-0000-000043210000}"/>
    <cellStyle name="Currency 2 7 2 2 5" xfId="8516" xr:uid="{00000000-0005-0000-0000-000044210000}"/>
    <cellStyle name="Currency 2 7 2 2 5 2" xfId="8517" xr:uid="{00000000-0005-0000-0000-000045210000}"/>
    <cellStyle name="Currency 2 7 2 2 5 3" xfId="8518" xr:uid="{00000000-0005-0000-0000-000046210000}"/>
    <cellStyle name="Currency 2 7 2 2 6" xfId="8519" xr:uid="{00000000-0005-0000-0000-000047210000}"/>
    <cellStyle name="Currency 2 7 2 2 6 2" xfId="8520" xr:uid="{00000000-0005-0000-0000-000048210000}"/>
    <cellStyle name="Currency 2 7 2 2 6 2 2" xfId="8521" xr:uid="{00000000-0005-0000-0000-000049210000}"/>
    <cellStyle name="Currency 2 7 2 2 6 2 2 2" xfId="8522" xr:uid="{00000000-0005-0000-0000-00004A210000}"/>
    <cellStyle name="Currency 2 7 2 2 6 2 3" xfId="8523" xr:uid="{00000000-0005-0000-0000-00004B210000}"/>
    <cellStyle name="Currency 2 7 2 2 6 3" xfId="8524" xr:uid="{00000000-0005-0000-0000-00004C210000}"/>
    <cellStyle name="Currency 2 7 2 2 6 3 2" xfId="8525" xr:uid="{00000000-0005-0000-0000-00004D210000}"/>
    <cellStyle name="Currency 2 7 2 2 6 3 2 2" xfId="8526" xr:uid="{00000000-0005-0000-0000-00004E210000}"/>
    <cellStyle name="Currency 2 7 2 2 6 3 3" xfId="8527" xr:uid="{00000000-0005-0000-0000-00004F210000}"/>
    <cellStyle name="Currency 2 7 2 2 6 4" xfId="8528" xr:uid="{00000000-0005-0000-0000-000050210000}"/>
    <cellStyle name="Currency 2 7 2 2 6 4 2" xfId="8529" xr:uid="{00000000-0005-0000-0000-000051210000}"/>
    <cellStyle name="Currency 2 7 2 2 6 4 2 2" xfId="8530" xr:uid="{00000000-0005-0000-0000-000052210000}"/>
    <cellStyle name="Currency 2 7 2 2 6 4 3" xfId="8531" xr:uid="{00000000-0005-0000-0000-000053210000}"/>
    <cellStyle name="Currency 2 7 2 2 6 5" xfId="8532" xr:uid="{00000000-0005-0000-0000-000054210000}"/>
    <cellStyle name="Currency 2 7 2 2 6 5 2" xfId="8533" xr:uid="{00000000-0005-0000-0000-000055210000}"/>
    <cellStyle name="Currency 2 7 2 2 6 6" xfId="8534" xr:uid="{00000000-0005-0000-0000-000056210000}"/>
    <cellStyle name="Currency 2 7 2 2 6 6 2" xfId="8535" xr:uid="{00000000-0005-0000-0000-000057210000}"/>
    <cellStyle name="Currency 2 7 2 2 6 7" xfId="8536" xr:uid="{00000000-0005-0000-0000-000058210000}"/>
    <cellStyle name="Currency 2 7 2 2 7" xfId="8537" xr:uid="{00000000-0005-0000-0000-000059210000}"/>
    <cellStyle name="Currency 2 7 2 2 7 2" xfId="8538" xr:uid="{00000000-0005-0000-0000-00005A210000}"/>
    <cellStyle name="Currency 2 7 2 2 7 2 2" xfId="8539" xr:uid="{00000000-0005-0000-0000-00005B210000}"/>
    <cellStyle name="Currency 2 7 2 2 7 3" xfId="8540" xr:uid="{00000000-0005-0000-0000-00005C210000}"/>
    <cellStyle name="Currency 2 7 2 2 8" xfId="8541" xr:uid="{00000000-0005-0000-0000-00005D210000}"/>
    <cellStyle name="Currency 2 7 2 2 8 2" xfId="8542" xr:uid="{00000000-0005-0000-0000-00005E210000}"/>
    <cellStyle name="Currency 2 7 2 2 8 2 2" xfId="8543" xr:uid="{00000000-0005-0000-0000-00005F210000}"/>
    <cellStyle name="Currency 2 7 2 2 8 3" xfId="8544" xr:uid="{00000000-0005-0000-0000-000060210000}"/>
    <cellStyle name="Currency 2 7 2 3" xfId="8545" xr:uid="{00000000-0005-0000-0000-000061210000}"/>
    <cellStyle name="Currency 2 7 2 3 10" xfId="8546" xr:uid="{00000000-0005-0000-0000-000062210000}"/>
    <cellStyle name="Currency 2 7 2 3 2" xfId="8547" xr:uid="{00000000-0005-0000-0000-000063210000}"/>
    <cellStyle name="Currency 2 7 2 3 2 2" xfId="8548" xr:uid="{00000000-0005-0000-0000-000064210000}"/>
    <cellStyle name="Currency 2 7 2 3 2 3" xfId="8549" xr:uid="{00000000-0005-0000-0000-000065210000}"/>
    <cellStyle name="Currency 2 7 2 3 2 3 2" xfId="8550" xr:uid="{00000000-0005-0000-0000-000066210000}"/>
    <cellStyle name="Currency 2 7 2 3 2 3 3" xfId="8551" xr:uid="{00000000-0005-0000-0000-000067210000}"/>
    <cellStyle name="Currency 2 7 2 3 2 4" xfId="8552" xr:uid="{00000000-0005-0000-0000-000068210000}"/>
    <cellStyle name="Currency 2 7 2 3 2 4 2" xfId="8553" xr:uid="{00000000-0005-0000-0000-000069210000}"/>
    <cellStyle name="Currency 2 7 2 3 2 4 2 2" xfId="8554" xr:uid="{00000000-0005-0000-0000-00006A210000}"/>
    <cellStyle name="Currency 2 7 2 3 2 4 3" xfId="8555" xr:uid="{00000000-0005-0000-0000-00006B210000}"/>
    <cellStyle name="Currency 2 7 2 3 2 5" xfId="8556" xr:uid="{00000000-0005-0000-0000-00006C210000}"/>
    <cellStyle name="Currency 2 7 2 3 2 5 2" xfId="8557" xr:uid="{00000000-0005-0000-0000-00006D210000}"/>
    <cellStyle name="Currency 2 7 2 3 2 5 2 2" xfId="8558" xr:uid="{00000000-0005-0000-0000-00006E210000}"/>
    <cellStyle name="Currency 2 7 2 3 2 5 3" xfId="8559" xr:uid="{00000000-0005-0000-0000-00006F210000}"/>
    <cellStyle name="Currency 2 7 2 3 2 6" xfId="8560" xr:uid="{00000000-0005-0000-0000-000070210000}"/>
    <cellStyle name="Currency 2 7 2 3 2 6 2" xfId="8561" xr:uid="{00000000-0005-0000-0000-000071210000}"/>
    <cellStyle name="Currency 2 7 2 3 2 6 2 2" xfId="8562" xr:uid="{00000000-0005-0000-0000-000072210000}"/>
    <cellStyle name="Currency 2 7 2 3 2 6 3" xfId="8563" xr:uid="{00000000-0005-0000-0000-000073210000}"/>
    <cellStyle name="Currency 2 7 2 3 2 7" xfId="8564" xr:uid="{00000000-0005-0000-0000-000074210000}"/>
    <cellStyle name="Currency 2 7 2 3 2 7 2" xfId="8565" xr:uid="{00000000-0005-0000-0000-000075210000}"/>
    <cellStyle name="Currency 2 7 2 3 2 8" xfId="8566" xr:uid="{00000000-0005-0000-0000-000076210000}"/>
    <cellStyle name="Currency 2 7 2 3 2 8 2" xfId="8567" xr:uid="{00000000-0005-0000-0000-000077210000}"/>
    <cellStyle name="Currency 2 7 2 3 2 9" xfId="8568" xr:uid="{00000000-0005-0000-0000-000078210000}"/>
    <cellStyle name="Currency 2 7 2 3 3" xfId="8569" xr:uid="{00000000-0005-0000-0000-000079210000}"/>
    <cellStyle name="Currency 2 7 2 3 4" xfId="8570" xr:uid="{00000000-0005-0000-0000-00007A210000}"/>
    <cellStyle name="Currency 2 7 2 3 4 2" xfId="8571" xr:uid="{00000000-0005-0000-0000-00007B210000}"/>
    <cellStyle name="Currency 2 7 2 3 4 3" xfId="8572" xr:uid="{00000000-0005-0000-0000-00007C210000}"/>
    <cellStyle name="Currency 2 7 2 3 5" xfId="8573" xr:uid="{00000000-0005-0000-0000-00007D210000}"/>
    <cellStyle name="Currency 2 7 2 3 5 2" xfId="8574" xr:uid="{00000000-0005-0000-0000-00007E210000}"/>
    <cellStyle name="Currency 2 7 2 3 5 2 2" xfId="8575" xr:uid="{00000000-0005-0000-0000-00007F210000}"/>
    <cellStyle name="Currency 2 7 2 3 5 3" xfId="8576" xr:uid="{00000000-0005-0000-0000-000080210000}"/>
    <cellStyle name="Currency 2 7 2 3 6" xfId="8577" xr:uid="{00000000-0005-0000-0000-000081210000}"/>
    <cellStyle name="Currency 2 7 2 3 6 2" xfId="8578" xr:uid="{00000000-0005-0000-0000-000082210000}"/>
    <cellStyle name="Currency 2 7 2 3 6 2 2" xfId="8579" xr:uid="{00000000-0005-0000-0000-000083210000}"/>
    <cellStyle name="Currency 2 7 2 3 6 3" xfId="8580" xr:uid="{00000000-0005-0000-0000-000084210000}"/>
    <cellStyle name="Currency 2 7 2 3 7" xfId="8581" xr:uid="{00000000-0005-0000-0000-000085210000}"/>
    <cellStyle name="Currency 2 7 2 3 7 2" xfId="8582" xr:uid="{00000000-0005-0000-0000-000086210000}"/>
    <cellStyle name="Currency 2 7 2 3 7 2 2" xfId="8583" xr:uid="{00000000-0005-0000-0000-000087210000}"/>
    <cellStyle name="Currency 2 7 2 3 7 3" xfId="8584" xr:uid="{00000000-0005-0000-0000-000088210000}"/>
    <cellStyle name="Currency 2 7 2 3 8" xfId="8585" xr:uid="{00000000-0005-0000-0000-000089210000}"/>
    <cellStyle name="Currency 2 7 2 3 8 2" xfId="8586" xr:uid="{00000000-0005-0000-0000-00008A210000}"/>
    <cellStyle name="Currency 2 7 2 3 9" xfId="8587" xr:uid="{00000000-0005-0000-0000-00008B210000}"/>
    <cellStyle name="Currency 2 7 2 3 9 2" xfId="8588" xr:uid="{00000000-0005-0000-0000-00008C210000}"/>
    <cellStyle name="Currency 2 7 2 4" xfId="8589" xr:uid="{00000000-0005-0000-0000-00008D210000}"/>
    <cellStyle name="Currency 2 7 2 4 2" xfId="8590" xr:uid="{00000000-0005-0000-0000-00008E210000}"/>
    <cellStyle name="Currency 2 7 2 4 2 10" xfId="8591" xr:uid="{00000000-0005-0000-0000-00008F210000}"/>
    <cellStyle name="Currency 2 7 2 4 2 2" xfId="8592" xr:uid="{00000000-0005-0000-0000-000090210000}"/>
    <cellStyle name="Currency 2 7 2 4 2 3" xfId="8593" xr:uid="{00000000-0005-0000-0000-000091210000}"/>
    <cellStyle name="Currency 2 7 2 4 2 4" xfId="8594" xr:uid="{00000000-0005-0000-0000-000092210000}"/>
    <cellStyle name="Currency 2 7 2 4 2 4 2" xfId="8595" xr:uid="{00000000-0005-0000-0000-000093210000}"/>
    <cellStyle name="Currency 2 7 2 4 2 4 2 2" xfId="8596" xr:uid="{00000000-0005-0000-0000-000094210000}"/>
    <cellStyle name="Currency 2 7 2 4 2 4 3" xfId="8597" xr:uid="{00000000-0005-0000-0000-000095210000}"/>
    <cellStyle name="Currency 2 7 2 4 2 5" xfId="8598" xr:uid="{00000000-0005-0000-0000-000096210000}"/>
    <cellStyle name="Currency 2 7 2 4 2 5 2" xfId="8599" xr:uid="{00000000-0005-0000-0000-000097210000}"/>
    <cellStyle name="Currency 2 7 2 4 2 5 2 2" xfId="8600" xr:uid="{00000000-0005-0000-0000-000098210000}"/>
    <cellStyle name="Currency 2 7 2 4 2 5 3" xfId="8601" xr:uid="{00000000-0005-0000-0000-000099210000}"/>
    <cellStyle name="Currency 2 7 2 4 2 6" xfId="8602" xr:uid="{00000000-0005-0000-0000-00009A210000}"/>
    <cellStyle name="Currency 2 7 2 4 2 6 2" xfId="8603" xr:uid="{00000000-0005-0000-0000-00009B210000}"/>
    <cellStyle name="Currency 2 7 2 4 2 6 2 2" xfId="8604" xr:uid="{00000000-0005-0000-0000-00009C210000}"/>
    <cellStyle name="Currency 2 7 2 4 2 6 3" xfId="8605" xr:uid="{00000000-0005-0000-0000-00009D210000}"/>
    <cellStyle name="Currency 2 7 2 4 2 7" xfId="8606" xr:uid="{00000000-0005-0000-0000-00009E210000}"/>
    <cellStyle name="Currency 2 7 2 4 2 7 2" xfId="8607" xr:uid="{00000000-0005-0000-0000-00009F210000}"/>
    <cellStyle name="Currency 2 7 2 4 2 8" xfId="8608" xr:uid="{00000000-0005-0000-0000-0000A0210000}"/>
    <cellStyle name="Currency 2 7 2 4 2 8 2" xfId="8609" xr:uid="{00000000-0005-0000-0000-0000A1210000}"/>
    <cellStyle name="Currency 2 7 2 4 2 9" xfId="8610" xr:uid="{00000000-0005-0000-0000-0000A2210000}"/>
    <cellStyle name="Currency 2 7 2 4 3" xfId="8611" xr:uid="{00000000-0005-0000-0000-0000A3210000}"/>
    <cellStyle name="Currency 2 7 2 4 4" xfId="8612" xr:uid="{00000000-0005-0000-0000-0000A4210000}"/>
    <cellStyle name="Currency 2 7 2 4 4 2" xfId="8613" xr:uid="{00000000-0005-0000-0000-0000A5210000}"/>
    <cellStyle name="Currency 2 7 2 4 4 2 2" xfId="8614" xr:uid="{00000000-0005-0000-0000-0000A6210000}"/>
    <cellStyle name="Currency 2 7 2 4 4 3" xfId="8615" xr:uid="{00000000-0005-0000-0000-0000A7210000}"/>
    <cellStyle name="Currency 2 7 2 4 5" xfId="8616" xr:uid="{00000000-0005-0000-0000-0000A8210000}"/>
    <cellStyle name="Currency 2 7 2 4 5 2" xfId="8617" xr:uid="{00000000-0005-0000-0000-0000A9210000}"/>
    <cellStyle name="Currency 2 7 2 4 5 2 2" xfId="8618" xr:uid="{00000000-0005-0000-0000-0000AA210000}"/>
    <cellStyle name="Currency 2 7 2 4 5 3" xfId="8619" xr:uid="{00000000-0005-0000-0000-0000AB210000}"/>
    <cellStyle name="Currency 2 7 2 5" xfId="8620" xr:uid="{00000000-0005-0000-0000-0000AC210000}"/>
    <cellStyle name="Currency 2 7 2 5 2" xfId="8621" xr:uid="{00000000-0005-0000-0000-0000AD210000}"/>
    <cellStyle name="Currency 2 7 2 5 3" xfId="8622" xr:uid="{00000000-0005-0000-0000-0000AE210000}"/>
    <cellStyle name="Currency 2 7 2 5 3 2" xfId="8623" xr:uid="{00000000-0005-0000-0000-0000AF210000}"/>
    <cellStyle name="Currency 2 7 2 5 3 3" xfId="8624" xr:uid="{00000000-0005-0000-0000-0000B0210000}"/>
    <cellStyle name="Currency 2 7 2 5 4" xfId="8625" xr:uid="{00000000-0005-0000-0000-0000B1210000}"/>
    <cellStyle name="Currency 2 7 2 5 4 2" xfId="8626" xr:uid="{00000000-0005-0000-0000-0000B2210000}"/>
    <cellStyle name="Currency 2 7 2 5 4 2 2" xfId="8627" xr:uid="{00000000-0005-0000-0000-0000B3210000}"/>
    <cellStyle name="Currency 2 7 2 5 4 3" xfId="8628" xr:uid="{00000000-0005-0000-0000-0000B4210000}"/>
    <cellStyle name="Currency 2 7 2 5 5" xfId="8629" xr:uid="{00000000-0005-0000-0000-0000B5210000}"/>
    <cellStyle name="Currency 2 7 2 5 5 2" xfId="8630" xr:uid="{00000000-0005-0000-0000-0000B6210000}"/>
    <cellStyle name="Currency 2 7 2 5 5 2 2" xfId="8631" xr:uid="{00000000-0005-0000-0000-0000B7210000}"/>
    <cellStyle name="Currency 2 7 2 5 5 3" xfId="8632" xr:uid="{00000000-0005-0000-0000-0000B8210000}"/>
    <cellStyle name="Currency 2 7 2 5 6" xfId="8633" xr:uid="{00000000-0005-0000-0000-0000B9210000}"/>
    <cellStyle name="Currency 2 7 2 5 6 2" xfId="8634" xr:uid="{00000000-0005-0000-0000-0000BA210000}"/>
    <cellStyle name="Currency 2 7 2 5 6 2 2" xfId="8635" xr:uid="{00000000-0005-0000-0000-0000BB210000}"/>
    <cellStyle name="Currency 2 7 2 5 6 3" xfId="8636" xr:uid="{00000000-0005-0000-0000-0000BC210000}"/>
    <cellStyle name="Currency 2 7 2 5 7" xfId="8637" xr:uid="{00000000-0005-0000-0000-0000BD210000}"/>
    <cellStyle name="Currency 2 7 2 5 7 2" xfId="8638" xr:uid="{00000000-0005-0000-0000-0000BE210000}"/>
    <cellStyle name="Currency 2 7 2 5 8" xfId="8639" xr:uid="{00000000-0005-0000-0000-0000BF210000}"/>
    <cellStyle name="Currency 2 7 2 5 8 2" xfId="8640" xr:uid="{00000000-0005-0000-0000-0000C0210000}"/>
    <cellStyle name="Currency 2 7 2 5 9" xfId="8641" xr:uid="{00000000-0005-0000-0000-0000C1210000}"/>
    <cellStyle name="Currency 2 7 2 6" xfId="8642" xr:uid="{00000000-0005-0000-0000-0000C2210000}"/>
    <cellStyle name="Currency 2 7 2 6 2" xfId="8643" xr:uid="{00000000-0005-0000-0000-0000C3210000}"/>
    <cellStyle name="Currency 2 7 2 6 3" xfId="8644" xr:uid="{00000000-0005-0000-0000-0000C4210000}"/>
    <cellStyle name="Currency 2 7 2 7" xfId="8645" xr:uid="{00000000-0005-0000-0000-0000C5210000}"/>
    <cellStyle name="Currency 2 7 2 8" xfId="8646" xr:uid="{00000000-0005-0000-0000-0000C6210000}"/>
    <cellStyle name="Currency 2 7 2 8 2" xfId="8647" xr:uid="{00000000-0005-0000-0000-0000C7210000}"/>
    <cellStyle name="Currency 2 7 2 8 2 2" xfId="8648" xr:uid="{00000000-0005-0000-0000-0000C8210000}"/>
    <cellStyle name="Currency 2 7 2 8 3" xfId="8649" xr:uid="{00000000-0005-0000-0000-0000C9210000}"/>
    <cellStyle name="Currency 2 7 2 8 4" xfId="8650" xr:uid="{00000000-0005-0000-0000-0000CA210000}"/>
    <cellStyle name="Currency 2 7 2 9" xfId="8651" xr:uid="{00000000-0005-0000-0000-0000CB210000}"/>
    <cellStyle name="Currency 2 7 2 9 2" xfId="8652" xr:uid="{00000000-0005-0000-0000-0000CC210000}"/>
    <cellStyle name="Currency 2 7 2 9 2 2" xfId="8653" xr:uid="{00000000-0005-0000-0000-0000CD210000}"/>
    <cellStyle name="Currency 2 7 2 9 3" xfId="8654" xr:uid="{00000000-0005-0000-0000-0000CE210000}"/>
    <cellStyle name="Currency 2 7 3" xfId="8655" xr:uid="{00000000-0005-0000-0000-0000CF210000}"/>
    <cellStyle name="Currency 2 7 3 10" xfId="8656" xr:uid="{00000000-0005-0000-0000-0000D0210000}"/>
    <cellStyle name="Currency 2 7 3 10 2" xfId="8657" xr:uid="{00000000-0005-0000-0000-0000D1210000}"/>
    <cellStyle name="Currency 2 7 3 10 2 2" xfId="8658" xr:uid="{00000000-0005-0000-0000-0000D2210000}"/>
    <cellStyle name="Currency 2 7 3 10 3" xfId="8659" xr:uid="{00000000-0005-0000-0000-0000D3210000}"/>
    <cellStyle name="Currency 2 7 3 11" xfId="8660" xr:uid="{00000000-0005-0000-0000-0000D4210000}"/>
    <cellStyle name="Currency 2 7 3 11 2" xfId="8661" xr:uid="{00000000-0005-0000-0000-0000D5210000}"/>
    <cellStyle name="Currency 2 7 3 12" xfId="8662" xr:uid="{00000000-0005-0000-0000-0000D6210000}"/>
    <cellStyle name="Currency 2 7 3 12 2" xfId="8663" xr:uid="{00000000-0005-0000-0000-0000D7210000}"/>
    <cellStyle name="Currency 2 7 3 13" xfId="8664" xr:uid="{00000000-0005-0000-0000-0000D8210000}"/>
    <cellStyle name="Currency 2 7 3 14" xfId="8665" xr:uid="{00000000-0005-0000-0000-0000D9210000}"/>
    <cellStyle name="Currency 2 7 3 15" xfId="8666" xr:uid="{00000000-0005-0000-0000-0000DA210000}"/>
    <cellStyle name="Currency 2 7 3 2" xfId="8667" xr:uid="{00000000-0005-0000-0000-0000DB210000}"/>
    <cellStyle name="Currency 2 7 3 2 2" xfId="8668" xr:uid="{00000000-0005-0000-0000-0000DC210000}"/>
    <cellStyle name="Currency 2 7 3 2 2 2" xfId="8669" xr:uid="{00000000-0005-0000-0000-0000DD210000}"/>
    <cellStyle name="Currency 2 7 3 2 2 3" xfId="8670" xr:uid="{00000000-0005-0000-0000-0000DE210000}"/>
    <cellStyle name="Currency 2 7 3 2 2 3 2" xfId="8671" xr:uid="{00000000-0005-0000-0000-0000DF210000}"/>
    <cellStyle name="Currency 2 7 3 2 2 3 3" xfId="8672" xr:uid="{00000000-0005-0000-0000-0000E0210000}"/>
    <cellStyle name="Currency 2 7 3 2 2 4" xfId="8673" xr:uid="{00000000-0005-0000-0000-0000E1210000}"/>
    <cellStyle name="Currency 2 7 3 2 2 4 2" xfId="8674" xr:uid="{00000000-0005-0000-0000-0000E2210000}"/>
    <cellStyle name="Currency 2 7 3 2 2 4 2 2" xfId="8675" xr:uid="{00000000-0005-0000-0000-0000E3210000}"/>
    <cellStyle name="Currency 2 7 3 2 2 4 3" xfId="8676" xr:uid="{00000000-0005-0000-0000-0000E4210000}"/>
    <cellStyle name="Currency 2 7 3 2 2 5" xfId="8677" xr:uid="{00000000-0005-0000-0000-0000E5210000}"/>
    <cellStyle name="Currency 2 7 3 2 2 5 2" xfId="8678" xr:uid="{00000000-0005-0000-0000-0000E6210000}"/>
    <cellStyle name="Currency 2 7 3 2 2 5 2 2" xfId="8679" xr:uid="{00000000-0005-0000-0000-0000E7210000}"/>
    <cellStyle name="Currency 2 7 3 2 2 5 3" xfId="8680" xr:uid="{00000000-0005-0000-0000-0000E8210000}"/>
    <cellStyle name="Currency 2 7 3 2 2 6" xfId="8681" xr:uid="{00000000-0005-0000-0000-0000E9210000}"/>
    <cellStyle name="Currency 2 7 3 2 2 6 2" xfId="8682" xr:uid="{00000000-0005-0000-0000-0000EA210000}"/>
    <cellStyle name="Currency 2 7 3 2 2 6 2 2" xfId="8683" xr:uid="{00000000-0005-0000-0000-0000EB210000}"/>
    <cellStyle name="Currency 2 7 3 2 2 6 3" xfId="8684" xr:uid="{00000000-0005-0000-0000-0000EC210000}"/>
    <cellStyle name="Currency 2 7 3 2 2 7" xfId="8685" xr:uid="{00000000-0005-0000-0000-0000ED210000}"/>
    <cellStyle name="Currency 2 7 3 2 2 7 2" xfId="8686" xr:uid="{00000000-0005-0000-0000-0000EE210000}"/>
    <cellStyle name="Currency 2 7 3 2 2 8" xfId="8687" xr:uid="{00000000-0005-0000-0000-0000EF210000}"/>
    <cellStyle name="Currency 2 7 3 2 2 8 2" xfId="8688" xr:uid="{00000000-0005-0000-0000-0000F0210000}"/>
    <cellStyle name="Currency 2 7 3 2 2 9" xfId="8689" xr:uid="{00000000-0005-0000-0000-0000F1210000}"/>
    <cellStyle name="Currency 2 7 3 2 3" xfId="8690" xr:uid="{00000000-0005-0000-0000-0000F2210000}"/>
    <cellStyle name="Currency 2 7 3 2 3 2" xfId="8691" xr:uid="{00000000-0005-0000-0000-0000F3210000}"/>
    <cellStyle name="Currency 2 7 3 2 3 3" xfId="8692" xr:uid="{00000000-0005-0000-0000-0000F4210000}"/>
    <cellStyle name="Currency 2 7 3 2 3 3 2" xfId="8693" xr:uid="{00000000-0005-0000-0000-0000F5210000}"/>
    <cellStyle name="Currency 2 7 3 2 3 3 3" xfId="8694" xr:uid="{00000000-0005-0000-0000-0000F6210000}"/>
    <cellStyle name="Currency 2 7 3 2 3 4" xfId="8695" xr:uid="{00000000-0005-0000-0000-0000F7210000}"/>
    <cellStyle name="Currency 2 7 3 2 3 4 2" xfId="8696" xr:uid="{00000000-0005-0000-0000-0000F8210000}"/>
    <cellStyle name="Currency 2 7 3 2 3 4 2 2" xfId="8697" xr:uid="{00000000-0005-0000-0000-0000F9210000}"/>
    <cellStyle name="Currency 2 7 3 2 3 4 3" xfId="8698" xr:uid="{00000000-0005-0000-0000-0000FA210000}"/>
    <cellStyle name="Currency 2 7 3 2 3 5" xfId="8699" xr:uid="{00000000-0005-0000-0000-0000FB210000}"/>
    <cellStyle name="Currency 2 7 3 2 3 5 2" xfId="8700" xr:uid="{00000000-0005-0000-0000-0000FC210000}"/>
    <cellStyle name="Currency 2 7 3 2 3 5 2 2" xfId="8701" xr:uid="{00000000-0005-0000-0000-0000FD210000}"/>
    <cellStyle name="Currency 2 7 3 2 3 5 3" xfId="8702" xr:uid="{00000000-0005-0000-0000-0000FE210000}"/>
    <cellStyle name="Currency 2 7 3 2 3 6" xfId="8703" xr:uid="{00000000-0005-0000-0000-0000FF210000}"/>
    <cellStyle name="Currency 2 7 3 2 3 6 2" xfId="8704" xr:uid="{00000000-0005-0000-0000-000000220000}"/>
    <cellStyle name="Currency 2 7 3 2 3 6 2 2" xfId="8705" xr:uid="{00000000-0005-0000-0000-000001220000}"/>
    <cellStyle name="Currency 2 7 3 2 3 6 3" xfId="8706" xr:uid="{00000000-0005-0000-0000-000002220000}"/>
    <cellStyle name="Currency 2 7 3 2 3 7" xfId="8707" xr:uid="{00000000-0005-0000-0000-000003220000}"/>
    <cellStyle name="Currency 2 7 3 2 3 7 2" xfId="8708" xr:uid="{00000000-0005-0000-0000-000004220000}"/>
    <cellStyle name="Currency 2 7 3 2 3 8" xfId="8709" xr:uid="{00000000-0005-0000-0000-000005220000}"/>
    <cellStyle name="Currency 2 7 3 2 3 8 2" xfId="8710" xr:uid="{00000000-0005-0000-0000-000006220000}"/>
    <cellStyle name="Currency 2 7 3 2 3 9" xfId="8711" xr:uid="{00000000-0005-0000-0000-000007220000}"/>
    <cellStyle name="Currency 2 7 3 2 4" xfId="8712" xr:uid="{00000000-0005-0000-0000-000008220000}"/>
    <cellStyle name="Currency 2 7 3 2 4 2" xfId="8713" xr:uid="{00000000-0005-0000-0000-000009220000}"/>
    <cellStyle name="Currency 2 7 3 2 4 3" xfId="8714" xr:uid="{00000000-0005-0000-0000-00000A220000}"/>
    <cellStyle name="Currency 2 7 3 2 4 3 2" xfId="8715" xr:uid="{00000000-0005-0000-0000-00000B220000}"/>
    <cellStyle name="Currency 2 7 3 2 4 3 2 2" xfId="8716" xr:uid="{00000000-0005-0000-0000-00000C220000}"/>
    <cellStyle name="Currency 2 7 3 2 4 3 3" xfId="8717" xr:uid="{00000000-0005-0000-0000-00000D220000}"/>
    <cellStyle name="Currency 2 7 3 2 4 4" xfId="8718" xr:uid="{00000000-0005-0000-0000-00000E220000}"/>
    <cellStyle name="Currency 2 7 3 2 4 4 2" xfId="8719" xr:uid="{00000000-0005-0000-0000-00000F220000}"/>
    <cellStyle name="Currency 2 7 3 2 4 4 2 2" xfId="8720" xr:uid="{00000000-0005-0000-0000-000010220000}"/>
    <cellStyle name="Currency 2 7 3 2 4 4 3" xfId="8721" xr:uid="{00000000-0005-0000-0000-000011220000}"/>
    <cellStyle name="Currency 2 7 3 2 4 5" xfId="8722" xr:uid="{00000000-0005-0000-0000-000012220000}"/>
    <cellStyle name="Currency 2 7 3 2 4 5 2" xfId="8723" xr:uid="{00000000-0005-0000-0000-000013220000}"/>
    <cellStyle name="Currency 2 7 3 2 4 5 2 2" xfId="8724" xr:uid="{00000000-0005-0000-0000-000014220000}"/>
    <cellStyle name="Currency 2 7 3 2 4 5 3" xfId="8725" xr:uid="{00000000-0005-0000-0000-000015220000}"/>
    <cellStyle name="Currency 2 7 3 2 4 6" xfId="8726" xr:uid="{00000000-0005-0000-0000-000016220000}"/>
    <cellStyle name="Currency 2 7 3 2 4 6 2" xfId="8727" xr:uid="{00000000-0005-0000-0000-000017220000}"/>
    <cellStyle name="Currency 2 7 3 2 4 7" xfId="8728" xr:uid="{00000000-0005-0000-0000-000018220000}"/>
    <cellStyle name="Currency 2 7 3 2 4 7 2" xfId="8729" xr:uid="{00000000-0005-0000-0000-000019220000}"/>
    <cellStyle name="Currency 2 7 3 2 4 8" xfId="8730" xr:uid="{00000000-0005-0000-0000-00001A220000}"/>
    <cellStyle name="Currency 2 7 3 2 4 9" xfId="8731" xr:uid="{00000000-0005-0000-0000-00001B220000}"/>
    <cellStyle name="Currency 2 7 3 2 5" xfId="8732" xr:uid="{00000000-0005-0000-0000-00001C220000}"/>
    <cellStyle name="Currency 2 7 3 2 5 2" xfId="8733" xr:uid="{00000000-0005-0000-0000-00001D220000}"/>
    <cellStyle name="Currency 2 7 3 2 5 3" xfId="8734" xr:uid="{00000000-0005-0000-0000-00001E220000}"/>
    <cellStyle name="Currency 2 7 3 2 6" xfId="8735" xr:uid="{00000000-0005-0000-0000-00001F220000}"/>
    <cellStyle name="Currency 2 7 3 2 6 2" xfId="8736" xr:uid="{00000000-0005-0000-0000-000020220000}"/>
    <cellStyle name="Currency 2 7 3 2 6 2 2" xfId="8737" xr:uid="{00000000-0005-0000-0000-000021220000}"/>
    <cellStyle name="Currency 2 7 3 2 6 2 2 2" xfId="8738" xr:uid="{00000000-0005-0000-0000-000022220000}"/>
    <cellStyle name="Currency 2 7 3 2 6 2 3" xfId="8739" xr:uid="{00000000-0005-0000-0000-000023220000}"/>
    <cellStyle name="Currency 2 7 3 2 6 3" xfId="8740" xr:uid="{00000000-0005-0000-0000-000024220000}"/>
    <cellStyle name="Currency 2 7 3 2 6 3 2" xfId="8741" xr:uid="{00000000-0005-0000-0000-000025220000}"/>
    <cellStyle name="Currency 2 7 3 2 6 3 2 2" xfId="8742" xr:uid="{00000000-0005-0000-0000-000026220000}"/>
    <cellStyle name="Currency 2 7 3 2 6 3 3" xfId="8743" xr:uid="{00000000-0005-0000-0000-000027220000}"/>
    <cellStyle name="Currency 2 7 3 2 6 4" xfId="8744" xr:uid="{00000000-0005-0000-0000-000028220000}"/>
    <cellStyle name="Currency 2 7 3 2 6 4 2" xfId="8745" xr:uid="{00000000-0005-0000-0000-000029220000}"/>
    <cellStyle name="Currency 2 7 3 2 6 4 2 2" xfId="8746" xr:uid="{00000000-0005-0000-0000-00002A220000}"/>
    <cellStyle name="Currency 2 7 3 2 6 4 3" xfId="8747" xr:uid="{00000000-0005-0000-0000-00002B220000}"/>
    <cellStyle name="Currency 2 7 3 2 6 5" xfId="8748" xr:uid="{00000000-0005-0000-0000-00002C220000}"/>
    <cellStyle name="Currency 2 7 3 2 6 5 2" xfId="8749" xr:uid="{00000000-0005-0000-0000-00002D220000}"/>
    <cellStyle name="Currency 2 7 3 2 6 6" xfId="8750" xr:uid="{00000000-0005-0000-0000-00002E220000}"/>
    <cellStyle name="Currency 2 7 3 2 6 6 2" xfId="8751" xr:uid="{00000000-0005-0000-0000-00002F220000}"/>
    <cellStyle name="Currency 2 7 3 2 6 7" xfId="8752" xr:uid="{00000000-0005-0000-0000-000030220000}"/>
    <cellStyle name="Currency 2 7 3 2 7" xfId="8753" xr:uid="{00000000-0005-0000-0000-000031220000}"/>
    <cellStyle name="Currency 2 7 3 2 7 2" xfId="8754" xr:uid="{00000000-0005-0000-0000-000032220000}"/>
    <cellStyle name="Currency 2 7 3 2 7 2 2" xfId="8755" xr:uid="{00000000-0005-0000-0000-000033220000}"/>
    <cellStyle name="Currency 2 7 3 2 7 3" xfId="8756" xr:uid="{00000000-0005-0000-0000-000034220000}"/>
    <cellStyle name="Currency 2 7 3 2 8" xfId="8757" xr:uid="{00000000-0005-0000-0000-000035220000}"/>
    <cellStyle name="Currency 2 7 3 2 8 2" xfId="8758" xr:uid="{00000000-0005-0000-0000-000036220000}"/>
    <cellStyle name="Currency 2 7 3 2 8 2 2" xfId="8759" xr:uid="{00000000-0005-0000-0000-000037220000}"/>
    <cellStyle name="Currency 2 7 3 2 8 3" xfId="8760" xr:uid="{00000000-0005-0000-0000-000038220000}"/>
    <cellStyle name="Currency 2 7 3 3" xfId="8761" xr:uid="{00000000-0005-0000-0000-000039220000}"/>
    <cellStyle name="Currency 2 7 3 3 10" xfId="8762" xr:uid="{00000000-0005-0000-0000-00003A220000}"/>
    <cellStyle name="Currency 2 7 3 3 2" xfId="8763" xr:uid="{00000000-0005-0000-0000-00003B220000}"/>
    <cellStyle name="Currency 2 7 3 3 2 2" xfId="8764" xr:uid="{00000000-0005-0000-0000-00003C220000}"/>
    <cellStyle name="Currency 2 7 3 3 2 3" xfId="8765" xr:uid="{00000000-0005-0000-0000-00003D220000}"/>
    <cellStyle name="Currency 2 7 3 3 2 3 2" xfId="8766" xr:uid="{00000000-0005-0000-0000-00003E220000}"/>
    <cellStyle name="Currency 2 7 3 3 2 3 3" xfId="8767" xr:uid="{00000000-0005-0000-0000-00003F220000}"/>
    <cellStyle name="Currency 2 7 3 3 2 4" xfId="8768" xr:uid="{00000000-0005-0000-0000-000040220000}"/>
    <cellStyle name="Currency 2 7 3 3 2 4 2" xfId="8769" xr:uid="{00000000-0005-0000-0000-000041220000}"/>
    <cellStyle name="Currency 2 7 3 3 2 4 2 2" xfId="8770" xr:uid="{00000000-0005-0000-0000-000042220000}"/>
    <cellStyle name="Currency 2 7 3 3 2 4 3" xfId="8771" xr:uid="{00000000-0005-0000-0000-000043220000}"/>
    <cellStyle name="Currency 2 7 3 3 2 5" xfId="8772" xr:uid="{00000000-0005-0000-0000-000044220000}"/>
    <cellStyle name="Currency 2 7 3 3 2 5 2" xfId="8773" xr:uid="{00000000-0005-0000-0000-000045220000}"/>
    <cellStyle name="Currency 2 7 3 3 2 5 2 2" xfId="8774" xr:uid="{00000000-0005-0000-0000-000046220000}"/>
    <cellStyle name="Currency 2 7 3 3 2 5 3" xfId="8775" xr:uid="{00000000-0005-0000-0000-000047220000}"/>
    <cellStyle name="Currency 2 7 3 3 2 6" xfId="8776" xr:uid="{00000000-0005-0000-0000-000048220000}"/>
    <cellStyle name="Currency 2 7 3 3 2 6 2" xfId="8777" xr:uid="{00000000-0005-0000-0000-000049220000}"/>
    <cellStyle name="Currency 2 7 3 3 2 6 2 2" xfId="8778" xr:uid="{00000000-0005-0000-0000-00004A220000}"/>
    <cellStyle name="Currency 2 7 3 3 2 6 3" xfId="8779" xr:uid="{00000000-0005-0000-0000-00004B220000}"/>
    <cellStyle name="Currency 2 7 3 3 2 7" xfId="8780" xr:uid="{00000000-0005-0000-0000-00004C220000}"/>
    <cellStyle name="Currency 2 7 3 3 2 7 2" xfId="8781" xr:uid="{00000000-0005-0000-0000-00004D220000}"/>
    <cellStyle name="Currency 2 7 3 3 2 8" xfId="8782" xr:uid="{00000000-0005-0000-0000-00004E220000}"/>
    <cellStyle name="Currency 2 7 3 3 2 8 2" xfId="8783" xr:uid="{00000000-0005-0000-0000-00004F220000}"/>
    <cellStyle name="Currency 2 7 3 3 2 9" xfId="8784" xr:uid="{00000000-0005-0000-0000-000050220000}"/>
    <cellStyle name="Currency 2 7 3 3 3" xfId="8785" xr:uid="{00000000-0005-0000-0000-000051220000}"/>
    <cellStyle name="Currency 2 7 3 3 4" xfId="8786" xr:uid="{00000000-0005-0000-0000-000052220000}"/>
    <cellStyle name="Currency 2 7 3 3 4 2" xfId="8787" xr:uid="{00000000-0005-0000-0000-000053220000}"/>
    <cellStyle name="Currency 2 7 3 3 4 3" xfId="8788" xr:uid="{00000000-0005-0000-0000-000054220000}"/>
    <cellStyle name="Currency 2 7 3 3 5" xfId="8789" xr:uid="{00000000-0005-0000-0000-000055220000}"/>
    <cellStyle name="Currency 2 7 3 3 5 2" xfId="8790" xr:uid="{00000000-0005-0000-0000-000056220000}"/>
    <cellStyle name="Currency 2 7 3 3 5 2 2" xfId="8791" xr:uid="{00000000-0005-0000-0000-000057220000}"/>
    <cellStyle name="Currency 2 7 3 3 5 3" xfId="8792" xr:uid="{00000000-0005-0000-0000-000058220000}"/>
    <cellStyle name="Currency 2 7 3 3 6" xfId="8793" xr:uid="{00000000-0005-0000-0000-000059220000}"/>
    <cellStyle name="Currency 2 7 3 3 6 2" xfId="8794" xr:uid="{00000000-0005-0000-0000-00005A220000}"/>
    <cellStyle name="Currency 2 7 3 3 6 2 2" xfId="8795" xr:uid="{00000000-0005-0000-0000-00005B220000}"/>
    <cellStyle name="Currency 2 7 3 3 6 3" xfId="8796" xr:uid="{00000000-0005-0000-0000-00005C220000}"/>
    <cellStyle name="Currency 2 7 3 3 7" xfId="8797" xr:uid="{00000000-0005-0000-0000-00005D220000}"/>
    <cellStyle name="Currency 2 7 3 3 7 2" xfId="8798" xr:uid="{00000000-0005-0000-0000-00005E220000}"/>
    <cellStyle name="Currency 2 7 3 3 7 2 2" xfId="8799" xr:uid="{00000000-0005-0000-0000-00005F220000}"/>
    <cellStyle name="Currency 2 7 3 3 7 3" xfId="8800" xr:uid="{00000000-0005-0000-0000-000060220000}"/>
    <cellStyle name="Currency 2 7 3 3 8" xfId="8801" xr:uid="{00000000-0005-0000-0000-000061220000}"/>
    <cellStyle name="Currency 2 7 3 3 8 2" xfId="8802" xr:uid="{00000000-0005-0000-0000-000062220000}"/>
    <cellStyle name="Currency 2 7 3 3 9" xfId="8803" xr:uid="{00000000-0005-0000-0000-000063220000}"/>
    <cellStyle name="Currency 2 7 3 3 9 2" xfId="8804" xr:uid="{00000000-0005-0000-0000-000064220000}"/>
    <cellStyle name="Currency 2 7 3 4" xfId="8805" xr:uid="{00000000-0005-0000-0000-000065220000}"/>
    <cellStyle name="Currency 2 7 3 4 2" xfId="8806" xr:uid="{00000000-0005-0000-0000-000066220000}"/>
    <cellStyle name="Currency 2 7 3 4 2 10" xfId="8807" xr:uid="{00000000-0005-0000-0000-000067220000}"/>
    <cellStyle name="Currency 2 7 3 4 2 2" xfId="8808" xr:uid="{00000000-0005-0000-0000-000068220000}"/>
    <cellStyle name="Currency 2 7 3 4 2 3" xfId="8809" xr:uid="{00000000-0005-0000-0000-000069220000}"/>
    <cellStyle name="Currency 2 7 3 4 2 4" xfId="8810" xr:uid="{00000000-0005-0000-0000-00006A220000}"/>
    <cellStyle name="Currency 2 7 3 4 2 4 2" xfId="8811" xr:uid="{00000000-0005-0000-0000-00006B220000}"/>
    <cellStyle name="Currency 2 7 3 4 2 4 2 2" xfId="8812" xr:uid="{00000000-0005-0000-0000-00006C220000}"/>
    <cellStyle name="Currency 2 7 3 4 2 4 3" xfId="8813" xr:uid="{00000000-0005-0000-0000-00006D220000}"/>
    <cellStyle name="Currency 2 7 3 4 2 5" xfId="8814" xr:uid="{00000000-0005-0000-0000-00006E220000}"/>
    <cellStyle name="Currency 2 7 3 4 2 5 2" xfId="8815" xr:uid="{00000000-0005-0000-0000-00006F220000}"/>
    <cellStyle name="Currency 2 7 3 4 2 5 2 2" xfId="8816" xr:uid="{00000000-0005-0000-0000-000070220000}"/>
    <cellStyle name="Currency 2 7 3 4 2 5 3" xfId="8817" xr:uid="{00000000-0005-0000-0000-000071220000}"/>
    <cellStyle name="Currency 2 7 3 4 2 6" xfId="8818" xr:uid="{00000000-0005-0000-0000-000072220000}"/>
    <cellStyle name="Currency 2 7 3 4 2 6 2" xfId="8819" xr:uid="{00000000-0005-0000-0000-000073220000}"/>
    <cellStyle name="Currency 2 7 3 4 2 6 2 2" xfId="8820" xr:uid="{00000000-0005-0000-0000-000074220000}"/>
    <cellStyle name="Currency 2 7 3 4 2 6 3" xfId="8821" xr:uid="{00000000-0005-0000-0000-000075220000}"/>
    <cellStyle name="Currency 2 7 3 4 2 7" xfId="8822" xr:uid="{00000000-0005-0000-0000-000076220000}"/>
    <cellStyle name="Currency 2 7 3 4 2 7 2" xfId="8823" xr:uid="{00000000-0005-0000-0000-000077220000}"/>
    <cellStyle name="Currency 2 7 3 4 2 8" xfId="8824" xr:uid="{00000000-0005-0000-0000-000078220000}"/>
    <cellStyle name="Currency 2 7 3 4 2 8 2" xfId="8825" xr:uid="{00000000-0005-0000-0000-000079220000}"/>
    <cellStyle name="Currency 2 7 3 4 2 9" xfId="8826" xr:uid="{00000000-0005-0000-0000-00007A220000}"/>
    <cellStyle name="Currency 2 7 3 4 3" xfId="8827" xr:uid="{00000000-0005-0000-0000-00007B220000}"/>
    <cellStyle name="Currency 2 7 3 4 4" xfId="8828" xr:uid="{00000000-0005-0000-0000-00007C220000}"/>
    <cellStyle name="Currency 2 7 3 4 4 2" xfId="8829" xr:uid="{00000000-0005-0000-0000-00007D220000}"/>
    <cellStyle name="Currency 2 7 3 4 4 2 2" xfId="8830" xr:uid="{00000000-0005-0000-0000-00007E220000}"/>
    <cellStyle name="Currency 2 7 3 4 4 3" xfId="8831" xr:uid="{00000000-0005-0000-0000-00007F220000}"/>
    <cellStyle name="Currency 2 7 3 4 5" xfId="8832" xr:uid="{00000000-0005-0000-0000-000080220000}"/>
    <cellStyle name="Currency 2 7 3 4 5 2" xfId="8833" xr:uid="{00000000-0005-0000-0000-000081220000}"/>
    <cellStyle name="Currency 2 7 3 4 5 2 2" xfId="8834" xr:uid="{00000000-0005-0000-0000-000082220000}"/>
    <cellStyle name="Currency 2 7 3 4 5 3" xfId="8835" xr:uid="{00000000-0005-0000-0000-000083220000}"/>
    <cellStyle name="Currency 2 7 3 5" xfId="8836" xr:uid="{00000000-0005-0000-0000-000084220000}"/>
    <cellStyle name="Currency 2 7 3 5 2" xfId="8837" xr:uid="{00000000-0005-0000-0000-000085220000}"/>
    <cellStyle name="Currency 2 7 3 5 3" xfId="8838" xr:uid="{00000000-0005-0000-0000-000086220000}"/>
    <cellStyle name="Currency 2 7 3 5 3 2" xfId="8839" xr:uid="{00000000-0005-0000-0000-000087220000}"/>
    <cellStyle name="Currency 2 7 3 5 3 3" xfId="8840" xr:uid="{00000000-0005-0000-0000-000088220000}"/>
    <cellStyle name="Currency 2 7 3 5 4" xfId="8841" xr:uid="{00000000-0005-0000-0000-000089220000}"/>
    <cellStyle name="Currency 2 7 3 5 4 2" xfId="8842" xr:uid="{00000000-0005-0000-0000-00008A220000}"/>
    <cellStyle name="Currency 2 7 3 5 4 2 2" xfId="8843" xr:uid="{00000000-0005-0000-0000-00008B220000}"/>
    <cellStyle name="Currency 2 7 3 5 4 3" xfId="8844" xr:uid="{00000000-0005-0000-0000-00008C220000}"/>
    <cellStyle name="Currency 2 7 3 5 5" xfId="8845" xr:uid="{00000000-0005-0000-0000-00008D220000}"/>
    <cellStyle name="Currency 2 7 3 5 5 2" xfId="8846" xr:uid="{00000000-0005-0000-0000-00008E220000}"/>
    <cellStyle name="Currency 2 7 3 5 5 2 2" xfId="8847" xr:uid="{00000000-0005-0000-0000-00008F220000}"/>
    <cellStyle name="Currency 2 7 3 5 5 3" xfId="8848" xr:uid="{00000000-0005-0000-0000-000090220000}"/>
    <cellStyle name="Currency 2 7 3 5 6" xfId="8849" xr:uid="{00000000-0005-0000-0000-000091220000}"/>
    <cellStyle name="Currency 2 7 3 5 6 2" xfId="8850" xr:uid="{00000000-0005-0000-0000-000092220000}"/>
    <cellStyle name="Currency 2 7 3 5 6 2 2" xfId="8851" xr:uid="{00000000-0005-0000-0000-000093220000}"/>
    <cellStyle name="Currency 2 7 3 5 6 3" xfId="8852" xr:uid="{00000000-0005-0000-0000-000094220000}"/>
    <cellStyle name="Currency 2 7 3 5 7" xfId="8853" xr:uid="{00000000-0005-0000-0000-000095220000}"/>
    <cellStyle name="Currency 2 7 3 5 7 2" xfId="8854" xr:uid="{00000000-0005-0000-0000-000096220000}"/>
    <cellStyle name="Currency 2 7 3 5 8" xfId="8855" xr:uid="{00000000-0005-0000-0000-000097220000}"/>
    <cellStyle name="Currency 2 7 3 5 8 2" xfId="8856" xr:uid="{00000000-0005-0000-0000-000098220000}"/>
    <cellStyle name="Currency 2 7 3 5 9" xfId="8857" xr:uid="{00000000-0005-0000-0000-000099220000}"/>
    <cellStyle name="Currency 2 7 3 6" xfId="8858" xr:uid="{00000000-0005-0000-0000-00009A220000}"/>
    <cellStyle name="Currency 2 7 3 6 2" xfId="8859" xr:uid="{00000000-0005-0000-0000-00009B220000}"/>
    <cellStyle name="Currency 2 7 3 6 3" xfId="8860" xr:uid="{00000000-0005-0000-0000-00009C220000}"/>
    <cellStyle name="Currency 2 7 3 7" xfId="8861" xr:uid="{00000000-0005-0000-0000-00009D220000}"/>
    <cellStyle name="Currency 2 7 3 8" xfId="8862" xr:uid="{00000000-0005-0000-0000-00009E220000}"/>
    <cellStyle name="Currency 2 7 3 8 2" xfId="8863" xr:uid="{00000000-0005-0000-0000-00009F220000}"/>
    <cellStyle name="Currency 2 7 3 8 2 2" xfId="8864" xr:uid="{00000000-0005-0000-0000-0000A0220000}"/>
    <cellStyle name="Currency 2 7 3 8 3" xfId="8865" xr:uid="{00000000-0005-0000-0000-0000A1220000}"/>
    <cellStyle name="Currency 2 7 3 8 4" xfId="8866" xr:uid="{00000000-0005-0000-0000-0000A2220000}"/>
    <cellStyle name="Currency 2 7 3 9" xfId="8867" xr:uid="{00000000-0005-0000-0000-0000A3220000}"/>
    <cellStyle name="Currency 2 7 3 9 2" xfId="8868" xr:uid="{00000000-0005-0000-0000-0000A4220000}"/>
    <cellStyle name="Currency 2 7 3 9 2 2" xfId="8869" xr:uid="{00000000-0005-0000-0000-0000A5220000}"/>
    <cellStyle name="Currency 2 7 3 9 3" xfId="8870" xr:uid="{00000000-0005-0000-0000-0000A6220000}"/>
    <cellStyle name="Currency 2 7 4" xfId="8871" xr:uid="{00000000-0005-0000-0000-0000A7220000}"/>
    <cellStyle name="Currency 2 7 4 2" xfId="8872" xr:uid="{00000000-0005-0000-0000-0000A8220000}"/>
    <cellStyle name="Currency 2 7 4 2 2" xfId="8873" xr:uid="{00000000-0005-0000-0000-0000A9220000}"/>
    <cellStyle name="Currency 2 7 4 2 3" xfId="8874" xr:uid="{00000000-0005-0000-0000-0000AA220000}"/>
    <cellStyle name="Currency 2 7 4 2 3 2" xfId="8875" xr:uid="{00000000-0005-0000-0000-0000AB220000}"/>
    <cellStyle name="Currency 2 7 4 2 3 3" xfId="8876" xr:uid="{00000000-0005-0000-0000-0000AC220000}"/>
    <cellStyle name="Currency 2 7 4 2 4" xfId="8877" xr:uid="{00000000-0005-0000-0000-0000AD220000}"/>
    <cellStyle name="Currency 2 7 4 2 4 2" xfId="8878" xr:uid="{00000000-0005-0000-0000-0000AE220000}"/>
    <cellStyle name="Currency 2 7 4 2 4 2 2" xfId="8879" xr:uid="{00000000-0005-0000-0000-0000AF220000}"/>
    <cellStyle name="Currency 2 7 4 2 4 3" xfId="8880" xr:uid="{00000000-0005-0000-0000-0000B0220000}"/>
    <cellStyle name="Currency 2 7 4 2 5" xfId="8881" xr:uid="{00000000-0005-0000-0000-0000B1220000}"/>
    <cellStyle name="Currency 2 7 4 2 5 2" xfId="8882" xr:uid="{00000000-0005-0000-0000-0000B2220000}"/>
    <cellStyle name="Currency 2 7 4 2 5 2 2" xfId="8883" xr:uid="{00000000-0005-0000-0000-0000B3220000}"/>
    <cellStyle name="Currency 2 7 4 2 5 3" xfId="8884" xr:uid="{00000000-0005-0000-0000-0000B4220000}"/>
    <cellStyle name="Currency 2 7 4 2 6" xfId="8885" xr:uid="{00000000-0005-0000-0000-0000B5220000}"/>
    <cellStyle name="Currency 2 7 4 2 6 2" xfId="8886" xr:uid="{00000000-0005-0000-0000-0000B6220000}"/>
    <cellStyle name="Currency 2 7 4 2 6 2 2" xfId="8887" xr:uid="{00000000-0005-0000-0000-0000B7220000}"/>
    <cellStyle name="Currency 2 7 4 2 6 3" xfId="8888" xr:uid="{00000000-0005-0000-0000-0000B8220000}"/>
    <cellStyle name="Currency 2 7 4 2 7" xfId="8889" xr:uid="{00000000-0005-0000-0000-0000B9220000}"/>
    <cellStyle name="Currency 2 7 4 2 7 2" xfId="8890" xr:uid="{00000000-0005-0000-0000-0000BA220000}"/>
    <cellStyle name="Currency 2 7 4 2 8" xfId="8891" xr:uid="{00000000-0005-0000-0000-0000BB220000}"/>
    <cellStyle name="Currency 2 7 4 2 8 2" xfId="8892" xr:uid="{00000000-0005-0000-0000-0000BC220000}"/>
    <cellStyle name="Currency 2 7 4 2 9" xfId="8893" xr:uid="{00000000-0005-0000-0000-0000BD220000}"/>
    <cellStyle name="Currency 2 7 4 3" xfId="8894" xr:uid="{00000000-0005-0000-0000-0000BE220000}"/>
    <cellStyle name="Currency 2 7 4 3 2" xfId="8895" xr:uid="{00000000-0005-0000-0000-0000BF220000}"/>
    <cellStyle name="Currency 2 7 4 3 3" xfId="8896" xr:uid="{00000000-0005-0000-0000-0000C0220000}"/>
    <cellStyle name="Currency 2 7 4 3 3 2" xfId="8897" xr:uid="{00000000-0005-0000-0000-0000C1220000}"/>
    <cellStyle name="Currency 2 7 4 3 3 3" xfId="8898" xr:uid="{00000000-0005-0000-0000-0000C2220000}"/>
    <cellStyle name="Currency 2 7 4 3 4" xfId="8899" xr:uid="{00000000-0005-0000-0000-0000C3220000}"/>
    <cellStyle name="Currency 2 7 4 3 4 2" xfId="8900" xr:uid="{00000000-0005-0000-0000-0000C4220000}"/>
    <cellStyle name="Currency 2 7 4 3 4 2 2" xfId="8901" xr:uid="{00000000-0005-0000-0000-0000C5220000}"/>
    <cellStyle name="Currency 2 7 4 3 4 3" xfId="8902" xr:uid="{00000000-0005-0000-0000-0000C6220000}"/>
    <cellStyle name="Currency 2 7 4 3 5" xfId="8903" xr:uid="{00000000-0005-0000-0000-0000C7220000}"/>
    <cellStyle name="Currency 2 7 4 3 5 2" xfId="8904" xr:uid="{00000000-0005-0000-0000-0000C8220000}"/>
    <cellStyle name="Currency 2 7 4 3 5 2 2" xfId="8905" xr:uid="{00000000-0005-0000-0000-0000C9220000}"/>
    <cellStyle name="Currency 2 7 4 3 5 3" xfId="8906" xr:uid="{00000000-0005-0000-0000-0000CA220000}"/>
    <cellStyle name="Currency 2 7 4 3 6" xfId="8907" xr:uid="{00000000-0005-0000-0000-0000CB220000}"/>
    <cellStyle name="Currency 2 7 4 3 6 2" xfId="8908" xr:uid="{00000000-0005-0000-0000-0000CC220000}"/>
    <cellStyle name="Currency 2 7 4 3 6 2 2" xfId="8909" xr:uid="{00000000-0005-0000-0000-0000CD220000}"/>
    <cellStyle name="Currency 2 7 4 3 6 3" xfId="8910" xr:uid="{00000000-0005-0000-0000-0000CE220000}"/>
    <cellStyle name="Currency 2 7 4 3 7" xfId="8911" xr:uid="{00000000-0005-0000-0000-0000CF220000}"/>
    <cellStyle name="Currency 2 7 4 3 7 2" xfId="8912" xr:uid="{00000000-0005-0000-0000-0000D0220000}"/>
    <cellStyle name="Currency 2 7 4 3 8" xfId="8913" xr:uid="{00000000-0005-0000-0000-0000D1220000}"/>
    <cellStyle name="Currency 2 7 4 3 8 2" xfId="8914" xr:uid="{00000000-0005-0000-0000-0000D2220000}"/>
    <cellStyle name="Currency 2 7 4 3 9" xfId="8915" xr:uid="{00000000-0005-0000-0000-0000D3220000}"/>
    <cellStyle name="Currency 2 7 4 4" xfId="8916" xr:uid="{00000000-0005-0000-0000-0000D4220000}"/>
    <cellStyle name="Currency 2 7 4 4 2" xfId="8917" xr:uid="{00000000-0005-0000-0000-0000D5220000}"/>
    <cellStyle name="Currency 2 7 4 4 3" xfId="8918" xr:uid="{00000000-0005-0000-0000-0000D6220000}"/>
    <cellStyle name="Currency 2 7 4 4 3 2" xfId="8919" xr:uid="{00000000-0005-0000-0000-0000D7220000}"/>
    <cellStyle name="Currency 2 7 4 4 3 2 2" xfId="8920" xr:uid="{00000000-0005-0000-0000-0000D8220000}"/>
    <cellStyle name="Currency 2 7 4 4 3 3" xfId="8921" xr:uid="{00000000-0005-0000-0000-0000D9220000}"/>
    <cellStyle name="Currency 2 7 4 4 4" xfId="8922" xr:uid="{00000000-0005-0000-0000-0000DA220000}"/>
    <cellStyle name="Currency 2 7 4 4 4 2" xfId="8923" xr:uid="{00000000-0005-0000-0000-0000DB220000}"/>
    <cellStyle name="Currency 2 7 4 4 4 2 2" xfId="8924" xr:uid="{00000000-0005-0000-0000-0000DC220000}"/>
    <cellStyle name="Currency 2 7 4 4 4 3" xfId="8925" xr:uid="{00000000-0005-0000-0000-0000DD220000}"/>
    <cellStyle name="Currency 2 7 4 4 5" xfId="8926" xr:uid="{00000000-0005-0000-0000-0000DE220000}"/>
    <cellStyle name="Currency 2 7 4 4 5 2" xfId="8927" xr:uid="{00000000-0005-0000-0000-0000DF220000}"/>
    <cellStyle name="Currency 2 7 4 4 5 2 2" xfId="8928" xr:uid="{00000000-0005-0000-0000-0000E0220000}"/>
    <cellStyle name="Currency 2 7 4 4 5 3" xfId="8929" xr:uid="{00000000-0005-0000-0000-0000E1220000}"/>
    <cellStyle name="Currency 2 7 4 4 6" xfId="8930" xr:uid="{00000000-0005-0000-0000-0000E2220000}"/>
    <cellStyle name="Currency 2 7 4 4 6 2" xfId="8931" xr:uid="{00000000-0005-0000-0000-0000E3220000}"/>
    <cellStyle name="Currency 2 7 4 4 7" xfId="8932" xr:uid="{00000000-0005-0000-0000-0000E4220000}"/>
    <cellStyle name="Currency 2 7 4 4 7 2" xfId="8933" xr:uid="{00000000-0005-0000-0000-0000E5220000}"/>
    <cellStyle name="Currency 2 7 4 4 8" xfId="8934" xr:uid="{00000000-0005-0000-0000-0000E6220000}"/>
    <cellStyle name="Currency 2 7 4 4 9" xfId="8935" xr:uid="{00000000-0005-0000-0000-0000E7220000}"/>
    <cellStyle name="Currency 2 7 4 5" xfId="8936" xr:uid="{00000000-0005-0000-0000-0000E8220000}"/>
    <cellStyle name="Currency 2 7 4 5 2" xfId="8937" xr:uid="{00000000-0005-0000-0000-0000E9220000}"/>
    <cellStyle name="Currency 2 7 4 5 3" xfId="8938" xr:uid="{00000000-0005-0000-0000-0000EA220000}"/>
    <cellStyle name="Currency 2 7 4 6" xfId="8939" xr:uid="{00000000-0005-0000-0000-0000EB220000}"/>
    <cellStyle name="Currency 2 7 4 6 2" xfId="8940" xr:uid="{00000000-0005-0000-0000-0000EC220000}"/>
    <cellStyle name="Currency 2 7 4 6 2 2" xfId="8941" xr:uid="{00000000-0005-0000-0000-0000ED220000}"/>
    <cellStyle name="Currency 2 7 4 6 2 2 2" xfId="8942" xr:uid="{00000000-0005-0000-0000-0000EE220000}"/>
    <cellStyle name="Currency 2 7 4 6 2 3" xfId="8943" xr:uid="{00000000-0005-0000-0000-0000EF220000}"/>
    <cellStyle name="Currency 2 7 4 6 3" xfId="8944" xr:uid="{00000000-0005-0000-0000-0000F0220000}"/>
    <cellStyle name="Currency 2 7 4 6 3 2" xfId="8945" xr:uid="{00000000-0005-0000-0000-0000F1220000}"/>
    <cellStyle name="Currency 2 7 4 6 3 2 2" xfId="8946" xr:uid="{00000000-0005-0000-0000-0000F2220000}"/>
    <cellStyle name="Currency 2 7 4 6 3 3" xfId="8947" xr:uid="{00000000-0005-0000-0000-0000F3220000}"/>
    <cellStyle name="Currency 2 7 4 6 4" xfId="8948" xr:uid="{00000000-0005-0000-0000-0000F4220000}"/>
    <cellStyle name="Currency 2 7 4 6 4 2" xfId="8949" xr:uid="{00000000-0005-0000-0000-0000F5220000}"/>
    <cellStyle name="Currency 2 7 4 6 4 2 2" xfId="8950" xr:uid="{00000000-0005-0000-0000-0000F6220000}"/>
    <cellStyle name="Currency 2 7 4 6 4 3" xfId="8951" xr:uid="{00000000-0005-0000-0000-0000F7220000}"/>
    <cellStyle name="Currency 2 7 4 6 5" xfId="8952" xr:uid="{00000000-0005-0000-0000-0000F8220000}"/>
    <cellStyle name="Currency 2 7 4 6 5 2" xfId="8953" xr:uid="{00000000-0005-0000-0000-0000F9220000}"/>
    <cellStyle name="Currency 2 7 4 6 6" xfId="8954" xr:uid="{00000000-0005-0000-0000-0000FA220000}"/>
    <cellStyle name="Currency 2 7 4 6 6 2" xfId="8955" xr:uid="{00000000-0005-0000-0000-0000FB220000}"/>
    <cellStyle name="Currency 2 7 4 6 7" xfId="8956" xr:uid="{00000000-0005-0000-0000-0000FC220000}"/>
    <cellStyle name="Currency 2 7 4 7" xfId="8957" xr:uid="{00000000-0005-0000-0000-0000FD220000}"/>
    <cellStyle name="Currency 2 7 4 7 2" xfId="8958" xr:uid="{00000000-0005-0000-0000-0000FE220000}"/>
    <cellStyle name="Currency 2 7 4 7 2 2" xfId="8959" xr:uid="{00000000-0005-0000-0000-0000FF220000}"/>
    <cellStyle name="Currency 2 7 4 7 3" xfId="8960" xr:uid="{00000000-0005-0000-0000-000000230000}"/>
    <cellStyle name="Currency 2 7 4 8" xfId="8961" xr:uid="{00000000-0005-0000-0000-000001230000}"/>
    <cellStyle name="Currency 2 7 4 8 2" xfId="8962" xr:uid="{00000000-0005-0000-0000-000002230000}"/>
    <cellStyle name="Currency 2 7 4 8 2 2" xfId="8963" xr:uid="{00000000-0005-0000-0000-000003230000}"/>
    <cellStyle name="Currency 2 7 4 8 3" xfId="8964" xr:uid="{00000000-0005-0000-0000-000004230000}"/>
    <cellStyle name="Currency 2 7 5" xfId="8965" xr:uid="{00000000-0005-0000-0000-000005230000}"/>
    <cellStyle name="Currency 2 7 5 10" xfId="8966" xr:uid="{00000000-0005-0000-0000-000006230000}"/>
    <cellStyle name="Currency 2 7 5 2" xfId="8967" xr:uid="{00000000-0005-0000-0000-000007230000}"/>
    <cellStyle name="Currency 2 7 5 2 2" xfId="8968" xr:uid="{00000000-0005-0000-0000-000008230000}"/>
    <cellStyle name="Currency 2 7 5 2 3" xfId="8969" xr:uid="{00000000-0005-0000-0000-000009230000}"/>
    <cellStyle name="Currency 2 7 5 2 3 2" xfId="8970" xr:uid="{00000000-0005-0000-0000-00000A230000}"/>
    <cellStyle name="Currency 2 7 5 2 3 3" xfId="8971" xr:uid="{00000000-0005-0000-0000-00000B230000}"/>
    <cellStyle name="Currency 2 7 5 2 4" xfId="8972" xr:uid="{00000000-0005-0000-0000-00000C230000}"/>
    <cellStyle name="Currency 2 7 5 2 4 2" xfId="8973" xr:uid="{00000000-0005-0000-0000-00000D230000}"/>
    <cellStyle name="Currency 2 7 5 2 4 2 2" xfId="8974" xr:uid="{00000000-0005-0000-0000-00000E230000}"/>
    <cellStyle name="Currency 2 7 5 2 4 3" xfId="8975" xr:uid="{00000000-0005-0000-0000-00000F230000}"/>
    <cellStyle name="Currency 2 7 5 2 5" xfId="8976" xr:uid="{00000000-0005-0000-0000-000010230000}"/>
    <cellStyle name="Currency 2 7 5 2 5 2" xfId="8977" xr:uid="{00000000-0005-0000-0000-000011230000}"/>
    <cellStyle name="Currency 2 7 5 2 5 2 2" xfId="8978" xr:uid="{00000000-0005-0000-0000-000012230000}"/>
    <cellStyle name="Currency 2 7 5 2 5 3" xfId="8979" xr:uid="{00000000-0005-0000-0000-000013230000}"/>
    <cellStyle name="Currency 2 7 5 2 6" xfId="8980" xr:uid="{00000000-0005-0000-0000-000014230000}"/>
    <cellStyle name="Currency 2 7 5 2 6 2" xfId="8981" xr:uid="{00000000-0005-0000-0000-000015230000}"/>
    <cellStyle name="Currency 2 7 5 2 6 2 2" xfId="8982" xr:uid="{00000000-0005-0000-0000-000016230000}"/>
    <cellStyle name="Currency 2 7 5 2 6 3" xfId="8983" xr:uid="{00000000-0005-0000-0000-000017230000}"/>
    <cellStyle name="Currency 2 7 5 2 7" xfId="8984" xr:uid="{00000000-0005-0000-0000-000018230000}"/>
    <cellStyle name="Currency 2 7 5 2 7 2" xfId="8985" xr:uid="{00000000-0005-0000-0000-000019230000}"/>
    <cellStyle name="Currency 2 7 5 2 8" xfId="8986" xr:uid="{00000000-0005-0000-0000-00001A230000}"/>
    <cellStyle name="Currency 2 7 5 2 8 2" xfId="8987" xr:uid="{00000000-0005-0000-0000-00001B230000}"/>
    <cellStyle name="Currency 2 7 5 2 9" xfId="8988" xr:uid="{00000000-0005-0000-0000-00001C230000}"/>
    <cellStyle name="Currency 2 7 5 3" xfId="8989" xr:uid="{00000000-0005-0000-0000-00001D230000}"/>
    <cellStyle name="Currency 2 7 5 4" xfId="8990" xr:uid="{00000000-0005-0000-0000-00001E230000}"/>
    <cellStyle name="Currency 2 7 5 4 2" xfId="8991" xr:uid="{00000000-0005-0000-0000-00001F230000}"/>
    <cellStyle name="Currency 2 7 5 4 3" xfId="8992" xr:uid="{00000000-0005-0000-0000-000020230000}"/>
    <cellStyle name="Currency 2 7 5 5" xfId="8993" xr:uid="{00000000-0005-0000-0000-000021230000}"/>
    <cellStyle name="Currency 2 7 5 5 2" xfId="8994" xr:uid="{00000000-0005-0000-0000-000022230000}"/>
    <cellStyle name="Currency 2 7 5 5 2 2" xfId="8995" xr:uid="{00000000-0005-0000-0000-000023230000}"/>
    <cellStyle name="Currency 2 7 5 5 3" xfId="8996" xr:uid="{00000000-0005-0000-0000-000024230000}"/>
    <cellStyle name="Currency 2 7 5 6" xfId="8997" xr:uid="{00000000-0005-0000-0000-000025230000}"/>
    <cellStyle name="Currency 2 7 5 6 2" xfId="8998" xr:uid="{00000000-0005-0000-0000-000026230000}"/>
    <cellStyle name="Currency 2 7 5 6 2 2" xfId="8999" xr:uid="{00000000-0005-0000-0000-000027230000}"/>
    <cellStyle name="Currency 2 7 5 6 3" xfId="9000" xr:uid="{00000000-0005-0000-0000-000028230000}"/>
    <cellStyle name="Currency 2 7 5 7" xfId="9001" xr:uid="{00000000-0005-0000-0000-000029230000}"/>
    <cellStyle name="Currency 2 7 5 7 2" xfId="9002" xr:uid="{00000000-0005-0000-0000-00002A230000}"/>
    <cellStyle name="Currency 2 7 5 7 2 2" xfId="9003" xr:uid="{00000000-0005-0000-0000-00002B230000}"/>
    <cellStyle name="Currency 2 7 5 7 3" xfId="9004" xr:uid="{00000000-0005-0000-0000-00002C230000}"/>
    <cellStyle name="Currency 2 7 5 8" xfId="9005" xr:uid="{00000000-0005-0000-0000-00002D230000}"/>
    <cellStyle name="Currency 2 7 5 8 2" xfId="9006" xr:uid="{00000000-0005-0000-0000-00002E230000}"/>
    <cellStyle name="Currency 2 7 5 9" xfId="9007" xr:uid="{00000000-0005-0000-0000-00002F230000}"/>
    <cellStyle name="Currency 2 7 5 9 2" xfId="9008" xr:uid="{00000000-0005-0000-0000-000030230000}"/>
    <cellStyle name="Currency 2 7 6" xfId="9009" xr:uid="{00000000-0005-0000-0000-000031230000}"/>
    <cellStyle name="Currency 2 7 6 2" xfId="9010" xr:uid="{00000000-0005-0000-0000-000032230000}"/>
    <cellStyle name="Currency 2 7 6 2 10" xfId="9011" xr:uid="{00000000-0005-0000-0000-000033230000}"/>
    <cellStyle name="Currency 2 7 6 2 2" xfId="9012" xr:uid="{00000000-0005-0000-0000-000034230000}"/>
    <cellStyle name="Currency 2 7 6 2 3" xfId="9013" xr:uid="{00000000-0005-0000-0000-000035230000}"/>
    <cellStyle name="Currency 2 7 6 2 4" xfId="9014" xr:uid="{00000000-0005-0000-0000-000036230000}"/>
    <cellStyle name="Currency 2 7 6 2 4 2" xfId="9015" xr:uid="{00000000-0005-0000-0000-000037230000}"/>
    <cellStyle name="Currency 2 7 6 2 4 2 2" xfId="9016" xr:uid="{00000000-0005-0000-0000-000038230000}"/>
    <cellStyle name="Currency 2 7 6 2 4 3" xfId="9017" xr:uid="{00000000-0005-0000-0000-000039230000}"/>
    <cellStyle name="Currency 2 7 6 2 5" xfId="9018" xr:uid="{00000000-0005-0000-0000-00003A230000}"/>
    <cellStyle name="Currency 2 7 6 2 5 2" xfId="9019" xr:uid="{00000000-0005-0000-0000-00003B230000}"/>
    <cellStyle name="Currency 2 7 6 2 5 2 2" xfId="9020" xr:uid="{00000000-0005-0000-0000-00003C230000}"/>
    <cellStyle name="Currency 2 7 6 2 5 3" xfId="9021" xr:uid="{00000000-0005-0000-0000-00003D230000}"/>
    <cellStyle name="Currency 2 7 6 2 6" xfId="9022" xr:uid="{00000000-0005-0000-0000-00003E230000}"/>
    <cellStyle name="Currency 2 7 6 2 6 2" xfId="9023" xr:uid="{00000000-0005-0000-0000-00003F230000}"/>
    <cellStyle name="Currency 2 7 6 2 6 2 2" xfId="9024" xr:uid="{00000000-0005-0000-0000-000040230000}"/>
    <cellStyle name="Currency 2 7 6 2 6 3" xfId="9025" xr:uid="{00000000-0005-0000-0000-000041230000}"/>
    <cellStyle name="Currency 2 7 6 2 7" xfId="9026" xr:uid="{00000000-0005-0000-0000-000042230000}"/>
    <cellStyle name="Currency 2 7 6 2 7 2" xfId="9027" xr:uid="{00000000-0005-0000-0000-000043230000}"/>
    <cellStyle name="Currency 2 7 6 2 8" xfId="9028" xr:uid="{00000000-0005-0000-0000-000044230000}"/>
    <cellStyle name="Currency 2 7 6 2 8 2" xfId="9029" xr:uid="{00000000-0005-0000-0000-000045230000}"/>
    <cellStyle name="Currency 2 7 6 2 9" xfId="9030" xr:uid="{00000000-0005-0000-0000-000046230000}"/>
    <cellStyle name="Currency 2 7 6 3" xfId="9031" xr:uid="{00000000-0005-0000-0000-000047230000}"/>
    <cellStyle name="Currency 2 7 6 4" xfId="9032" xr:uid="{00000000-0005-0000-0000-000048230000}"/>
    <cellStyle name="Currency 2 7 6 4 2" xfId="9033" xr:uid="{00000000-0005-0000-0000-000049230000}"/>
    <cellStyle name="Currency 2 7 6 4 2 2" xfId="9034" xr:uid="{00000000-0005-0000-0000-00004A230000}"/>
    <cellStyle name="Currency 2 7 6 4 3" xfId="9035" xr:uid="{00000000-0005-0000-0000-00004B230000}"/>
    <cellStyle name="Currency 2 7 6 5" xfId="9036" xr:uid="{00000000-0005-0000-0000-00004C230000}"/>
    <cellStyle name="Currency 2 7 6 5 2" xfId="9037" xr:uid="{00000000-0005-0000-0000-00004D230000}"/>
    <cellStyle name="Currency 2 7 6 5 2 2" xfId="9038" xr:uid="{00000000-0005-0000-0000-00004E230000}"/>
    <cellStyle name="Currency 2 7 6 5 3" xfId="9039" xr:uid="{00000000-0005-0000-0000-00004F230000}"/>
    <cellStyle name="Currency 2 7 7" xfId="9040" xr:uid="{00000000-0005-0000-0000-000050230000}"/>
    <cellStyle name="Currency 2 7 7 2" xfId="9041" xr:uid="{00000000-0005-0000-0000-000051230000}"/>
    <cellStyle name="Currency 2 7 7 3" xfId="9042" xr:uid="{00000000-0005-0000-0000-000052230000}"/>
    <cellStyle name="Currency 2 7 7 3 2" xfId="9043" xr:uid="{00000000-0005-0000-0000-000053230000}"/>
    <cellStyle name="Currency 2 7 7 3 3" xfId="9044" xr:uid="{00000000-0005-0000-0000-000054230000}"/>
    <cellStyle name="Currency 2 7 7 4" xfId="9045" xr:uid="{00000000-0005-0000-0000-000055230000}"/>
    <cellStyle name="Currency 2 7 7 4 2" xfId="9046" xr:uid="{00000000-0005-0000-0000-000056230000}"/>
    <cellStyle name="Currency 2 7 7 4 2 2" xfId="9047" xr:uid="{00000000-0005-0000-0000-000057230000}"/>
    <cellStyle name="Currency 2 7 7 4 3" xfId="9048" xr:uid="{00000000-0005-0000-0000-000058230000}"/>
    <cellStyle name="Currency 2 7 7 5" xfId="9049" xr:uid="{00000000-0005-0000-0000-000059230000}"/>
    <cellStyle name="Currency 2 7 7 5 2" xfId="9050" xr:uid="{00000000-0005-0000-0000-00005A230000}"/>
    <cellStyle name="Currency 2 7 7 5 2 2" xfId="9051" xr:uid="{00000000-0005-0000-0000-00005B230000}"/>
    <cellStyle name="Currency 2 7 7 5 3" xfId="9052" xr:uid="{00000000-0005-0000-0000-00005C230000}"/>
    <cellStyle name="Currency 2 7 7 6" xfId="9053" xr:uid="{00000000-0005-0000-0000-00005D230000}"/>
    <cellStyle name="Currency 2 7 7 6 2" xfId="9054" xr:uid="{00000000-0005-0000-0000-00005E230000}"/>
    <cellStyle name="Currency 2 7 7 6 2 2" xfId="9055" xr:uid="{00000000-0005-0000-0000-00005F230000}"/>
    <cellStyle name="Currency 2 7 7 6 3" xfId="9056" xr:uid="{00000000-0005-0000-0000-000060230000}"/>
    <cellStyle name="Currency 2 7 7 7" xfId="9057" xr:uid="{00000000-0005-0000-0000-000061230000}"/>
    <cellStyle name="Currency 2 7 7 7 2" xfId="9058" xr:uid="{00000000-0005-0000-0000-000062230000}"/>
    <cellStyle name="Currency 2 7 7 8" xfId="9059" xr:uid="{00000000-0005-0000-0000-000063230000}"/>
    <cellStyle name="Currency 2 7 7 8 2" xfId="9060" xr:uid="{00000000-0005-0000-0000-000064230000}"/>
    <cellStyle name="Currency 2 7 7 9" xfId="9061" xr:uid="{00000000-0005-0000-0000-000065230000}"/>
    <cellStyle name="Currency 2 7 8" xfId="9062" xr:uid="{00000000-0005-0000-0000-000066230000}"/>
    <cellStyle name="Currency 2 7 8 2" xfId="9063" xr:uid="{00000000-0005-0000-0000-000067230000}"/>
    <cellStyle name="Currency 2 7 8 3" xfId="9064" xr:uid="{00000000-0005-0000-0000-000068230000}"/>
    <cellStyle name="Currency 2 7 9" xfId="9065" xr:uid="{00000000-0005-0000-0000-000069230000}"/>
    <cellStyle name="Currency 2 8" xfId="9066" xr:uid="{00000000-0005-0000-0000-00006A230000}"/>
    <cellStyle name="Currency 2 8 2" xfId="9067" xr:uid="{00000000-0005-0000-0000-00006B230000}"/>
    <cellStyle name="Currency 2 8 2 2" xfId="9068" xr:uid="{00000000-0005-0000-0000-00006C230000}"/>
    <cellStyle name="Currency 2 8 2 2 2" xfId="9069" xr:uid="{00000000-0005-0000-0000-00006D230000}"/>
    <cellStyle name="Currency 2 8 2 3" xfId="9070" xr:uid="{00000000-0005-0000-0000-00006E230000}"/>
    <cellStyle name="Currency 2 8 2 4" xfId="9071" xr:uid="{00000000-0005-0000-0000-00006F230000}"/>
    <cellStyle name="Currency 2 8 3" xfId="9072" xr:uid="{00000000-0005-0000-0000-000070230000}"/>
    <cellStyle name="Currency 2 8 3 2" xfId="9073" xr:uid="{00000000-0005-0000-0000-000071230000}"/>
    <cellStyle name="Currency 2 8 3 2 2" xfId="9074" xr:uid="{00000000-0005-0000-0000-000072230000}"/>
    <cellStyle name="Currency 2 8 3 3" xfId="9075" xr:uid="{00000000-0005-0000-0000-000073230000}"/>
    <cellStyle name="Currency 2 8 3 3 2" xfId="9076" xr:uid="{00000000-0005-0000-0000-000074230000}"/>
    <cellStyle name="Currency 2 8 3 4" xfId="9077" xr:uid="{00000000-0005-0000-0000-000075230000}"/>
    <cellStyle name="Currency 2 8 3 5" xfId="9078" xr:uid="{00000000-0005-0000-0000-000076230000}"/>
    <cellStyle name="Currency 2 8 4" xfId="9079" xr:uid="{00000000-0005-0000-0000-000077230000}"/>
    <cellStyle name="Currency 2 8 4 2" xfId="9080" xr:uid="{00000000-0005-0000-0000-000078230000}"/>
    <cellStyle name="Currency 2 8 4 3" xfId="9081" xr:uid="{00000000-0005-0000-0000-000079230000}"/>
    <cellStyle name="Currency 2 8 5" xfId="9082" xr:uid="{00000000-0005-0000-0000-00007A230000}"/>
    <cellStyle name="Currency 2 8 5 2" xfId="9083" xr:uid="{00000000-0005-0000-0000-00007B230000}"/>
    <cellStyle name="Currency 2 8 6" xfId="9084" xr:uid="{00000000-0005-0000-0000-00007C230000}"/>
    <cellStyle name="Currency 2 8 6 2" xfId="9085" xr:uid="{00000000-0005-0000-0000-00007D230000}"/>
    <cellStyle name="Currency 2 9" xfId="9086" xr:uid="{00000000-0005-0000-0000-00007E230000}"/>
    <cellStyle name="Currency 2 9 10" xfId="9087" xr:uid="{00000000-0005-0000-0000-00007F230000}"/>
    <cellStyle name="Currency 2 9 10 2" xfId="9088" xr:uid="{00000000-0005-0000-0000-000080230000}"/>
    <cellStyle name="Currency 2 9 10 2 2" xfId="9089" xr:uid="{00000000-0005-0000-0000-000081230000}"/>
    <cellStyle name="Currency 2 9 10 3" xfId="9090" xr:uid="{00000000-0005-0000-0000-000082230000}"/>
    <cellStyle name="Currency 2 9 11" xfId="9091" xr:uid="{00000000-0005-0000-0000-000083230000}"/>
    <cellStyle name="Currency 2 9 11 2" xfId="9092" xr:uid="{00000000-0005-0000-0000-000084230000}"/>
    <cellStyle name="Currency 2 9 12" xfId="9093" xr:uid="{00000000-0005-0000-0000-000085230000}"/>
    <cellStyle name="Currency 2 9 12 2" xfId="9094" xr:uid="{00000000-0005-0000-0000-000086230000}"/>
    <cellStyle name="Currency 2 9 13" xfId="9095" xr:uid="{00000000-0005-0000-0000-000087230000}"/>
    <cellStyle name="Currency 2 9 14" xfId="9096" xr:uid="{00000000-0005-0000-0000-000088230000}"/>
    <cellStyle name="Currency 2 9 15" xfId="9097" xr:uid="{00000000-0005-0000-0000-000089230000}"/>
    <cellStyle name="Currency 2 9 2" xfId="9098" xr:uid="{00000000-0005-0000-0000-00008A230000}"/>
    <cellStyle name="Currency 2 9 2 2" xfId="9099" xr:uid="{00000000-0005-0000-0000-00008B230000}"/>
    <cellStyle name="Currency 2 9 2 2 2" xfId="9100" xr:uid="{00000000-0005-0000-0000-00008C230000}"/>
    <cellStyle name="Currency 2 9 2 2 3" xfId="9101" xr:uid="{00000000-0005-0000-0000-00008D230000}"/>
    <cellStyle name="Currency 2 9 2 2 3 2" xfId="9102" xr:uid="{00000000-0005-0000-0000-00008E230000}"/>
    <cellStyle name="Currency 2 9 2 2 3 3" xfId="9103" xr:uid="{00000000-0005-0000-0000-00008F230000}"/>
    <cellStyle name="Currency 2 9 2 2 4" xfId="9104" xr:uid="{00000000-0005-0000-0000-000090230000}"/>
    <cellStyle name="Currency 2 9 2 2 4 2" xfId="9105" xr:uid="{00000000-0005-0000-0000-000091230000}"/>
    <cellStyle name="Currency 2 9 2 2 4 2 2" xfId="9106" xr:uid="{00000000-0005-0000-0000-000092230000}"/>
    <cellStyle name="Currency 2 9 2 2 4 3" xfId="9107" xr:uid="{00000000-0005-0000-0000-000093230000}"/>
    <cellStyle name="Currency 2 9 2 2 5" xfId="9108" xr:uid="{00000000-0005-0000-0000-000094230000}"/>
    <cellStyle name="Currency 2 9 2 2 5 2" xfId="9109" xr:uid="{00000000-0005-0000-0000-000095230000}"/>
    <cellStyle name="Currency 2 9 2 2 5 2 2" xfId="9110" xr:uid="{00000000-0005-0000-0000-000096230000}"/>
    <cellStyle name="Currency 2 9 2 2 5 3" xfId="9111" xr:uid="{00000000-0005-0000-0000-000097230000}"/>
    <cellStyle name="Currency 2 9 2 2 6" xfId="9112" xr:uid="{00000000-0005-0000-0000-000098230000}"/>
    <cellStyle name="Currency 2 9 2 2 6 2" xfId="9113" xr:uid="{00000000-0005-0000-0000-000099230000}"/>
    <cellStyle name="Currency 2 9 2 2 6 2 2" xfId="9114" xr:uid="{00000000-0005-0000-0000-00009A230000}"/>
    <cellStyle name="Currency 2 9 2 2 6 3" xfId="9115" xr:uid="{00000000-0005-0000-0000-00009B230000}"/>
    <cellStyle name="Currency 2 9 2 2 7" xfId="9116" xr:uid="{00000000-0005-0000-0000-00009C230000}"/>
    <cellStyle name="Currency 2 9 2 2 7 2" xfId="9117" xr:uid="{00000000-0005-0000-0000-00009D230000}"/>
    <cellStyle name="Currency 2 9 2 2 8" xfId="9118" xr:uid="{00000000-0005-0000-0000-00009E230000}"/>
    <cellStyle name="Currency 2 9 2 2 8 2" xfId="9119" xr:uid="{00000000-0005-0000-0000-00009F230000}"/>
    <cellStyle name="Currency 2 9 2 2 9" xfId="9120" xr:uid="{00000000-0005-0000-0000-0000A0230000}"/>
    <cellStyle name="Currency 2 9 2 3" xfId="9121" xr:uid="{00000000-0005-0000-0000-0000A1230000}"/>
    <cellStyle name="Currency 2 9 2 3 2" xfId="9122" xr:uid="{00000000-0005-0000-0000-0000A2230000}"/>
    <cellStyle name="Currency 2 9 2 3 3" xfId="9123" xr:uid="{00000000-0005-0000-0000-0000A3230000}"/>
    <cellStyle name="Currency 2 9 2 3 3 2" xfId="9124" xr:uid="{00000000-0005-0000-0000-0000A4230000}"/>
    <cellStyle name="Currency 2 9 2 3 3 3" xfId="9125" xr:uid="{00000000-0005-0000-0000-0000A5230000}"/>
    <cellStyle name="Currency 2 9 2 3 4" xfId="9126" xr:uid="{00000000-0005-0000-0000-0000A6230000}"/>
    <cellStyle name="Currency 2 9 2 3 4 2" xfId="9127" xr:uid="{00000000-0005-0000-0000-0000A7230000}"/>
    <cellStyle name="Currency 2 9 2 3 4 2 2" xfId="9128" xr:uid="{00000000-0005-0000-0000-0000A8230000}"/>
    <cellStyle name="Currency 2 9 2 3 4 3" xfId="9129" xr:uid="{00000000-0005-0000-0000-0000A9230000}"/>
    <cellStyle name="Currency 2 9 2 3 5" xfId="9130" xr:uid="{00000000-0005-0000-0000-0000AA230000}"/>
    <cellStyle name="Currency 2 9 2 3 5 2" xfId="9131" xr:uid="{00000000-0005-0000-0000-0000AB230000}"/>
    <cellStyle name="Currency 2 9 2 3 5 2 2" xfId="9132" xr:uid="{00000000-0005-0000-0000-0000AC230000}"/>
    <cellStyle name="Currency 2 9 2 3 5 3" xfId="9133" xr:uid="{00000000-0005-0000-0000-0000AD230000}"/>
    <cellStyle name="Currency 2 9 2 3 6" xfId="9134" xr:uid="{00000000-0005-0000-0000-0000AE230000}"/>
    <cellStyle name="Currency 2 9 2 3 6 2" xfId="9135" xr:uid="{00000000-0005-0000-0000-0000AF230000}"/>
    <cellStyle name="Currency 2 9 2 3 6 2 2" xfId="9136" xr:uid="{00000000-0005-0000-0000-0000B0230000}"/>
    <cellStyle name="Currency 2 9 2 3 6 3" xfId="9137" xr:uid="{00000000-0005-0000-0000-0000B1230000}"/>
    <cellStyle name="Currency 2 9 2 3 7" xfId="9138" xr:uid="{00000000-0005-0000-0000-0000B2230000}"/>
    <cellStyle name="Currency 2 9 2 3 7 2" xfId="9139" xr:uid="{00000000-0005-0000-0000-0000B3230000}"/>
    <cellStyle name="Currency 2 9 2 3 8" xfId="9140" xr:uid="{00000000-0005-0000-0000-0000B4230000}"/>
    <cellStyle name="Currency 2 9 2 3 8 2" xfId="9141" xr:uid="{00000000-0005-0000-0000-0000B5230000}"/>
    <cellStyle name="Currency 2 9 2 3 9" xfId="9142" xr:uid="{00000000-0005-0000-0000-0000B6230000}"/>
    <cellStyle name="Currency 2 9 2 4" xfId="9143" xr:uid="{00000000-0005-0000-0000-0000B7230000}"/>
    <cellStyle name="Currency 2 9 2 4 2" xfId="9144" xr:uid="{00000000-0005-0000-0000-0000B8230000}"/>
    <cellStyle name="Currency 2 9 2 4 3" xfId="9145" xr:uid="{00000000-0005-0000-0000-0000B9230000}"/>
    <cellStyle name="Currency 2 9 2 4 3 2" xfId="9146" xr:uid="{00000000-0005-0000-0000-0000BA230000}"/>
    <cellStyle name="Currency 2 9 2 4 3 2 2" xfId="9147" xr:uid="{00000000-0005-0000-0000-0000BB230000}"/>
    <cellStyle name="Currency 2 9 2 4 3 3" xfId="9148" xr:uid="{00000000-0005-0000-0000-0000BC230000}"/>
    <cellStyle name="Currency 2 9 2 4 4" xfId="9149" xr:uid="{00000000-0005-0000-0000-0000BD230000}"/>
    <cellStyle name="Currency 2 9 2 4 4 2" xfId="9150" xr:uid="{00000000-0005-0000-0000-0000BE230000}"/>
    <cellStyle name="Currency 2 9 2 4 4 2 2" xfId="9151" xr:uid="{00000000-0005-0000-0000-0000BF230000}"/>
    <cellStyle name="Currency 2 9 2 4 4 3" xfId="9152" xr:uid="{00000000-0005-0000-0000-0000C0230000}"/>
    <cellStyle name="Currency 2 9 2 4 5" xfId="9153" xr:uid="{00000000-0005-0000-0000-0000C1230000}"/>
    <cellStyle name="Currency 2 9 2 4 5 2" xfId="9154" xr:uid="{00000000-0005-0000-0000-0000C2230000}"/>
    <cellStyle name="Currency 2 9 2 4 5 2 2" xfId="9155" xr:uid="{00000000-0005-0000-0000-0000C3230000}"/>
    <cellStyle name="Currency 2 9 2 4 5 3" xfId="9156" xr:uid="{00000000-0005-0000-0000-0000C4230000}"/>
    <cellStyle name="Currency 2 9 2 4 6" xfId="9157" xr:uid="{00000000-0005-0000-0000-0000C5230000}"/>
    <cellStyle name="Currency 2 9 2 4 6 2" xfId="9158" xr:uid="{00000000-0005-0000-0000-0000C6230000}"/>
    <cellStyle name="Currency 2 9 2 4 7" xfId="9159" xr:uid="{00000000-0005-0000-0000-0000C7230000}"/>
    <cellStyle name="Currency 2 9 2 4 7 2" xfId="9160" xr:uid="{00000000-0005-0000-0000-0000C8230000}"/>
    <cellStyle name="Currency 2 9 2 4 8" xfId="9161" xr:uid="{00000000-0005-0000-0000-0000C9230000}"/>
    <cellStyle name="Currency 2 9 2 4 9" xfId="9162" xr:uid="{00000000-0005-0000-0000-0000CA230000}"/>
    <cellStyle name="Currency 2 9 2 5" xfId="9163" xr:uid="{00000000-0005-0000-0000-0000CB230000}"/>
    <cellStyle name="Currency 2 9 2 5 2" xfId="9164" xr:uid="{00000000-0005-0000-0000-0000CC230000}"/>
    <cellStyle name="Currency 2 9 2 5 3" xfId="9165" xr:uid="{00000000-0005-0000-0000-0000CD230000}"/>
    <cellStyle name="Currency 2 9 2 6" xfId="9166" xr:uid="{00000000-0005-0000-0000-0000CE230000}"/>
    <cellStyle name="Currency 2 9 2 6 2" xfId="9167" xr:uid="{00000000-0005-0000-0000-0000CF230000}"/>
    <cellStyle name="Currency 2 9 2 6 2 2" xfId="9168" xr:uid="{00000000-0005-0000-0000-0000D0230000}"/>
    <cellStyle name="Currency 2 9 2 6 2 2 2" xfId="9169" xr:uid="{00000000-0005-0000-0000-0000D1230000}"/>
    <cellStyle name="Currency 2 9 2 6 2 3" xfId="9170" xr:uid="{00000000-0005-0000-0000-0000D2230000}"/>
    <cellStyle name="Currency 2 9 2 6 3" xfId="9171" xr:uid="{00000000-0005-0000-0000-0000D3230000}"/>
    <cellStyle name="Currency 2 9 2 6 3 2" xfId="9172" xr:uid="{00000000-0005-0000-0000-0000D4230000}"/>
    <cellStyle name="Currency 2 9 2 6 3 2 2" xfId="9173" xr:uid="{00000000-0005-0000-0000-0000D5230000}"/>
    <cellStyle name="Currency 2 9 2 6 3 3" xfId="9174" xr:uid="{00000000-0005-0000-0000-0000D6230000}"/>
    <cellStyle name="Currency 2 9 2 6 4" xfId="9175" xr:uid="{00000000-0005-0000-0000-0000D7230000}"/>
    <cellStyle name="Currency 2 9 2 6 4 2" xfId="9176" xr:uid="{00000000-0005-0000-0000-0000D8230000}"/>
    <cellStyle name="Currency 2 9 2 6 4 2 2" xfId="9177" xr:uid="{00000000-0005-0000-0000-0000D9230000}"/>
    <cellStyle name="Currency 2 9 2 6 4 3" xfId="9178" xr:uid="{00000000-0005-0000-0000-0000DA230000}"/>
    <cellStyle name="Currency 2 9 2 6 5" xfId="9179" xr:uid="{00000000-0005-0000-0000-0000DB230000}"/>
    <cellStyle name="Currency 2 9 2 6 5 2" xfId="9180" xr:uid="{00000000-0005-0000-0000-0000DC230000}"/>
    <cellStyle name="Currency 2 9 2 6 6" xfId="9181" xr:uid="{00000000-0005-0000-0000-0000DD230000}"/>
    <cellStyle name="Currency 2 9 2 6 6 2" xfId="9182" xr:uid="{00000000-0005-0000-0000-0000DE230000}"/>
    <cellStyle name="Currency 2 9 2 6 7" xfId="9183" xr:uid="{00000000-0005-0000-0000-0000DF230000}"/>
    <cellStyle name="Currency 2 9 2 7" xfId="9184" xr:uid="{00000000-0005-0000-0000-0000E0230000}"/>
    <cellStyle name="Currency 2 9 2 7 2" xfId="9185" xr:uid="{00000000-0005-0000-0000-0000E1230000}"/>
    <cellStyle name="Currency 2 9 2 7 2 2" xfId="9186" xr:uid="{00000000-0005-0000-0000-0000E2230000}"/>
    <cellStyle name="Currency 2 9 2 7 3" xfId="9187" xr:uid="{00000000-0005-0000-0000-0000E3230000}"/>
    <cellStyle name="Currency 2 9 2 8" xfId="9188" xr:uid="{00000000-0005-0000-0000-0000E4230000}"/>
    <cellStyle name="Currency 2 9 2 8 2" xfId="9189" xr:uid="{00000000-0005-0000-0000-0000E5230000}"/>
    <cellStyle name="Currency 2 9 2 8 2 2" xfId="9190" xr:uid="{00000000-0005-0000-0000-0000E6230000}"/>
    <cellStyle name="Currency 2 9 2 8 3" xfId="9191" xr:uid="{00000000-0005-0000-0000-0000E7230000}"/>
    <cellStyle name="Currency 2 9 3" xfId="9192" xr:uid="{00000000-0005-0000-0000-0000E8230000}"/>
    <cellStyle name="Currency 2 9 3 10" xfId="9193" xr:uid="{00000000-0005-0000-0000-0000E9230000}"/>
    <cellStyle name="Currency 2 9 3 2" xfId="9194" xr:uid="{00000000-0005-0000-0000-0000EA230000}"/>
    <cellStyle name="Currency 2 9 3 2 2" xfId="9195" xr:uid="{00000000-0005-0000-0000-0000EB230000}"/>
    <cellStyle name="Currency 2 9 3 2 3" xfId="9196" xr:uid="{00000000-0005-0000-0000-0000EC230000}"/>
    <cellStyle name="Currency 2 9 3 2 3 2" xfId="9197" xr:uid="{00000000-0005-0000-0000-0000ED230000}"/>
    <cellStyle name="Currency 2 9 3 2 3 3" xfId="9198" xr:uid="{00000000-0005-0000-0000-0000EE230000}"/>
    <cellStyle name="Currency 2 9 3 2 4" xfId="9199" xr:uid="{00000000-0005-0000-0000-0000EF230000}"/>
    <cellStyle name="Currency 2 9 3 2 4 2" xfId="9200" xr:uid="{00000000-0005-0000-0000-0000F0230000}"/>
    <cellStyle name="Currency 2 9 3 2 4 2 2" xfId="9201" xr:uid="{00000000-0005-0000-0000-0000F1230000}"/>
    <cellStyle name="Currency 2 9 3 2 4 3" xfId="9202" xr:uid="{00000000-0005-0000-0000-0000F2230000}"/>
    <cellStyle name="Currency 2 9 3 2 5" xfId="9203" xr:uid="{00000000-0005-0000-0000-0000F3230000}"/>
    <cellStyle name="Currency 2 9 3 2 5 2" xfId="9204" xr:uid="{00000000-0005-0000-0000-0000F4230000}"/>
    <cellStyle name="Currency 2 9 3 2 5 2 2" xfId="9205" xr:uid="{00000000-0005-0000-0000-0000F5230000}"/>
    <cellStyle name="Currency 2 9 3 2 5 3" xfId="9206" xr:uid="{00000000-0005-0000-0000-0000F6230000}"/>
    <cellStyle name="Currency 2 9 3 2 6" xfId="9207" xr:uid="{00000000-0005-0000-0000-0000F7230000}"/>
    <cellStyle name="Currency 2 9 3 2 6 2" xfId="9208" xr:uid="{00000000-0005-0000-0000-0000F8230000}"/>
    <cellStyle name="Currency 2 9 3 2 6 2 2" xfId="9209" xr:uid="{00000000-0005-0000-0000-0000F9230000}"/>
    <cellStyle name="Currency 2 9 3 2 6 3" xfId="9210" xr:uid="{00000000-0005-0000-0000-0000FA230000}"/>
    <cellStyle name="Currency 2 9 3 2 7" xfId="9211" xr:uid="{00000000-0005-0000-0000-0000FB230000}"/>
    <cellStyle name="Currency 2 9 3 2 7 2" xfId="9212" xr:uid="{00000000-0005-0000-0000-0000FC230000}"/>
    <cellStyle name="Currency 2 9 3 2 8" xfId="9213" xr:uid="{00000000-0005-0000-0000-0000FD230000}"/>
    <cellStyle name="Currency 2 9 3 2 8 2" xfId="9214" xr:uid="{00000000-0005-0000-0000-0000FE230000}"/>
    <cellStyle name="Currency 2 9 3 2 9" xfId="9215" xr:uid="{00000000-0005-0000-0000-0000FF230000}"/>
    <cellStyle name="Currency 2 9 3 3" xfId="9216" xr:uid="{00000000-0005-0000-0000-000000240000}"/>
    <cellStyle name="Currency 2 9 3 4" xfId="9217" xr:uid="{00000000-0005-0000-0000-000001240000}"/>
    <cellStyle name="Currency 2 9 3 4 2" xfId="9218" xr:uid="{00000000-0005-0000-0000-000002240000}"/>
    <cellStyle name="Currency 2 9 3 4 3" xfId="9219" xr:uid="{00000000-0005-0000-0000-000003240000}"/>
    <cellStyle name="Currency 2 9 3 5" xfId="9220" xr:uid="{00000000-0005-0000-0000-000004240000}"/>
    <cellStyle name="Currency 2 9 3 5 2" xfId="9221" xr:uid="{00000000-0005-0000-0000-000005240000}"/>
    <cellStyle name="Currency 2 9 3 5 2 2" xfId="9222" xr:uid="{00000000-0005-0000-0000-000006240000}"/>
    <cellStyle name="Currency 2 9 3 5 3" xfId="9223" xr:uid="{00000000-0005-0000-0000-000007240000}"/>
    <cellStyle name="Currency 2 9 3 6" xfId="9224" xr:uid="{00000000-0005-0000-0000-000008240000}"/>
    <cellStyle name="Currency 2 9 3 6 2" xfId="9225" xr:uid="{00000000-0005-0000-0000-000009240000}"/>
    <cellStyle name="Currency 2 9 3 6 2 2" xfId="9226" xr:uid="{00000000-0005-0000-0000-00000A240000}"/>
    <cellStyle name="Currency 2 9 3 6 3" xfId="9227" xr:uid="{00000000-0005-0000-0000-00000B240000}"/>
    <cellStyle name="Currency 2 9 3 7" xfId="9228" xr:uid="{00000000-0005-0000-0000-00000C240000}"/>
    <cellStyle name="Currency 2 9 3 7 2" xfId="9229" xr:uid="{00000000-0005-0000-0000-00000D240000}"/>
    <cellStyle name="Currency 2 9 3 7 2 2" xfId="9230" xr:uid="{00000000-0005-0000-0000-00000E240000}"/>
    <cellStyle name="Currency 2 9 3 7 3" xfId="9231" xr:uid="{00000000-0005-0000-0000-00000F240000}"/>
    <cellStyle name="Currency 2 9 3 8" xfId="9232" xr:uid="{00000000-0005-0000-0000-000010240000}"/>
    <cellStyle name="Currency 2 9 3 8 2" xfId="9233" xr:uid="{00000000-0005-0000-0000-000011240000}"/>
    <cellStyle name="Currency 2 9 3 9" xfId="9234" xr:uid="{00000000-0005-0000-0000-000012240000}"/>
    <cellStyle name="Currency 2 9 3 9 2" xfId="9235" xr:uid="{00000000-0005-0000-0000-000013240000}"/>
    <cellStyle name="Currency 2 9 4" xfId="9236" xr:uid="{00000000-0005-0000-0000-000014240000}"/>
    <cellStyle name="Currency 2 9 4 2" xfId="9237" xr:uid="{00000000-0005-0000-0000-000015240000}"/>
    <cellStyle name="Currency 2 9 4 2 10" xfId="9238" xr:uid="{00000000-0005-0000-0000-000016240000}"/>
    <cellStyle name="Currency 2 9 4 2 2" xfId="9239" xr:uid="{00000000-0005-0000-0000-000017240000}"/>
    <cellStyle name="Currency 2 9 4 2 3" xfId="9240" xr:uid="{00000000-0005-0000-0000-000018240000}"/>
    <cellStyle name="Currency 2 9 4 2 4" xfId="9241" xr:uid="{00000000-0005-0000-0000-000019240000}"/>
    <cellStyle name="Currency 2 9 4 2 4 2" xfId="9242" xr:uid="{00000000-0005-0000-0000-00001A240000}"/>
    <cellStyle name="Currency 2 9 4 2 4 2 2" xfId="9243" xr:uid="{00000000-0005-0000-0000-00001B240000}"/>
    <cellStyle name="Currency 2 9 4 2 4 3" xfId="9244" xr:uid="{00000000-0005-0000-0000-00001C240000}"/>
    <cellStyle name="Currency 2 9 4 2 5" xfId="9245" xr:uid="{00000000-0005-0000-0000-00001D240000}"/>
    <cellStyle name="Currency 2 9 4 2 5 2" xfId="9246" xr:uid="{00000000-0005-0000-0000-00001E240000}"/>
    <cellStyle name="Currency 2 9 4 2 5 2 2" xfId="9247" xr:uid="{00000000-0005-0000-0000-00001F240000}"/>
    <cellStyle name="Currency 2 9 4 2 5 3" xfId="9248" xr:uid="{00000000-0005-0000-0000-000020240000}"/>
    <cellStyle name="Currency 2 9 4 2 6" xfId="9249" xr:uid="{00000000-0005-0000-0000-000021240000}"/>
    <cellStyle name="Currency 2 9 4 2 6 2" xfId="9250" xr:uid="{00000000-0005-0000-0000-000022240000}"/>
    <cellStyle name="Currency 2 9 4 2 6 2 2" xfId="9251" xr:uid="{00000000-0005-0000-0000-000023240000}"/>
    <cellStyle name="Currency 2 9 4 2 6 3" xfId="9252" xr:uid="{00000000-0005-0000-0000-000024240000}"/>
    <cellStyle name="Currency 2 9 4 2 7" xfId="9253" xr:uid="{00000000-0005-0000-0000-000025240000}"/>
    <cellStyle name="Currency 2 9 4 2 7 2" xfId="9254" xr:uid="{00000000-0005-0000-0000-000026240000}"/>
    <cellStyle name="Currency 2 9 4 2 8" xfId="9255" xr:uid="{00000000-0005-0000-0000-000027240000}"/>
    <cellStyle name="Currency 2 9 4 2 8 2" xfId="9256" xr:uid="{00000000-0005-0000-0000-000028240000}"/>
    <cellStyle name="Currency 2 9 4 2 9" xfId="9257" xr:uid="{00000000-0005-0000-0000-000029240000}"/>
    <cellStyle name="Currency 2 9 4 3" xfId="9258" xr:uid="{00000000-0005-0000-0000-00002A240000}"/>
    <cellStyle name="Currency 2 9 4 4" xfId="9259" xr:uid="{00000000-0005-0000-0000-00002B240000}"/>
    <cellStyle name="Currency 2 9 4 4 2" xfId="9260" xr:uid="{00000000-0005-0000-0000-00002C240000}"/>
    <cellStyle name="Currency 2 9 4 4 2 2" xfId="9261" xr:uid="{00000000-0005-0000-0000-00002D240000}"/>
    <cellStyle name="Currency 2 9 4 4 3" xfId="9262" xr:uid="{00000000-0005-0000-0000-00002E240000}"/>
    <cellStyle name="Currency 2 9 4 5" xfId="9263" xr:uid="{00000000-0005-0000-0000-00002F240000}"/>
    <cellStyle name="Currency 2 9 4 5 2" xfId="9264" xr:uid="{00000000-0005-0000-0000-000030240000}"/>
    <cellStyle name="Currency 2 9 4 5 2 2" xfId="9265" xr:uid="{00000000-0005-0000-0000-000031240000}"/>
    <cellStyle name="Currency 2 9 4 5 3" xfId="9266" xr:uid="{00000000-0005-0000-0000-000032240000}"/>
    <cellStyle name="Currency 2 9 5" xfId="9267" xr:uid="{00000000-0005-0000-0000-000033240000}"/>
    <cellStyle name="Currency 2 9 5 2" xfId="9268" xr:uid="{00000000-0005-0000-0000-000034240000}"/>
    <cellStyle name="Currency 2 9 5 3" xfId="9269" xr:uid="{00000000-0005-0000-0000-000035240000}"/>
    <cellStyle name="Currency 2 9 5 3 2" xfId="9270" xr:uid="{00000000-0005-0000-0000-000036240000}"/>
    <cellStyle name="Currency 2 9 5 3 3" xfId="9271" xr:uid="{00000000-0005-0000-0000-000037240000}"/>
    <cellStyle name="Currency 2 9 5 4" xfId="9272" xr:uid="{00000000-0005-0000-0000-000038240000}"/>
    <cellStyle name="Currency 2 9 5 4 2" xfId="9273" xr:uid="{00000000-0005-0000-0000-000039240000}"/>
    <cellStyle name="Currency 2 9 5 4 2 2" xfId="9274" xr:uid="{00000000-0005-0000-0000-00003A240000}"/>
    <cellStyle name="Currency 2 9 5 4 3" xfId="9275" xr:uid="{00000000-0005-0000-0000-00003B240000}"/>
    <cellStyle name="Currency 2 9 5 5" xfId="9276" xr:uid="{00000000-0005-0000-0000-00003C240000}"/>
    <cellStyle name="Currency 2 9 5 5 2" xfId="9277" xr:uid="{00000000-0005-0000-0000-00003D240000}"/>
    <cellStyle name="Currency 2 9 5 5 2 2" xfId="9278" xr:uid="{00000000-0005-0000-0000-00003E240000}"/>
    <cellStyle name="Currency 2 9 5 5 3" xfId="9279" xr:uid="{00000000-0005-0000-0000-00003F240000}"/>
    <cellStyle name="Currency 2 9 5 6" xfId="9280" xr:uid="{00000000-0005-0000-0000-000040240000}"/>
    <cellStyle name="Currency 2 9 5 6 2" xfId="9281" xr:uid="{00000000-0005-0000-0000-000041240000}"/>
    <cellStyle name="Currency 2 9 5 6 2 2" xfId="9282" xr:uid="{00000000-0005-0000-0000-000042240000}"/>
    <cellStyle name="Currency 2 9 5 6 3" xfId="9283" xr:uid="{00000000-0005-0000-0000-000043240000}"/>
    <cellStyle name="Currency 2 9 5 7" xfId="9284" xr:uid="{00000000-0005-0000-0000-000044240000}"/>
    <cellStyle name="Currency 2 9 5 7 2" xfId="9285" xr:uid="{00000000-0005-0000-0000-000045240000}"/>
    <cellStyle name="Currency 2 9 5 8" xfId="9286" xr:uid="{00000000-0005-0000-0000-000046240000}"/>
    <cellStyle name="Currency 2 9 5 8 2" xfId="9287" xr:uid="{00000000-0005-0000-0000-000047240000}"/>
    <cellStyle name="Currency 2 9 5 9" xfId="9288" xr:uid="{00000000-0005-0000-0000-000048240000}"/>
    <cellStyle name="Currency 2 9 6" xfId="9289" xr:uid="{00000000-0005-0000-0000-000049240000}"/>
    <cellStyle name="Currency 2 9 6 2" xfId="9290" xr:uid="{00000000-0005-0000-0000-00004A240000}"/>
    <cellStyle name="Currency 2 9 6 3" xfId="9291" xr:uid="{00000000-0005-0000-0000-00004B240000}"/>
    <cellStyle name="Currency 2 9 7" xfId="9292" xr:uid="{00000000-0005-0000-0000-00004C240000}"/>
    <cellStyle name="Currency 2 9 8" xfId="9293" xr:uid="{00000000-0005-0000-0000-00004D240000}"/>
    <cellStyle name="Currency 2 9 8 2" xfId="9294" xr:uid="{00000000-0005-0000-0000-00004E240000}"/>
    <cellStyle name="Currency 2 9 8 2 2" xfId="9295" xr:uid="{00000000-0005-0000-0000-00004F240000}"/>
    <cellStyle name="Currency 2 9 8 3" xfId="9296" xr:uid="{00000000-0005-0000-0000-000050240000}"/>
    <cellStyle name="Currency 2 9 8 4" xfId="9297" xr:uid="{00000000-0005-0000-0000-000051240000}"/>
    <cellStyle name="Currency 2 9 9" xfId="9298" xr:uid="{00000000-0005-0000-0000-000052240000}"/>
    <cellStyle name="Currency 2 9 9 2" xfId="9299" xr:uid="{00000000-0005-0000-0000-000053240000}"/>
    <cellStyle name="Currency 2 9 9 2 2" xfId="9300" xr:uid="{00000000-0005-0000-0000-000054240000}"/>
    <cellStyle name="Currency 2 9 9 3" xfId="9301" xr:uid="{00000000-0005-0000-0000-000055240000}"/>
    <cellStyle name="Currency 3" xfId="9302" xr:uid="{00000000-0005-0000-0000-000056240000}"/>
    <cellStyle name="Currency 3 2" xfId="9303" xr:uid="{00000000-0005-0000-0000-000057240000}"/>
    <cellStyle name="Currency 3 2 2" xfId="9304" xr:uid="{00000000-0005-0000-0000-000058240000}"/>
    <cellStyle name="Currency 3 2 2 2" xfId="9305" xr:uid="{00000000-0005-0000-0000-000059240000}"/>
    <cellStyle name="Currency 3 2 2 2 2" xfId="9306" xr:uid="{00000000-0005-0000-0000-00005A240000}"/>
    <cellStyle name="Currency 3 2 2 2 2 2" xfId="9307" xr:uid="{00000000-0005-0000-0000-00005B240000}"/>
    <cellStyle name="Currency 3 2 2 2 2 3" xfId="9308" xr:uid="{00000000-0005-0000-0000-00005C240000}"/>
    <cellStyle name="Currency 3 2 2 2 3" xfId="9309" xr:uid="{00000000-0005-0000-0000-00005D240000}"/>
    <cellStyle name="Currency 3 2 2 2 4" xfId="9310" xr:uid="{00000000-0005-0000-0000-00005E240000}"/>
    <cellStyle name="Currency 3 2 2 3" xfId="9311" xr:uid="{00000000-0005-0000-0000-00005F240000}"/>
    <cellStyle name="Currency 3 2 2 3 2" xfId="9312" xr:uid="{00000000-0005-0000-0000-000060240000}"/>
    <cellStyle name="Currency 3 2 2 3 3" xfId="9313" xr:uid="{00000000-0005-0000-0000-000061240000}"/>
    <cellStyle name="Currency 3 2 2 4" xfId="9314" xr:uid="{00000000-0005-0000-0000-000062240000}"/>
    <cellStyle name="Currency 3 2 2 4 2" xfId="9315" xr:uid="{00000000-0005-0000-0000-000063240000}"/>
    <cellStyle name="Currency 3 2 2 4 3" xfId="9316" xr:uid="{00000000-0005-0000-0000-000064240000}"/>
    <cellStyle name="Currency 3 2 2 4 4" xfId="9317" xr:uid="{00000000-0005-0000-0000-000065240000}"/>
    <cellStyle name="Currency 3 2 3" xfId="9318" xr:uid="{00000000-0005-0000-0000-000066240000}"/>
    <cellStyle name="Currency 3 2 3 2" xfId="9319" xr:uid="{00000000-0005-0000-0000-000067240000}"/>
    <cellStyle name="Currency 3 2 3 2 2" xfId="9320" xr:uid="{00000000-0005-0000-0000-000068240000}"/>
    <cellStyle name="Currency 3 2 3 2 2 2" xfId="9321" xr:uid="{00000000-0005-0000-0000-000069240000}"/>
    <cellStyle name="Currency 3 2 3 2 2 3" xfId="9322" xr:uid="{00000000-0005-0000-0000-00006A240000}"/>
    <cellStyle name="Currency 3 2 3 2 3" xfId="9323" xr:uid="{00000000-0005-0000-0000-00006B240000}"/>
    <cellStyle name="Currency 3 2 3 3" xfId="9324" xr:uid="{00000000-0005-0000-0000-00006C240000}"/>
    <cellStyle name="Currency 3 2 3 3 2" xfId="9325" xr:uid="{00000000-0005-0000-0000-00006D240000}"/>
    <cellStyle name="Currency 3 2 3 3 2 2" xfId="9326" xr:uid="{00000000-0005-0000-0000-00006E240000}"/>
    <cellStyle name="Currency 3 2 3 3 2 3" xfId="9327" xr:uid="{00000000-0005-0000-0000-00006F240000}"/>
    <cellStyle name="Currency 3 2 3 3 3" xfId="9328" xr:uid="{00000000-0005-0000-0000-000070240000}"/>
    <cellStyle name="Currency 3 2 3 3 3 2" xfId="9329" xr:uid="{00000000-0005-0000-0000-000071240000}"/>
    <cellStyle name="Currency 3 2 3 3 3 3" xfId="9330" xr:uid="{00000000-0005-0000-0000-000072240000}"/>
    <cellStyle name="Currency 3 2 3 3 4" xfId="9331" xr:uid="{00000000-0005-0000-0000-000073240000}"/>
    <cellStyle name="Currency 3 2 3 4" xfId="9332" xr:uid="{00000000-0005-0000-0000-000074240000}"/>
    <cellStyle name="Currency 3 2 3 4 2" xfId="9333" xr:uid="{00000000-0005-0000-0000-000075240000}"/>
    <cellStyle name="Currency 3 2 3 4 3" xfId="9334" xr:uid="{00000000-0005-0000-0000-000076240000}"/>
    <cellStyle name="Currency 3 2 3 5" xfId="9335" xr:uid="{00000000-0005-0000-0000-000077240000}"/>
    <cellStyle name="Currency 3 2 3 6" xfId="9336" xr:uid="{00000000-0005-0000-0000-000078240000}"/>
    <cellStyle name="Currency 3 2 3 7" xfId="9337" xr:uid="{00000000-0005-0000-0000-000079240000}"/>
    <cellStyle name="Currency 3 2 4" xfId="9338" xr:uid="{00000000-0005-0000-0000-00007A240000}"/>
    <cellStyle name="Currency 3 2 4 2" xfId="9339" xr:uid="{00000000-0005-0000-0000-00007B240000}"/>
    <cellStyle name="Currency 3 2 4 3" xfId="9340" xr:uid="{00000000-0005-0000-0000-00007C240000}"/>
    <cellStyle name="Currency 3 2 4 4" xfId="9341" xr:uid="{00000000-0005-0000-0000-00007D240000}"/>
    <cellStyle name="Currency 3 2 5" xfId="9342" xr:uid="{00000000-0005-0000-0000-00007E240000}"/>
    <cellStyle name="Currency 3 2 5 2" xfId="9343" xr:uid="{00000000-0005-0000-0000-00007F240000}"/>
    <cellStyle name="Currency 3 2 5 3" xfId="9344" xr:uid="{00000000-0005-0000-0000-000080240000}"/>
    <cellStyle name="Currency 3 2 5 4" xfId="9345" xr:uid="{00000000-0005-0000-0000-000081240000}"/>
    <cellStyle name="Currency 3 2 6" xfId="9346" xr:uid="{00000000-0005-0000-0000-000082240000}"/>
    <cellStyle name="Currency 3 2 7" xfId="9347" xr:uid="{00000000-0005-0000-0000-000083240000}"/>
    <cellStyle name="Currency 3 2 8" xfId="9348" xr:uid="{00000000-0005-0000-0000-000084240000}"/>
    <cellStyle name="Currency 3 3" xfId="9349" xr:uid="{00000000-0005-0000-0000-000085240000}"/>
    <cellStyle name="Currency 3 3 2" xfId="9350" xr:uid="{00000000-0005-0000-0000-000086240000}"/>
    <cellStyle name="Currency 3 4" xfId="9351" xr:uid="{00000000-0005-0000-0000-000087240000}"/>
    <cellStyle name="Currency 4" xfId="9352" xr:uid="{00000000-0005-0000-0000-000088240000}"/>
    <cellStyle name="Currency 4 2" xfId="9353" xr:uid="{00000000-0005-0000-0000-000089240000}"/>
    <cellStyle name="Currency 4 2 2" xfId="9354" xr:uid="{00000000-0005-0000-0000-00008A240000}"/>
    <cellStyle name="Currency 4 3" xfId="9355" xr:uid="{00000000-0005-0000-0000-00008B240000}"/>
    <cellStyle name="Currency 5" xfId="9356" xr:uid="{00000000-0005-0000-0000-00008C240000}"/>
    <cellStyle name="Currency 5 2" xfId="9357" xr:uid="{00000000-0005-0000-0000-00008D240000}"/>
    <cellStyle name="Currency 6" xfId="9358" xr:uid="{00000000-0005-0000-0000-00008E240000}"/>
    <cellStyle name="Currency 6 2" xfId="9359" xr:uid="{00000000-0005-0000-0000-00008F240000}"/>
    <cellStyle name="Currency 6 2 2" xfId="9360" xr:uid="{00000000-0005-0000-0000-000090240000}"/>
    <cellStyle name="Currency 6 3" xfId="9361" xr:uid="{00000000-0005-0000-0000-000091240000}"/>
    <cellStyle name="Currency 7" xfId="9362" xr:uid="{00000000-0005-0000-0000-000092240000}"/>
    <cellStyle name="Currency 7 2" xfId="9363" xr:uid="{00000000-0005-0000-0000-000093240000}"/>
    <cellStyle name="Currency 7 2 2" xfId="9364" xr:uid="{00000000-0005-0000-0000-000094240000}"/>
    <cellStyle name="Currency 7 2 2 2" xfId="9365" xr:uid="{00000000-0005-0000-0000-000095240000}"/>
    <cellStyle name="Currency 7 2 2 2 2" xfId="9366" xr:uid="{00000000-0005-0000-0000-000096240000}"/>
    <cellStyle name="Currency 7 2 2 2 3" xfId="9367" xr:uid="{00000000-0005-0000-0000-000097240000}"/>
    <cellStyle name="Currency 7 2 2 3" xfId="9368" xr:uid="{00000000-0005-0000-0000-000098240000}"/>
    <cellStyle name="Currency 7 2 2 4" xfId="9369" xr:uid="{00000000-0005-0000-0000-000099240000}"/>
    <cellStyle name="Currency 7 2 3" xfId="9370" xr:uid="{00000000-0005-0000-0000-00009A240000}"/>
    <cellStyle name="Currency 7 2 3 2" xfId="9371" xr:uid="{00000000-0005-0000-0000-00009B240000}"/>
    <cellStyle name="Currency 7 2 3 3" xfId="9372" xr:uid="{00000000-0005-0000-0000-00009C240000}"/>
    <cellStyle name="Currency 7 2 4" xfId="9373" xr:uid="{00000000-0005-0000-0000-00009D240000}"/>
    <cellStyle name="Currency 7 2 5" xfId="9374" xr:uid="{00000000-0005-0000-0000-00009E240000}"/>
    <cellStyle name="Currency 7 3" xfId="9375" xr:uid="{00000000-0005-0000-0000-00009F240000}"/>
    <cellStyle name="Currency 7 3 2" xfId="9376" xr:uid="{00000000-0005-0000-0000-0000A0240000}"/>
    <cellStyle name="Currency 7 3 3" xfId="9377" xr:uid="{00000000-0005-0000-0000-0000A1240000}"/>
    <cellStyle name="Currency 7 4" xfId="9378" xr:uid="{00000000-0005-0000-0000-0000A2240000}"/>
    <cellStyle name="Currency 7 5" xfId="9379" xr:uid="{00000000-0005-0000-0000-0000A3240000}"/>
    <cellStyle name="Currency 8" xfId="9380" xr:uid="{00000000-0005-0000-0000-0000A4240000}"/>
    <cellStyle name="Currency 8 2" xfId="9381" xr:uid="{00000000-0005-0000-0000-0000A5240000}"/>
    <cellStyle name="Currency 8 2 2" xfId="9382" xr:uid="{00000000-0005-0000-0000-0000A6240000}"/>
    <cellStyle name="Currency 8 3" xfId="9383" xr:uid="{00000000-0005-0000-0000-0000A7240000}"/>
    <cellStyle name="Currency 9" xfId="9384" xr:uid="{00000000-0005-0000-0000-0000A8240000}"/>
    <cellStyle name="Currency 9 2" xfId="9385" xr:uid="{00000000-0005-0000-0000-0000A9240000}"/>
    <cellStyle name="Currency 9 2 2" xfId="9386" xr:uid="{00000000-0005-0000-0000-0000AA240000}"/>
    <cellStyle name="Currency 9 2 3" xfId="9387" xr:uid="{00000000-0005-0000-0000-0000AB240000}"/>
    <cellStyle name="Currency 9 3" xfId="9388" xr:uid="{00000000-0005-0000-0000-0000AC240000}"/>
    <cellStyle name="Currency 9 4" xfId="9389" xr:uid="{00000000-0005-0000-0000-0000AD240000}"/>
    <cellStyle name="Explanatory Text 2" xfId="9390" xr:uid="{00000000-0005-0000-0000-0000AE240000}"/>
    <cellStyle name="Good 2" xfId="9391" xr:uid="{00000000-0005-0000-0000-0000AF240000}"/>
    <cellStyle name="hl tb" xfId="9392" xr:uid="{00000000-0005-0000-0000-0000B0240000}"/>
    <cellStyle name="hl tb 2" xfId="9393" xr:uid="{00000000-0005-0000-0000-0000B1240000}"/>
    <cellStyle name="hl tl" xfId="9394" xr:uid="{00000000-0005-0000-0000-0000B2240000}"/>
    <cellStyle name="hl tl 2" xfId="9395" xr:uid="{00000000-0005-0000-0000-0000B3240000}"/>
    <cellStyle name="Input 2" xfId="9396" xr:uid="{00000000-0005-0000-0000-0000B4240000}"/>
    <cellStyle name="Linked Cell 2" xfId="9397" xr:uid="{00000000-0005-0000-0000-0000B5240000}"/>
    <cellStyle name="Milliers 2" xfId="9398" xr:uid="{00000000-0005-0000-0000-0000B6240000}"/>
    <cellStyle name="Milliers 2 2" xfId="9399" xr:uid="{00000000-0005-0000-0000-0000B7240000}"/>
    <cellStyle name="Milliers 2 2 2" xfId="9400" xr:uid="{00000000-0005-0000-0000-0000B8240000}"/>
    <cellStyle name="Milliers 2 3" xfId="9401" xr:uid="{00000000-0005-0000-0000-0000B9240000}"/>
    <cellStyle name="Neutral 2" xfId="9402" xr:uid="{00000000-0005-0000-0000-0000BA240000}"/>
    <cellStyle name="Normal" xfId="0" builtinId="0"/>
    <cellStyle name="Normal 10" xfId="9403" xr:uid="{00000000-0005-0000-0000-0000BC240000}"/>
    <cellStyle name="Normal 10 2" xfId="9404" xr:uid="{00000000-0005-0000-0000-0000BD240000}"/>
    <cellStyle name="Normal 10 4" xfId="9405" xr:uid="{00000000-0005-0000-0000-0000BE240000}"/>
    <cellStyle name="Normal 100" xfId="9406" xr:uid="{00000000-0005-0000-0000-0000BF240000}"/>
    <cellStyle name="Normal 100 2" xfId="9407" xr:uid="{00000000-0005-0000-0000-0000C0240000}"/>
    <cellStyle name="Normal 100 2 2" xfId="9408" xr:uid="{00000000-0005-0000-0000-0000C1240000}"/>
    <cellStyle name="Normal 100 3" xfId="9409" xr:uid="{00000000-0005-0000-0000-0000C2240000}"/>
    <cellStyle name="Normal 101" xfId="9410" xr:uid="{00000000-0005-0000-0000-0000C3240000}"/>
    <cellStyle name="Normal 101 2" xfId="9411" xr:uid="{00000000-0005-0000-0000-0000C4240000}"/>
    <cellStyle name="Normal 101 2 2" xfId="9412" xr:uid="{00000000-0005-0000-0000-0000C5240000}"/>
    <cellStyle name="Normal 101 3" xfId="9413" xr:uid="{00000000-0005-0000-0000-0000C6240000}"/>
    <cellStyle name="Normal 102" xfId="9414" xr:uid="{00000000-0005-0000-0000-0000C7240000}"/>
    <cellStyle name="Normal 102 2" xfId="9415" xr:uid="{00000000-0005-0000-0000-0000C8240000}"/>
    <cellStyle name="Normal 103" xfId="9416" xr:uid="{00000000-0005-0000-0000-0000C9240000}"/>
    <cellStyle name="Normal 103 2" xfId="9417" xr:uid="{00000000-0005-0000-0000-0000CA240000}"/>
    <cellStyle name="Normal 104" xfId="9418" xr:uid="{00000000-0005-0000-0000-0000CB240000}"/>
    <cellStyle name="Normal 105" xfId="9419" xr:uid="{00000000-0005-0000-0000-0000CC240000}"/>
    <cellStyle name="Normal 106" xfId="9420" xr:uid="{00000000-0005-0000-0000-0000CD240000}"/>
    <cellStyle name="Normal 107" xfId="9421" xr:uid="{00000000-0005-0000-0000-0000CE240000}"/>
    <cellStyle name="Normal 11" xfId="9422" xr:uid="{00000000-0005-0000-0000-0000CF240000}"/>
    <cellStyle name="Normal 11 2" xfId="9423" xr:uid="{00000000-0005-0000-0000-0000D0240000}"/>
    <cellStyle name="Normal 12" xfId="9424" xr:uid="{00000000-0005-0000-0000-0000D1240000}"/>
    <cellStyle name="Normal 13" xfId="9425" xr:uid="{00000000-0005-0000-0000-0000D2240000}"/>
    <cellStyle name="Normal 14" xfId="9426" xr:uid="{00000000-0005-0000-0000-0000D3240000}"/>
    <cellStyle name="Normal 15" xfId="9427" xr:uid="{00000000-0005-0000-0000-0000D4240000}"/>
    <cellStyle name="Normal 15 10" xfId="9428" xr:uid="{00000000-0005-0000-0000-0000D5240000}"/>
    <cellStyle name="Normal 15 10 2" xfId="9429" xr:uid="{00000000-0005-0000-0000-0000D6240000}"/>
    <cellStyle name="Normal 15 10 2 2" xfId="9430" xr:uid="{00000000-0005-0000-0000-0000D7240000}"/>
    <cellStyle name="Normal 15 10 2 2 2" xfId="9431" xr:uid="{00000000-0005-0000-0000-0000D8240000}"/>
    <cellStyle name="Normal 15 10 2 3" xfId="9432" xr:uid="{00000000-0005-0000-0000-0000D9240000}"/>
    <cellStyle name="Normal 15 10 3" xfId="9433" xr:uid="{00000000-0005-0000-0000-0000DA240000}"/>
    <cellStyle name="Normal 15 10 3 2" xfId="9434" xr:uid="{00000000-0005-0000-0000-0000DB240000}"/>
    <cellStyle name="Normal 15 10 3 2 2" xfId="9435" xr:uid="{00000000-0005-0000-0000-0000DC240000}"/>
    <cellStyle name="Normal 15 10 3 3" xfId="9436" xr:uid="{00000000-0005-0000-0000-0000DD240000}"/>
    <cellStyle name="Normal 15 10 4" xfId="9437" xr:uid="{00000000-0005-0000-0000-0000DE240000}"/>
    <cellStyle name="Normal 15 10 4 2" xfId="9438" xr:uid="{00000000-0005-0000-0000-0000DF240000}"/>
    <cellStyle name="Normal 15 10 4 2 2" xfId="9439" xr:uid="{00000000-0005-0000-0000-0000E0240000}"/>
    <cellStyle name="Normal 15 10 4 3" xfId="9440" xr:uid="{00000000-0005-0000-0000-0000E1240000}"/>
    <cellStyle name="Normal 15 10 5" xfId="9441" xr:uid="{00000000-0005-0000-0000-0000E2240000}"/>
    <cellStyle name="Normal 15 10 5 2" xfId="9442" xr:uid="{00000000-0005-0000-0000-0000E3240000}"/>
    <cellStyle name="Normal 15 10 6" xfId="9443" xr:uid="{00000000-0005-0000-0000-0000E4240000}"/>
    <cellStyle name="Normal 15 10 6 2" xfId="9444" xr:uid="{00000000-0005-0000-0000-0000E5240000}"/>
    <cellStyle name="Normal 15 10 7" xfId="9445" xr:uid="{00000000-0005-0000-0000-0000E6240000}"/>
    <cellStyle name="Normal 15 11" xfId="9446" xr:uid="{00000000-0005-0000-0000-0000E7240000}"/>
    <cellStyle name="Normal 15 11 2" xfId="9447" xr:uid="{00000000-0005-0000-0000-0000E8240000}"/>
    <cellStyle name="Normal 15 11 2 2" xfId="9448" xr:uid="{00000000-0005-0000-0000-0000E9240000}"/>
    <cellStyle name="Normal 15 11 3" xfId="9449" xr:uid="{00000000-0005-0000-0000-0000EA240000}"/>
    <cellStyle name="Normal 15 12" xfId="9450" xr:uid="{00000000-0005-0000-0000-0000EB240000}"/>
    <cellStyle name="Normal 15 12 2" xfId="9451" xr:uid="{00000000-0005-0000-0000-0000EC240000}"/>
    <cellStyle name="Normal 15 12 2 2" xfId="9452" xr:uid="{00000000-0005-0000-0000-0000ED240000}"/>
    <cellStyle name="Normal 15 12 3" xfId="9453" xr:uid="{00000000-0005-0000-0000-0000EE240000}"/>
    <cellStyle name="Normal 15 13" xfId="9454" xr:uid="{00000000-0005-0000-0000-0000EF240000}"/>
    <cellStyle name="Normal 15 13 2" xfId="9455" xr:uid="{00000000-0005-0000-0000-0000F0240000}"/>
    <cellStyle name="Normal 15 13 2 2" xfId="9456" xr:uid="{00000000-0005-0000-0000-0000F1240000}"/>
    <cellStyle name="Normal 15 13 3" xfId="9457" xr:uid="{00000000-0005-0000-0000-0000F2240000}"/>
    <cellStyle name="Normal 15 14" xfId="9458" xr:uid="{00000000-0005-0000-0000-0000F3240000}"/>
    <cellStyle name="Normal 15 14 2" xfId="9459" xr:uid="{00000000-0005-0000-0000-0000F4240000}"/>
    <cellStyle name="Normal 15 15" xfId="9460" xr:uid="{00000000-0005-0000-0000-0000F5240000}"/>
    <cellStyle name="Normal 15 15 2" xfId="9461" xr:uid="{00000000-0005-0000-0000-0000F6240000}"/>
    <cellStyle name="Normal 15 16" xfId="9462" xr:uid="{00000000-0005-0000-0000-0000F7240000}"/>
    <cellStyle name="Normal 15 2" xfId="9463" xr:uid="{00000000-0005-0000-0000-0000F8240000}"/>
    <cellStyle name="Normal 15 2 10" xfId="9464" xr:uid="{00000000-0005-0000-0000-0000F9240000}"/>
    <cellStyle name="Normal 15 2 10 2" xfId="9465" xr:uid="{00000000-0005-0000-0000-0000FA240000}"/>
    <cellStyle name="Normal 15 2 10 2 2" xfId="9466" xr:uid="{00000000-0005-0000-0000-0000FB240000}"/>
    <cellStyle name="Normal 15 2 10 3" xfId="9467" xr:uid="{00000000-0005-0000-0000-0000FC240000}"/>
    <cellStyle name="Normal 15 2 11" xfId="9468" xr:uid="{00000000-0005-0000-0000-0000FD240000}"/>
    <cellStyle name="Normal 15 2 11 2" xfId="9469" xr:uid="{00000000-0005-0000-0000-0000FE240000}"/>
    <cellStyle name="Normal 15 2 11 2 2" xfId="9470" xr:uid="{00000000-0005-0000-0000-0000FF240000}"/>
    <cellStyle name="Normal 15 2 11 3" xfId="9471" xr:uid="{00000000-0005-0000-0000-000000250000}"/>
    <cellStyle name="Normal 15 2 12" xfId="9472" xr:uid="{00000000-0005-0000-0000-000001250000}"/>
    <cellStyle name="Normal 15 2 12 2" xfId="9473" xr:uid="{00000000-0005-0000-0000-000002250000}"/>
    <cellStyle name="Normal 15 2 13" xfId="9474" xr:uid="{00000000-0005-0000-0000-000003250000}"/>
    <cellStyle name="Normal 15 2 13 2" xfId="9475" xr:uid="{00000000-0005-0000-0000-000004250000}"/>
    <cellStyle name="Normal 15 2 14" xfId="9476" xr:uid="{00000000-0005-0000-0000-000005250000}"/>
    <cellStyle name="Normal 15 2 2" xfId="9477" xr:uid="{00000000-0005-0000-0000-000006250000}"/>
    <cellStyle name="Normal 15 2 2 10" xfId="9478" xr:uid="{00000000-0005-0000-0000-000007250000}"/>
    <cellStyle name="Normal 15 2 2 10 2" xfId="9479" xr:uid="{00000000-0005-0000-0000-000008250000}"/>
    <cellStyle name="Normal 15 2 2 11" xfId="9480" xr:uid="{00000000-0005-0000-0000-000009250000}"/>
    <cellStyle name="Normal 15 2 2 11 2" xfId="9481" xr:uid="{00000000-0005-0000-0000-00000A250000}"/>
    <cellStyle name="Normal 15 2 2 12" xfId="9482" xr:uid="{00000000-0005-0000-0000-00000B250000}"/>
    <cellStyle name="Normal 15 2 2 2" xfId="9483" xr:uid="{00000000-0005-0000-0000-00000C250000}"/>
    <cellStyle name="Normal 15 2 2 2 10" xfId="9484" xr:uid="{00000000-0005-0000-0000-00000D250000}"/>
    <cellStyle name="Normal 15 2 2 2 2" xfId="9485" xr:uid="{00000000-0005-0000-0000-00000E250000}"/>
    <cellStyle name="Normal 15 2 2 2 2 2" xfId="9486" xr:uid="{00000000-0005-0000-0000-00000F250000}"/>
    <cellStyle name="Normal 15 2 2 2 2 2 2" xfId="9487" xr:uid="{00000000-0005-0000-0000-000010250000}"/>
    <cellStyle name="Normal 15 2 2 2 2 2 2 2" xfId="9488" xr:uid="{00000000-0005-0000-0000-000011250000}"/>
    <cellStyle name="Normal 15 2 2 2 2 2 2 2 2" xfId="9489" xr:uid="{00000000-0005-0000-0000-000012250000}"/>
    <cellStyle name="Normal 15 2 2 2 2 2 2 3" xfId="9490" xr:uid="{00000000-0005-0000-0000-000013250000}"/>
    <cellStyle name="Normal 15 2 2 2 2 2 3" xfId="9491" xr:uid="{00000000-0005-0000-0000-000014250000}"/>
    <cellStyle name="Normal 15 2 2 2 2 2 3 2" xfId="9492" xr:uid="{00000000-0005-0000-0000-000015250000}"/>
    <cellStyle name="Normal 15 2 2 2 2 2 3 2 2" xfId="9493" xr:uid="{00000000-0005-0000-0000-000016250000}"/>
    <cellStyle name="Normal 15 2 2 2 2 2 3 3" xfId="9494" xr:uid="{00000000-0005-0000-0000-000017250000}"/>
    <cellStyle name="Normal 15 2 2 2 2 2 4" xfId="9495" xr:uid="{00000000-0005-0000-0000-000018250000}"/>
    <cellStyle name="Normal 15 2 2 2 2 2 4 2" xfId="9496" xr:uid="{00000000-0005-0000-0000-000019250000}"/>
    <cellStyle name="Normal 15 2 2 2 2 2 4 2 2" xfId="9497" xr:uid="{00000000-0005-0000-0000-00001A250000}"/>
    <cellStyle name="Normal 15 2 2 2 2 2 4 3" xfId="9498" xr:uid="{00000000-0005-0000-0000-00001B250000}"/>
    <cellStyle name="Normal 15 2 2 2 2 2 5" xfId="9499" xr:uid="{00000000-0005-0000-0000-00001C250000}"/>
    <cellStyle name="Normal 15 2 2 2 2 2 5 2" xfId="9500" xr:uid="{00000000-0005-0000-0000-00001D250000}"/>
    <cellStyle name="Normal 15 2 2 2 2 2 6" xfId="9501" xr:uid="{00000000-0005-0000-0000-00001E250000}"/>
    <cellStyle name="Normal 15 2 2 2 2 2 6 2" xfId="9502" xr:uid="{00000000-0005-0000-0000-00001F250000}"/>
    <cellStyle name="Normal 15 2 2 2 2 2 7" xfId="9503" xr:uid="{00000000-0005-0000-0000-000020250000}"/>
    <cellStyle name="Normal 15 2 2 2 2 3" xfId="9504" xr:uid="{00000000-0005-0000-0000-000021250000}"/>
    <cellStyle name="Normal 15 2 2 2 2 3 2" xfId="9505" xr:uid="{00000000-0005-0000-0000-000022250000}"/>
    <cellStyle name="Normal 15 2 2 2 2 3 2 2" xfId="9506" xr:uid="{00000000-0005-0000-0000-000023250000}"/>
    <cellStyle name="Normal 15 2 2 2 2 3 2 2 2" xfId="9507" xr:uid="{00000000-0005-0000-0000-000024250000}"/>
    <cellStyle name="Normal 15 2 2 2 2 3 2 3" xfId="9508" xr:uid="{00000000-0005-0000-0000-000025250000}"/>
    <cellStyle name="Normal 15 2 2 2 2 3 3" xfId="9509" xr:uid="{00000000-0005-0000-0000-000026250000}"/>
    <cellStyle name="Normal 15 2 2 2 2 3 3 2" xfId="9510" xr:uid="{00000000-0005-0000-0000-000027250000}"/>
    <cellStyle name="Normal 15 2 2 2 2 3 3 2 2" xfId="9511" xr:uid="{00000000-0005-0000-0000-000028250000}"/>
    <cellStyle name="Normal 15 2 2 2 2 3 3 3" xfId="9512" xr:uid="{00000000-0005-0000-0000-000029250000}"/>
    <cellStyle name="Normal 15 2 2 2 2 3 4" xfId="9513" xr:uid="{00000000-0005-0000-0000-00002A250000}"/>
    <cellStyle name="Normal 15 2 2 2 2 3 4 2" xfId="9514" xr:uid="{00000000-0005-0000-0000-00002B250000}"/>
    <cellStyle name="Normal 15 2 2 2 2 3 4 2 2" xfId="9515" xr:uid="{00000000-0005-0000-0000-00002C250000}"/>
    <cellStyle name="Normal 15 2 2 2 2 3 4 3" xfId="9516" xr:uid="{00000000-0005-0000-0000-00002D250000}"/>
    <cellStyle name="Normal 15 2 2 2 2 3 5" xfId="9517" xr:uid="{00000000-0005-0000-0000-00002E250000}"/>
    <cellStyle name="Normal 15 2 2 2 2 3 5 2" xfId="9518" xr:uid="{00000000-0005-0000-0000-00002F250000}"/>
    <cellStyle name="Normal 15 2 2 2 2 3 6" xfId="9519" xr:uid="{00000000-0005-0000-0000-000030250000}"/>
    <cellStyle name="Normal 15 2 2 2 2 3 6 2" xfId="9520" xr:uid="{00000000-0005-0000-0000-000031250000}"/>
    <cellStyle name="Normal 15 2 2 2 2 3 7" xfId="9521" xr:uid="{00000000-0005-0000-0000-000032250000}"/>
    <cellStyle name="Normal 15 2 2 2 2 4" xfId="9522" xr:uid="{00000000-0005-0000-0000-000033250000}"/>
    <cellStyle name="Normal 15 2 2 2 2 4 2" xfId="9523" xr:uid="{00000000-0005-0000-0000-000034250000}"/>
    <cellStyle name="Normal 15 2 2 2 2 4 2 2" xfId="9524" xr:uid="{00000000-0005-0000-0000-000035250000}"/>
    <cellStyle name="Normal 15 2 2 2 2 4 3" xfId="9525" xr:uid="{00000000-0005-0000-0000-000036250000}"/>
    <cellStyle name="Normal 15 2 2 2 2 5" xfId="9526" xr:uid="{00000000-0005-0000-0000-000037250000}"/>
    <cellStyle name="Normal 15 2 2 2 2 5 2" xfId="9527" xr:uid="{00000000-0005-0000-0000-000038250000}"/>
    <cellStyle name="Normal 15 2 2 2 2 5 2 2" xfId="9528" xr:uid="{00000000-0005-0000-0000-000039250000}"/>
    <cellStyle name="Normal 15 2 2 2 2 5 3" xfId="9529" xr:uid="{00000000-0005-0000-0000-00003A250000}"/>
    <cellStyle name="Normal 15 2 2 2 2 6" xfId="9530" xr:uid="{00000000-0005-0000-0000-00003B250000}"/>
    <cellStyle name="Normal 15 2 2 2 2 6 2" xfId="9531" xr:uid="{00000000-0005-0000-0000-00003C250000}"/>
    <cellStyle name="Normal 15 2 2 2 2 6 2 2" xfId="9532" xr:uid="{00000000-0005-0000-0000-00003D250000}"/>
    <cellStyle name="Normal 15 2 2 2 2 6 3" xfId="9533" xr:uid="{00000000-0005-0000-0000-00003E250000}"/>
    <cellStyle name="Normal 15 2 2 2 2 7" xfId="9534" xr:uid="{00000000-0005-0000-0000-00003F250000}"/>
    <cellStyle name="Normal 15 2 2 2 2 7 2" xfId="9535" xr:uid="{00000000-0005-0000-0000-000040250000}"/>
    <cellStyle name="Normal 15 2 2 2 2 8" xfId="9536" xr:uid="{00000000-0005-0000-0000-000041250000}"/>
    <cellStyle name="Normal 15 2 2 2 2 8 2" xfId="9537" xr:uid="{00000000-0005-0000-0000-000042250000}"/>
    <cellStyle name="Normal 15 2 2 2 2 9" xfId="9538" xr:uid="{00000000-0005-0000-0000-000043250000}"/>
    <cellStyle name="Normal 15 2 2 2 3" xfId="9539" xr:uid="{00000000-0005-0000-0000-000044250000}"/>
    <cellStyle name="Normal 15 2 2 2 3 2" xfId="9540" xr:uid="{00000000-0005-0000-0000-000045250000}"/>
    <cellStyle name="Normal 15 2 2 2 3 2 2" xfId="9541" xr:uid="{00000000-0005-0000-0000-000046250000}"/>
    <cellStyle name="Normal 15 2 2 2 3 2 2 2" xfId="9542" xr:uid="{00000000-0005-0000-0000-000047250000}"/>
    <cellStyle name="Normal 15 2 2 2 3 2 3" xfId="9543" xr:uid="{00000000-0005-0000-0000-000048250000}"/>
    <cellStyle name="Normal 15 2 2 2 3 3" xfId="9544" xr:uid="{00000000-0005-0000-0000-000049250000}"/>
    <cellStyle name="Normal 15 2 2 2 3 3 2" xfId="9545" xr:uid="{00000000-0005-0000-0000-00004A250000}"/>
    <cellStyle name="Normal 15 2 2 2 3 3 2 2" xfId="9546" xr:uid="{00000000-0005-0000-0000-00004B250000}"/>
    <cellStyle name="Normal 15 2 2 2 3 3 3" xfId="9547" xr:uid="{00000000-0005-0000-0000-00004C250000}"/>
    <cellStyle name="Normal 15 2 2 2 3 4" xfId="9548" xr:uid="{00000000-0005-0000-0000-00004D250000}"/>
    <cellStyle name="Normal 15 2 2 2 3 4 2" xfId="9549" xr:uid="{00000000-0005-0000-0000-00004E250000}"/>
    <cellStyle name="Normal 15 2 2 2 3 4 2 2" xfId="9550" xr:uid="{00000000-0005-0000-0000-00004F250000}"/>
    <cellStyle name="Normal 15 2 2 2 3 4 3" xfId="9551" xr:uid="{00000000-0005-0000-0000-000050250000}"/>
    <cellStyle name="Normal 15 2 2 2 3 5" xfId="9552" xr:uid="{00000000-0005-0000-0000-000051250000}"/>
    <cellStyle name="Normal 15 2 2 2 3 5 2" xfId="9553" xr:uid="{00000000-0005-0000-0000-000052250000}"/>
    <cellStyle name="Normal 15 2 2 2 3 6" xfId="9554" xr:uid="{00000000-0005-0000-0000-000053250000}"/>
    <cellStyle name="Normal 15 2 2 2 3 6 2" xfId="9555" xr:uid="{00000000-0005-0000-0000-000054250000}"/>
    <cellStyle name="Normal 15 2 2 2 3 7" xfId="9556" xr:uid="{00000000-0005-0000-0000-000055250000}"/>
    <cellStyle name="Normal 15 2 2 2 4" xfId="9557" xr:uid="{00000000-0005-0000-0000-000056250000}"/>
    <cellStyle name="Normal 15 2 2 2 4 2" xfId="9558" xr:uid="{00000000-0005-0000-0000-000057250000}"/>
    <cellStyle name="Normal 15 2 2 2 4 2 2" xfId="9559" xr:uid="{00000000-0005-0000-0000-000058250000}"/>
    <cellStyle name="Normal 15 2 2 2 4 2 2 2" xfId="9560" xr:uid="{00000000-0005-0000-0000-000059250000}"/>
    <cellStyle name="Normal 15 2 2 2 4 2 3" xfId="9561" xr:uid="{00000000-0005-0000-0000-00005A250000}"/>
    <cellStyle name="Normal 15 2 2 2 4 3" xfId="9562" xr:uid="{00000000-0005-0000-0000-00005B250000}"/>
    <cellStyle name="Normal 15 2 2 2 4 3 2" xfId="9563" xr:uid="{00000000-0005-0000-0000-00005C250000}"/>
    <cellStyle name="Normal 15 2 2 2 4 3 2 2" xfId="9564" xr:uid="{00000000-0005-0000-0000-00005D250000}"/>
    <cellStyle name="Normal 15 2 2 2 4 3 3" xfId="9565" xr:uid="{00000000-0005-0000-0000-00005E250000}"/>
    <cellStyle name="Normal 15 2 2 2 4 4" xfId="9566" xr:uid="{00000000-0005-0000-0000-00005F250000}"/>
    <cellStyle name="Normal 15 2 2 2 4 4 2" xfId="9567" xr:uid="{00000000-0005-0000-0000-000060250000}"/>
    <cellStyle name="Normal 15 2 2 2 4 4 2 2" xfId="9568" xr:uid="{00000000-0005-0000-0000-000061250000}"/>
    <cellStyle name="Normal 15 2 2 2 4 4 3" xfId="9569" xr:uid="{00000000-0005-0000-0000-000062250000}"/>
    <cellStyle name="Normal 15 2 2 2 4 5" xfId="9570" xr:uid="{00000000-0005-0000-0000-000063250000}"/>
    <cellStyle name="Normal 15 2 2 2 4 5 2" xfId="9571" xr:uid="{00000000-0005-0000-0000-000064250000}"/>
    <cellStyle name="Normal 15 2 2 2 4 6" xfId="9572" xr:uid="{00000000-0005-0000-0000-000065250000}"/>
    <cellStyle name="Normal 15 2 2 2 4 6 2" xfId="9573" xr:uid="{00000000-0005-0000-0000-000066250000}"/>
    <cellStyle name="Normal 15 2 2 2 4 7" xfId="9574" xr:uid="{00000000-0005-0000-0000-000067250000}"/>
    <cellStyle name="Normal 15 2 2 2 5" xfId="9575" xr:uid="{00000000-0005-0000-0000-000068250000}"/>
    <cellStyle name="Normal 15 2 2 2 5 2" xfId="9576" xr:uid="{00000000-0005-0000-0000-000069250000}"/>
    <cellStyle name="Normal 15 2 2 2 5 2 2" xfId="9577" xr:uid="{00000000-0005-0000-0000-00006A250000}"/>
    <cellStyle name="Normal 15 2 2 2 5 3" xfId="9578" xr:uid="{00000000-0005-0000-0000-00006B250000}"/>
    <cellStyle name="Normal 15 2 2 2 6" xfId="9579" xr:uid="{00000000-0005-0000-0000-00006C250000}"/>
    <cellStyle name="Normal 15 2 2 2 6 2" xfId="9580" xr:uid="{00000000-0005-0000-0000-00006D250000}"/>
    <cellStyle name="Normal 15 2 2 2 6 2 2" xfId="9581" xr:uid="{00000000-0005-0000-0000-00006E250000}"/>
    <cellStyle name="Normal 15 2 2 2 6 3" xfId="9582" xr:uid="{00000000-0005-0000-0000-00006F250000}"/>
    <cellStyle name="Normal 15 2 2 2 7" xfId="9583" xr:uid="{00000000-0005-0000-0000-000070250000}"/>
    <cellStyle name="Normal 15 2 2 2 7 2" xfId="9584" xr:uid="{00000000-0005-0000-0000-000071250000}"/>
    <cellStyle name="Normal 15 2 2 2 7 2 2" xfId="9585" xr:uid="{00000000-0005-0000-0000-000072250000}"/>
    <cellStyle name="Normal 15 2 2 2 7 3" xfId="9586" xr:uid="{00000000-0005-0000-0000-000073250000}"/>
    <cellStyle name="Normal 15 2 2 2 8" xfId="9587" xr:uid="{00000000-0005-0000-0000-000074250000}"/>
    <cellStyle name="Normal 15 2 2 2 8 2" xfId="9588" xr:uid="{00000000-0005-0000-0000-000075250000}"/>
    <cellStyle name="Normal 15 2 2 2 9" xfId="9589" xr:uid="{00000000-0005-0000-0000-000076250000}"/>
    <cellStyle name="Normal 15 2 2 2 9 2" xfId="9590" xr:uid="{00000000-0005-0000-0000-000077250000}"/>
    <cellStyle name="Normal 15 2 2 3" xfId="9591" xr:uid="{00000000-0005-0000-0000-000078250000}"/>
    <cellStyle name="Normal 15 2 2 3 10" xfId="9592" xr:uid="{00000000-0005-0000-0000-000079250000}"/>
    <cellStyle name="Normal 15 2 2 3 10 2" xfId="9593" xr:uid="{00000000-0005-0000-0000-00007A250000}"/>
    <cellStyle name="Normal 15 2 2 3 11" xfId="9594" xr:uid="{00000000-0005-0000-0000-00007B250000}"/>
    <cellStyle name="Normal 15 2 2 3 2" xfId="9595" xr:uid="{00000000-0005-0000-0000-00007C250000}"/>
    <cellStyle name="Normal 15 2 2 3 2 2" xfId="9596" xr:uid="{00000000-0005-0000-0000-00007D250000}"/>
    <cellStyle name="Normal 15 2 2 3 2 2 2" xfId="9597" xr:uid="{00000000-0005-0000-0000-00007E250000}"/>
    <cellStyle name="Normal 15 2 2 3 2 2 2 2" xfId="9598" xr:uid="{00000000-0005-0000-0000-00007F250000}"/>
    <cellStyle name="Normal 15 2 2 3 2 2 2 2 2" xfId="9599" xr:uid="{00000000-0005-0000-0000-000080250000}"/>
    <cellStyle name="Normal 15 2 2 3 2 2 2 3" xfId="9600" xr:uid="{00000000-0005-0000-0000-000081250000}"/>
    <cellStyle name="Normal 15 2 2 3 2 2 3" xfId="9601" xr:uid="{00000000-0005-0000-0000-000082250000}"/>
    <cellStyle name="Normal 15 2 2 3 2 2 3 2" xfId="9602" xr:uid="{00000000-0005-0000-0000-000083250000}"/>
    <cellStyle name="Normal 15 2 2 3 2 2 3 2 2" xfId="9603" xr:uid="{00000000-0005-0000-0000-000084250000}"/>
    <cellStyle name="Normal 15 2 2 3 2 2 3 3" xfId="9604" xr:uid="{00000000-0005-0000-0000-000085250000}"/>
    <cellStyle name="Normal 15 2 2 3 2 2 4" xfId="9605" xr:uid="{00000000-0005-0000-0000-000086250000}"/>
    <cellStyle name="Normal 15 2 2 3 2 2 4 2" xfId="9606" xr:uid="{00000000-0005-0000-0000-000087250000}"/>
    <cellStyle name="Normal 15 2 2 3 2 2 4 2 2" xfId="9607" xr:uid="{00000000-0005-0000-0000-000088250000}"/>
    <cellStyle name="Normal 15 2 2 3 2 2 4 3" xfId="9608" xr:uid="{00000000-0005-0000-0000-000089250000}"/>
    <cellStyle name="Normal 15 2 2 3 2 2 5" xfId="9609" xr:uid="{00000000-0005-0000-0000-00008A250000}"/>
    <cellStyle name="Normal 15 2 2 3 2 2 5 2" xfId="9610" xr:uid="{00000000-0005-0000-0000-00008B250000}"/>
    <cellStyle name="Normal 15 2 2 3 2 2 6" xfId="9611" xr:uid="{00000000-0005-0000-0000-00008C250000}"/>
    <cellStyle name="Normal 15 2 2 3 2 2 6 2" xfId="9612" xr:uid="{00000000-0005-0000-0000-00008D250000}"/>
    <cellStyle name="Normal 15 2 2 3 2 2 7" xfId="9613" xr:uid="{00000000-0005-0000-0000-00008E250000}"/>
    <cellStyle name="Normal 15 2 2 3 2 3" xfId="9614" xr:uid="{00000000-0005-0000-0000-00008F250000}"/>
    <cellStyle name="Normal 15 2 2 3 2 3 2" xfId="9615" xr:uid="{00000000-0005-0000-0000-000090250000}"/>
    <cellStyle name="Normal 15 2 2 3 2 3 2 2" xfId="9616" xr:uid="{00000000-0005-0000-0000-000091250000}"/>
    <cellStyle name="Normal 15 2 2 3 2 3 2 2 2" xfId="9617" xr:uid="{00000000-0005-0000-0000-000092250000}"/>
    <cellStyle name="Normal 15 2 2 3 2 3 2 3" xfId="9618" xr:uid="{00000000-0005-0000-0000-000093250000}"/>
    <cellStyle name="Normal 15 2 2 3 2 3 3" xfId="9619" xr:uid="{00000000-0005-0000-0000-000094250000}"/>
    <cellStyle name="Normal 15 2 2 3 2 3 3 2" xfId="9620" xr:uid="{00000000-0005-0000-0000-000095250000}"/>
    <cellStyle name="Normal 15 2 2 3 2 3 3 2 2" xfId="9621" xr:uid="{00000000-0005-0000-0000-000096250000}"/>
    <cellStyle name="Normal 15 2 2 3 2 3 3 3" xfId="9622" xr:uid="{00000000-0005-0000-0000-000097250000}"/>
    <cellStyle name="Normal 15 2 2 3 2 3 4" xfId="9623" xr:uid="{00000000-0005-0000-0000-000098250000}"/>
    <cellStyle name="Normal 15 2 2 3 2 3 4 2" xfId="9624" xr:uid="{00000000-0005-0000-0000-000099250000}"/>
    <cellStyle name="Normal 15 2 2 3 2 3 4 2 2" xfId="9625" xr:uid="{00000000-0005-0000-0000-00009A250000}"/>
    <cellStyle name="Normal 15 2 2 3 2 3 4 3" xfId="9626" xr:uid="{00000000-0005-0000-0000-00009B250000}"/>
    <cellStyle name="Normal 15 2 2 3 2 3 5" xfId="9627" xr:uid="{00000000-0005-0000-0000-00009C250000}"/>
    <cellStyle name="Normal 15 2 2 3 2 3 5 2" xfId="9628" xr:uid="{00000000-0005-0000-0000-00009D250000}"/>
    <cellStyle name="Normal 15 2 2 3 2 3 6" xfId="9629" xr:uid="{00000000-0005-0000-0000-00009E250000}"/>
    <cellStyle name="Normal 15 2 2 3 2 3 6 2" xfId="9630" xr:uid="{00000000-0005-0000-0000-00009F250000}"/>
    <cellStyle name="Normal 15 2 2 3 2 3 7" xfId="9631" xr:uid="{00000000-0005-0000-0000-0000A0250000}"/>
    <cellStyle name="Normal 15 2 2 3 2 4" xfId="9632" xr:uid="{00000000-0005-0000-0000-0000A1250000}"/>
    <cellStyle name="Normal 15 2 2 3 2 4 2" xfId="9633" xr:uid="{00000000-0005-0000-0000-0000A2250000}"/>
    <cellStyle name="Normal 15 2 2 3 2 4 2 2" xfId="9634" xr:uid="{00000000-0005-0000-0000-0000A3250000}"/>
    <cellStyle name="Normal 15 2 2 3 2 4 3" xfId="9635" xr:uid="{00000000-0005-0000-0000-0000A4250000}"/>
    <cellStyle name="Normal 15 2 2 3 2 5" xfId="9636" xr:uid="{00000000-0005-0000-0000-0000A5250000}"/>
    <cellStyle name="Normal 15 2 2 3 2 5 2" xfId="9637" xr:uid="{00000000-0005-0000-0000-0000A6250000}"/>
    <cellStyle name="Normal 15 2 2 3 2 5 2 2" xfId="9638" xr:uid="{00000000-0005-0000-0000-0000A7250000}"/>
    <cellStyle name="Normal 15 2 2 3 2 5 3" xfId="9639" xr:uid="{00000000-0005-0000-0000-0000A8250000}"/>
    <cellStyle name="Normal 15 2 2 3 2 6" xfId="9640" xr:uid="{00000000-0005-0000-0000-0000A9250000}"/>
    <cellStyle name="Normal 15 2 2 3 2 6 2" xfId="9641" xr:uid="{00000000-0005-0000-0000-0000AA250000}"/>
    <cellStyle name="Normal 15 2 2 3 2 6 2 2" xfId="9642" xr:uid="{00000000-0005-0000-0000-0000AB250000}"/>
    <cellStyle name="Normal 15 2 2 3 2 6 3" xfId="9643" xr:uid="{00000000-0005-0000-0000-0000AC250000}"/>
    <cellStyle name="Normal 15 2 2 3 2 7" xfId="9644" xr:uid="{00000000-0005-0000-0000-0000AD250000}"/>
    <cellStyle name="Normal 15 2 2 3 2 7 2" xfId="9645" xr:uid="{00000000-0005-0000-0000-0000AE250000}"/>
    <cellStyle name="Normal 15 2 2 3 2 8" xfId="9646" xr:uid="{00000000-0005-0000-0000-0000AF250000}"/>
    <cellStyle name="Normal 15 2 2 3 2 8 2" xfId="9647" xr:uid="{00000000-0005-0000-0000-0000B0250000}"/>
    <cellStyle name="Normal 15 2 2 3 2 9" xfId="9648" xr:uid="{00000000-0005-0000-0000-0000B1250000}"/>
    <cellStyle name="Normal 15 2 2 3 3" xfId="9649" xr:uid="{00000000-0005-0000-0000-0000B2250000}"/>
    <cellStyle name="Normal 15 2 2 3 3 2" xfId="9650" xr:uid="{00000000-0005-0000-0000-0000B3250000}"/>
    <cellStyle name="Normal 15 2 2 3 3 2 2" xfId="9651" xr:uid="{00000000-0005-0000-0000-0000B4250000}"/>
    <cellStyle name="Normal 15 2 2 3 3 2 2 2" xfId="9652" xr:uid="{00000000-0005-0000-0000-0000B5250000}"/>
    <cellStyle name="Normal 15 2 2 3 3 2 2 2 2" xfId="9653" xr:uid="{00000000-0005-0000-0000-0000B6250000}"/>
    <cellStyle name="Normal 15 2 2 3 3 2 2 3" xfId="9654" xr:uid="{00000000-0005-0000-0000-0000B7250000}"/>
    <cellStyle name="Normal 15 2 2 3 3 2 3" xfId="9655" xr:uid="{00000000-0005-0000-0000-0000B8250000}"/>
    <cellStyle name="Normal 15 2 2 3 3 2 3 2" xfId="9656" xr:uid="{00000000-0005-0000-0000-0000B9250000}"/>
    <cellStyle name="Normal 15 2 2 3 3 2 3 2 2" xfId="9657" xr:uid="{00000000-0005-0000-0000-0000BA250000}"/>
    <cellStyle name="Normal 15 2 2 3 3 2 3 3" xfId="9658" xr:uid="{00000000-0005-0000-0000-0000BB250000}"/>
    <cellStyle name="Normal 15 2 2 3 3 2 4" xfId="9659" xr:uid="{00000000-0005-0000-0000-0000BC250000}"/>
    <cellStyle name="Normal 15 2 2 3 3 2 4 2" xfId="9660" xr:uid="{00000000-0005-0000-0000-0000BD250000}"/>
    <cellStyle name="Normal 15 2 2 3 3 2 4 2 2" xfId="9661" xr:uid="{00000000-0005-0000-0000-0000BE250000}"/>
    <cellStyle name="Normal 15 2 2 3 3 2 4 3" xfId="9662" xr:uid="{00000000-0005-0000-0000-0000BF250000}"/>
    <cellStyle name="Normal 15 2 2 3 3 2 5" xfId="9663" xr:uid="{00000000-0005-0000-0000-0000C0250000}"/>
    <cellStyle name="Normal 15 2 2 3 3 2 5 2" xfId="9664" xr:uid="{00000000-0005-0000-0000-0000C1250000}"/>
    <cellStyle name="Normal 15 2 2 3 3 2 6" xfId="9665" xr:uid="{00000000-0005-0000-0000-0000C2250000}"/>
    <cellStyle name="Normal 15 2 2 3 3 2 6 2" xfId="9666" xr:uid="{00000000-0005-0000-0000-0000C3250000}"/>
    <cellStyle name="Normal 15 2 2 3 3 2 7" xfId="9667" xr:uid="{00000000-0005-0000-0000-0000C4250000}"/>
    <cellStyle name="Normal 15 2 2 3 3 3" xfId="9668" xr:uid="{00000000-0005-0000-0000-0000C5250000}"/>
    <cellStyle name="Normal 15 2 2 3 3 3 2" xfId="9669" xr:uid="{00000000-0005-0000-0000-0000C6250000}"/>
    <cellStyle name="Normal 15 2 2 3 3 3 2 2" xfId="9670" xr:uid="{00000000-0005-0000-0000-0000C7250000}"/>
    <cellStyle name="Normal 15 2 2 3 3 3 3" xfId="9671" xr:uid="{00000000-0005-0000-0000-0000C8250000}"/>
    <cellStyle name="Normal 15 2 2 3 3 4" xfId="9672" xr:uid="{00000000-0005-0000-0000-0000C9250000}"/>
    <cellStyle name="Normal 15 2 2 3 3 4 2" xfId="9673" xr:uid="{00000000-0005-0000-0000-0000CA250000}"/>
    <cellStyle name="Normal 15 2 2 3 3 4 2 2" xfId="9674" xr:uid="{00000000-0005-0000-0000-0000CB250000}"/>
    <cellStyle name="Normal 15 2 2 3 3 4 3" xfId="9675" xr:uid="{00000000-0005-0000-0000-0000CC250000}"/>
    <cellStyle name="Normal 15 2 2 3 3 5" xfId="9676" xr:uid="{00000000-0005-0000-0000-0000CD250000}"/>
    <cellStyle name="Normal 15 2 2 3 3 5 2" xfId="9677" xr:uid="{00000000-0005-0000-0000-0000CE250000}"/>
    <cellStyle name="Normal 15 2 2 3 3 5 2 2" xfId="9678" xr:uid="{00000000-0005-0000-0000-0000CF250000}"/>
    <cellStyle name="Normal 15 2 2 3 3 5 3" xfId="9679" xr:uid="{00000000-0005-0000-0000-0000D0250000}"/>
    <cellStyle name="Normal 15 2 2 3 3 6" xfId="9680" xr:uid="{00000000-0005-0000-0000-0000D1250000}"/>
    <cellStyle name="Normal 15 2 2 3 3 6 2" xfId="9681" xr:uid="{00000000-0005-0000-0000-0000D2250000}"/>
    <cellStyle name="Normal 15 2 2 3 3 7" xfId="9682" xr:uid="{00000000-0005-0000-0000-0000D3250000}"/>
    <cellStyle name="Normal 15 2 2 3 3 7 2" xfId="9683" xr:uid="{00000000-0005-0000-0000-0000D4250000}"/>
    <cellStyle name="Normal 15 2 2 3 3 8" xfId="9684" xr:uid="{00000000-0005-0000-0000-0000D5250000}"/>
    <cellStyle name="Normal 15 2 2 3 4" xfId="9685" xr:uid="{00000000-0005-0000-0000-0000D6250000}"/>
    <cellStyle name="Normal 15 2 2 3 4 2" xfId="9686" xr:uid="{00000000-0005-0000-0000-0000D7250000}"/>
    <cellStyle name="Normal 15 2 2 3 4 2 2" xfId="9687" xr:uid="{00000000-0005-0000-0000-0000D8250000}"/>
    <cellStyle name="Normal 15 2 2 3 4 2 2 2" xfId="9688" xr:uid="{00000000-0005-0000-0000-0000D9250000}"/>
    <cellStyle name="Normal 15 2 2 3 4 2 3" xfId="9689" xr:uid="{00000000-0005-0000-0000-0000DA250000}"/>
    <cellStyle name="Normal 15 2 2 3 4 3" xfId="9690" xr:uid="{00000000-0005-0000-0000-0000DB250000}"/>
    <cellStyle name="Normal 15 2 2 3 4 3 2" xfId="9691" xr:uid="{00000000-0005-0000-0000-0000DC250000}"/>
    <cellStyle name="Normal 15 2 2 3 4 3 2 2" xfId="9692" xr:uid="{00000000-0005-0000-0000-0000DD250000}"/>
    <cellStyle name="Normal 15 2 2 3 4 3 3" xfId="9693" xr:uid="{00000000-0005-0000-0000-0000DE250000}"/>
    <cellStyle name="Normal 15 2 2 3 4 4" xfId="9694" xr:uid="{00000000-0005-0000-0000-0000DF250000}"/>
    <cellStyle name="Normal 15 2 2 3 4 4 2" xfId="9695" xr:uid="{00000000-0005-0000-0000-0000E0250000}"/>
    <cellStyle name="Normal 15 2 2 3 4 4 2 2" xfId="9696" xr:uid="{00000000-0005-0000-0000-0000E1250000}"/>
    <cellStyle name="Normal 15 2 2 3 4 4 3" xfId="9697" xr:uid="{00000000-0005-0000-0000-0000E2250000}"/>
    <cellStyle name="Normal 15 2 2 3 4 5" xfId="9698" xr:uid="{00000000-0005-0000-0000-0000E3250000}"/>
    <cellStyle name="Normal 15 2 2 3 4 5 2" xfId="9699" xr:uid="{00000000-0005-0000-0000-0000E4250000}"/>
    <cellStyle name="Normal 15 2 2 3 4 6" xfId="9700" xr:uid="{00000000-0005-0000-0000-0000E5250000}"/>
    <cellStyle name="Normal 15 2 2 3 4 6 2" xfId="9701" xr:uid="{00000000-0005-0000-0000-0000E6250000}"/>
    <cellStyle name="Normal 15 2 2 3 4 7" xfId="9702" xr:uid="{00000000-0005-0000-0000-0000E7250000}"/>
    <cellStyle name="Normal 15 2 2 3 5" xfId="9703" xr:uid="{00000000-0005-0000-0000-0000E8250000}"/>
    <cellStyle name="Normal 15 2 2 3 5 2" xfId="9704" xr:uid="{00000000-0005-0000-0000-0000E9250000}"/>
    <cellStyle name="Normal 15 2 2 3 5 2 2" xfId="9705" xr:uid="{00000000-0005-0000-0000-0000EA250000}"/>
    <cellStyle name="Normal 15 2 2 3 5 2 2 2" xfId="9706" xr:uid="{00000000-0005-0000-0000-0000EB250000}"/>
    <cellStyle name="Normal 15 2 2 3 5 2 3" xfId="9707" xr:uid="{00000000-0005-0000-0000-0000EC250000}"/>
    <cellStyle name="Normal 15 2 2 3 5 3" xfId="9708" xr:uid="{00000000-0005-0000-0000-0000ED250000}"/>
    <cellStyle name="Normal 15 2 2 3 5 3 2" xfId="9709" xr:uid="{00000000-0005-0000-0000-0000EE250000}"/>
    <cellStyle name="Normal 15 2 2 3 5 3 2 2" xfId="9710" xr:uid="{00000000-0005-0000-0000-0000EF250000}"/>
    <cellStyle name="Normal 15 2 2 3 5 3 3" xfId="9711" xr:uid="{00000000-0005-0000-0000-0000F0250000}"/>
    <cellStyle name="Normal 15 2 2 3 5 4" xfId="9712" xr:uid="{00000000-0005-0000-0000-0000F1250000}"/>
    <cellStyle name="Normal 15 2 2 3 5 4 2" xfId="9713" xr:uid="{00000000-0005-0000-0000-0000F2250000}"/>
    <cellStyle name="Normal 15 2 2 3 5 4 2 2" xfId="9714" xr:uid="{00000000-0005-0000-0000-0000F3250000}"/>
    <cellStyle name="Normal 15 2 2 3 5 4 3" xfId="9715" xr:uid="{00000000-0005-0000-0000-0000F4250000}"/>
    <cellStyle name="Normal 15 2 2 3 5 5" xfId="9716" xr:uid="{00000000-0005-0000-0000-0000F5250000}"/>
    <cellStyle name="Normal 15 2 2 3 5 5 2" xfId="9717" xr:uid="{00000000-0005-0000-0000-0000F6250000}"/>
    <cellStyle name="Normal 15 2 2 3 5 6" xfId="9718" xr:uid="{00000000-0005-0000-0000-0000F7250000}"/>
    <cellStyle name="Normal 15 2 2 3 5 6 2" xfId="9719" xr:uid="{00000000-0005-0000-0000-0000F8250000}"/>
    <cellStyle name="Normal 15 2 2 3 5 7" xfId="9720" xr:uid="{00000000-0005-0000-0000-0000F9250000}"/>
    <cellStyle name="Normal 15 2 2 3 6" xfId="9721" xr:uid="{00000000-0005-0000-0000-0000FA250000}"/>
    <cellStyle name="Normal 15 2 2 3 6 2" xfId="9722" xr:uid="{00000000-0005-0000-0000-0000FB250000}"/>
    <cellStyle name="Normal 15 2 2 3 6 2 2" xfId="9723" xr:uid="{00000000-0005-0000-0000-0000FC250000}"/>
    <cellStyle name="Normal 15 2 2 3 6 3" xfId="9724" xr:uid="{00000000-0005-0000-0000-0000FD250000}"/>
    <cellStyle name="Normal 15 2 2 3 7" xfId="9725" xr:uid="{00000000-0005-0000-0000-0000FE250000}"/>
    <cellStyle name="Normal 15 2 2 3 7 2" xfId="9726" xr:uid="{00000000-0005-0000-0000-0000FF250000}"/>
    <cellStyle name="Normal 15 2 2 3 7 2 2" xfId="9727" xr:uid="{00000000-0005-0000-0000-000000260000}"/>
    <cellStyle name="Normal 15 2 2 3 7 3" xfId="9728" xr:uid="{00000000-0005-0000-0000-000001260000}"/>
    <cellStyle name="Normal 15 2 2 3 8" xfId="9729" xr:uid="{00000000-0005-0000-0000-000002260000}"/>
    <cellStyle name="Normal 15 2 2 3 8 2" xfId="9730" xr:uid="{00000000-0005-0000-0000-000003260000}"/>
    <cellStyle name="Normal 15 2 2 3 8 2 2" xfId="9731" xr:uid="{00000000-0005-0000-0000-000004260000}"/>
    <cellStyle name="Normal 15 2 2 3 8 3" xfId="9732" xr:uid="{00000000-0005-0000-0000-000005260000}"/>
    <cellStyle name="Normal 15 2 2 3 9" xfId="9733" xr:uid="{00000000-0005-0000-0000-000006260000}"/>
    <cellStyle name="Normal 15 2 2 3 9 2" xfId="9734" xr:uid="{00000000-0005-0000-0000-000007260000}"/>
    <cellStyle name="Normal 15 2 2 4" xfId="9735" xr:uid="{00000000-0005-0000-0000-000008260000}"/>
    <cellStyle name="Normal 15 2 2 4 2" xfId="9736" xr:uid="{00000000-0005-0000-0000-000009260000}"/>
    <cellStyle name="Normal 15 2 2 4 2 2" xfId="9737" xr:uid="{00000000-0005-0000-0000-00000A260000}"/>
    <cellStyle name="Normal 15 2 2 4 2 2 2" xfId="9738" xr:uid="{00000000-0005-0000-0000-00000B260000}"/>
    <cellStyle name="Normal 15 2 2 4 2 2 2 2" xfId="9739" xr:uid="{00000000-0005-0000-0000-00000C260000}"/>
    <cellStyle name="Normal 15 2 2 4 2 2 3" xfId="9740" xr:uid="{00000000-0005-0000-0000-00000D260000}"/>
    <cellStyle name="Normal 15 2 2 4 2 3" xfId="9741" xr:uid="{00000000-0005-0000-0000-00000E260000}"/>
    <cellStyle name="Normal 15 2 2 4 2 3 2" xfId="9742" xr:uid="{00000000-0005-0000-0000-00000F260000}"/>
    <cellStyle name="Normal 15 2 2 4 2 3 2 2" xfId="9743" xr:uid="{00000000-0005-0000-0000-000010260000}"/>
    <cellStyle name="Normal 15 2 2 4 2 3 3" xfId="9744" xr:uid="{00000000-0005-0000-0000-000011260000}"/>
    <cellStyle name="Normal 15 2 2 4 2 4" xfId="9745" xr:uid="{00000000-0005-0000-0000-000012260000}"/>
    <cellStyle name="Normal 15 2 2 4 2 4 2" xfId="9746" xr:uid="{00000000-0005-0000-0000-000013260000}"/>
    <cellStyle name="Normal 15 2 2 4 2 4 2 2" xfId="9747" xr:uid="{00000000-0005-0000-0000-000014260000}"/>
    <cellStyle name="Normal 15 2 2 4 2 4 3" xfId="9748" xr:uid="{00000000-0005-0000-0000-000015260000}"/>
    <cellStyle name="Normal 15 2 2 4 2 5" xfId="9749" xr:uid="{00000000-0005-0000-0000-000016260000}"/>
    <cellStyle name="Normal 15 2 2 4 2 5 2" xfId="9750" xr:uid="{00000000-0005-0000-0000-000017260000}"/>
    <cellStyle name="Normal 15 2 2 4 2 6" xfId="9751" xr:uid="{00000000-0005-0000-0000-000018260000}"/>
    <cellStyle name="Normal 15 2 2 4 2 6 2" xfId="9752" xr:uid="{00000000-0005-0000-0000-000019260000}"/>
    <cellStyle name="Normal 15 2 2 4 2 7" xfId="9753" xr:uid="{00000000-0005-0000-0000-00001A260000}"/>
    <cellStyle name="Normal 15 2 2 4 3" xfId="9754" xr:uid="{00000000-0005-0000-0000-00001B260000}"/>
    <cellStyle name="Normal 15 2 2 4 3 2" xfId="9755" xr:uid="{00000000-0005-0000-0000-00001C260000}"/>
    <cellStyle name="Normal 15 2 2 4 3 2 2" xfId="9756" xr:uid="{00000000-0005-0000-0000-00001D260000}"/>
    <cellStyle name="Normal 15 2 2 4 3 2 2 2" xfId="9757" xr:uid="{00000000-0005-0000-0000-00001E260000}"/>
    <cellStyle name="Normal 15 2 2 4 3 2 3" xfId="9758" xr:uid="{00000000-0005-0000-0000-00001F260000}"/>
    <cellStyle name="Normal 15 2 2 4 3 3" xfId="9759" xr:uid="{00000000-0005-0000-0000-000020260000}"/>
    <cellStyle name="Normal 15 2 2 4 3 3 2" xfId="9760" xr:uid="{00000000-0005-0000-0000-000021260000}"/>
    <cellStyle name="Normal 15 2 2 4 3 3 2 2" xfId="9761" xr:uid="{00000000-0005-0000-0000-000022260000}"/>
    <cellStyle name="Normal 15 2 2 4 3 3 3" xfId="9762" xr:uid="{00000000-0005-0000-0000-000023260000}"/>
    <cellStyle name="Normal 15 2 2 4 3 4" xfId="9763" xr:uid="{00000000-0005-0000-0000-000024260000}"/>
    <cellStyle name="Normal 15 2 2 4 3 4 2" xfId="9764" xr:uid="{00000000-0005-0000-0000-000025260000}"/>
    <cellStyle name="Normal 15 2 2 4 3 4 2 2" xfId="9765" xr:uid="{00000000-0005-0000-0000-000026260000}"/>
    <cellStyle name="Normal 15 2 2 4 3 4 3" xfId="9766" xr:uid="{00000000-0005-0000-0000-000027260000}"/>
    <cellStyle name="Normal 15 2 2 4 3 5" xfId="9767" xr:uid="{00000000-0005-0000-0000-000028260000}"/>
    <cellStyle name="Normal 15 2 2 4 3 5 2" xfId="9768" xr:uid="{00000000-0005-0000-0000-000029260000}"/>
    <cellStyle name="Normal 15 2 2 4 3 6" xfId="9769" xr:uid="{00000000-0005-0000-0000-00002A260000}"/>
    <cellStyle name="Normal 15 2 2 4 3 6 2" xfId="9770" xr:uid="{00000000-0005-0000-0000-00002B260000}"/>
    <cellStyle name="Normal 15 2 2 4 3 7" xfId="9771" xr:uid="{00000000-0005-0000-0000-00002C260000}"/>
    <cellStyle name="Normal 15 2 2 4 4" xfId="9772" xr:uid="{00000000-0005-0000-0000-00002D260000}"/>
    <cellStyle name="Normal 15 2 2 4 4 2" xfId="9773" xr:uid="{00000000-0005-0000-0000-00002E260000}"/>
    <cellStyle name="Normal 15 2 2 4 4 2 2" xfId="9774" xr:uid="{00000000-0005-0000-0000-00002F260000}"/>
    <cellStyle name="Normal 15 2 2 4 4 3" xfId="9775" xr:uid="{00000000-0005-0000-0000-000030260000}"/>
    <cellStyle name="Normal 15 2 2 4 5" xfId="9776" xr:uid="{00000000-0005-0000-0000-000031260000}"/>
    <cellStyle name="Normal 15 2 2 4 5 2" xfId="9777" xr:uid="{00000000-0005-0000-0000-000032260000}"/>
    <cellStyle name="Normal 15 2 2 4 5 2 2" xfId="9778" xr:uid="{00000000-0005-0000-0000-000033260000}"/>
    <cellStyle name="Normal 15 2 2 4 5 3" xfId="9779" xr:uid="{00000000-0005-0000-0000-000034260000}"/>
    <cellStyle name="Normal 15 2 2 4 6" xfId="9780" xr:uid="{00000000-0005-0000-0000-000035260000}"/>
    <cellStyle name="Normal 15 2 2 4 6 2" xfId="9781" xr:uid="{00000000-0005-0000-0000-000036260000}"/>
    <cellStyle name="Normal 15 2 2 4 6 2 2" xfId="9782" xr:uid="{00000000-0005-0000-0000-000037260000}"/>
    <cellStyle name="Normal 15 2 2 4 6 3" xfId="9783" xr:uid="{00000000-0005-0000-0000-000038260000}"/>
    <cellStyle name="Normal 15 2 2 4 7" xfId="9784" xr:uid="{00000000-0005-0000-0000-000039260000}"/>
    <cellStyle name="Normal 15 2 2 4 7 2" xfId="9785" xr:uid="{00000000-0005-0000-0000-00003A260000}"/>
    <cellStyle name="Normal 15 2 2 4 8" xfId="9786" xr:uid="{00000000-0005-0000-0000-00003B260000}"/>
    <cellStyle name="Normal 15 2 2 4 8 2" xfId="9787" xr:uid="{00000000-0005-0000-0000-00003C260000}"/>
    <cellStyle name="Normal 15 2 2 4 9" xfId="9788" xr:uid="{00000000-0005-0000-0000-00003D260000}"/>
    <cellStyle name="Normal 15 2 2 5" xfId="9789" xr:uid="{00000000-0005-0000-0000-00003E260000}"/>
    <cellStyle name="Normal 15 2 2 5 2" xfId="9790" xr:uid="{00000000-0005-0000-0000-00003F260000}"/>
    <cellStyle name="Normal 15 2 2 5 2 2" xfId="9791" xr:uid="{00000000-0005-0000-0000-000040260000}"/>
    <cellStyle name="Normal 15 2 2 5 2 2 2" xfId="9792" xr:uid="{00000000-0005-0000-0000-000041260000}"/>
    <cellStyle name="Normal 15 2 2 5 2 3" xfId="9793" xr:uid="{00000000-0005-0000-0000-000042260000}"/>
    <cellStyle name="Normal 15 2 2 5 3" xfId="9794" xr:uid="{00000000-0005-0000-0000-000043260000}"/>
    <cellStyle name="Normal 15 2 2 5 3 2" xfId="9795" xr:uid="{00000000-0005-0000-0000-000044260000}"/>
    <cellStyle name="Normal 15 2 2 5 3 2 2" xfId="9796" xr:uid="{00000000-0005-0000-0000-000045260000}"/>
    <cellStyle name="Normal 15 2 2 5 3 3" xfId="9797" xr:uid="{00000000-0005-0000-0000-000046260000}"/>
    <cellStyle name="Normal 15 2 2 5 4" xfId="9798" xr:uid="{00000000-0005-0000-0000-000047260000}"/>
    <cellStyle name="Normal 15 2 2 5 4 2" xfId="9799" xr:uid="{00000000-0005-0000-0000-000048260000}"/>
    <cellStyle name="Normal 15 2 2 5 4 2 2" xfId="9800" xr:uid="{00000000-0005-0000-0000-000049260000}"/>
    <cellStyle name="Normal 15 2 2 5 4 3" xfId="9801" xr:uid="{00000000-0005-0000-0000-00004A260000}"/>
    <cellStyle name="Normal 15 2 2 5 5" xfId="9802" xr:uid="{00000000-0005-0000-0000-00004B260000}"/>
    <cellStyle name="Normal 15 2 2 5 5 2" xfId="9803" xr:uid="{00000000-0005-0000-0000-00004C260000}"/>
    <cellStyle name="Normal 15 2 2 5 6" xfId="9804" xr:uid="{00000000-0005-0000-0000-00004D260000}"/>
    <cellStyle name="Normal 15 2 2 5 6 2" xfId="9805" xr:uid="{00000000-0005-0000-0000-00004E260000}"/>
    <cellStyle name="Normal 15 2 2 5 7" xfId="9806" xr:uid="{00000000-0005-0000-0000-00004F260000}"/>
    <cellStyle name="Normal 15 2 2 6" xfId="9807" xr:uid="{00000000-0005-0000-0000-000050260000}"/>
    <cellStyle name="Normal 15 2 2 6 2" xfId="9808" xr:uid="{00000000-0005-0000-0000-000051260000}"/>
    <cellStyle name="Normal 15 2 2 6 2 2" xfId="9809" xr:uid="{00000000-0005-0000-0000-000052260000}"/>
    <cellStyle name="Normal 15 2 2 6 2 2 2" xfId="9810" xr:uid="{00000000-0005-0000-0000-000053260000}"/>
    <cellStyle name="Normal 15 2 2 6 2 3" xfId="9811" xr:uid="{00000000-0005-0000-0000-000054260000}"/>
    <cellStyle name="Normal 15 2 2 6 3" xfId="9812" xr:uid="{00000000-0005-0000-0000-000055260000}"/>
    <cellStyle name="Normal 15 2 2 6 3 2" xfId="9813" xr:uid="{00000000-0005-0000-0000-000056260000}"/>
    <cellStyle name="Normal 15 2 2 6 3 2 2" xfId="9814" xr:uid="{00000000-0005-0000-0000-000057260000}"/>
    <cellStyle name="Normal 15 2 2 6 3 3" xfId="9815" xr:uid="{00000000-0005-0000-0000-000058260000}"/>
    <cellStyle name="Normal 15 2 2 6 4" xfId="9816" xr:uid="{00000000-0005-0000-0000-000059260000}"/>
    <cellStyle name="Normal 15 2 2 6 4 2" xfId="9817" xr:uid="{00000000-0005-0000-0000-00005A260000}"/>
    <cellStyle name="Normal 15 2 2 6 4 2 2" xfId="9818" xr:uid="{00000000-0005-0000-0000-00005B260000}"/>
    <cellStyle name="Normal 15 2 2 6 4 3" xfId="9819" xr:uid="{00000000-0005-0000-0000-00005C260000}"/>
    <cellStyle name="Normal 15 2 2 6 5" xfId="9820" xr:uid="{00000000-0005-0000-0000-00005D260000}"/>
    <cellStyle name="Normal 15 2 2 6 5 2" xfId="9821" xr:uid="{00000000-0005-0000-0000-00005E260000}"/>
    <cellStyle name="Normal 15 2 2 6 6" xfId="9822" xr:uid="{00000000-0005-0000-0000-00005F260000}"/>
    <cellStyle name="Normal 15 2 2 6 6 2" xfId="9823" xr:uid="{00000000-0005-0000-0000-000060260000}"/>
    <cellStyle name="Normal 15 2 2 6 7" xfId="9824" xr:uid="{00000000-0005-0000-0000-000061260000}"/>
    <cellStyle name="Normal 15 2 2 7" xfId="9825" xr:uid="{00000000-0005-0000-0000-000062260000}"/>
    <cellStyle name="Normal 15 2 2 7 2" xfId="9826" xr:uid="{00000000-0005-0000-0000-000063260000}"/>
    <cellStyle name="Normal 15 2 2 7 2 2" xfId="9827" xr:uid="{00000000-0005-0000-0000-000064260000}"/>
    <cellStyle name="Normal 15 2 2 7 3" xfId="9828" xr:uid="{00000000-0005-0000-0000-000065260000}"/>
    <cellStyle name="Normal 15 2 2 8" xfId="9829" xr:uid="{00000000-0005-0000-0000-000066260000}"/>
    <cellStyle name="Normal 15 2 2 8 2" xfId="9830" xr:uid="{00000000-0005-0000-0000-000067260000}"/>
    <cellStyle name="Normal 15 2 2 8 2 2" xfId="9831" xr:uid="{00000000-0005-0000-0000-000068260000}"/>
    <cellStyle name="Normal 15 2 2 8 3" xfId="9832" xr:uid="{00000000-0005-0000-0000-000069260000}"/>
    <cellStyle name="Normal 15 2 2 9" xfId="9833" xr:uid="{00000000-0005-0000-0000-00006A260000}"/>
    <cellStyle name="Normal 15 2 2 9 2" xfId="9834" xr:uid="{00000000-0005-0000-0000-00006B260000}"/>
    <cellStyle name="Normal 15 2 2 9 2 2" xfId="9835" xr:uid="{00000000-0005-0000-0000-00006C260000}"/>
    <cellStyle name="Normal 15 2 2 9 3" xfId="9836" xr:uid="{00000000-0005-0000-0000-00006D260000}"/>
    <cellStyle name="Normal 15 2 2_Confidential Information" xfId="9837" xr:uid="{00000000-0005-0000-0000-00006E260000}"/>
    <cellStyle name="Normal 15 2 3" xfId="9838" xr:uid="{00000000-0005-0000-0000-00006F260000}"/>
    <cellStyle name="Normal 15 2 3 10" xfId="9839" xr:uid="{00000000-0005-0000-0000-000070260000}"/>
    <cellStyle name="Normal 15 2 3 10 2" xfId="9840" xr:uid="{00000000-0005-0000-0000-000071260000}"/>
    <cellStyle name="Normal 15 2 3 10 2 2" xfId="9841" xr:uid="{00000000-0005-0000-0000-000072260000}"/>
    <cellStyle name="Normal 15 2 3 10 3" xfId="9842" xr:uid="{00000000-0005-0000-0000-000073260000}"/>
    <cellStyle name="Normal 15 2 3 11" xfId="9843" xr:uid="{00000000-0005-0000-0000-000074260000}"/>
    <cellStyle name="Normal 15 2 3 11 2" xfId="9844" xr:uid="{00000000-0005-0000-0000-000075260000}"/>
    <cellStyle name="Normal 15 2 3 12" xfId="9845" xr:uid="{00000000-0005-0000-0000-000076260000}"/>
    <cellStyle name="Normal 15 2 3 12 2" xfId="9846" xr:uid="{00000000-0005-0000-0000-000077260000}"/>
    <cellStyle name="Normal 15 2 3 13" xfId="9847" xr:uid="{00000000-0005-0000-0000-000078260000}"/>
    <cellStyle name="Normal 15 2 3 2" xfId="9848" xr:uid="{00000000-0005-0000-0000-000079260000}"/>
    <cellStyle name="Normal 15 2 3 2 10" xfId="9849" xr:uid="{00000000-0005-0000-0000-00007A260000}"/>
    <cellStyle name="Normal 15 2 3 2 10 2" xfId="9850" xr:uid="{00000000-0005-0000-0000-00007B260000}"/>
    <cellStyle name="Normal 15 2 3 2 11" xfId="9851" xr:uid="{00000000-0005-0000-0000-00007C260000}"/>
    <cellStyle name="Normal 15 2 3 2 2" xfId="9852" xr:uid="{00000000-0005-0000-0000-00007D260000}"/>
    <cellStyle name="Normal 15 2 3 2 2 2" xfId="9853" xr:uid="{00000000-0005-0000-0000-00007E260000}"/>
    <cellStyle name="Normal 15 2 3 2 2 2 2" xfId="9854" xr:uid="{00000000-0005-0000-0000-00007F260000}"/>
    <cellStyle name="Normal 15 2 3 2 2 2 2 2" xfId="9855" xr:uid="{00000000-0005-0000-0000-000080260000}"/>
    <cellStyle name="Normal 15 2 3 2 2 2 2 2 2" xfId="9856" xr:uid="{00000000-0005-0000-0000-000081260000}"/>
    <cellStyle name="Normal 15 2 3 2 2 2 2 3" xfId="9857" xr:uid="{00000000-0005-0000-0000-000082260000}"/>
    <cellStyle name="Normal 15 2 3 2 2 2 3" xfId="9858" xr:uid="{00000000-0005-0000-0000-000083260000}"/>
    <cellStyle name="Normal 15 2 3 2 2 2 3 2" xfId="9859" xr:uid="{00000000-0005-0000-0000-000084260000}"/>
    <cellStyle name="Normal 15 2 3 2 2 2 3 2 2" xfId="9860" xr:uid="{00000000-0005-0000-0000-000085260000}"/>
    <cellStyle name="Normal 15 2 3 2 2 2 3 3" xfId="9861" xr:uid="{00000000-0005-0000-0000-000086260000}"/>
    <cellStyle name="Normal 15 2 3 2 2 2 4" xfId="9862" xr:uid="{00000000-0005-0000-0000-000087260000}"/>
    <cellStyle name="Normal 15 2 3 2 2 2 4 2" xfId="9863" xr:uid="{00000000-0005-0000-0000-000088260000}"/>
    <cellStyle name="Normal 15 2 3 2 2 2 4 2 2" xfId="9864" xr:uid="{00000000-0005-0000-0000-000089260000}"/>
    <cellStyle name="Normal 15 2 3 2 2 2 4 3" xfId="9865" xr:uid="{00000000-0005-0000-0000-00008A260000}"/>
    <cellStyle name="Normal 15 2 3 2 2 2 5" xfId="9866" xr:uid="{00000000-0005-0000-0000-00008B260000}"/>
    <cellStyle name="Normal 15 2 3 2 2 2 5 2" xfId="9867" xr:uid="{00000000-0005-0000-0000-00008C260000}"/>
    <cellStyle name="Normal 15 2 3 2 2 2 6" xfId="9868" xr:uid="{00000000-0005-0000-0000-00008D260000}"/>
    <cellStyle name="Normal 15 2 3 2 2 2 6 2" xfId="9869" xr:uid="{00000000-0005-0000-0000-00008E260000}"/>
    <cellStyle name="Normal 15 2 3 2 2 2 7" xfId="9870" xr:uid="{00000000-0005-0000-0000-00008F260000}"/>
    <cellStyle name="Normal 15 2 3 2 2 3" xfId="9871" xr:uid="{00000000-0005-0000-0000-000090260000}"/>
    <cellStyle name="Normal 15 2 3 2 2 3 2" xfId="9872" xr:uid="{00000000-0005-0000-0000-000091260000}"/>
    <cellStyle name="Normal 15 2 3 2 2 3 2 2" xfId="9873" xr:uid="{00000000-0005-0000-0000-000092260000}"/>
    <cellStyle name="Normal 15 2 3 2 2 3 2 2 2" xfId="9874" xr:uid="{00000000-0005-0000-0000-000093260000}"/>
    <cellStyle name="Normal 15 2 3 2 2 3 2 3" xfId="9875" xr:uid="{00000000-0005-0000-0000-000094260000}"/>
    <cellStyle name="Normal 15 2 3 2 2 3 3" xfId="9876" xr:uid="{00000000-0005-0000-0000-000095260000}"/>
    <cellStyle name="Normal 15 2 3 2 2 3 3 2" xfId="9877" xr:uid="{00000000-0005-0000-0000-000096260000}"/>
    <cellStyle name="Normal 15 2 3 2 2 3 3 2 2" xfId="9878" xr:uid="{00000000-0005-0000-0000-000097260000}"/>
    <cellStyle name="Normal 15 2 3 2 2 3 3 3" xfId="9879" xr:uid="{00000000-0005-0000-0000-000098260000}"/>
    <cellStyle name="Normal 15 2 3 2 2 3 4" xfId="9880" xr:uid="{00000000-0005-0000-0000-000099260000}"/>
    <cellStyle name="Normal 15 2 3 2 2 3 4 2" xfId="9881" xr:uid="{00000000-0005-0000-0000-00009A260000}"/>
    <cellStyle name="Normal 15 2 3 2 2 3 4 2 2" xfId="9882" xr:uid="{00000000-0005-0000-0000-00009B260000}"/>
    <cellStyle name="Normal 15 2 3 2 2 3 4 3" xfId="9883" xr:uid="{00000000-0005-0000-0000-00009C260000}"/>
    <cellStyle name="Normal 15 2 3 2 2 3 5" xfId="9884" xr:uid="{00000000-0005-0000-0000-00009D260000}"/>
    <cellStyle name="Normal 15 2 3 2 2 3 5 2" xfId="9885" xr:uid="{00000000-0005-0000-0000-00009E260000}"/>
    <cellStyle name="Normal 15 2 3 2 2 3 6" xfId="9886" xr:uid="{00000000-0005-0000-0000-00009F260000}"/>
    <cellStyle name="Normal 15 2 3 2 2 3 6 2" xfId="9887" xr:uid="{00000000-0005-0000-0000-0000A0260000}"/>
    <cellStyle name="Normal 15 2 3 2 2 3 7" xfId="9888" xr:uid="{00000000-0005-0000-0000-0000A1260000}"/>
    <cellStyle name="Normal 15 2 3 2 2 4" xfId="9889" xr:uid="{00000000-0005-0000-0000-0000A2260000}"/>
    <cellStyle name="Normal 15 2 3 2 2 4 2" xfId="9890" xr:uid="{00000000-0005-0000-0000-0000A3260000}"/>
    <cellStyle name="Normal 15 2 3 2 2 4 2 2" xfId="9891" xr:uid="{00000000-0005-0000-0000-0000A4260000}"/>
    <cellStyle name="Normal 15 2 3 2 2 4 3" xfId="9892" xr:uid="{00000000-0005-0000-0000-0000A5260000}"/>
    <cellStyle name="Normal 15 2 3 2 2 5" xfId="9893" xr:uid="{00000000-0005-0000-0000-0000A6260000}"/>
    <cellStyle name="Normal 15 2 3 2 2 5 2" xfId="9894" xr:uid="{00000000-0005-0000-0000-0000A7260000}"/>
    <cellStyle name="Normal 15 2 3 2 2 5 2 2" xfId="9895" xr:uid="{00000000-0005-0000-0000-0000A8260000}"/>
    <cellStyle name="Normal 15 2 3 2 2 5 3" xfId="9896" xr:uid="{00000000-0005-0000-0000-0000A9260000}"/>
    <cellStyle name="Normal 15 2 3 2 2 6" xfId="9897" xr:uid="{00000000-0005-0000-0000-0000AA260000}"/>
    <cellStyle name="Normal 15 2 3 2 2 6 2" xfId="9898" xr:uid="{00000000-0005-0000-0000-0000AB260000}"/>
    <cellStyle name="Normal 15 2 3 2 2 6 2 2" xfId="9899" xr:uid="{00000000-0005-0000-0000-0000AC260000}"/>
    <cellStyle name="Normal 15 2 3 2 2 6 3" xfId="9900" xr:uid="{00000000-0005-0000-0000-0000AD260000}"/>
    <cellStyle name="Normal 15 2 3 2 2 7" xfId="9901" xr:uid="{00000000-0005-0000-0000-0000AE260000}"/>
    <cellStyle name="Normal 15 2 3 2 2 7 2" xfId="9902" xr:uid="{00000000-0005-0000-0000-0000AF260000}"/>
    <cellStyle name="Normal 15 2 3 2 2 8" xfId="9903" xr:uid="{00000000-0005-0000-0000-0000B0260000}"/>
    <cellStyle name="Normal 15 2 3 2 2 8 2" xfId="9904" xr:uid="{00000000-0005-0000-0000-0000B1260000}"/>
    <cellStyle name="Normal 15 2 3 2 2 9" xfId="9905" xr:uid="{00000000-0005-0000-0000-0000B2260000}"/>
    <cellStyle name="Normal 15 2 3 2 3" xfId="9906" xr:uid="{00000000-0005-0000-0000-0000B3260000}"/>
    <cellStyle name="Normal 15 2 3 2 3 2" xfId="9907" xr:uid="{00000000-0005-0000-0000-0000B4260000}"/>
    <cellStyle name="Normal 15 2 3 2 3 2 2" xfId="9908" xr:uid="{00000000-0005-0000-0000-0000B5260000}"/>
    <cellStyle name="Normal 15 2 3 2 3 2 2 2" xfId="9909" xr:uid="{00000000-0005-0000-0000-0000B6260000}"/>
    <cellStyle name="Normal 15 2 3 2 3 2 2 2 2" xfId="9910" xr:uid="{00000000-0005-0000-0000-0000B7260000}"/>
    <cellStyle name="Normal 15 2 3 2 3 2 2 3" xfId="9911" xr:uid="{00000000-0005-0000-0000-0000B8260000}"/>
    <cellStyle name="Normal 15 2 3 2 3 2 3" xfId="9912" xr:uid="{00000000-0005-0000-0000-0000B9260000}"/>
    <cellStyle name="Normal 15 2 3 2 3 2 3 2" xfId="9913" xr:uid="{00000000-0005-0000-0000-0000BA260000}"/>
    <cellStyle name="Normal 15 2 3 2 3 2 3 2 2" xfId="9914" xr:uid="{00000000-0005-0000-0000-0000BB260000}"/>
    <cellStyle name="Normal 15 2 3 2 3 2 3 3" xfId="9915" xr:uid="{00000000-0005-0000-0000-0000BC260000}"/>
    <cellStyle name="Normal 15 2 3 2 3 2 4" xfId="9916" xr:uid="{00000000-0005-0000-0000-0000BD260000}"/>
    <cellStyle name="Normal 15 2 3 2 3 2 4 2" xfId="9917" xr:uid="{00000000-0005-0000-0000-0000BE260000}"/>
    <cellStyle name="Normal 15 2 3 2 3 2 4 2 2" xfId="9918" xr:uid="{00000000-0005-0000-0000-0000BF260000}"/>
    <cellStyle name="Normal 15 2 3 2 3 2 4 3" xfId="9919" xr:uid="{00000000-0005-0000-0000-0000C0260000}"/>
    <cellStyle name="Normal 15 2 3 2 3 2 5" xfId="9920" xr:uid="{00000000-0005-0000-0000-0000C1260000}"/>
    <cellStyle name="Normal 15 2 3 2 3 2 5 2" xfId="9921" xr:uid="{00000000-0005-0000-0000-0000C2260000}"/>
    <cellStyle name="Normal 15 2 3 2 3 2 6" xfId="9922" xr:uid="{00000000-0005-0000-0000-0000C3260000}"/>
    <cellStyle name="Normal 15 2 3 2 3 2 6 2" xfId="9923" xr:uid="{00000000-0005-0000-0000-0000C4260000}"/>
    <cellStyle name="Normal 15 2 3 2 3 2 7" xfId="9924" xr:uid="{00000000-0005-0000-0000-0000C5260000}"/>
    <cellStyle name="Normal 15 2 3 2 3 3" xfId="9925" xr:uid="{00000000-0005-0000-0000-0000C6260000}"/>
    <cellStyle name="Normal 15 2 3 2 3 3 2" xfId="9926" xr:uid="{00000000-0005-0000-0000-0000C7260000}"/>
    <cellStyle name="Normal 15 2 3 2 3 3 2 2" xfId="9927" xr:uid="{00000000-0005-0000-0000-0000C8260000}"/>
    <cellStyle name="Normal 15 2 3 2 3 3 3" xfId="9928" xr:uid="{00000000-0005-0000-0000-0000C9260000}"/>
    <cellStyle name="Normal 15 2 3 2 3 4" xfId="9929" xr:uid="{00000000-0005-0000-0000-0000CA260000}"/>
    <cellStyle name="Normal 15 2 3 2 3 4 2" xfId="9930" xr:uid="{00000000-0005-0000-0000-0000CB260000}"/>
    <cellStyle name="Normal 15 2 3 2 3 4 2 2" xfId="9931" xr:uid="{00000000-0005-0000-0000-0000CC260000}"/>
    <cellStyle name="Normal 15 2 3 2 3 4 3" xfId="9932" xr:uid="{00000000-0005-0000-0000-0000CD260000}"/>
    <cellStyle name="Normal 15 2 3 2 3 5" xfId="9933" xr:uid="{00000000-0005-0000-0000-0000CE260000}"/>
    <cellStyle name="Normal 15 2 3 2 3 5 2" xfId="9934" xr:uid="{00000000-0005-0000-0000-0000CF260000}"/>
    <cellStyle name="Normal 15 2 3 2 3 5 2 2" xfId="9935" xr:uid="{00000000-0005-0000-0000-0000D0260000}"/>
    <cellStyle name="Normal 15 2 3 2 3 5 3" xfId="9936" xr:uid="{00000000-0005-0000-0000-0000D1260000}"/>
    <cellStyle name="Normal 15 2 3 2 3 6" xfId="9937" xr:uid="{00000000-0005-0000-0000-0000D2260000}"/>
    <cellStyle name="Normal 15 2 3 2 3 6 2" xfId="9938" xr:uid="{00000000-0005-0000-0000-0000D3260000}"/>
    <cellStyle name="Normal 15 2 3 2 3 7" xfId="9939" xr:uid="{00000000-0005-0000-0000-0000D4260000}"/>
    <cellStyle name="Normal 15 2 3 2 3 7 2" xfId="9940" xr:uid="{00000000-0005-0000-0000-0000D5260000}"/>
    <cellStyle name="Normal 15 2 3 2 3 8" xfId="9941" xr:uid="{00000000-0005-0000-0000-0000D6260000}"/>
    <cellStyle name="Normal 15 2 3 2 4" xfId="9942" xr:uid="{00000000-0005-0000-0000-0000D7260000}"/>
    <cellStyle name="Normal 15 2 3 2 4 2" xfId="9943" xr:uid="{00000000-0005-0000-0000-0000D8260000}"/>
    <cellStyle name="Normal 15 2 3 2 4 2 2" xfId="9944" xr:uid="{00000000-0005-0000-0000-0000D9260000}"/>
    <cellStyle name="Normal 15 2 3 2 4 2 2 2" xfId="9945" xr:uid="{00000000-0005-0000-0000-0000DA260000}"/>
    <cellStyle name="Normal 15 2 3 2 4 2 3" xfId="9946" xr:uid="{00000000-0005-0000-0000-0000DB260000}"/>
    <cellStyle name="Normal 15 2 3 2 4 3" xfId="9947" xr:uid="{00000000-0005-0000-0000-0000DC260000}"/>
    <cellStyle name="Normal 15 2 3 2 4 3 2" xfId="9948" xr:uid="{00000000-0005-0000-0000-0000DD260000}"/>
    <cellStyle name="Normal 15 2 3 2 4 3 2 2" xfId="9949" xr:uid="{00000000-0005-0000-0000-0000DE260000}"/>
    <cellStyle name="Normal 15 2 3 2 4 3 3" xfId="9950" xr:uid="{00000000-0005-0000-0000-0000DF260000}"/>
    <cellStyle name="Normal 15 2 3 2 4 4" xfId="9951" xr:uid="{00000000-0005-0000-0000-0000E0260000}"/>
    <cellStyle name="Normal 15 2 3 2 4 4 2" xfId="9952" xr:uid="{00000000-0005-0000-0000-0000E1260000}"/>
    <cellStyle name="Normal 15 2 3 2 4 4 2 2" xfId="9953" xr:uid="{00000000-0005-0000-0000-0000E2260000}"/>
    <cellStyle name="Normal 15 2 3 2 4 4 3" xfId="9954" xr:uid="{00000000-0005-0000-0000-0000E3260000}"/>
    <cellStyle name="Normal 15 2 3 2 4 5" xfId="9955" xr:uid="{00000000-0005-0000-0000-0000E4260000}"/>
    <cellStyle name="Normal 15 2 3 2 4 5 2" xfId="9956" xr:uid="{00000000-0005-0000-0000-0000E5260000}"/>
    <cellStyle name="Normal 15 2 3 2 4 6" xfId="9957" xr:uid="{00000000-0005-0000-0000-0000E6260000}"/>
    <cellStyle name="Normal 15 2 3 2 4 6 2" xfId="9958" xr:uid="{00000000-0005-0000-0000-0000E7260000}"/>
    <cellStyle name="Normal 15 2 3 2 4 7" xfId="9959" xr:uid="{00000000-0005-0000-0000-0000E8260000}"/>
    <cellStyle name="Normal 15 2 3 2 5" xfId="9960" xr:uid="{00000000-0005-0000-0000-0000E9260000}"/>
    <cellStyle name="Normal 15 2 3 2 5 2" xfId="9961" xr:uid="{00000000-0005-0000-0000-0000EA260000}"/>
    <cellStyle name="Normal 15 2 3 2 5 2 2" xfId="9962" xr:uid="{00000000-0005-0000-0000-0000EB260000}"/>
    <cellStyle name="Normal 15 2 3 2 5 2 2 2" xfId="9963" xr:uid="{00000000-0005-0000-0000-0000EC260000}"/>
    <cellStyle name="Normal 15 2 3 2 5 2 3" xfId="9964" xr:uid="{00000000-0005-0000-0000-0000ED260000}"/>
    <cellStyle name="Normal 15 2 3 2 5 3" xfId="9965" xr:uid="{00000000-0005-0000-0000-0000EE260000}"/>
    <cellStyle name="Normal 15 2 3 2 5 3 2" xfId="9966" xr:uid="{00000000-0005-0000-0000-0000EF260000}"/>
    <cellStyle name="Normal 15 2 3 2 5 3 2 2" xfId="9967" xr:uid="{00000000-0005-0000-0000-0000F0260000}"/>
    <cellStyle name="Normal 15 2 3 2 5 3 3" xfId="9968" xr:uid="{00000000-0005-0000-0000-0000F1260000}"/>
    <cellStyle name="Normal 15 2 3 2 5 4" xfId="9969" xr:uid="{00000000-0005-0000-0000-0000F2260000}"/>
    <cellStyle name="Normal 15 2 3 2 5 4 2" xfId="9970" xr:uid="{00000000-0005-0000-0000-0000F3260000}"/>
    <cellStyle name="Normal 15 2 3 2 5 4 2 2" xfId="9971" xr:uid="{00000000-0005-0000-0000-0000F4260000}"/>
    <cellStyle name="Normal 15 2 3 2 5 4 3" xfId="9972" xr:uid="{00000000-0005-0000-0000-0000F5260000}"/>
    <cellStyle name="Normal 15 2 3 2 5 5" xfId="9973" xr:uid="{00000000-0005-0000-0000-0000F6260000}"/>
    <cellStyle name="Normal 15 2 3 2 5 5 2" xfId="9974" xr:uid="{00000000-0005-0000-0000-0000F7260000}"/>
    <cellStyle name="Normal 15 2 3 2 5 6" xfId="9975" xr:uid="{00000000-0005-0000-0000-0000F8260000}"/>
    <cellStyle name="Normal 15 2 3 2 5 6 2" xfId="9976" xr:uid="{00000000-0005-0000-0000-0000F9260000}"/>
    <cellStyle name="Normal 15 2 3 2 5 7" xfId="9977" xr:uid="{00000000-0005-0000-0000-0000FA260000}"/>
    <cellStyle name="Normal 15 2 3 2 6" xfId="9978" xr:uid="{00000000-0005-0000-0000-0000FB260000}"/>
    <cellStyle name="Normal 15 2 3 2 6 2" xfId="9979" xr:uid="{00000000-0005-0000-0000-0000FC260000}"/>
    <cellStyle name="Normal 15 2 3 2 6 2 2" xfId="9980" xr:uid="{00000000-0005-0000-0000-0000FD260000}"/>
    <cellStyle name="Normal 15 2 3 2 6 3" xfId="9981" xr:uid="{00000000-0005-0000-0000-0000FE260000}"/>
    <cellStyle name="Normal 15 2 3 2 7" xfId="9982" xr:uid="{00000000-0005-0000-0000-0000FF260000}"/>
    <cellStyle name="Normal 15 2 3 2 7 2" xfId="9983" xr:uid="{00000000-0005-0000-0000-000000270000}"/>
    <cellStyle name="Normal 15 2 3 2 7 2 2" xfId="9984" xr:uid="{00000000-0005-0000-0000-000001270000}"/>
    <cellStyle name="Normal 15 2 3 2 7 3" xfId="9985" xr:uid="{00000000-0005-0000-0000-000002270000}"/>
    <cellStyle name="Normal 15 2 3 2 8" xfId="9986" xr:uid="{00000000-0005-0000-0000-000003270000}"/>
    <cellStyle name="Normal 15 2 3 2 8 2" xfId="9987" xr:uid="{00000000-0005-0000-0000-000004270000}"/>
    <cellStyle name="Normal 15 2 3 2 8 2 2" xfId="9988" xr:uid="{00000000-0005-0000-0000-000005270000}"/>
    <cellStyle name="Normal 15 2 3 2 8 3" xfId="9989" xr:uid="{00000000-0005-0000-0000-000006270000}"/>
    <cellStyle name="Normal 15 2 3 2 9" xfId="9990" xr:uid="{00000000-0005-0000-0000-000007270000}"/>
    <cellStyle name="Normal 15 2 3 2 9 2" xfId="9991" xr:uid="{00000000-0005-0000-0000-000008270000}"/>
    <cellStyle name="Normal 15 2 3 3" xfId="9992" xr:uid="{00000000-0005-0000-0000-000009270000}"/>
    <cellStyle name="Normal 15 2 3 3 10" xfId="9993" xr:uid="{00000000-0005-0000-0000-00000A270000}"/>
    <cellStyle name="Normal 15 2 3 3 10 2" xfId="9994" xr:uid="{00000000-0005-0000-0000-00000B270000}"/>
    <cellStyle name="Normal 15 2 3 3 11" xfId="9995" xr:uid="{00000000-0005-0000-0000-00000C270000}"/>
    <cellStyle name="Normal 15 2 3 3 2" xfId="9996" xr:uid="{00000000-0005-0000-0000-00000D270000}"/>
    <cellStyle name="Normal 15 2 3 3 2 2" xfId="9997" xr:uid="{00000000-0005-0000-0000-00000E270000}"/>
    <cellStyle name="Normal 15 2 3 3 2 2 2" xfId="9998" xr:uid="{00000000-0005-0000-0000-00000F270000}"/>
    <cellStyle name="Normal 15 2 3 3 2 2 2 2" xfId="9999" xr:uid="{00000000-0005-0000-0000-000010270000}"/>
    <cellStyle name="Normal 15 2 3 3 2 2 2 2 2" xfId="10000" xr:uid="{00000000-0005-0000-0000-000011270000}"/>
    <cellStyle name="Normal 15 2 3 3 2 2 2 3" xfId="10001" xr:uid="{00000000-0005-0000-0000-000012270000}"/>
    <cellStyle name="Normal 15 2 3 3 2 2 3" xfId="10002" xr:uid="{00000000-0005-0000-0000-000013270000}"/>
    <cellStyle name="Normal 15 2 3 3 2 2 3 2" xfId="10003" xr:uid="{00000000-0005-0000-0000-000014270000}"/>
    <cellStyle name="Normal 15 2 3 3 2 2 3 2 2" xfId="10004" xr:uid="{00000000-0005-0000-0000-000015270000}"/>
    <cellStyle name="Normal 15 2 3 3 2 2 3 3" xfId="10005" xr:uid="{00000000-0005-0000-0000-000016270000}"/>
    <cellStyle name="Normal 15 2 3 3 2 2 4" xfId="10006" xr:uid="{00000000-0005-0000-0000-000017270000}"/>
    <cellStyle name="Normal 15 2 3 3 2 2 4 2" xfId="10007" xr:uid="{00000000-0005-0000-0000-000018270000}"/>
    <cellStyle name="Normal 15 2 3 3 2 2 4 2 2" xfId="10008" xr:uid="{00000000-0005-0000-0000-000019270000}"/>
    <cellStyle name="Normal 15 2 3 3 2 2 4 3" xfId="10009" xr:uid="{00000000-0005-0000-0000-00001A270000}"/>
    <cellStyle name="Normal 15 2 3 3 2 2 5" xfId="10010" xr:uid="{00000000-0005-0000-0000-00001B270000}"/>
    <cellStyle name="Normal 15 2 3 3 2 2 5 2" xfId="10011" xr:uid="{00000000-0005-0000-0000-00001C270000}"/>
    <cellStyle name="Normal 15 2 3 3 2 2 6" xfId="10012" xr:uid="{00000000-0005-0000-0000-00001D270000}"/>
    <cellStyle name="Normal 15 2 3 3 2 2 6 2" xfId="10013" xr:uid="{00000000-0005-0000-0000-00001E270000}"/>
    <cellStyle name="Normal 15 2 3 3 2 2 7" xfId="10014" xr:uid="{00000000-0005-0000-0000-00001F270000}"/>
    <cellStyle name="Normal 15 2 3 3 2 3" xfId="10015" xr:uid="{00000000-0005-0000-0000-000020270000}"/>
    <cellStyle name="Normal 15 2 3 3 2 3 2" xfId="10016" xr:uid="{00000000-0005-0000-0000-000021270000}"/>
    <cellStyle name="Normal 15 2 3 3 2 3 2 2" xfId="10017" xr:uid="{00000000-0005-0000-0000-000022270000}"/>
    <cellStyle name="Normal 15 2 3 3 2 3 2 2 2" xfId="10018" xr:uid="{00000000-0005-0000-0000-000023270000}"/>
    <cellStyle name="Normal 15 2 3 3 2 3 2 3" xfId="10019" xr:uid="{00000000-0005-0000-0000-000024270000}"/>
    <cellStyle name="Normal 15 2 3 3 2 3 3" xfId="10020" xr:uid="{00000000-0005-0000-0000-000025270000}"/>
    <cellStyle name="Normal 15 2 3 3 2 3 3 2" xfId="10021" xr:uid="{00000000-0005-0000-0000-000026270000}"/>
    <cellStyle name="Normal 15 2 3 3 2 3 3 2 2" xfId="10022" xr:uid="{00000000-0005-0000-0000-000027270000}"/>
    <cellStyle name="Normal 15 2 3 3 2 3 3 3" xfId="10023" xr:uid="{00000000-0005-0000-0000-000028270000}"/>
    <cellStyle name="Normal 15 2 3 3 2 3 4" xfId="10024" xr:uid="{00000000-0005-0000-0000-000029270000}"/>
    <cellStyle name="Normal 15 2 3 3 2 3 4 2" xfId="10025" xr:uid="{00000000-0005-0000-0000-00002A270000}"/>
    <cellStyle name="Normal 15 2 3 3 2 3 4 2 2" xfId="10026" xr:uid="{00000000-0005-0000-0000-00002B270000}"/>
    <cellStyle name="Normal 15 2 3 3 2 3 4 3" xfId="10027" xr:uid="{00000000-0005-0000-0000-00002C270000}"/>
    <cellStyle name="Normal 15 2 3 3 2 3 5" xfId="10028" xr:uid="{00000000-0005-0000-0000-00002D270000}"/>
    <cellStyle name="Normal 15 2 3 3 2 3 5 2" xfId="10029" xr:uid="{00000000-0005-0000-0000-00002E270000}"/>
    <cellStyle name="Normal 15 2 3 3 2 3 6" xfId="10030" xr:uid="{00000000-0005-0000-0000-00002F270000}"/>
    <cellStyle name="Normal 15 2 3 3 2 3 6 2" xfId="10031" xr:uid="{00000000-0005-0000-0000-000030270000}"/>
    <cellStyle name="Normal 15 2 3 3 2 3 7" xfId="10032" xr:uid="{00000000-0005-0000-0000-000031270000}"/>
    <cellStyle name="Normal 15 2 3 3 2 4" xfId="10033" xr:uid="{00000000-0005-0000-0000-000032270000}"/>
    <cellStyle name="Normal 15 2 3 3 2 4 2" xfId="10034" xr:uid="{00000000-0005-0000-0000-000033270000}"/>
    <cellStyle name="Normal 15 2 3 3 2 4 2 2" xfId="10035" xr:uid="{00000000-0005-0000-0000-000034270000}"/>
    <cellStyle name="Normal 15 2 3 3 2 4 3" xfId="10036" xr:uid="{00000000-0005-0000-0000-000035270000}"/>
    <cellStyle name="Normal 15 2 3 3 2 5" xfId="10037" xr:uid="{00000000-0005-0000-0000-000036270000}"/>
    <cellStyle name="Normal 15 2 3 3 2 5 2" xfId="10038" xr:uid="{00000000-0005-0000-0000-000037270000}"/>
    <cellStyle name="Normal 15 2 3 3 2 5 2 2" xfId="10039" xr:uid="{00000000-0005-0000-0000-000038270000}"/>
    <cellStyle name="Normal 15 2 3 3 2 5 3" xfId="10040" xr:uid="{00000000-0005-0000-0000-000039270000}"/>
    <cellStyle name="Normal 15 2 3 3 2 6" xfId="10041" xr:uid="{00000000-0005-0000-0000-00003A270000}"/>
    <cellStyle name="Normal 15 2 3 3 2 6 2" xfId="10042" xr:uid="{00000000-0005-0000-0000-00003B270000}"/>
    <cellStyle name="Normal 15 2 3 3 2 6 2 2" xfId="10043" xr:uid="{00000000-0005-0000-0000-00003C270000}"/>
    <cellStyle name="Normal 15 2 3 3 2 6 3" xfId="10044" xr:uid="{00000000-0005-0000-0000-00003D270000}"/>
    <cellStyle name="Normal 15 2 3 3 2 7" xfId="10045" xr:uid="{00000000-0005-0000-0000-00003E270000}"/>
    <cellStyle name="Normal 15 2 3 3 2 7 2" xfId="10046" xr:uid="{00000000-0005-0000-0000-00003F270000}"/>
    <cellStyle name="Normal 15 2 3 3 2 8" xfId="10047" xr:uid="{00000000-0005-0000-0000-000040270000}"/>
    <cellStyle name="Normal 15 2 3 3 2 8 2" xfId="10048" xr:uid="{00000000-0005-0000-0000-000041270000}"/>
    <cellStyle name="Normal 15 2 3 3 2 9" xfId="10049" xr:uid="{00000000-0005-0000-0000-000042270000}"/>
    <cellStyle name="Normal 15 2 3 3 3" xfId="10050" xr:uid="{00000000-0005-0000-0000-000043270000}"/>
    <cellStyle name="Normal 15 2 3 3 3 2" xfId="10051" xr:uid="{00000000-0005-0000-0000-000044270000}"/>
    <cellStyle name="Normal 15 2 3 3 3 2 2" xfId="10052" xr:uid="{00000000-0005-0000-0000-000045270000}"/>
    <cellStyle name="Normal 15 2 3 3 3 2 2 2" xfId="10053" xr:uid="{00000000-0005-0000-0000-000046270000}"/>
    <cellStyle name="Normal 15 2 3 3 3 2 2 2 2" xfId="10054" xr:uid="{00000000-0005-0000-0000-000047270000}"/>
    <cellStyle name="Normal 15 2 3 3 3 2 2 3" xfId="10055" xr:uid="{00000000-0005-0000-0000-000048270000}"/>
    <cellStyle name="Normal 15 2 3 3 3 2 3" xfId="10056" xr:uid="{00000000-0005-0000-0000-000049270000}"/>
    <cellStyle name="Normal 15 2 3 3 3 2 3 2" xfId="10057" xr:uid="{00000000-0005-0000-0000-00004A270000}"/>
    <cellStyle name="Normal 15 2 3 3 3 2 3 2 2" xfId="10058" xr:uid="{00000000-0005-0000-0000-00004B270000}"/>
    <cellStyle name="Normal 15 2 3 3 3 2 3 3" xfId="10059" xr:uid="{00000000-0005-0000-0000-00004C270000}"/>
    <cellStyle name="Normal 15 2 3 3 3 2 4" xfId="10060" xr:uid="{00000000-0005-0000-0000-00004D270000}"/>
    <cellStyle name="Normal 15 2 3 3 3 2 4 2" xfId="10061" xr:uid="{00000000-0005-0000-0000-00004E270000}"/>
    <cellStyle name="Normal 15 2 3 3 3 2 4 2 2" xfId="10062" xr:uid="{00000000-0005-0000-0000-00004F270000}"/>
    <cellStyle name="Normal 15 2 3 3 3 2 4 3" xfId="10063" xr:uid="{00000000-0005-0000-0000-000050270000}"/>
    <cellStyle name="Normal 15 2 3 3 3 2 5" xfId="10064" xr:uid="{00000000-0005-0000-0000-000051270000}"/>
    <cellStyle name="Normal 15 2 3 3 3 2 5 2" xfId="10065" xr:uid="{00000000-0005-0000-0000-000052270000}"/>
    <cellStyle name="Normal 15 2 3 3 3 2 6" xfId="10066" xr:uid="{00000000-0005-0000-0000-000053270000}"/>
    <cellStyle name="Normal 15 2 3 3 3 2 6 2" xfId="10067" xr:uid="{00000000-0005-0000-0000-000054270000}"/>
    <cellStyle name="Normal 15 2 3 3 3 2 7" xfId="10068" xr:uid="{00000000-0005-0000-0000-000055270000}"/>
    <cellStyle name="Normal 15 2 3 3 3 3" xfId="10069" xr:uid="{00000000-0005-0000-0000-000056270000}"/>
    <cellStyle name="Normal 15 2 3 3 3 3 2" xfId="10070" xr:uid="{00000000-0005-0000-0000-000057270000}"/>
    <cellStyle name="Normal 15 2 3 3 3 3 2 2" xfId="10071" xr:uid="{00000000-0005-0000-0000-000058270000}"/>
    <cellStyle name="Normal 15 2 3 3 3 3 3" xfId="10072" xr:uid="{00000000-0005-0000-0000-000059270000}"/>
    <cellStyle name="Normal 15 2 3 3 3 4" xfId="10073" xr:uid="{00000000-0005-0000-0000-00005A270000}"/>
    <cellStyle name="Normal 15 2 3 3 3 4 2" xfId="10074" xr:uid="{00000000-0005-0000-0000-00005B270000}"/>
    <cellStyle name="Normal 15 2 3 3 3 4 2 2" xfId="10075" xr:uid="{00000000-0005-0000-0000-00005C270000}"/>
    <cellStyle name="Normal 15 2 3 3 3 4 3" xfId="10076" xr:uid="{00000000-0005-0000-0000-00005D270000}"/>
    <cellStyle name="Normal 15 2 3 3 3 5" xfId="10077" xr:uid="{00000000-0005-0000-0000-00005E270000}"/>
    <cellStyle name="Normal 15 2 3 3 3 5 2" xfId="10078" xr:uid="{00000000-0005-0000-0000-00005F270000}"/>
    <cellStyle name="Normal 15 2 3 3 3 5 2 2" xfId="10079" xr:uid="{00000000-0005-0000-0000-000060270000}"/>
    <cellStyle name="Normal 15 2 3 3 3 5 3" xfId="10080" xr:uid="{00000000-0005-0000-0000-000061270000}"/>
    <cellStyle name="Normal 15 2 3 3 3 6" xfId="10081" xr:uid="{00000000-0005-0000-0000-000062270000}"/>
    <cellStyle name="Normal 15 2 3 3 3 6 2" xfId="10082" xr:uid="{00000000-0005-0000-0000-000063270000}"/>
    <cellStyle name="Normal 15 2 3 3 3 7" xfId="10083" xr:uid="{00000000-0005-0000-0000-000064270000}"/>
    <cellStyle name="Normal 15 2 3 3 3 7 2" xfId="10084" xr:uid="{00000000-0005-0000-0000-000065270000}"/>
    <cellStyle name="Normal 15 2 3 3 3 8" xfId="10085" xr:uid="{00000000-0005-0000-0000-000066270000}"/>
    <cellStyle name="Normal 15 2 3 3 4" xfId="10086" xr:uid="{00000000-0005-0000-0000-000067270000}"/>
    <cellStyle name="Normal 15 2 3 3 4 2" xfId="10087" xr:uid="{00000000-0005-0000-0000-000068270000}"/>
    <cellStyle name="Normal 15 2 3 3 4 2 2" xfId="10088" xr:uid="{00000000-0005-0000-0000-000069270000}"/>
    <cellStyle name="Normal 15 2 3 3 4 2 2 2" xfId="10089" xr:uid="{00000000-0005-0000-0000-00006A270000}"/>
    <cellStyle name="Normal 15 2 3 3 4 2 3" xfId="10090" xr:uid="{00000000-0005-0000-0000-00006B270000}"/>
    <cellStyle name="Normal 15 2 3 3 4 3" xfId="10091" xr:uid="{00000000-0005-0000-0000-00006C270000}"/>
    <cellStyle name="Normal 15 2 3 3 4 3 2" xfId="10092" xr:uid="{00000000-0005-0000-0000-00006D270000}"/>
    <cellStyle name="Normal 15 2 3 3 4 3 2 2" xfId="10093" xr:uid="{00000000-0005-0000-0000-00006E270000}"/>
    <cellStyle name="Normal 15 2 3 3 4 3 3" xfId="10094" xr:uid="{00000000-0005-0000-0000-00006F270000}"/>
    <cellStyle name="Normal 15 2 3 3 4 4" xfId="10095" xr:uid="{00000000-0005-0000-0000-000070270000}"/>
    <cellStyle name="Normal 15 2 3 3 4 4 2" xfId="10096" xr:uid="{00000000-0005-0000-0000-000071270000}"/>
    <cellStyle name="Normal 15 2 3 3 4 4 2 2" xfId="10097" xr:uid="{00000000-0005-0000-0000-000072270000}"/>
    <cellStyle name="Normal 15 2 3 3 4 4 3" xfId="10098" xr:uid="{00000000-0005-0000-0000-000073270000}"/>
    <cellStyle name="Normal 15 2 3 3 4 5" xfId="10099" xr:uid="{00000000-0005-0000-0000-000074270000}"/>
    <cellStyle name="Normal 15 2 3 3 4 5 2" xfId="10100" xr:uid="{00000000-0005-0000-0000-000075270000}"/>
    <cellStyle name="Normal 15 2 3 3 4 6" xfId="10101" xr:uid="{00000000-0005-0000-0000-000076270000}"/>
    <cellStyle name="Normal 15 2 3 3 4 6 2" xfId="10102" xr:uid="{00000000-0005-0000-0000-000077270000}"/>
    <cellStyle name="Normal 15 2 3 3 4 7" xfId="10103" xr:uid="{00000000-0005-0000-0000-000078270000}"/>
    <cellStyle name="Normal 15 2 3 3 5" xfId="10104" xr:uid="{00000000-0005-0000-0000-000079270000}"/>
    <cellStyle name="Normal 15 2 3 3 5 2" xfId="10105" xr:uid="{00000000-0005-0000-0000-00007A270000}"/>
    <cellStyle name="Normal 15 2 3 3 5 2 2" xfId="10106" xr:uid="{00000000-0005-0000-0000-00007B270000}"/>
    <cellStyle name="Normal 15 2 3 3 5 2 2 2" xfId="10107" xr:uid="{00000000-0005-0000-0000-00007C270000}"/>
    <cellStyle name="Normal 15 2 3 3 5 2 3" xfId="10108" xr:uid="{00000000-0005-0000-0000-00007D270000}"/>
    <cellStyle name="Normal 15 2 3 3 5 3" xfId="10109" xr:uid="{00000000-0005-0000-0000-00007E270000}"/>
    <cellStyle name="Normal 15 2 3 3 5 3 2" xfId="10110" xr:uid="{00000000-0005-0000-0000-00007F270000}"/>
    <cellStyle name="Normal 15 2 3 3 5 3 2 2" xfId="10111" xr:uid="{00000000-0005-0000-0000-000080270000}"/>
    <cellStyle name="Normal 15 2 3 3 5 3 3" xfId="10112" xr:uid="{00000000-0005-0000-0000-000081270000}"/>
    <cellStyle name="Normal 15 2 3 3 5 4" xfId="10113" xr:uid="{00000000-0005-0000-0000-000082270000}"/>
    <cellStyle name="Normal 15 2 3 3 5 4 2" xfId="10114" xr:uid="{00000000-0005-0000-0000-000083270000}"/>
    <cellStyle name="Normal 15 2 3 3 5 4 2 2" xfId="10115" xr:uid="{00000000-0005-0000-0000-000084270000}"/>
    <cellStyle name="Normal 15 2 3 3 5 4 3" xfId="10116" xr:uid="{00000000-0005-0000-0000-000085270000}"/>
    <cellStyle name="Normal 15 2 3 3 5 5" xfId="10117" xr:uid="{00000000-0005-0000-0000-000086270000}"/>
    <cellStyle name="Normal 15 2 3 3 5 5 2" xfId="10118" xr:uid="{00000000-0005-0000-0000-000087270000}"/>
    <cellStyle name="Normal 15 2 3 3 5 6" xfId="10119" xr:uid="{00000000-0005-0000-0000-000088270000}"/>
    <cellStyle name="Normal 15 2 3 3 5 6 2" xfId="10120" xr:uid="{00000000-0005-0000-0000-000089270000}"/>
    <cellStyle name="Normal 15 2 3 3 5 7" xfId="10121" xr:uid="{00000000-0005-0000-0000-00008A270000}"/>
    <cellStyle name="Normal 15 2 3 3 6" xfId="10122" xr:uid="{00000000-0005-0000-0000-00008B270000}"/>
    <cellStyle name="Normal 15 2 3 3 6 2" xfId="10123" xr:uid="{00000000-0005-0000-0000-00008C270000}"/>
    <cellStyle name="Normal 15 2 3 3 6 2 2" xfId="10124" xr:uid="{00000000-0005-0000-0000-00008D270000}"/>
    <cellStyle name="Normal 15 2 3 3 6 3" xfId="10125" xr:uid="{00000000-0005-0000-0000-00008E270000}"/>
    <cellStyle name="Normal 15 2 3 3 7" xfId="10126" xr:uid="{00000000-0005-0000-0000-00008F270000}"/>
    <cellStyle name="Normal 15 2 3 3 7 2" xfId="10127" xr:uid="{00000000-0005-0000-0000-000090270000}"/>
    <cellStyle name="Normal 15 2 3 3 7 2 2" xfId="10128" xr:uid="{00000000-0005-0000-0000-000091270000}"/>
    <cellStyle name="Normal 15 2 3 3 7 3" xfId="10129" xr:uid="{00000000-0005-0000-0000-000092270000}"/>
    <cellStyle name="Normal 15 2 3 3 8" xfId="10130" xr:uid="{00000000-0005-0000-0000-000093270000}"/>
    <cellStyle name="Normal 15 2 3 3 8 2" xfId="10131" xr:uid="{00000000-0005-0000-0000-000094270000}"/>
    <cellStyle name="Normal 15 2 3 3 8 2 2" xfId="10132" xr:uid="{00000000-0005-0000-0000-000095270000}"/>
    <cellStyle name="Normal 15 2 3 3 8 3" xfId="10133" xr:uid="{00000000-0005-0000-0000-000096270000}"/>
    <cellStyle name="Normal 15 2 3 3 9" xfId="10134" xr:uid="{00000000-0005-0000-0000-000097270000}"/>
    <cellStyle name="Normal 15 2 3 3 9 2" xfId="10135" xr:uid="{00000000-0005-0000-0000-000098270000}"/>
    <cellStyle name="Normal 15 2 3 4" xfId="10136" xr:uid="{00000000-0005-0000-0000-000099270000}"/>
    <cellStyle name="Normal 15 2 3 4 2" xfId="10137" xr:uid="{00000000-0005-0000-0000-00009A270000}"/>
    <cellStyle name="Normal 15 2 3 4 2 2" xfId="10138" xr:uid="{00000000-0005-0000-0000-00009B270000}"/>
    <cellStyle name="Normal 15 2 3 4 2 2 2" xfId="10139" xr:uid="{00000000-0005-0000-0000-00009C270000}"/>
    <cellStyle name="Normal 15 2 3 4 2 2 2 2" xfId="10140" xr:uid="{00000000-0005-0000-0000-00009D270000}"/>
    <cellStyle name="Normal 15 2 3 4 2 2 3" xfId="10141" xr:uid="{00000000-0005-0000-0000-00009E270000}"/>
    <cellStyle name="Normal 15 2 3 4 2 3" xfId="10142" xr:uid="{00000000-0005-0000-0000-00009F270000}"/>
    <cellStyle name="Normal 15 2 3 4 2 3 2" xfId="10143" xr:uid="{00000000-0005-0000-0000-0000A0270000}"/>
    <cellStyle name="Normal 15 2 3 4 2 3 2 2" xfId="10144" xr:uid="{00000000-0005-0000-0000-0000A1270000}"/>
    <cellStyle name="Normal 15 2 3 4 2 3 3" xfId="10145" xr:uid="{00000000-0005-0000-0000-0000A2270000}"/>
    <cellStyle name="Normal 15 2 3 4 2 4" xfId="10146" xr:uid="{00000000-0005-0000-0000-0000A3270000}"/>
    <cellStyle name="Normal 15 2 3 4 2 4 2" xfId="10147" xr:uid="{00000000-0005-0000-0000-0000A4270000}"/>
    <cellStyle name="Normal 15 2 3 4 2 4 2 2" xfId="10148" xr:uid="{00000000-0005-0000-0000-0000A5270000}"/>
    <cellStyle name="Normal 15 2 3 4 2 4 3" xfId="10149" xr:uid="{00000000-0005-0000-0000-0000A6270000}"/>
    <cellStyle name="Normal 15 2 3 4 2 5" xfId="10150" xr:uid="{00000000-0005-0000-0000-0000A7270000}"/>
    <cellStyle name="Normal 15 2 3 4 2 5 2" xfId="10151" xr:uid="{00000000-0005-0000-0000-0000A8270000}"/>
    <cellStyle name="Normal 15 2 3 4 2 6" xfId="10152" xr:uid="{00000000-0005-0000-0000-0000A9270000}"/>
    <cellStyle name="Normal 15 2 3 4 2 6 2" xfId="10153" xr:uid="{00000000-0005-0000-0000-0000AA270000}"/>
    <cellStyle name="Normal 15 2 3 4 2 7" xfId="10154" xr:uid="{00000000-0005-0000-0000-0000AB270000}"/>
    <cellStyle name="Normal 15 2 3 4 3" xfId="10155" xr:uid="{00000000-0005-0000-0000-0000AC270000}"/>
    <cellStyle name="Normal 15 2 3 4 3 2" xfId="10156" xr:uid="{00000000-0005-0000-0000-0000AD270000}"/>
    <cellStyle name="Normal 15 2 3 4 3 2 2" xfId="10157" xr:uid="{00000000-0005-0000-0000-0000AE270000}"/>
    <cellStyle name="Normal 15 2 3 4 3 2 2 2" xfId="10158" xr:uid="{00000000-0005-0000-0000-0000AF270000}"/>
    <cellStyle name="Normal 15 2 3 4 3 2 3" xfId="10159" xr:uid="{00000000-0005-0000-0000-0000B0270000}"/>
    <cellStyle name="Normal 15 2 3 4 3 3" xfId="10160" xr:uid="{00000000-0005-0000-0000-0000B1270000}"/>
    <cellStyle name="Normal 15 2 3 4 3 3 2" xfId="10161" xr:uid="{00000000-0005-0000-0000-0000B2270000}"/>
    <cellStyle name="Normal 15 2 3 4 3 3 2 2" xfId="10162" xr:uid="{00000000-0005-0000-0000-0000B3270000}"/>
    <cellStyle name="Normal 15 2 3 4 3 3 3" xfId="10163" xr:uid="{00000000-0005-0000-0000-0000B4270000}"/>
    <cellStyle name="Normal 15 2 3 4 3 4" xfId="10164" xr:uid="{00000000-0005-0000-0000-0000B5270000}"/>
    <cellStyle name="Normal 15 2 3 4 3 4 2" xfId="10165" xr:uid="{00000000-0005-0000-0000-0000B6270000}"/>
    <cellStyle name="Normal 15 2 3 4 3 4 2 2" xfId="10166" xr:uid="{00000000-0005-0000-0000-0000B7270000}"/>
    <cellStyle name="Normal 15 2 3 4 3 4 3" xfId="10167" xr:uid="{00000000-0005-0000-0000-0000B8270000}"/>
    <cellStyle name="Normal 15 2 3 4 3 5" xfId="10168" xr:uid="{00000000-0005-0000-0000-0000B9270000}"/>
    <cellStyle name="Normal 15 2 3 4 3 5 2" xfId="10169" xr:uid="{00000000-0005-0000-0000-0000BA270000}"/>
    <cellStyle name="Normal 15 2 3 4 3 6" xfId="10170" xr:uid="{00000000-0005-0000-0000-0000BB270000}"/>
    <cellStyle name="Normal 15 2 3 4 3 6 2" xfId="10171" xr:uid="{00000000-0005-0000-0000-0000BC270000}"/>
    <cellStyle name="Normal 15 2 3 4 3 7" xfId="10172" xr:uid="{00000000-0005-0000-0000-0000BD270000}"/>
    <cellStyle name="Normal 15 2 3 4 4" xfId="10173" xr:uid="{00000000-0005-0000-0000-0000BE270000}"/>
    <cellStyle name="Normal 15 2 3 4 4 2" xfId="10174" xr:uid="{00000000-0005-0000-0000-0000BF270000}"/>
    <cellStyle name="Normal 15 2 3 4 4 2 2" xfId="10175" xr:uid="{00000000-0005-0000-0000-0000C0270000}"/>
    <cellStyle name="Normal 15 2 3 4 4 3" xfId="10176" xr:uid="{00000000-0005-0000-0000-0000C1270000}"/>
    <cellStyle name="Normal 15 2 3 4 5" xfId="10177" xr:uid="{00000000-0005-0000-0000-0000C2270000}"/>
    <cellStyle name="Normal 15 2 3 4 5 2" xfId="10178" xr:uid="{00000000-0005-0000-0000-0000C3270000}"/>
    <cellStyle name="Normal 15 2 3 4 5 2 2" xfId="10179" xr:uid="{00000000-0005-0000-0000-0000C4270000}"/>
    <cellStyle name="Normal 15 2 3 4 5 3" xfId="10180" xr:uid="{00000000-0005-0000-0000-0000C5270000}"/>
    <cellStyle name="Normal 15 2 3 4 6" xfId="10181" xr:uid="{00000000-0005-0000-0000-0000C6270000}"/>
    <cellStyle name="Normal 15 2 3 4 6 2" xfId="10182" xr:uid="{00000000-0005-0000-0000-0000C7270000}"/>
    <cellStyle name="Normal 15 2 3 4 6 2 2" xfId="10183" xr:uid="{00000000-0005-0000-0000-0000C8270000}"/>
    <cellStyle name="Normal 15 2 3 4 6 3" xfId="10184" xr:uid="{00000000-0005-0000-0000-0000C9270000}"/>
    <cellStyle name="Normal 15 2 3 4 7" xfId="10185" xr:uid="{00000000-0005-0000-0000-0000CA270000}"/>
    <cellStyle name="Normal 15 2 3 4 7 2" xfId="10186" xr:uid="{00000000-0005-0000-0000-0000CB270000}"/>
    <cellStyle name="Normal 15 2 3 4 8" xfId="10187" xr:uid="{00000000-0005-0000-0000-0000CC270000}"/>
    <cellStyle name="Normal 15 2 3 4 8 2" xfId="10188" xr:uid="{00000000-0005-0000-0000-0000CD270000}"/>
    <cellStyle name="Normal 15 2 3 4 9" xfId="10189" xr:uid="{00000000-0005-0000-0000-0000CE270000}"/>
    <cellStyle name="Normal 15 2 3 5" xfId="10190" xr:uid="{00000000-0005-0000-0000-0000CF270000}"/>
    <cellStyle name="Normal 15 2 3 5 2" xfId="10191" xr:uid="{00000000-0005-0000-0000-0000D0270000}"/>
    <cellStyle name="Normal 15 2 3 5 2 2" xfId="10192" xr:uid="{00000000-0005-0000-0000-0000D1270000}"/>
    <cellStyle name="Normal 15 2 3 5 2 2 2" xfId="10193" xr:uid="{00000000-0005-0000-0000-0000D2270000}"/>
    <cellStyle name="Normal 15 2 3 5 2 2 2 2" xfId="10194" xr:uid="{00000000-0005-0000-0000-0000D3270000}"/>
    <cellStyle name="Normal 15 2 3 5 2 2 3" xfId="10195" xr:uid="{00000000-0005-0000-0000-0000D4270000}"/>
    <cellStyle name="Normal 15 2 3 5 2 3" xfId="10196" xr:uid="{00000000-0005-0000-0000-0000D5270000}"/>
    <cellStyle name="Normal 15 2 3 5 2 3 2" xfId="10197" xr:uid="{00000000-0005-0000-0000-0000D6270000}"/>
    <cellStyle name="Normal 15 2 3 5 2 3 2 2" xfId="10198" xr:uid="{00000000-0005-0000-0000-0000D7270000}"/>
    <cellStyle name="Normal 15 2 3 5 2 3 3" xfId="10199" xr:uid="{00000000-0005-0000-0000-0000D8270000}"/>
    <cellStyle name="Normal 15 2 3 5 2 4" xfId="10200" xr:uid="{00000000-0005-0000-0000-0000D9270000}"/>
    <cellStyle name="Normal 15 2 3 5 2 4 2" xfId="10201" xr:uid="{00000000-0005-0000-0000-0000DA270000}"/>
    <cellStyle name="Normal 15 2 3 5 2 4 2 2" xfId="10202" xr:uid="{00000000-0005-0000-0000-0000DB270000}"/>
    <cellStyle name="Normal 15 2 3 5 2 4 3" xfId="10203" xr:uid="{00000000-0005-0000-0000-0000DC270000}"/>
    <cellStyle name="Normal 15 2 3 5 2 5" xfId="10204" xr:uid="{00000000-0005-0000-0000-0000DD270000}"/>
    <cellStyle name="Normal 15 2 3 5 2 5 2" xfId="10205" xr:uid="{00000000-0005-0000-0000-0000DE270000}"/>
    <cellStyle name="Normal 15 2 3 5 2 6" xfId="10206" xr:uid="{00000000-0005-0000-0000-0000DF270000}"/>
    <cellStyle name="Normal 15 2 3 5 2 6 2" xfId="10207" xr:uid="{00000000-0005-0000-0000-0000E0270000}"/>
    <cellStyle name="Normal 15 2 3 5 2 7" xfId="10208" xr:uid="{00000000-0005-0000-0000-0000E1270000}"/>
    <cellStyle name="Normal 15 2 3 5 3" xfId="10209" xr:uid="{00000000-0005-0000-0000-0000E2270000}"/>
    <cellStyle name="Normal 15 2 3 5 3 2" xfId="10210" xr:uid="{00000000-0005-0000-0000-0000E3270000}"/>
    <cellStyle name="Normal 15 2 3 5 3 2 2" xfId="10211" xr:uid="{00000000-0005-0000-0000-0000E4270000}"/>
    <cellStyle name="Normal 15 2 3 5 3 3" xfId="10212" xr:uid="{00000000-0005-0000-0000-0000E5270000}"/>
    <cellStyle name="Normal 15 2 3 5 4" xfId="10213" xr:uid="{00000000-0005-0000-0000-0000E6270000}"/>
    <cellStyle name="Normal 15 2 3 5 4 2" xfId="10214" xr:uid="{00000000-0005-0000-0000-0000E7270000}"/>
    <cellStyle name="Normal 15 2 3 5 4 2 2" xfId="10215" xr:uid="{00000000-0005-0000-0000-0000E8270000}"/>
    <cellStyle name="Normal 15 2 3 5 4 3" xfId="10216" xr:uid="{00000000-0005-0000-0000-0000E9270000}"/>
    <cellStyle name="Normal 15 2 3 5 5" xfId="10217" xr:uid="{00000000-0005-0000-0000-0000EA270000}"/>
    <cellStyle name="Normal 15 2 3 5 5 2" xfId="10218" xr:uid="{00000000-0005-0000-0000-0000EB270000}"/>
    <cellStyle name="Normal 15 2 3 5 5 2 2" xfId="10219" xr:uid="{00000000-0005-0000-0000-0000EC270000}"/>
    <cellStyle name="Normal 15 2 3 5 5 3" xfId="10220" xr:uid="{00000000-0005-0000-0000-0000ED270000}"/>
    <cellStyle name="Normal 15 2 3 5 6" xfId="10221" xr:uid="{00000000-0005-0000-0000-0000EE270000}"/>
    <cellStyle name="Normal 15 2 3 5 6 2" xfId="10222" xr:uid="{00000000-0005-0000-0000-0000EF270000}"/>
    <cellStyle name="Normal 15 2 3 5 7" xfId="10223" xr:uid="{00000000-0005-0000-0000-0000F0270000}"/>
    <cellStyle name="Normal 15 2 3 5 7 2" xfId="10224" xr:uid="{00000000-0005-0000-0000-0000F1270000}"/>
    <cellStyle name="Normal 15 2 3 5 8" xfId="10225" xr:uid="{00000000-0005-0000-0000-0000F2270000}"/>
    <cellStyle name="Normal 15 2 3 6" xfId="10226" xr:uid="{00000000-0005-0000-0000-0000F3270000}"/>
    <cellStyle name="Normal 15 2 3 6 2" xfId="10227" xr:uid="{00000000-0005-0000-0000-0000F4270000}"/>
    <cellStyle name="Normal 15 2 3 6 2 2" xfId="10228" xr:uid="{00000000-0005-0000-0000-0000F5270000}"/>
    <cellStyle name="Normal 15 2 3 6 2 2 2" xfId="10229" xr:uid="{00000000-0005-0000-0000-0000F6270000}"/>
    <cellStyle name="Normal 15 2 3 6 2 3" xfId="10230" xr:uid="{00000000-0005-0000-0000-0000F7270000}"/>
    <cellStyle name="Normal 15 2 3 6 3" xfId="10231" xr:uid="{00000000-0005-0000-0000-0000F8270000}"/>
    <cellStyle name="Normal 15 2 3 6 3 2" xfId="10232" xr:uid="{00000000-0005-0000-0000-0000F9270000}"/>
    <cellStyle name="Normal 15 2 3 6 3 2 2" xfId="10233" xr:uid="{00000000-0005-0000-0000-0000FA270000}"/>
    <cellStyle name="Normal 15 2 3 6 3 3" xfId="10234" xr:uid="{00000000-0005-0000-0000-0000FB270000}"/>
    <cellStyle name="Normal 15 2 3 6 4" xfId="10235" xr:uid="{00000000-0005-0000-0000-0000FC270000}"/>
    <cellStyle name="Normal 15 2 3 6 4 2" xfId="10236" xr:uid="{00000000-0005-0000-0000-0000FD270000}"/>
    <cellStyle name="Normal 15 2 3 6 4 2 2" xfId="10237" xr:uid="{00000000-0005-0000-0000-0000FE270000}"/>
    <cellStyle name="Normal 15 2 3 6 4 3" xfId="10238" xr:uid="{00000000-0005-0000-0000-0000FF270000}"/>
    <cellStyle name="Normal 15 2 3 6 5" xfId="10239" xr:uid="{00000000-0005-0000-0000-000000280000}"/>
    <cellStyle name="Normal 15 2 3 6 5 2" xfId="10240" xr:uid="{00000000-0005-0000-0000-000001280000}"/>
    <cellStyle name="Normal 15 2 3 6 6" xfId="10241" xr:uid="{00000000-0005-0000-0000-000002280000}"/>
    <cellStyle name="Normal 15 2 3 6 6 2" xfId="10242" xr:uid="{00000000-0005-0000-0000-000003280000}"/>
    <cellStyle name="Normal 15 2 3 6 7" xfId="10243" xr:uid="{00000000-0005-0000-0000-000004280000}"/>
    <cellStyle name="Normal 15 2 3 7" xfId="10244" xr:uid="{00000000-0005-0000-0000-000005280000}"/>
    <cellStyle name="Normal 15 2 3 7 2" xfId="10245" xr:uid="{00000000-0005-0000-0000-000006280000}"/>
    <cellStyle name="Normal 15 2 3 7 2 2" xfId="10246" xr:uid="{00000000-0005-0000-0000-000007280000}"/>
    <cellStyle name="Normal 15 2 3 7 2 2 2" xfId="10247" xr:uid="{00000000-0005-0000-0000-000008280000}"/>
    <cellStyle name="Normal 15 2 3 7 2 3" xfId="10248" xr:uid="{00000000-0005-0000-0000-000009280000}"/>
    <cellStyle name="Normal 15 2 3 7 3" xfId="10249" xr:uid="{00000000-0005-0000-0000-00000A280000}"/>
    <cellStyle name="Normal 15 2 3 7 3 2" xfId="10250" xr:uid="{00000000-0005-0000-0000-00000B280000}"/>
    <cellStyle name="Normal 15 2 3 7 3 2 2" xfId="10251" xr:uid="{00000000-0005-0000-0000-00000C280000}"/>
    <cellStyle name="Normal 15 2 3 7 3 3" xfId="10252" xr:uid="{00000000-0005-0000-0000-00000D280000}"/>
    <cellStyle name="Normal 15 2 3 7 4" xfId="10253" xr:uid="{00000000-0005-0000-0000-00000E280000}"/>
    <cellStyle name="Normal 15 2 3 7 4 2" xfId="10254" xr:uid="{00000000-0005-0000-0000-00000F280000}"/>
    <cellStyle name="Normal 15 2 3 7 4 2 2" xfId="10255" xr:uid="{00000000-0005-0000-0000-000010280000}"/>
    <cellStyle name="Normal 15 2 3 7 4 3" xfId="10256" xr:uid="{00000000-0005-0000-0000-000011280000}"/>
    <cellStyle name="Normal 15 2 3 7 5" xfId="10257" xr:uid="{00000000-0005-0000-0000-000012280000}"/>
    <cellStyle name="Normal 15 2 3 7 5 2" xfId="10258" xr:uid="{00000000-0005-0000-0000-000013280000}"/>
    <cellStyle name="Normal 15 2 3 7 6" xfId="10259" xr:uid="{00000000-0005-0000-0000-000014280000}"/>
    <cellStyle name="Normal 15 2 3 7 6 2" xfId="10260" xr:uid="{00000000-0005-0000-0000-000015280000}"/>
    <cellStyle name="Normal 15 2 3 7 7" xfId="10261" xr:uid="{00000000-0005-0000-0000-000016280000}"/>
    <cellStyle name="Normal 15 2 3 8" xfId="10262" xr:uid="{00000000-0005-0000-0000-000017280000}"/>
    <cellStyle name="Normal 15 2 3 8 2" xfId="10263" xr:uid="{00000000-0005-0000-0000-000018280000}"/>
    <cellStyle name="Normal 15 2 3 8 2 2" xfId="10264" xr:uid="{00000000-0005-0000-0000-000019280000}"/>
    <cellStyle name="Normal 15 2 3 8 3" xfId="10265" xr:uid="{00000000-0005-0000-0000-00001A280000}"/>
    <cellStyle name="Normal 15 2 3 9" xfId="10266" xr:uid="{00000000-0005-0000-0000-00001B280000}"/>
    <cellStyle name="Normal 15 2 3 9 2" xfId="10267" xr:uid="{00000000-0005-0000-0000-00001C280000}"/>
    <cellStyle name="Normal 15 2 3 9 2 2" xfId="10268" xr:uid="{00000000-0005-0000-0000-00001D280000}"/>
    <cellStyle name="Normal 15 2 3 9 3" xfId="10269" xr:uid="{00000000-0005-0000-0000-00001E280000}"/>
    <cellStyle name="Normal 15 2 3_Confidential Information" xfId="10270" xr:uid="{00000000-0005-0000-0000-00001F280000}"/>
    <cellStyle name="Normal 15 2 4" xfId="10271" xr:uid="{00000000-0005-0000-0000-000020280000}"/>
    <cellStyle name="Normal 15 2 4 10" xfId="10272" xr:uid="{00000000-0005-0000-0000-000021280000}"/>
    <cellStyle name="Normal 15 2 4 10 2" xfId="10273" xr:uid="{00000000-0005-0000-0000-000022280000}"/>
    <cellStyle name="Normal 15 2 4 11" xfId="10274" xr:uid="{00000000-0005-0000-0000-000023280000}"/>
    <cellStyle name="Normal 15 2 4 2" xfId="10275" xr:uid="{00000000-0005-0000-0000-000024280000}"/>
    <cellStyle name="Normal 15 2 4 2 2" xfId="10276" xr:uid="{00000000-0005-0000-0000-000025280000}"/>
    <cellStyle name="Normal 15 2 4 2 2 2" xfId="10277" xr:uid="{00000000-0005-0000-0000-000026280000}"/>
    <cellStyle name="Normal 15 2 4 2 2 2 2" xfId="10278" xr:uid="{00000000-0005-0000-0000-000027280000}"/>
    <cellStyle name="Normal 15 2 4 2 2 2 2 2" xfId="10279" xr:uid="{00000000-0005-0000-0000-000028280000}"/>
    <cellStyle name="Normal 15 2 4 2 2 2 3" xfId="10280" xr:uid="{00000000-0005-0000-0000-000029280000}"/>
    <cellStyle name="Normal 15 2 4 2 2 3" xfId="10281" xr:uid="{00000000-0005-0000-0000-00002A280000}"/>
    <cellStyle name="Normal 15 2 4 2 2 3 2" xfId="10282" xr:uid="{00000000-0005-0000-0000-00002B280000}"/>
    <cellStyle name="Normal 15 2 4 2 2 3 2 2" xfId="10283" xr:uid="{00000000-0005-0000-0000-00002C280000}"/>
    <cellStyle name="Normal 15 2 4 2 2 3 3" xfId="10284" xr:uid="{00000000-0005-0000-0000-00002D280000}"/>
    <cellStyle name="Normal 15 2 4 2 2 4" xfId="10285" xr:uid="{00000000-0005-0000-0000-00002E280000}"/>
    <cellStyle name="Normal 15 2 4 2 2 4 2" xfId="10286" xr:uid="{00000000-0005-0000-0000-00002F280000}"/>
    <cellStyle name="Normal 15 2 4 2 2 4 2 2" xfId="10287" xr:uid="{00000000-0005-0000-0000-000030280000}"/>
    <cellStyle name="Normal 15 2 4 2 2 4 3" xfId="10288" xr:uid="{00000000-0005-0000-0000-000031280000}"/>
    <cellStyle name="Normal 15 2 4 2 2 5" xfId="10289" xr:uid="{00000000-0005-0000-0000-000032280000}"/>
    <cellStyle name="Normal 15 2 4 2 2 5 2" xfId="10290" xr:uid="{00000000-0005-0000-0000-000033280000}"/>
    <cellStyle name="Normal 15 2 4 2 2 6" xfId="10291" xr:uid="{00000000-0005-0000-0000-000034280000}"/>
    <cellStyle name="Normal 15 2 4 2 2 6 2" xfId="10292" xr:uid="{00000000-0005-0000-0000-000035280000}"/>
    <cellStyle name="Normal 15 2 4 2 2 7" xfId="10293" xr:uid="{00000000-0005-0000-0000-000036280000}"/>
    <cellStyle name="Normal 15 2 4 2 3" xfId="10294" xr:uid="{00000000-0005-0000-0000-000037280000}"/>
    <cellStyle name="Normal 15 2 4 2 3 2" xfId="10295" xr:uid="{00000000-0005-0000-0000-000038280000}"/>
    <cellStyle name="Normal 15 2 4 2 3 2 2" xfId="10296" xr:uid="{00000000-0005-0000-0000-000039280000}"/>
    <cellStyle name="Normal 15 2 4 2 3 2 2 2" xfId="10297" xr:uid="{00000000-0005-0000-0000-00003A280000}"/>
    <cellStyle name="Normal 15 2 4 2 3 2 3" xfId="10298" xr:uid="{00000000-0005-0000-0000-00003B280000}"/>
    <cellStyle name="Normal 15 2 4 2 3 3" xfId="10299" xr:uid="{00000000-0005-0000-0000-00003C280000}"/>
    <cellStyle name="Normal 15 2 4 2 3 3 2" xfId="10300" xr:uid="{00000000-0005-0000-0000-00003D280000}"/>
    <cellStyle name="Normal 15 2 4 2 3 3 2 2" xfId="10301" xr:uid="{00000000-0005-0000-0000-00003E280000}"/>
    <cellStyle name="Normal 15 2 4 2 3 3 3" xfId="10302" xr:uid="{00000000-0005-0000-0000-00003F280000}"/>
    <cellStyle name="Normal 15 2 4 2 3 4" xfId="10303" xr:uid="{00000000-0005-0000-0000-000040280000}"/>
    <cellStyle name="Normal 15 2 4 2 3 4 2" xfId="10304" xr:uid="{00000000-0005-0000-0000-000041280000}"/>
    <cellStyle name="Normal 15 2 4 2 3 4 2 2" xfId="10305" xr:uid="{00000000-0005-0000-0000-000042280000}"/>
    <cellStyle name="Normal 15 2 4 2 3 4 3" xfId="10306" xr:uid="{00000000-0005-0000-0000-000043280000}"/>
    <cellStyle name="Normal 15 2 4 2 3 5" xfId="10307" xr:uid="{00000000-0005-0000-0000-000044280000}"/>
    <cellStyle name="Normal 15 2 4 2 3 5 2" xfId="10308" xr:uid="{00000000-0005-0000-0000-000045280000}"/>
    <cellStyle name="Normal 15 2 4 2 3 6" xfId="10309" xr:uid="{00000000-0005-0000-0000-000046280000}"/>
    <cellStyle name="Normal 15 2 4 2 3 6 2" xfId="10310" xr:uid="{00000000-0005-0000-0000-000047280000}"/>
    <cellStyle name="Normal 15 2 4 2 3 7" xfId="10311" xr:uid="{00000000-0005-0000-0000-000048280000}"/>
    <cellStyle name="Normal 15 2 4 2 4" xfId="10312" xr:uid="{00000000-0005-0000-0000-000049280000}"/>
    <cellStyle name="Normal 15 2 4 2 4 2" xfId="10313" xr:uid="{00000000-0005-0000-0000-00004A280000}"/>
    <cellStyle name="Normal 15 2 4 2 4 2 2" xfId="10314" xr:uid="{00000000-0005-0000-0000-00004B280000}"/>
    <cellStyle name="Normal 15 2 4 2 4 3" xfId="10315" xr:uid="{00000000-0005-0000-0000-00004C280000}"/>
    <cellStyle name="Normal 15 2 4 2 5" xfId="10316" xr:uid="{00000000-0005-0000-0000-00004D280000}"/>
    <cellStyle name="Normal 15 2 4 2 5 2" xfId="10317" xr:uid="{00000000-0005-0000-0000-00004E280000}"/>
    <cellStyle name="Normal 15 2 4 2 5 2 2" xfId="10318" xr:uid="{00000000-0005-0000-0000-00004F280000}"/>
    <cellStyle name="Normal 15 2 4 2 5 3" xfId="10319" xr:uid="{00000000-0005-0000-0000-000050280000}"/>
    <cellStyle name="Normal 15 2 4 2 6" xfId="10320" xr:uid="{00000000-0005-0000-0000-000051280000}"/>
    <cellStyle name="Normal 15 2 4 2 6 2" xfId="10321" xr:uid="{00000000-0005-0000-0000-000052280000}"/>
    <cellStyle name="Normal 15 2 4 2 6 2 2" xfId="10322" xr:uid="{00000000-0005-0000-0000-000053280000}"/>
    <cellStyle name="Normal 15 2 4 2 6 3" xfId="10323" xr:uid="{00000000-0005-0000-0000-000054280000}"/>
    <cellStyle name="Normal 15 2 4 2 7" xfId="10324" xr:uid="{00000000-0005-0000-0000-000055280000}"/>
    <cellStyle name="Normal 15 2 4 2 7 2" xfId="10325" xr:uid="{00000000-0005-0000-0000-000056280000}"/>
    <cellStyle name="Normal 15 2 4 2 8" xfId="10326" xr:uid="{00000000-0005-0000-0000-000057280000}"/>
    <cellStyle name="Normal 15 2 4 2 8 2" xfId="10327" xr:uid="{00000000-0005-0000-0000-000058280000}"/>
    <cellStyle name="Normal 15 2 4 2 9" xfId="10328" xr:uid="{00000000-0005-0000-0000-000059280000}"/>
    <cellStyle name="Normal 15 2 4 3" xfId="10329" xr:uid="{00000000-0005-0000-0000-00005A280000}"/>
    <cellStyle name="Normal 15 2 4 3 2" xfId="10330" xr:uid="{00000000-0005-0000-0000-00005B280000}"/>
    <cellStyle name="Normal 15 2 4 3 2 2" xfId="10331" xr:uid="{00000000-0005-0000-0000-00005C280000}"/>
    <cellStyle name="Normal 15 2 4 3 2 2 2" xfId="10332" xr:uid="{00000000-0005-0000-0000-00005D280000}"/>
    <cellStyle name="Normal 15 2 4 3 2 2 2 2" xfId="10333" xr:uid="{00000000-0005-0000-0000-00005E280000}"/>
    <cellStyle name="Normal 15 2 4 3 2 2 3" xfId="10334" xr:uid="{00000000-0005-0000-0000-00005F280000}"/>
    <cellStyle name="Normal 15 2 4 3 2 3" xfId="10335" xr:uid="{00000000-0005-0000-0000-000060280000}"/>
    <cellStyle name="Normal 15 2 4 3 2 3 2" xfId="10336" xr:uid="{00000000-0005-0000-0000-000061280000}"/>
    <cellStyle name="Normal 15 2 4 3 2 3 2 2" xfId="10337" xr:uid="{00000000-0005-0000-0000-000062280000}"/>
    <cellStyle name="Normal 15 2 4 3 2 3 3" xfId="10338" xr:uid="{00000000-0005-0000-0000-000063280000}"/>
    <cellStyle name="Normal 15 2 4 3 2 4" xfId="10339" xr:uid="{00000000-0005-0000-0000-000064280000}"/>
    <cellStyle name="Normal 15 2 4 3 2 4 2" xfId="10340" xr:uid="{00000000-0005-0000-0000-000065280000}"/>
    <cellStyle name="Normal 15 2 4 3 2 4 2 2" xfId="10341" xr:uid="{00000000-0005-0000-0000-000066280000}"/>
    <cellStyle name="Normal 15 2 4 3 2 4 3" xfId="10342" xr:uid="{00000000-0005-0000-0000-000067280000}"/>
    <cellStyle name="Normal 15 2 4 3 2 5" xfId="10343" xr:uid="{00000000-0005-0000-0000-000068280000}"/>
    <cellStyle name="Normal 15 2 4 3 2 5 2" xfId="10344" xr:uid="{00000000-0005-0000-0000-000069280000}"/>
    <cellStyle name="Normal 15 2 4 3 2 6" xfId="10345" xr:uid="{00000000-0005-0000-0000-00006A280000}"/>
    <cellStyle name="Normal 15 2 4 3 2 6 2" xfId="10346" xr:uid="{00000000-0005-0000-0000-00006B280000}"/>
    <cellStyle name="Normal 15 2 4 3 2 7" xfId="10347" xr:uid="{00000000-0005-0000-0000-00006C280000}"/>
    <cellStyle name="Normal 15 2 4 3 3" xfId="10348" xr:uid="{00000000-0005-0000-0000-00006D280000}"/>
    <cellStyle name="Normal 15 2 4 3 3 2" xfId="10349" xr:uid="{00000000-0005-0000-0000-00006E280000}"/>
    <cellStyle name="Normal 15 2 4 3 3 2 2" xfId="10350" xr:uid="{00000000-0005-0000-0000-00006F280000}"/>
    <cellStyle name="Normal 15 2 4 3 3 3" xfId="10351" xr:uid="{00000000-0005-0000-0000-000070280000}"/>
    <cellStyle name="Normal 15 2 4 3 4" xfId="10352" xr:uid="{00000000-0005-0000-0000-000071280000}"/>
    <cellStyle name="Normal 15 2 4 3 4 2" xfId="10353" xr:uid="{00000000-0005-0000-0000-000072280000}"/>
    <cellStyle name="Normal 15 2 4 3 4 2 2" xfId="10354" xr:uid="{00000000-0005-0000-0000-000073280000}"/>
    <cellStyle name="Normal 15 2 4 3 4 3" xfId="10355" xr:uid="{00000000-0005-0000-0000-000074280000}"/>
    <cellStyle name="Normal 15 2 4 3 5" xfId="10356" xr:uid="{00000000-0005-0000-0000-000075280000}"/>
    <cellStyle name="Normal 15 2 4 3 5 2" xfId="10357" xr:uid="{00000000-0005-0000-0000-000076280000}"/>
    <cellStyle name="Normal 15 2 4 3 5 2 2" xfId="10358" xr:uid="{00000000-0005-0000-0000-000077280000}"/>
    <cellStyle name="Normal 15 2 4 3 5 3" xfId="10359" xr:uid="{00000000-0005-0000-0000-000078280000}"/>
    <cellStyle name="Normal 15 2 4 3 6" xfId="10360" xr:uid="{00000000-0005-0000-0000-000079280000}"/>
    <cellStyle name="Normal 15 2 4 3 6 2" xfId="10361" xr:uid="{00000000-0005-0000-0000-00007A280000}"/>
    <cellStyle name="Normal 15 2 4 3 7" xfId="10362" xr:uid="{00000000-0005-0000-0000-00007B280000}"/>
    <cellStyle name="Normal 15 2 4 3 7 2" xfId="10363" xr:uid="{00000000-0005-0000-0000-00007C280000}"/>
    <cellStyle name="Normal 15 2 4 3 8" xfId="10364" xr:uid="{00000000-0005-0000-0000-00007D280000}"/>
    <cellStyle name="Normal 15 2 4 4" xfId="10365" xr:uid="{00000000-0005-0000-0000-00007E280000}"/>
    <cellStyle name="Normal 15 2 4 4 2" xfId="10366" xr:uid="{00000000-0005-0000-0000-00007F280000}"/>
    <cellStyle name="Normal 15 2 4 4 2 2" xfId="10367" xr:uid="{00000000-0005-0000-0000-000080280000}"/>
    <cellStyle name="Normal 15 2 4 4 2 2 2" xfId="10368" xr:uid="{00000000-0005-0000-0000-000081280000}"/>
    <cellStyle name="Normal 15 2 4 4 2 3" xfId="10369" xr:uid="{00000000-0005-0000-0000-000082280000}"/>
    <cellStyle name="Normal 15 2 4 4 3" xfId="10370" xr:uid="{00000000-0005-0000-0000-000083280000}"/>
    <cellStyle name="Normal 15 2 4 4 3 2" xfId="10371" xr:uid="{00000000-0005-0000-0000-000084280000}"/>
    <cellStyle name="Normal 15 2 4 4 3 2 2" xfId="10372" xr:uid="{00000000-0005-0000-0000-000085280000}"/>
    <cellStyle name="Normal 15 2 4 4 3 3" xfId="10373" xr:uid="{00000000-0005-0000-0000-000086280000}"/>
    <cellStyle name="Normal 15 2 4 4 4" xfId="10374" xr:uid="{00000000-0005-0000-0000-000087280000}"/>
    <cellStyle name="Normal 15 2 4 4 4 2" xfId="10375" xr:uid="{00000000-0005-0000-0000-000088280000}"/>
    <cellStyle name="Normal 15 2 4 4 4 2 2" xfId="10376" xr:uid="{00000000-0005-0000-0000-000089280000}"/>
    <cellStyle name="Normal 15 2 4 4 4 3" xfId="10377" xr:uid="{00000000-0005-0000-0000-00008A280000}"/>
    <cellStyle name="Normal 15 2 4 4 5" xfId="10378" xr:uid="{00000000-0005-0000-0000-00008B280000}"/>
    <cellStyle name="Normal 15 2 4 4 5 2" xfId="10379" xr:uid="{00000000-0005-0000-0000-00008C280000}"/>
    <cellStyle name="Normal 15 2 4 4 6" xfId="10380" xr:uid="{00000000-0005-0000-0000-00008D280000}"/>
    <cellStyle name="Normal 15 2 4 4 6 2" xfId="10381" xr:uid="{00000000-0005-0000-0000-00008E280000}"/>
    <cellStyle name="Normal 15 2 4 4 7" xfId="10382" xr:uid="{00000000-0005-0000-0000-00008F280000}"/>
    <cellStyle name="Normal 15 2 4 5" xfId="10383" xr:uid="{00000000-0005-0000-0000-000090280000}"/>
    <cellStyle name="Normal 15 2 4 5 2" xfId="10384" xr:uid="{00000000-0005-0000-0000-000091280000}"/>
    <cellStyle name="Normal 15 2 4 5 2 2" xfId="10385" xr:uid="{00000000-0005-0000-0000-000092280000}"/>
    <cellStyle name="Normal 15 2 4 5 2 2 2" xfId="10386" xr:uid="{00000000-0005-0000-0000-000093280000}"/>
    <cellStyle name="Normal 15 2 4 5 2 3" xfId="10387" xr:uid="{00000000-0005-0000-0000-000094280000}"/>
    <cellStyle name="Normal 15 2 4 5 3" xfId="10388" xr:uid="{00000000-0005-0000-0000-000095280000}"/>
    <cellStyle name="Normal 15 2 4 5 3 2" xfId="10389" xr:uid="{00000000-0005-0000-0000-000096280000}"/>
    <cellStyle name="Normal 15 2 4 5 3 2 2" xfId="10390" xr:uid="{00000000-0005-0000-0000-000097280000}"/>
    <cellStyle name="Normal 15 2 4 5 3 3" xfId="10391" xr:uid="{00000000-0005-0000-0000-000098280000}"/>
    <cellStyle name="Normal 15 2 4 5 4" xfId="10392" xr:uid="{00000000-0005-0000-0000-000099280000}"/>
    <cellStyle name="Normal 15 2 4 5 4 2" xfId="10393" xr:uid="{00000000-0005-0000-0000-00009A280000}"/>
    <cellStyle name="Normal 15 2 4 5 4 2 2" xfId="10394" xr:uid="{00000000-0005-0000-0000-00009B280000}"/>
    <cellStyle name="Normal 15 2 4 5 4 3" xfId="10395" xr:uid="{00000000-0005-0000-0000-00009C280000}"/>
    <cellStyle name="Normal 15 2 4 5 5" xfId="10396" xr:uid="{00000000-0005-0000-0000-00009D280000}"/>
    <cellStyle name="Normal 15 2 4 5 5 2" xfId="10397" xr:uid="{00000000-0005-0000-0000-00009E280000}"/>
    <cellStyle name="Normal 15 2 4 5 6" xfId="10398" xr:uid="{00000000-0005-0000-0000-00009F280000}"/>
    <cellStyle name="Normal 15 2 4 5 6 2" xfId="10399" xr:uid="{00000000-0005-0000-0000-0000A0280000}"/>
    <cellStyle name="Normal 15 2 4 5 7" xfId="10400" xr:uid="{00000000-0005-0000-0000-0000A1280000}"/>
    <cellStyle name="Normal 15 2 4 6" xfId="10401" xr:uid="{00000000-0005-0000-0000-0000A2280000}"/>
    <cellStyle name="Normal 15 2 4 6 2" xfId="10402" xr:uid="{00000000-0005-0000-0000-0000A3280000}"/>
    <cellStyle name="Normal 15 2 4 6 2 2" xfId="10403" xr:uid="{00000000-0005-0000-0000-0000A4280000}"/>
    <cellStyle name="Normal 15 2 4 6 3" xfId="10404" xr:uid="{00000000-0005-0000-0000-0000A5280000}"/>
    <cellStyle name="Normal 15 2 4 7" xfId="10405" xr:uid="{00000000-0005-0000-0000-0000A6280000}"/>
    <cellStyle name="Normal 15 2 4 7 2" xfId="10406" xr:uid="{00000000-0005-0000-0000-0000A7280000}"/>
    <cellStyle name="Normal 15 2 4 7 2 2" xfId="10407" xr:uid="{00000000-0005-0000-0000-0000A8280000}"/>
    <cellStyle name="Normal 15 2 4 7 3" xfId="10408" xr:uid="{00000000-0005-0000-0000-0000A9280000}"/>
    <cellStyle name="Normal 15 2 4 8" xfId="10409" xr:uid="{00000000-0005-0000-0000-0000AA280000}"/>
    <cellStyle name="Normal 15 2 4 8 2" xfId="10410" xr:uid="{00000000-0005-0000-0000-0000AB280000}"/>
    <cellStyle name="Normal 15 2 4 8 2 2" xfId="10411" xr:uid="{00000000-0005-0000-0000-0000AC280000}"/>
    <cellStyle name="Normal 15 2 4 8 3" xfId="10412" xr:uid="{00000000-0005-0000-0000-0000AD280000}"/>
    <cellStyle name="Normal 15 2 4 9" xfId="10413" xr:uid="{00000000-0005-0000-0000-0000AE280000}"/>
    <cellStyle name="Normal 15 2 4 9 2" xfId="10414" xr:uid="{00000000-0005-0000-0000-0000AF280000}"/>
    <cellStyle name="Normal 15 2 5" xfId="10415" xr:uid="{00000000-0005-0000-0000-0000B0280000}"/>
    <cellStyle name="Normal 15 2 5 10" xfId="10416" xr:uid="{00000000-0005-0000-0000-0000B1280000}"/>
    <cellStyle name="Normal 15 2 5 10 2" xfId="10417" xr:uid="{00000000-0005-0000-0000-0000B2280000}"/>
    <cellStyle name="Normal 15 2 5 11" xfId="10418" xr:uid="{00000000-0005-0000-0000-0000B3280000}"/>
    <cellStyle name="Normal 15 2 5 2" xfId="10419" xr:uid="{00000000-0005-0000-0000-0000B4280000}"/>
    <cellStyle name="Normal 15 2 5 2 2" xfId="10420" xr:uid="{00000000-0005-0000-0000-0000B5280000}"/>
    <cellStyle name="Normal 15 2 5 2 2 2" xfId="10421" xr:uid="{00000000-0005-0000-0000-0000B6280000}"/>
    <cellStyle name="Normal 15 2 5 2 2 2 2" xfId="10422" xr:uid="{00000000-0005-0000-0000-0000B7280000}"/>
    <cellStyle name="Normal 15 2 5 2 2 2 2 2" xfId="10423" xr:uid="{00000000-0005-0000-0000-0000B8280000}"/>
    <cellStyle name="Normal 15 2 5 2 2 2 3" xfId="10424" xr:uid="{00000000-0005-0000-0000-0000B9280000}"/>
    <cellStyle name="Normal 15 2 5 2 2 3" xfId="10425" xr:uid="{00000000-0005-0000-0000-0000BA280000}"/>
    <cellStyle name="Normal 15 2 5 2 2 3 2" xfId="10426" xr:uid="{00000000-0005-0000-0000-0000BB280000}"/>
    <cellStyle name="Normal 15 2 5 2 2 3 2 2" xfId="10427" xr:uid="{00000000-0005-0000-0000-0000BC280000}"/>
    <cellStyle name="Normal 15 2 5 2 2 3 3" xfId="10428" xr:uid="{00000000-0005-0000-0000-0000BD280000}"/>
    <cellStyle name="Normal 15 2 5 2 2 4" xfId="10429" xr:uid="{00000000-0005-0000-0000-0000BE280000}"/>
    <cellStyle name="Normal 15 2 5 2 2 4 2" xfId="10430" xr:uid="{00000000-0005-0000-0000-0000BF280000}"/>
    <cellStyle name="Normal 15 2 5 2 2 4 2 2" xfId="10431" xr:uid="{00000000-0005-0000-0000-0000C0280000}"/>
    <cellStyle name="Normal 15 2 5 2 2 4 3" xfId="10432" xr:uid="{00000000-0005-0000-0000-0000C1280000}"/>
    <cellStyle name="Normal 15 2 5 2 2 5" xfId="10433" xr:uid="{00000000-0005-0000-0000-0000C2280000}"/>
    <cellStyle name="Normal 15 2 5 2 2 5 2" xfId="10434" xr:uid="{00000000-0005-0000-0000-0000C3280000}"/>
    <cellStyle name="Normal 15 2 5 2 2 6" xfId="10435" xr:uid="{00000000-0005-0000-0000-0000C4280000}"/>
    <cellStyle name="Normal 15 2 5 2 2 6 2" xfId="10436" xr:uid="{00000000-0005-0000-0000-0000C5280000}"/>
    <cellStyle name="Normal 15 2 5 2 2 7" xfId="10437" xr:uid="{00000000-0005-0000-0000-0000C6280000}"/>
    <cellStyle name="Normal 15 2 5 2 3" xfId="10438" xr:uid="{00000000-0005-0000-0000-0000C7280000}"/>
    <cellStyle name="Normal 15 2 5 2 3 2" xfId="10439" xr:uid="{00000000-0005-0000-0000-0000C8280000}"/>
    <cellStyle name="Normal 15 2 5 2 3 2 2" xfId="10440" xr:uid="{00000000-0005-0000-0000-0000C9280000}"/>
    <cellStyle name="Normal 15 2 5 2 3 2 2 2" xfId="10441" xr:uid="{00000000-0005-0000-0000-0000CA280000}"/>
    <cellStyle name="Normal 15 2 5 2 3 2 3" xfId="10442" xr:uid="{00000000-0005-0000-0000-0000CB280000}"/>
    <cellStyle name="Normal 15 2 5 2 3 3" xfId="10443" xr:uid="{00000000-0005-0000-0000-0000CC280000}"/>
    <cellStyle name="Normal 15 2 5 2 3 3 2" xfId="10444" xr:uid="{00000000-0005-0000-0000-0000CD280000}"/>
    <cellStyle name="Normal 15 2 5 2 3 3 2 2" xfId="10445" xr:uid="{00000000-0005-0000-0000-0000CE280000}"/>
    <cellStyle name="Normal 15 2 5 2 3 3 3" xfId="10446" xr:uid="{00000000-0005-0000-0000-0000CF280000}"/>
    <cellStyle name="Normal 15 2 5 2 3 4" xfId="10447" xr:uid="{00000000-0005-0000-0000-0000D0280000}"/>
    <cellStyle name="Normal 15 2 5 2 3 4 2" xfId="10448" xr:uid="{00000000-0005-0000-0000-0000D1280000}"/>
    <cellStyle name="Normal 15 2 5 2 3 4 2 2" xfId="10449" xr:uid="{00000000-0005-0000-0000-0000D2280000}"/>
    <cellStyle name="Normal 15 2 5 2 3 4 3" xfId="10450" xr:uid="{00000000-0005-0000-0000-0000D3280000}"/>
    <cellStyle name="Normal 15 2 5 2 3 5" xfId="10451" xr:uid="{00000000-0005-0000-0000-0000D4280000}"/>
    <cellStyle name="Normal 15 2 5 2 3 5 2" xfId="10452" xr:uid="{00000000-0005-0000-0000-0000D5280000}"/>
    <cellStyle name="Normal 15 2 5 2 3 6" xfId="10453" xr:uid="{00000000-0005-0000-0000-0000D6280000}"/>
    <cellStyle name="Normal 15 2 5 2 3 6 2" xfId="10454" xr:uid="{00000000-0005-0000-0000-0000D7280000}"/>
    <cellStyle name="Normal 15 2 5 2 3 7" xfId="10455" xr:uid="{00000000-0005-0000-0000-0000D8280000}"/>
    <cellStyle name="Normal 15 2 5 2 4" xfId="10456" xr:uid="{00000000-0005-0000-0000-0000D9280000}"/>
    <cellStyle name="Normal 15 2 5 2 4 2" xfId="10457" xr:uid="{00000000-0005-0000-0000-0000DA280000}"/>
    <cellStyle name="Normal 15 2 5 2 4 2 2" xfId="10458" xr:uid="{00000000-0005-0000-0000-0000DB280000}"/>
    <cellStyle name="Normal 15 2 5 2 4 3" xfId="10459" xr:uid="{00000000-0005-0000-0000-0000DC280000}"/>
    <cellStyle name="Normal 15 2 5 2 5" xfId="10460" xr:uid="{00000000-0005-0000-0000-0000DD280000}"/>
    <cellStyle name="Normal 15 2 5 2 5 2" xfId="10461" xr:uid="{00000000-0005-0000-0000-0000DE280000}"/>
    <cellStyle name="Normal 15 2 5 2 5 2 2" xfId="10462" xr:uid="{00000000-0005-0000-0000-0000DF280000}"/>
    <cellStyle name="Normal 15 2 5 2 5 3" xfId="10463" xr:uid="{00000000-0005-0000-0000-0000E0280000}"/>
    <cellStyle name="Normal 15 2 5 2 6" xfId="10464" xr:uid="{00000000-0005-0000-0000-0000E1280000}"/>
    <cellStyle name="Normal 15 2 5 2 6 2" xfId="10465" xr:uid="{00000000-0005-0000-0000-0000E2280000}"/>
    <cellStyle name="Normal 15 2 5 2 6 2 2" xfId="10466" xr:uid="{00000000-0005-0000-0000-0000E3280000}"/>
    <cellStyle name="Normal 15 2 5 2 6 3" xfId="10467" xr:uid="{00000000-0005-0000-0000-0000E4280000}"/>
    <cellStyle name="Normal 15 2 5 2 7" xfId="10468" xr:uid="{00000000-0005-0000-0000-0000E5280000}"/>
    <cellStyle name="Normal 15 2 5 2 7 2" xfId="10469" xr:uid="{00000000-0005-0000-0000-0000E6280000}"/>
    <cellStyle name="Normal 15 2 5 2 8" xfId="10470" xr:uid="{00000000-0005-0000-0000-0000E7280000}"/>
    <cellStyle name="Normal 15 2 5 2 8 2" xfId="10471" xr:uid="{00000000-0005-0000-0000-0000E8280000}"/>
    <cellStyle name="Normal 15 2 5 2 9" xfId="10472" xr:uid="{00000000-0005-0000-0000-0000E9280000}"/>
    <cellStyle name="Normal 15 2 5 3" xfId="10473" xr:uid="{00000000-0005-0000-0000-0000EA280000}"/>
    <cellStyle name="Normal 15 2 5 3 2" xfId="10474" xr:uid="{00000000-0005-0000-0000-0000EB280000}"/>
    <cellStyle name="Normal 15 2 5 3 2 2" xfId="10475" xr:uid="{00000000-0005-0000-0000-0000EC280000}"/>
    <cellStyle name="Normal 15 2 5 3 2 2 2" xfId="10476" xr:uid="{00000000-0005-0000-0000-0000ED280000}"/>
    <cellStyle name="Normal 15 2 5 3 2 2 2 2" xfId="10477" xr:uid="{00000000-0005-0000-0000-0000EE280000}"/>
    <cellStyle name="Normal 15 2 5 3 2 2 3" xfId="10478" xr:uid="{00000000-0005-0000-0000-0000EF280000}"/>
    <cellStyle name="Normal 15 2 5 3 2 3" xfId="10479" xr:uid="{00000000-0005-0000-0000-0000F0280000}"/>
    <cellStyle name="Normal 15 2 5 3 2 3 2" xfId="10480" xr:uid="{00000000-0005-0000-0000-0000F1280000}"/>
    <cellStyle name="Normal 15 2 5 3 2 3 2 2" xfId="10481" xr:uid="{00000000-0005-0000-0000-0000F2280000}"/>
    <cellStyle name="Normal 15 2 5 3 2 3 3" xfId="10482" xr:uid="{00000000-0005-0000-0000-0000F3280000}"/>
    <cellStyle name="Normal 15 2 5 3 2 4" xfId="10483" xr:uid="{00000000-0005-0000-0000-0000F4280000}"/>
    <cellStyle name="Normal 15 2 5 3 2 4 2" xfId="10484" xr:uid="{00000000-0005-0000-0000-0000F5280000}"/>
    <cellStyle name="Normal 15 2 5 3 2 4 2 2" xfId="10485" xr:uid="{00000000-0005-0000-0000-0000F6280000}"/>
    <cellStyle name="Normal 15 2 5 3 2 4 3" xfId="10486" xr:uid="{00000000-0005-0000-0000-0000F7280000}"/>
    <cellStyle name="Normal 15 2 5 3 2 5" xfId="10487" xr:uid="{00000000-0005-0000-0000-0000F8280000}"/>
    <cellStyle name="Normal 15 2 5 3 2 5 2" xfId="10488" xr:uid="{00000000-0005-0000-0000-0000F9280000}"/>
    <cellStyle name="Normal 15 2 5 3 2 6" xfId="10489" xr:uid="{00000000-0005-0000-0000-0000FA280000}"/>
    <cellStyle name="Normal 15 2 5 3 2 6 2" xfId="10490" xr:uid="{00000000-0005-0000-0000-0000FB280000}"/>
    <cellStyle name="Normal 15 2 5 3 2 7" xfId="10491" xr:uid="{00000000-0005-0000-0000-0000FC280000}"/>
    <cellStyle name="Normal 15 2 5 3 3" xfId="10492" xr:uid="{00000000-0005-0000-0000-0000FD280000}"/>
    <cellStyle name="Normal 15 2 5 3 3 2" xfId="10493" xr:uid="{00000000-0005-0000-0000-0000FE280000}"/>
    <cellStyle name="Normal 15 2 5 3 3 2 2" xfId="10494" xr:uid="{00000000-0005-0000-0000-0000FF280000}"/>
    <cellStyle name="Normal 15 2 5 3 3 3" xfId="10495" xr:uid="{00000000-0005-0000-0000-000000290000}"/>
    <cellStyle name="Normal 15 2 5 3 4" xfId="10496" xr:uid="{00000000-0005-0000-0000-000001290000}"/>
    <cellStyle name="Normal 15 2 5 3 4 2" xfId="10497" xr:uid="{00000000-0005-0000-0000-000002290000}"/>
    <cellStyle name="Normal 15 2 5 3 4 2 2" xfId="10498" xr:uid="{00000000-0005-0000-0000-000003290000}"/>
    <cellStyle name="Normal 15 2 5 3 4 3" xfId="10499" xr:uid="{00000000-0005-0000-0000-000004290000}"/>
    <cellStyle name="Normal 15 2 5 3 5" xfId="10500" xr:uid="{00000000-0005-0000-0000-000005290000}"/>
    <cellStyle name="Normal 15 2 5 3 5 2" xfId="10501" xr:uid="{00000000-0005-0000-0000-000006290000}"/>
    <cellStyle name="Normal 15 2 5 3 5 2 2" xfId="10502" xr:uid="{00000000-0005-0000-0000-000007290000}"/>
    <cellStyle name="Normal 15 2 5 3 5 3" xfId="10503" xr:uid="{00000000-0005-0000-0000-000008290000}"/>
    <cellStyle name="Normal 15 2 5 3 6" xfId="10504" xr:uid="{00000000-0005-0000-0000-000009290000}"/>
    <cellStyle name="Normal 15 2 5 3 6 2" xfId="10505" xr:uid="{00000000-0005-0000-0000-00000A290000}"/>
    <cellStyle name="Normal 15 2 5 3 7" xfId="10506" xr:uid="{00000000-0005-0000-0000-00000B290000}"/>
    <cellStyle name="Normal 15 2 5 3 7 2" xfId="10507" xr:uid="{00000000-0005-0000-0000-00000C290000}"/>
    <cellStyle name="Normal 15 2 5 3 8" xfId="10508" xr:uid="{00000000-0005-0000-0000-00000D290000}"/>
    <cellStyle name="Normal 15 2 5 4" xfId="10509" xr:uid="{00000000-0005-0000-0000-00000E290000}"/>
    <cellStyle name="Normal 15 2 5 4 2" xfId="10510" xr:uid="{00000000-0005-0000-0000-00000F290000}"/>
    <cellStyle name="Normal 15 2 5 4 2 2" xfId="10511" xr:uid="{00000000-0005-0000-0000-000010290000}"/>
    <cellStyle name="Normal 15 2 5 4 2 2 2" xfId="10512" xr:uid="{00000000-0005-0000-0000-000011290000}"/>
    <cellStyle name="Normal 15 2 5 4 2 3" xfId="10513" xr:uid="{00000000-0005-0000-0000-000012290000}"/>
    <cellStyle name="Normal 15 2 5 4 3" xfId="10514" xr:uid="{00000000-0005-0000-0000-000013290000}"/>
    <cellStyle name="Normal 15 2 5 4 3 2" xfId="10515" xr:uid="{00000000-0005-0000-0000-000014290000}"/>
    <cellStyle name="Normal 15 2 5 4 3 2 2" xfId="10516" xr:uid="{00000000-0005-0000-0000-000015290000}"/>
    <cellStyle name="Normal 15 2 5 4 3 3" xfId="10517" xr:uid="{00000000-0005-0000-0000-000016290000}"/>
    <cellStyle name="Normal 15 2 5 4 4" xfId="10518" xr:uid="{00000000-0005-0000-0000-000017290000}"/>
    <cellStyle name="Normal 15 2 5 4 4 2" xfId="10519" xr:uid="{00000000-0005-0000-0000-000018290000}"/>
    <cellStyle name="Normal 15 2 5 4 4 2 2" xfId="10520" xr:uid="{00000000-0005-0000-0000-000019290000}"/>
    <cellStyle name="Normal 15 2 5 4 4 3" xfId="10521" xr:uid="{00000000-0005-0000-0000-00001A290000}"/>
    <cellStyle name="Normal 15 2 5 4 5" xfId="10522" xr:uid="{00000000-0005-0000-0000-00001B290000}"/>
    <cellStyle name="Normal 15 2 5 4 5 2" xfId="10523" xr:uid="{00000000-0005-0000-0000-00001C290000}"/>
    <cellStyle name="Normal 15 2 5 4 6" xfId="10524" xr:uid="{00000000-0005-0000-0000-00001D290000}"/>
    <cellStyle name="Normal 15 2 5 4 6 2" xfId="10525" xr:uid="{00000000-0005-0000-0000-00001E290000}"/>
    <cellStyle name="Normal 15 2 5 4 7" xfId="10526" xr:uid="{00000000-0005-0000-0000-00001F290000}"/>
    <cellStyle name="Normal 15 2 5 5" xfId="10527" xr:uid="{00000000-0005-0000-0000-000020290000}"/>
    <cellStyle name="Normal 15 2 5 5 2" xfId="10528" xr:uid="{00000000-0005-0000-0000-000021290000}"/>
    <cellStyle name="Normal 15 2 5 5 2 2" xfId="10529" xr:uid="{00000000-0005-0000-0000-000022290000}"/>
    <cellStyle name="Normal 15 2 5 5 2 2 2" xfId="10530" xr:uid="{00000000-0005-0000-0000-000023290000}"/>
    <cellStyle name="Normal 15 2 5 5 2 3" xfId="10531" xr:uid="{00000000-0005-0000-0000-000024290000}"/>
    <cellStyle name="Normal 15 2 5 5 3" xfId="10532" xr:uid="{00000000-0005-0000-0000-000025290000}"/>
    <cellStyle name="Normal 15 2 5 5 3 2" xfId="10533" xr:uid="{00000000-0005-0000-0000-000026290000}"/>
    <cellStyle name="Normal 15 2 5 5 3 2 2" xfId="10534" xr:uid="{00000000-0005-0000-0000-000027290000}"/>
    <cellStyle name="Normal 15 2 5 5 3 3" xfId="10535" xr:uid="{00000000-0005-0000-0000-000028290000}"/>
    <cellStyle name="Normal 15 2 5 5 4" xfId="10536" xr:uid="{00000000-0005-0000-0000-000029290000}"/>
    <cellStyle name="Normal 15 2 5 5 4 2" xfId="10537" xr:uid="{00000000-0005-0000-0000-00002A290000}"/>
    <cellStyle name="Normal 15 2 5 5 4 2 2" xfId="10538" xr:uid="{00000000-0005-0000-0000-00002B290000}"/>
    <cellStyle name="Normal 15 2 5 5 4 3" xfId="10539" xr:uid="{00000000-0005-0000-0000-00002C290000}"/>
    <cellStyle name="Normal 15 2 5 5 5" xfId="10540" xr:uid="{00000000-0005-0000-0000-00002D290000}"/>
    <cellStyle name="Normal 15 2 5 5 5 2" xfId="10541" xr:uid="{00000000-0005-0000-0000-00002E290000}"/>
    <cellStyle name="Normal 15 2 5 5 6" xfId="10542" xr:uid="{00000000-0005-0000-0000-00002F290000}"/>
    <cellStyle name="Normal 15 2 5 5 6 2" xfId="10543" xr:uid="{00000000-0005-0000-0000-000030290000}"/>
    <cellStyle name="Normal 15 2 5 5 7" xfId="10544" xr:uid="{00000000-0005-0000-0000-000031290000}"/>
    <cellStyle name="Normal 15 2 5 6" xfId="10545" xr:uid="{00000000-0005-0000-0000-000032290000}"/>
    <cellStyle name="Normal 15 2 5 6 2" xfId="10546" xr:uid="{00000000-0005-0000-0000-000033290000}"/>
    <cellStyle name="Normal 15 2 5 6 2 2" xfId="10547" xr:uid="{00000000-0005-0000-0000-000034290000}"/>
    <cellStyle name="Normal 15 2 5 6 3" xfId="10548" xr:uid="{00000000-0005-0000-0000-000035290000}"/>
    <cellStyle name="Normal 15 2 5 7" xfId="10549" xr:uid="{00000000-0005-0000-0000-000036290000}"/>
    <cellStyle name="Normal 15 2 5 7 2" xfId="10550" xr:uid="{00000000-0005-0000-0000-000037290000}"/>
    <cellStyle name="Normal 15 2 5 7 2 2" xfId="10551" xr:uid="{00000000-0005-0000-0000-000038290000}"/>
    <cellStyle name="Normal 15 2 5 7 3" xfId="10552" xr:uid="{00000000-0005-0000-0000-000039290000}"/>
    <cellStyle name="Normal 15 2 5 8" xfId="10553" xr:uid="{00000000-0005-0000-0000-00003A290000}"/>
    <cellStyle name="Normal 15 2 5 8 2" xfId="10554" xr:uid="{00000000-0005-0000-0000-00003B290000}"/>
    <cellStyle name="Normal 15 2 5 8 2 2" xfId="10555" xr:uid="{00000000-0005-0000-0000-00003C290000}"/>
    <cellStyle name="Normal 15 2 5 8 3" xfId="10556" xr:uid="{00000000-0005-0000-0000-00003D290000}"/>
    <cellStyle name="Normal 15 2 5 9" xfId="10557" xr:uid="{00000000-0005-0000-0000-00003E290000}"/>
    <cellStyle name="Normal 15 2 5 9 2" xfId="10558" xr:uid="{00000000-0005-0000-0000-00003F290000}"/>
    <cellStyle name="Normal 15 2 6" xfId="10559" xr:uid="{00000000-0005-0000-0000-000040290000}"/>
    <cellStyle name="Normal 15 2 6 2" xfId="10560" xr:uid="{00000000-0005-0000-0000-000041290000}"/>
    <cellStyle name="Normal 15 2 6 2 2" xfId="10561" xr:uid="{00000000-0005-0000-0000-000042290000}"/>
    <cellStyle name="Normal 15 2 6 2 2 2" xfId="10562" xr:uid="{00000000-0005-0000-0000-000043290000}"/>
    <cellStyle name="Normal 15 2 6 2 2 2 2" xfId="10563" xr:uid="{00000000-0005-0000-0000-000044290000}"/>
    <cellStyle name="Normal 15 2 6 2 2 3" xfId="10564" xr:uid="{00000000-0005-0000-0000-000045290000}"/>
    <cellStyle name="Normal 15 2 6 2 3" xfId="10565" xr:uid="{00000000-0005-0000-0000-000046290000}"/>
    <cellStyle name="Normal 15 2 6 2 3 2" xfId="10566" xr:uid="{00000000-0005-0000-0000-000047290000}"/>
    <cellStyle name="Normal 15 2 6 2 3 2 2" xfId="10567" xr:uid="{00000000-0005-0000-0000-000048290000}"/>
    <cellStyle name="Normal 15 2 6 2 3 3" xfId="10568" xr:uid="{00000000-0005-0000-0000-000049290000}"/>
    <cellStyle name="Normal 15 2 6 2 4" xfId="10569" xr:uid="{00000000-0005-0000-0000-00004A290000}"/>
    <cellStyle name="Normal 15 2 6 2 4 2" xfId="10570" xr:uid="{00000000-0005-0000-0000-00004B290000}"/>
    <cellStyle name="Normal 15 2 6 2 4 2 2" xfId="10571" xr:uid="{00000000-0005-0000-0000-00004C290000}"/>
    <cellStyle name="Normal 15 2 6 2 4 3" xfId="10572" xr:uid="{00000000-0005-0000-0000-00004D290000}"/>
    <cellStyle name="Normal 15 2 6 2 5" xfId="10573" xr:uid="{00000000-0005-0000-0000-00004E290000}"/>
    <cellStyle name="Normal 15 2 6 2 5 2" xfId="10574" xr:uid="{00000000-0005-0000-0000-00004F290000}"/>
    <cellStyle name="Normal 15 2 6 2 6" xfId="10575" xr:uid="{00000000-0005-0000-0000-000050290000}"/>
    <cellStyle name="Normal 15 2 6 2 6 2" xfId="10576" xr:uid="{00000000-0005-0000-0000-000051290000}"/>
    <cellStyle name="Normal 15 2 6 2 7" xfId="10577" xr:uid="{00000000-0005-0000-0000-000052290000}"/>
    <cellStyle name="Normal 15 2 6 3" xfId="10578" xr:uid="{00000000-0005-0000-0000-000053290000}"/>
    <cellStyle name="Normal 15 2 6 3 2" xfId="10579" xr:uid="{00000000-0005-0000-0000-000054290000}"/>
    <cellStyle name="Normal 15 2 6 3 2 2" xfId="10580" xr:uid="{00000000-0005-0000-0000-000055290000}"/>
    <cellStyle name="Normal 15 2 6 3 2 2 2" xfId="10581" xr:uid="{00000000-0005-0000-0000-000056290000}"/>
    <cellStyle name="Normal 15 2 6 3 2 3" xfId="10582" xr:uid="{00000000-0005-0000-0000-000057290000}"/>
    <cellStyle name="Normal 15 2 6 3 3" xfId="10583" xr:uid="{00000000-0005-0000-0000-000058290000}"/>
    <cellStyle name="Normal 15 2 6 3 3 2" xfId="10584" xr:uid="{00000000-0005-0000-0000-000059290000}"/>
    <cellStyle name="Normal 15 2 6 3 3 2 2" xfId="10585" xr:uid="{00000000-0005-0000-0000-00005A290000}"/>
    <cellStyle name="Normal 15 2 6 3 3 3" xfId="10586" xr:uid="{00000000-0005-0000-0000-00005B290000}"/>
    <cellStyle name="Normal 15 2 6 3 4" xfId="10587" xr:uid="{00000000-0005-0000-0000-00005C290000}"/>
    <cellStyle name="Normal 15 2 6 3 4 2" xfId="10588" xr:uid="{00000000-0005-0000-0000-00005D290000}"/>
    <cellStyle name="Normal 15 2 6 3 4 2 2" xfId="10589" xr:uid="{00000000-0005-0000-0000-00005E290000}"/>
    <cellStyle name="Normal 15 2 6 3 4 3" xfId="10590" xr:uid="{00000000-0005-0000-0000-00005F290000}"/>
    <cellStyle name="Normal 15 2 6 3 5" xfId="10591" xr:uid="{00000000-0005-0000-0000-000060290000}"/>
    <cellStyle name="Normal 15 2 6 3 5 2" xfId="10592" xr:uid="{00000000-0005-0000-0000-000061290000}"/>
    <cellStyle name="Normal 15 2 6 3 6" xfId="10593" xr:uid="{00000000-0005-0000-0000-000062290000}"/>
    <cellStyle name="Normal 15 2 6 3 6 2" xfId="10594" xr:uid="{00000000-0005-0000-0000-000063290000}"/>
    <cellStyle name="Normal 15 2 6 3 7" xfId="10595" xr:uid="{00000000-0005-0000-0000-000064290000}"/>
    <cellStyle name="Normal 15 2 6 4" xfId="10596" xr:uid="{00000000-0005-0000-0000-000065290000}"/>
    <cellStyle name="Normal 15 2 6 4 2" xfId="10597" xr:uid="{00000000-0005-0000-0000-000066290000}"/>
    <cellStyle name="Normal 15 2 6 4 2 2" xfId="10598" xr:uid="{00000000-0005-0000-0000-000067290000}"/>
    <cellStyle name="Normal 15 2 6 4 3" xfId="10599" xr:uid="{00000000-0005-0000-0000-000068290000}"/>
    <cellStyle name="Normal 15 2 6 5" xfId="10600" xr:uid="{00000000-0005-0000-0000-000069290000}"/>
    <cellStyle name="Normal 15 2 6 5 2" xfId="10601" xr:uid="{00000000-0005-0000-0000-00006A290000}"/>
    <cellStyle name="Normal 15 2 6 5 2 2" xfId="10602" xr:uid="{00000000-0005-0000-0000-00006B290000}"/>
    <cellStyle name="Normal 15 2 6 5 3" xfId="10603" xr:uid="{00000000-0005-0000-0000-00006C290000}"/>
    <cellStyle name="Normal 15 2 6 6" xfId="10604" xr:uid="{00000000-0005-0000-0000-00006D290000}"/>
    <cellStyle name="Normal 15 2 6 6 2" xfId="10605" xr:uid="{00000000-0005-0000-0000-00006E290000}"/>
    <cellStyle name="Normal 15 2 6 6 2 2" xfId="10606" xr:uid="{00000000-0005-0000-0000-00006F290000}"/>
    <cellStyle name="Normal 15 2 6 6 3" xfId="10607" xr:uid="{00000000-0005-0000-0000-000070290000}"/>
    <cellStyle name="Normal 15 2 6 7" xfId="10608" xr:uid="{00000000-0005-0000-0000-000071290000}"/>
    <cellStyle name="Normal 15 2 6 7 2" xfId="10609" xr:uid="{00000000-0005-0000-0000-000072290000}"/>
    <cellStyle name="Normal 15 2 6 8" xfId="10610" xr:uid="{00000000-0005-0000-0000-000073290000}"/>
    <cellStyle name="Normal 15 2 6 8 2" xfId="10611" xr:uid="{00000000-0005-0000-0000-000074290000}"/>
    <cellStyle name="Normal 15 2 6 9" xfId="10612" xr:uid="{00000000-0005-0000-0000-000075290000}"/>
    <cellStyle name="Normal 15 2 7" xfId="10613" xr:uid="{00000000-0005-0000-0000-000076290000}"/>
    <cellStyle name="Normal 15 2 7 2" xfId="10614" xr:uid="{00000000-0005-0000-0000-000077290000}"/>
    <cellStyle name="Normal 15 2 7 2 2" xfId="10615" xr:uid="{00000000-0005-0000-0000-000078290000}"/>
    <cellStyle name="Normal 15 2 7 2 2 2" xfId="10616" xr:uid="{00000000-0005-0000-0000-000079290000}"/>
    <cellStyle name="Normal 15 2 7 2 3" xfId="10617" xr:uid="{00000000-0005-0000-0000-00007A290000}"/>
    <cellStyle name="Normal 15 2 7 3" xfId="10618" xr:uid="{00000000-0005-0000-0000-00007B290000}"/>
    <cellStyle name="Normal 15 2 7 3 2" xfId="10619" xr:uid="{00000000-0005-0000-0000-00007C290000}"/>
    <cellStyle name="Normal 15 2 7 3 2 2" xfId="10620" xr:uid="{00000000-0005-0000-0000-00007D290000}"/>
    <cellStyle name="Normal 15 2 7 3 3" xfId="10621" xr:uid="{00000000-0005-0000-0000-00007E290000}"/>
    <cellStyle name="Normal 15 2 7 4" xfId="10622" xr:uid="{00000000-0005-0000-0000-00007F290000}"/>
    <cellStyle name="Normal 15 2 7 4 2" xfId="10623" xr:uid="{00000000-0005-0000-0000-000080290000}"/>
    <cellStyle name="Normal 15 2 7 4 2 2" xfId="10624" xr:uid="{00000000-0005-0000-0000-000081290000}"/>
    <cellStyle name="Normal 15 2 7 4 3" xfId="10625" xr:uid="{00000000-0005-0000-0000-000082290000}"/>
    <cellStyle name="Normal 15 2 7 5" xfId="10626" xr:uid="{00000000-0005-0000-0000-000083290000}"/>
    <cellStyle name="Normal 15 2 7 5 2" xfId="10627" xr:uid="{00000000-0005-0000-0000-000084290000}"/>
    <cellStyle name="Normal 15 2 7 6" xfId="10628" xr:uid="{00000000-0005-0000-0000-000085290000}"/>
    <cellStyle name="Normal 15 2 7 6 2" xfId="10629" xr:uid="{00000000-0005-0000-0000-000086290000}"/>
    <cellStyle name="Normal 15 2 7 7" xfId="10630" xr:uid="{00000000-0005-0000-0000-000087290000}"/>
    <cellStyle name="Normal 15 2 8" xfId="10631" xr:uid="{00000000-0005-0000-0000-000088290000}"/>
    <cellStyle name="Normal 15 2 8 2" xfId="10632" xr:uid="{00000000-0005-0000-0000-000089290000}"/>
    <cellStyle name="Normal 15 2 8 2 2" xfId="10633" xr:uid="{00000000-0005-0000-0000-00008A290000}"/>
    <cellStyle name="Normal 15 2 8 2 2 2" xfId="10634" xr:uid="{00000000-0005-0000-0000-00008B290000}"/>
    <cellStyle name="Normal 15 2 8 2 3" xfId="10635" xr:uid="{00000000-0005-0000-0000-00008C290000}"/>
    <cellStyle name="Normal 15 2 8 3" xfId="10636" xr:uid="{00000000-0005-0000-0000-00008D290000}"/>
    <cellStyle name="Normal 15 2 8 3 2" xfId="10637" xr:uid="{00000000-0005-0000-0000-00008E290000}"/>
    <cellStyle name="Normal 15 2 8 3 2 2" xfId="10638" xr:uid="{00000000-0005-0000-0000-00008F290000}"/>
    <cellStyle name="Normal 15 2 8 3 3" xfId="10639" xr:uid="{00000000-0005-0000-0000-000090290000}"/>
    <cellStyle name="Normal 15 2 8 4" xfId="10640" xr:uid="{00000000-0005-0000-0000-000091290000}"/>
    <cellStyle name="Normal 15 2 8 4 2" xfId="10641" xr:uid="{00000000-0005-0000-0000-000092290000}"/>
    <cellStyle name="Normal 15 2 8 4 2 2" xfId="10642" xr:uid="{00000000-0005-0000-0000-000093290000}"/>
    <cellStyle name="Normal 15 2 8 4 3" xfId="10643" xr:uid="{00000000-0005-0000-0000-000094290000}"/>
    <cellStyle name="Normal 15 2 8 5" xfId="10644" xr:uid="{00000000-0005-0000-0000-000095290000}"/>
    <cellStyle name="Normal 15 2 8 5 2" xfId="10645" xr:uid="{00000000-0005-0000-0000-000096290000}"/>
    <cellStyle name="Normal 15 2 8 6" xfId="10646" xr:uid="{00000000-0005-0000-0000-000097290000}"/>
    <cellStyle name="Normal 15 2 8 6 2" xfId="10647" xr:uid="{00000000-0005-0000-0000-000098290000}"/>
    <cellStyle name="Normal 15 2 8 7" xfId="10648" xr:uid="{00000000-0005-0000-0000-000099290000}"/>
    <cellStyle name="Normal 15 2 9" xfId="10649" xr:uid="{00000000-0005-0000-0000-00009A290000}"/>
    <cellStyle name="Normal 15 2 9 2" xfId="10650" xr:uid="{00000000-0005-0000-0000-00009B290000}"/>
    <cellStyle name="Normal 15 2 9 2 2" xfId="10651" xr:uid="{00000000-0005-0000-0000-00009C290000}"/>
    <cellStyle name="Normal 15 2 9 3" xfId="10652" xr:uid="{00000000-0005-0000-0000-00009D290000}"/>
    <cellStyle name="Normal 15 2_Confidential Information" xfId="10653" xr:uid="{00000000-0005-0000-0000-00009E290000}"/>
    <cellStyle name="Normal 15 3" xfId="10654" xr:uid="{00000000-0005-0000-0000-00009F290000}"/>
    <cellStyle name="Normal 15 3 10" xfId="10655" xr:uid="{00000000-0005-0000-0000-0000A0290000}"/>
    <cellStyle name="Normal 15 3 10 2" xfId="10656" xr:uid="{00000000-0005-0000-0000-0000A1290000}"/>
    <cellStyle name="Normal 15 3 10 2 2" xfId="10657" xr:uid="{00000000-0005-0000-0000-0000A2290000}"/>
    <cellStyle name="Normal 15 3 10 3" xfId="10658" xr:uid="{00000000-0005-0000-0000-0000A3290000}"/>
    <cellStyle name="Normal 15 3 11" xfId="10659" xr:uid="{00000000-0005-0000-0000-0000A4290000}"/>
    <cellStyle name="Normal 15 3 11 2" xfId="10660" xr:uid="{00000000-0005-0000-0000-0000A5290000}"/>
    <cellStyle name="Normal 15 3 12" xfId="10661" xr:uid="{00000000-0005-0000-0000-0000A6290000}"/>
    <cellStyle name="Normal 15 3 12 2" xfId="10662" xr:uid="{00000000-0005-0000-0000-0000A7290000}"/>
    <cellStyle name="Normal 15 3 13" xfId="10663" xr:uid="{00000000-0005-0000-0000-0000A8290000}"/>
    <cellStyle name="Normal 15 3 2" xfId="10664" xr:uid="{00000000-0005-0000-0000-0000A9290000}"/>
    <cellStyle name="Normal 15 3 2 10" xfId="10665" xr:uid="{00000000-0005-0000-0000-0000AA290000}"/>
    <cellStyle name="Normal 15 3 2 10 2" xfId="10666" xr:uid="{00000000-0005-0000-0000-0000AB290000}"/>
    <cellStyle name="Normal 15 3 2 11" xfId="10667" xr:uid="{00000000-0005-0000-0000-0000AC290000}"/>
    <cellStyle name="Normal 15 3 2 2" xfId="10668" xr:uid="{00000000-0005-0000-0000-0000AD290000}"/>
    <cellStyle name="Normal 15 3 2 2 2" xfId="10669" xr:uid="{00000000-0005-0000-0000-0000AE290000}"/>
    <cellStyle name="Normal 15 3 2 2 2 2" xfId="10670" xr:uid="{00000000-0005-0000-0000-0000AF290000}"/>
    <cellStyle name="Normal 15 3 2 2 2 2 2" xfId="10671" xr:uid="{00000000-0005-0000-0000-0000B0290000}"/>
    <cellStyle name="Normal 15 3 2 2 2 2 2 2" xfId="10672" xr:uid="{00000000-0005-0000-0000-0000B1290000}"/>
    <cellStyle name="Normal 15 3 2 2 2 2 3" xfId="10673" xr:uid="{00000000-0005-0000-0000-0000B2290000}"/>
    <cellStyle name="Normal 15 3 2 2 2 3" xfId="10674" xr:uid="{00000000-0005-0000-0000-0000B3290000}"/>
    <cellStyle name="Normal 15 3 2 2 2 3 2" xfId="10675" xr:uid="{00000000-0005-0000-0000-0000B4290000}"/>
    <cellStyle name="Normal 15 3 2 2 2 3 2 2" xfId="10676" xr:uid="{00000000-0005-0000-0000-0000B5290000}"/>
    <cellStyle name="Normal 15 3 2 2 2 3 3" xfId="10677" xr:uid="{00000000-0005-0000-0000-0000B6290000}"/>
    <cellStyle name="Normal 15 3 2 2 2 4" xfId="10678" xr:uid="{00000000-0005-0000-0000-0000B7290000}"/>
    <cellStyle name="Normal 15 3 2 2 2 4 2" xfId="10679" xr:uid="{00000000-0005-0000-0000-0000B8290000}"/>
    <cellStyle name="Normal 15 3 2 2 2 4 2 2" xfId="10680" xr:uid="{00000000-0005-0000-0000-0000B9290000}"/>
    <cellStyle name="Normal 15 3 2 2 2 4 3" xfId="10681" xr:uid="{00000000-0005-0000-0000-0000BA290000}"/>
    <cellStyle name="Normal 15 3 2 2 2 5" xfId="10682" xr:uid="{00000000-0005-0000-0000-0000BB290000}"/>
    <cellStyle name="Normal 15 3 2 2 2 5 2" xfId="10683" xr:uid="{00000000-0005-0000-0000-0000BC290000}"/>
    <cellStyle name="Normal 15 3 2 2 2 6" xfId="10684" xr:uid="{00000000-0005-0000-0000-0000BD290000}"/>
    <cellStyle name="Normal 15 3 2 2 2 6 2" xfId="10685" xr:uid="{00000000-0005-0000-0000-0000BE290000}"/>
    <cellStyle name="Normal 15 3 2 2 2 7" xfId="10686" xr:uid="{00000000-0005-0000-0000-0000BF290000}"/>
    <cellStyle name="Normal 15 3 2 2 3" xfId="10687" xr:uid="{00000000-0005-0000-0000-0000C0290000}"/>
    <cellStyle name="Normal 15 3 2 2 3 2" xfId="10688" xr:uid="{00000000-0005-0000-0000-0000C1290000}"/>
    <cellStyle name="Normal 15 3 2 2 3 2 2" xfId="10689" xr:uid="{00000000-0005-0000-0000-0000C2290000}"/>
    <cellStyle name="Normal 15 3 2 2 3 2 2 2" xfId="10690" xr:uid="{00000000-0005-0000-0000-0000C3290000}"/>
    <cellStyle name="Normal 15 3 2 2 3 2 3" xfId="10691" xr:uid="{00000000-0005-0000-0000-0000C4290000}"/>
    <cellStyle name="Normal 15 3 2 2 3 3" xfId="10692" xr:uid="{00000000-0005-0000-0000-0000C5290000}"/>
    <cellStyle name="Normal 15 3 2 2 3 3 2" xfId="10693" xr:uid="{00000000-0005-0000-0000-0000C6290000}"/>
    <cellStyle name="Normal 15 3 2 2 3 3 2 2" xfId="10694" xr:uid="{00000000-0005-0000-0000-0000C7290000}"/>
    <cellStyle name="Normal 15 3 2 2 3 3 3" xfId="10695" xr:uid="{00000000-0005-0000-0000-0000C8290000}"/>
    <cellStyle name="Normal 15 3 2 2 3 4" xfId="10696" xr:uid="{00000000-0005-0000-0000-0000C9290000}"/>
    <cellStyle name="Normal 15 3 2 2 3 4 2" xfId="10697" xr:uid="{00000000-0005-0000-0000-0000CA290000}"/>
    <cellStyle name="Normal 15 3 2 2 3 4 2 2" xfId="10698" xr:uid="{00000000-0005-0000-0000-0000CB290000}"/>
    <cellStyle name="Normal 15 3 2 2 3 4 3" xfId="10699" xr:uid="{00000000-0005-0000-0000-0000CC290000}"/>
    <cellStyle name="Normal 15 3 2 2 3 5" xfId="10700" xr:uid="{00000000-0005-0000-0000-0000CD290000}"/>
    <cellStyle name="Normal 15 3 2 2 3 5 2" xfId="10701" xr:uid="{00000000-0005-0000-0000-0000CE290000}"/>
    <cellStyle name="Normal 15 3 2 2 3 6" xfId="10702" xr:uid="{00000000-0005-0000-0000-0000CF290000}"/>
    <cellStyle name="Normal 15 3 2 2 3 6 2" xfId="10703" xr:uid="{00000000-0005-0000-0000-0000D0290000}"/>
    <cellStyle name="Normal 15 3 2 2 3 7" xfId="10704" xr:uid="{00000000-0005-0000-0000-0000D1290000}"/>
    <cellStyle name="Normal 15 3 2 2 4" xfId="10705" xr:uid="{00000000-0005-0000-0000-0000D2290000}"/>
    <cellStyle name="Normal 15 3 2 2 4 2" xfId="10706" xr:uid="{00000000-0005-0000-0000-0000D3290000}"/>
    <cellStyle name="Normal 15 3 2 2 4 2 2" xfId="10707" xr:uid="{00000000-0005-0000-0000-0000D4290000}"/>
    <cellStyle name="Normal 15 3 2 2 4 3" xfId="10708" xr:uid="{00000000-0005-0000-0000-0000D5290000}"/>
    <cellStyle name="Normal 15 3 2 2 5" xfId="10709" xr:uid="{00000000-0005-0000-0000-0000D6290000}"/>
    <cellStyle name="Normal 15 3 2 2 5 2" xfId="10710" xr:uid="{00000000-0005-0000-0000-0000D7290000}"/>
    <cellStyle name="Normal 15 3 2 2 5 2 2" xfId="10711" xr:uid="{00000000-0005-0000-0000-0000D8290000}"/>
    <cellStyle name="Normal 15 3 2 2 5 3" xfId="10712" xr:uid="{00000000-0005-0000-0000-0000D9290000}"/>
    <cellStyle name="Normal 15 3 2 2 6" xfId="10713" xr:uid="{00000000-0005-0000-0000-0000DA290000}"/>
    <cellStyle name="Normal 15 3 2 2 6 2" xfId="10714" xr:uid="{00000000-0005-0000-0000-0000DB290000}"/>
    <cellStyle name="Normal 15 3 2 2 6 2 2" xfId="10715" xr:uid="{00000000-0005-0000-0000-0000DC290000}"/>
    <cellStyle name="Normal 15 3 2 2 6 3" xfId="10716" xr:uid="{00000000-0005-0000-0000-0000DD290000}"/>
    <cellStyle name="Normal 15 3 2 2 7" xfId="10717" xr:uid="{00000000-0005-0000-0000-0000DE290000}"/>
    <cellStyle name="Normal 15 3 2 2 7 2" xfId="10718" xr:uid="{00000000-0005-0000-0000-0000DF290000}"/>
    <cellStyle name="Normal 15 3 2 2 8" xfId="10719" xr:uid="{00000000-0005-0000-0000-0000E0290000}"/>
    <cellStyle name="Normal 15 3 2 2 8 2" xfId="10720" xr:uid="{00000000-0005-0000-0000-0000E1290000}"/>
    <cellStyle name="Normal 15 3 2 2 9" xfId="10721" xr:uid="{00000000-0005-0000-0000-0000E2290000}"/>
    <cellStyle name="Normal 15 3 2 3" xfId="10722" xr:uid="{00000000-0005-0000-0000-0000E3290000}"/>
    <cellStyle name="Normal 15 3 2 3 2" xfId="10723" xr:uid="{00000000-0005-0000-0000-0000E4290000}"/>
    <cellStyle name="Normal 15 3 2 3 2 2" xfId="10724" xr:uid="{00000000-0005-0000-0000-0000E5290000}"/>
    <cellStyle name="Normal 15 3 2 3 2 2 2" xfId="10725" xr:uid="{00000000-0005-0000-0000-0000E6290000}"/>
    <cellStyle name="Normal 15 3 2 3 2 2 2 2" xfId="10726" xr:uid="{00000000-0005-0000-0000-0000E7290000}"/>
    <cellStyle name="Normal 15 3 2 3 2 2 3" xfId="10727" xr:uid="{00000000-0005-0000-0000-0000E8290000}"/>
    <cellStyle name="Normal 15 3 2 3 2 3" xfId="10728" xr:uid="{00000000-0005-0000-0000-0000E9290000}"/>
    <cellStyle name="Normal 15 3 2 3 2 3 2" xfId="10729" xr:uid="{00000000-0005-0000-0000-0000EA290000}"/>
    <cellStyle name="Normal 15 3 2 3 2 3 2 2" xfId="10730" xr:uid="{00000000-0005-0000-0000-0000EB290000}"/>
    <cellStyle name="Normal 15 3 2 3 2 3 3" xfId="10731" xr:uid="{00000000-0005-0000-0000-0000EC290000}"/>
    <cellStyle name="Normal 15 3 2 3 2 4" xfId="10732" xr:uid="{00000000-0005-0000-0000-0000ED290000}"/>
    <cellStyle name="Normal 15 3 2 3 2 4 2" xfId="10733" xr:uid="{00000000-0005-0000-0000-0000EE290000}"/>
    <cellStyle name="Normal 15 3 2 3 2 4 2 2" xfId="10734" xr:uid="{00000000-0005-0000-0000-0000EF290000}"/>
    <cellStyle name="Normal 15 3 2 3 2 4 3" xfId="10735" xr:uid="{00000000-0005-0000-0000-0000F0290000}"/>
    <cellStyle name="Normal 15 3 2 3 2 5" xfId="10736" xr:uid="{00000000-0005-0000-0000-0000F1290000}"/>
    <cellStyle name="Normal 15 3 2 3 2 5 2" xfId="10737" xr:uid="{00000000-0005-0000-0000-0000F2290000}"/>
    <cellStyle name="Normal 15 3 2 3 2 6" xfId="10738" xr:uid="{00000000-0005-0000-0000-0000F3290000}"/>
    <cellStyle name="Normal 15 3 2 3 2 6 2" xfId="10739" xr:uid="{00000000-0005-0000-0000-0000F4290000}"/>
    <cellStyle name="Normal 15 3 2 3 2 7" xfId="10740" xr:uid="{00000000-0005-0000-0000-0000F5290000}"/>
    <cellStyle name="Normal 15 3 2 3 3" xfId="10741" xr:uid="{00000000-0005-0000-0000-0000F6290000}"/>
    <cellStyle name="Normal 15 3 2 3 3 2" xfId="10742" xr:uid="{00000000-0005-0000-0000-0000F7290000}"/>
    <cellStyle name="Normal 15 3 2 3 3 2 2" xfId="10743" xr:uid="{00000000-0005-0000-0000-0000F8290000}"/>
    <cellStyle name="Normal 15 3 2 3 3 3" xfId="10744" xr:uid="{00000000-0005-0000-0000-0000F9290000}"/>
    <cellStyle name="Normal 15 3 2 3 4" xfId="10745" xr:uid="{00000000-0005-0000-0000-0000FA290000}"/>
    <cellStyle name="Normal 15 3 2 3 4 2" xfId="10746" xr:uid="{00000000-0005-0000-0000-0000FB290000}"/>
    <cellStyle name="Normal 15 3 2 3 4 2 2" xfId="10747" xr:uid="{00000000-0005-0000-0000-0000FC290000}"/>
    <cellStyle name="Normal 15 3 2 3 4 3" xfId="10748" xr:uid="{00000000-0005-0000-0000-0000FD290000}"/>
    <cellStyle name="Normal 15 3 2 3 5" xfId="10749" xr:uid="{00000000-0005-0000-0000-0000FE290000}"/>
    <cellStyle name="Normal 15 3 2 3 5 2" xfId="10750" xr:uid="{00000000-0005-0000-0000-0000FF290000}"/>
    <cellStyle name="Normal 15 3 2 3 5 2 2" xfId="10751" xr:uid="{00000000-0005-0000-0000-0000002A0000}"/>
    <cellStyle name="Normal 15 3 2 3 5 3" xfId="10752" xr:uid="{00000000-0005-0000-0000-0000012A0000}"/>
    <cellStyle name="Normal 15 3 2 3 6" xfId="10753" xr:uid="{00000000-0005-0000-0000-0000022A0000}"/>
    <cellStyle name="Normal 15 3 2 3 6 2" xfId="10754" xr:uid="{00000000-0005-0000-0000-0000032A0000}"/>
    <cellStyle name="Normal 15 3 2 3 7" xfId="10755" xr:uid="{00000000-0005-0000-0000-0000042A0000}"/>
    <cellStyle name="Normal 15 3 2 3 7 2" xfId="10756" xr:uid="{00000000-0005-0000-0000-0000052A0000}"/>
    <cellStyle name="Normal 15 3 2 3 8" xfId="10757" xr:uid="{00000000-0005-0000-0000-0000062A0000}"/>
    <cellStyle name="Normal 15 3 2 4" xfId="10758" xr:uid="{00000000-0005-0000-0000-0000072A0000}"/>
    <cellStyle name="Normal 15 3 2 4 2" xfId="10759" xr:uid="{00000000-0005-0000-0000-0000082A0000}"/>
    <cellStyle name="Normal 15 3 2 4 2 2" xfId="10760" xr:uid="{00000000-0005-0000-0000-0000092A0000}"/>
    <cellStyle name="Normal 15 3 2 4 2 2 2" xfId="10761" xr:uid="{00000000-0005-0000-0000-00000A2A0000}"/>
    <cellStyle name="Normal 15 3 2 4 2 3" xfId="10762" xr:uid="{00000000-0005-0000-0000-00000B2A0000}"/>
    <cellStyle name="Normal 15 3 2 4 3" xfId="10763" xr:uid="{00000000-0005-0000-0000-00000C2A0000}"/>
    <cellStyle name="Normal 15 3 2 4 3 2" xfId="10764" xr:uid="{00000000-0005-0000-0000-00000D2A0000}"/>
    <cellStyle name="Normal 15 3 2 4 3 2 2" xfId="10765" xr:uid="{00000000-0005-0000-0000-00000E2A0000}"/>
    <cellStyle name="Normal 15 3 2 4 3 3" xfId="10766" xr:uid="{00000000-0005-0000-0000-00000F2A0000}"/>
    <cellStyle name="Normal 15 3 2 4 4" xfId="10767" xr:uid="{00000000-0005-0000-0000-0000102A0000}"/>
    <cellStyle name="Normal 15 3 2 4 4 2" xfId="10768" xr:uid="{00000000-0005-0000-0000-0000112A0000}"/>
    <cellStyle name="Normal 15 3 2 4 4 2 2" xfId="10769" xr:uid="{00000000-0005-0000-0000-0000122A0000}"/>
    <cellStyle name="Normal 15 3 2 4 4 3" xfId="10770" xr:uid="{00000000-0005-0000-0000-0000132A0000}"/>
    <cellStyle name="Normal 15 3 2 4 5" xfId="10771" xr:uid="{00000000-0005-0000-0000-0000142A0000}"/>
    <cellStyle name="Normal 15 3 2 4 5 2" xfId="10772" xr:uid="{00000000-0005-0000-0000-0000152A0000}"/>
    <cellStyle name="Normal 15 3 2 4 6" xfId="10773" xr:uid="{00000000-0005-0000-0000-0000162A0000}"/>
    <cellStyle name="Normal 15 3 2 4 6 2" xfId="10774" xr:uid="{00000000-0005-0000-0000-0000172A0000}"/>
    <cellStyle name="Normal 15 3 2 4 7" xfId="10775" xr:uid="{00000000-0005-0000-0000-0000182A0000}"/>
    <cellStyle name="Normal 15 3 2 5" xfId="10776" xr:uid="{00000000-0005-0000-0000-0000192A0000}"/>
    <cellStyle name="Normal 15 3 2 5 2" xfId="10777" xr:uid="{00000000-0005-0000-0000-00001A2A0000}"/>
    <cellStyle name="Normal 15 3 2 5 2 2" xfId="10778" xr:uid="{00000000-0005-0000-0000-00001B2A0000}"/>
    <cellStyle name="Normal 15 3 2 5 2 2 2" xfId="10779" xr:uid="{00000000-0005-0000-0000-00001C2A0000}"/>
    <cellStyle name="Normal 15 3 2 5 2 3" xfId="10780" xr:uid="{00000000-0005-0000-0000-00001D2A0000}"/>
    <cellStyle name="Normal 15 3 2 5 3" xfId="10781" xr:uid="{00000000-0005-0000-0000-00001E2A0000}"/>
    <cellStyle name="Normal 15 3 2 5 3 2" xfId="10782" xr:uid="{00000000-0005-0000-0000-00001F2A0000}"/>
    <cellStyle name="Normal 15 3 2 5 3 2 2" xfId="10783" xr:uid="{00000000-0005-0000-0000-0000202A0000}"/>
    <cellStyle name="Normal 15 3 2 5 3 3" xfId="10784" xr:uid="{00000000-0005-0000-0000-0000212A0000}"/>
    <cellStyle name="Normal 15 3 2 5 4" xfId="10785" xr:uid="{00000000-0005-0000-0000-0000222A0000}"/>
    <cellStyle name="Normal 15 3 2 5 4 2" xfId="10786" xr:uid="{00000000-0005-0000-0000-0000232A0000}"/>
    <cellStyle name="Normal 15 3 2 5 4 2 2" xfId="10787" xr:uid="{00000000-0005-0000-0000-0000242A0000}"/>
    <cellStyle name="Normal 15 3 2 5 4 3" xfId="10788" xr:uid="{00000000-0005-0000-0000-0000252A0000}"/>
    <cellStyle name="Normal 15 3 2 5 5" xfId="10789" xr:uid="{00000000-0005-0000-0000-0000262A0000}"/>
    <cellStyle name="Normal 15 3 2 5 5 2" xfId="10790" xr:uid="{00000000-0005-0000-0000-0000272A0000}"/>
    <cellStyle name="Normal 15 3 2 5 6" xfId="10791" xr:uid="{00000000-0005-0000-0000-0000282A0000}"/>
    <cellStyle name="Normal 15 3 2 5 6 2" xfId="10792" xr:uid="{00000000-0005-0000-0000-0000292A0000}"/>
    <cellStyle name="Normal 15 3 2 5 7" xfId="10793" xr:uid="{00000000-0005-0000-0000-00002A2A0000}"/>
    <cellStyle name="Normal 15 3 2 6" xfId="10794" xr:uid="{00000000-0005-0000-0000-00002B2A0000}"/>
    <cellStyle name="Normal 15 3 2 6 2" xfId="10795" xr:uid="{00000000-0005-0000-0000-00002C2A0000}"/>
    <cellStyle name="Normal 15 3 2 6 2 2" xfId="10796" xr:uid="{00000000-0005-0000-0000-00002D2A0000}"/>
    <cellStyle name="Normal 15 3 2 6 3" xfId="10797" xr:uid="{00000000-0005-0000-0000-00002E2A0000}"/>
    <cellStyle name="Normal 15 3 2 7" xfId="10798" xr:uid="{00000000-0005-0000-0000-00002F2A0000}"/>
    <cellStyle name="Normal 15 3 2 7 2" xfId="10799" xr:uid="{00000000-0005-0000-0000-0000302A0000}"/>
    <cellStyle name="Normal 15 3 2 7 2 2" xfId="10800" xr:uid="{00000000-0005-0000-0000-0000312A0000}"/>
    <cellStyle name="Normal 15 3 2 7 3" xfId="10801" xr:uid="{00000000-0005-0000-0000-0000322A0000}"/>
    <cellStyle name="Normal 15 3 2 8" xfId="10802" xr:uid="{00000000-0005-0000-0000-0000332A0000}"/>
    <cellStyle name="Normal 15 3 2 8 2" xfId="10803" xr:uid="{00000000-0005-0000-0000-0000342A0000}"/>
    <cellStyle name="Normal 15 3 2 8 2 2" xfId="10804" xr:uid="{00000000-0005-0000-0000-0000352A0000}"/>
    <cellStyle name="Normal 15 3 2 8 3" xfId="10805" xr:uid="{00000000-0005-0000-0000-0000362A0000}"/>
    <cellStyle name="Normal 15 3 2 9" xfId="10806" xr:uid="{00000000-0005-0000-0000-0000372A0000}"/>
    <cellStyle name="Normal 15 3 2 9 2" xfId="10807" xr:uid="{00000000-0005-0000-0000-0000382A0000}"/>
    <cellStyle name="Normal 15 3 3" xfId="10808" xr:uid="{00000000-0005-0000-0000-0000392A0000}"/>
    <cellStyle name="Normal 15 3 3 10" xfId="10809" xr:uid="{00000000-0005-0000-0000-00003A2A0000}"/>
    <cellStyle name="Normal 15 3 3 10 2" xfId="10810" xr:uid="{00000000-0005-0000-0000-00003B2A0000}"/>
    <cellStyle name="Normal 15 3 3 11" xfId="10811" xr:uid="{00000000-0005-0000-0000-00003C2A0000}"/>
    <cellStyle name="Normal 15 3 3 2" xfId="10812" xr:uid="{00000000-0005-0000-0000-00003D2A0000}"/>
    <cellStyle name="Normal 15 3 3 2 2" xfId="10813" xr:uid="{00000000-0005-0000-0000-00003E2A0000}"/>
    <cellStyle name="Normal 15 3 3 2 2 2" xfId="10814" xr:uid="{00000000-0005-0000-0000-00003F2A0000}"/>
    <cellStyle name="Normal 15 3 3 2 2 2 2" xfId="10815" xr:uid="{00000000-0005-0000-0000-0000402A0000}"/>
    <cellStyle name="Normal 15 3 3 2 2 2 2 2" xfId="10816" xr:uid="{00000000-0005-0000-0000-0000412A0000}"/>
    <cellStyle name="Normal 15 3 3 2 2 2 3" xfId="10817" xr:uid="{00000000-0005-0000-0000-0000422A0000}"/>
    <cellStyle name="Normal 15 3 3 2 2 3" xfId="10818" xr:uid="{00000000-0005-0000-0000-0000432A0000}"/>
    <cellStyle name="Normal 15 3 3 2 2 3 2" xfId="10819" xr:uid="{00000000-0005-0000-0000-0000442A0000}"/>
    <cellStyle name="Normal 15 3 3 2 2 3 2 2" xfId="10820" xr:uid="{00000000-0005-0000-0000-0000452A0000}"/>
    <cellStyle name="Normal 15 3 3 2 2 3 3" xfId="10821" xr:uid="{00000000-0005-0000-0000-0000462A0000}"/>
    <cellStyle name="Normal 15 3 3 2 2 4" xfId="10822" xr:uid="{00000000-0005-0000-0000-0000472A0000}"/>
    <cellStyle name="Normal 15 3 3 2 2 4 2" xfId="10823" xr:uid="{00000000-0005-0000-0000-0000482A0000}"/>
    <cellStyle name="Normal 15 3 3 2 2 4 2 2" xfId="10824" xr:uid="{00000000-0005-0000-0000-0000492A0000}"/>
    <cellStyle name="Normal 15 3 3 2 2 4 3" xfId="10825" xr:uid="{00000000-0005-0000-0000-00004A2A0000}"/>
    <cellStyle name="Normal 15 3 3 2 2 5" xfId="10826" xr:uid="{00000000-0005-0000-0000-00004B2A0000}"/>
    <cellStyle name="Normal 15 3 3 2 2 5 2" xfId="10827" xr:uid="{00000000-0005-0000-0000-00004C2A0000}"/>
    <cellStyle name="Normal 15 3 3 2 2 6" xfId="10828" xr:uid="{00000000-0005-0000-0000-00004D2A0000}"/>
    <cellStyle name="Normal 15 3 3 2 2 6 2" xfId="10829" xr:uid="{00000000-0005-0000-0000-00004E2A0000}"/>
    <cellStyle name="Normal 15 3 3 2 2 7" xfId="10830" xr:uid="{00000000-0005-0000-0000-00004F2A0000}"/>
    <cellStyle name="Normal 15 3 3 2 3" xfId="10831" xr:uid="{00000000-0005-0000-0000-0000502A0000}"/>
    <cellStyle name="Normal 15 3 3 2 3 2" xfId="10832" xr:uid="{00000000-0005-0000-0000-0000512A0000}"/>
    <cellStyle name="Normal 15 3 3 2 3 2 2" xfId="10833" xr:uid="{00000000-0005-0000-0000-0000522A0000}"/>
    <cellStyle name="Normal 15 3 3 2 3 2 2 2" xfId="10834" xr:uid="{00000000-0005-0000-0000-0000532A0000}"/>
    <cellStyle name="Normal 15 3 3 2 3 2 3" xfId="10835" xr:uid="{00000000-0005-0000-0000-0000542A0000}"/>
    <cellStyle name="Normal 15 3 3 2 3 3" xfId="10836" xr:uid="{00000000-0005-0000-0000-0000552A0000}"/>
    <cellStyle name="Normal 15 3 3 2 3 3 2" xfId="10837" xr:uid="{00000000-0005-0000-0000-0000562A0000}"/>
    <cellStyle name="Normal 15 3 3 2 3 3 2 2" xfId="10838" xr:uid="{00000000-0005-0000-0000-0000572A0000}"/>
    <cellStyle name="Normal 15 3 3 2 3 3 3" xfId="10839" xr:uid="{00000000-0005-0000-0000-0000582A0000}"/>
    <cellStyle name="Normal 15 3 3 2 3 4" xfId="10840" xr:uid="{00000000-0005-0000-0000-0000592A0000}"/>
    <cellStyle name="Normal 15 3 3 2 3 4 2" xfId="10841" xr:uid="{00000000-0005-0000-0000-00005A2A0000}"/>
    <cellStyle name="Normal 15 3 3 2 3 4 2 2" xfId="10842" xr:uid="{00000000-0005-0000-0000-00005B2A0000}"/>
    <cellStyle name="Normal 15 3 3 2 3 4 3" xfId="10843" xr:uid="{00000000-0005-0000-0000-00005C2A0000}"/>
    <cellStyle name="Normal 15 3 3 2 3 5" xfId="10844" xr:uid="{00000000-0005-0000-0000-00005D2A0000}"/>
    <cellStyle name="Normal 15 3 3 2 3 5 2" xfId="10845" xr:uid="{00000000-0005-0000-0000-00005E2A0000}"/>
    <cellStyle name="Normal 15 3 3 2 3 6" xfId="10846" xr:uid="{00000000-0005-0000-0000-00005F2A0000}"/>
    <cellStyle name="Normal 15 3 3 2 3 6 2" xfId="10847" xr:uid="{00000000-0005-0000-0000-0000602A0000}"/>
    <cellStyle name="Normal 15 3 3 2 3 7" xfId="10848" xr:uid="{00000000-0005-0000-0000-0000612A0000}"/>
    <cellStyle name="Normal 15 3 3 2 4" xfId="10849" xr:uid="{00000000-0005-0000-0000-0000622A0000}"/>
    <cellStyle name="Normal 15 3 3 2 4 2" xfId="10850" xr:uid="{00000000-0005-0000-0000-0000632A0000}"/>
    <cellStyle name="Normal 15 3 3 2 4 2 2" xfId="10851" xr:uid="{00000000-0005-0000-0000-0000642A0000}"/>
    <cellStyle name="Normal 15 3 3 2 4 3" xfId="10852" xr:uid="{00000000-0005-0000-0000-0000652A0000}"/>
    <cellStyle name="Normal 15 3 3 2 5" xfId="10853" xr:uid="{00000000-0005-0000-0000-0000662A0000}"/>
    <cellStyle name="Normal 15 3 3 2 5 2" xfId="10854" xr:uid="{00000000-0005-0000-0000-0000672A0000}"/>
    <cellStyle name="Normal 15 3 3 2 5 2 2" xfId="10855" xr:uid="{00000000-0005-0000-0000-0000682A0000}"/>
    <cellStyle name="Normal 15 3 3 2 5 3" xfId="10856" xr:uid="{00000000-0005-0000-0000-0000692A0000}"/>
    <cellStyle name="Normal 15 3 3 2 6" xfId="10857" xr:uid="{00000000-0005-0000-0000-00006A2A0000}"/>
    <cellStyle name="Normal 15 3 3 2 6 2" xfId="10858" xr:uid="{00000000-0005-0000-0000-00006B2A0000}"/>
    <cellStyle name="Normal 15 3 3 2 6 2 2" xfId="10859" xr:uid="{00000000-0005-0000-0000-00006C2A0000}"/>
    <cellStyle name="Normal 15 3 3 2 6 3" xfId="10860" xr:uid="{00000000-0005-0000-0000-00006D2A0000}"/>
    <cellStyle name="Normal 15 3 3 2 7" xfId="10861" xr:uid="{00000000-0005-0000-0000-00006E2A0000}"/>
    <cellStyle name="Normal 15 3 3 2 7 2" xfId="10862" xr:uid="{00000000-0005-0000-0000-00006F2A0000}"/>
    <cellStyle name="Normal 15 3 3 2 8" xfId="10863" xr:uid="{00000000-0005-0000-0000-0000702A0000}"/>
    <cellStyle name="Normal 15 3 3 2 8 2" xfId="10864" xr:uid="{00000000-0005-0000-0000-0000712A0000}"/>
    <cellStyle name="Normal 15 3 3 2 9" xfId="10865" xr:uid="{00000000-0005-0000-0000-0000722A0000}"/>
    <cellStyle name="Normal 15 3 3 3" xfId="10866" xr:uid="{00000000-0005-0000-0000-0000732A0000}"/>
    <cellStyle name="Normal 15 3 3 3 2" xfId="10867" xr:uid="{00000000-0005-0000-0000-0000742A0000}"/>
    <cellStyle name="Normal 15 3 3 3 2 2" xfId="10868" xr:uid="{00000000-0005-0000-0000-0000752A0000}"/>
    <cellStyle name="Normal 15 3 3 3 2 2 2" xfId="10869" xr:uid="{00000000-0005-0000-0000-0000762A0000}"/>
    <cellStyle name="Normal 15 3 3 3 2 2 2 2" xfId="10870" xr:uid="{00000000-0005-0000-0000-0000772A0000}"/>
    <cellStyle name="Normal 15 3 3 3 2 2 3" xfId="10871" xr:uid="{00000000-0005-0000-0000-0000782A0000}"/>
    <cellStyle name="Normal 15 3 3 3 2 3" xfId="10872" xr:uid="{00000000-0005-0000-0000-0000792A0000}"/>
    <cellStyle name="Normal 15 3 3 3 2 3 2" xfId="10873" xr:uid="{00000000-0005-0000-0000-00007A2A0000}"/>
    <cellStyle name="Normal 15 3 3 3 2 3 2 2" xfId="10874" xr:uid="{00000000-0005-0000-0000-00007B2A0000}"/>
    <cellStyle name="Normal 15 3 3 3 2 3 3" xfId="10875" xr:uid="{00000000-0005-0000-0000-00007C2A0000}"/>
    <cellStyle name="Normal 15 3 3 3 2 4" xfId="10876" xr:uid="{00000000-0005-0000-0000-00007D2A0000}"/>
    <cellStyle name="Normal 15 3 3 3 2 4 2" xfId="10877" xr:uid="{00000000-0005-0000-0000-00007E2A0000}"/>
    <cellStyle name="Normal 15 3 3 3 2 4 2 2" xfId="10878" xr:uid="{00000000-0005-0000-0000-00007F2A0000}"/>
    <cellStyle name="Normal 15 3 3 3 2 4 3" xfId="10879" xr:uid="{00000000-0005-0000-0000-0000802A0000}"/>
    <cellStyle name="Normal 15 3 3 3 2 5" xfId="10880" xr:uid="{00000000-0005-0000-0000-0000812A0000}"/>
    <cellStyle name="Normal 15 3 3 3 2 5 2" xfId="10881" xr:uid="{00000000-0005-0000-0000-0000822A0000}"/>
    <cellStyle name="Normal 15 3 3 3 2 6" xfId="10882" xr:uid="{00000000-0005-0000-0000-0000832A0000}"/>
    <cellStyle name="Normal 15 3 3 3 2 6 2" xfId="10883" xr:uid="{00000000-0005-0000-0000-0000842A0000}"/>
    <cellStyle name="Normal 15 3 3 3 2 7" xfId="10884" xr:uid="{00000000-0005-0000-0000-0000852A0000}"/>
    <cellStyle name="Normal 15 3 3 3 3" xfId="10885" xr:uid="{00000000-0005-0000-0000-0000862A0000}"/>
    <cellStyle name="Normal 15 3 3 3 3 2" xfId="10886" xr:uid="{00000000-0005-0000-0000-0000872A0000}"/>
    <cellStyle name="Normal 15 3 3 3 3 2 2" xfId="10887" xr:uid="{00000000-0005-0000-0000-0000882A0000}"/>
    <cellStyle name="Normal 15 3 3 3 3 3" xfId="10888" xr:uid="{00000000-0005-0000-0000-0000892A0000}"/>
    <cellStyle name="Normal 15 3 3 3 4" xfId="10889" xr:uid="{00000000-0005-0000-0000-00008A2A0000}"/>
    <cellStyle name="Normal 15 3 3 3 4 2" xfId="10890" xr:uid="{00000000-0005-0000-0000-00008B2A0000}"/>
    <cellStyle name="Normal 15 3 3 3 4 2 2" xfId="10891" xr:uid="{00000000-0005-0000-0000-00008C2A0000}"/>
    <cellStyle name="Normal 15 3 3 3 4 3" xfId="10892" xr:uid="{00000000-0005-0000-0000-00008D2A0000}"/>
    <cellStyle name="Normal 15 3 3 3 5" xfId="10893" xr:uid="{00000000-0005-0000-0000-00008E2A0000}"/>
    <cellStyle name="Normal 15 3 3 3 5 2" xfId="10894" xr:uid="{00000000-0005-0000-0000-00008F2A0000}"/>
    <cellStyle name="Normal 15 3 3 3 5 2 2" xfId="10895" xr:uid="{00000000-0005-0000-0000-0000902A0000}"/>
    <cellStyle name="Normal 15 3 3 3 5 3" xfId="10896" xr:uid="{00000000-0005-0000-0000-0000912A0000}"/>
    <cellStyle name="Normal 15 3 3 3 6" xfId="10897" xr:uid="{00000000-0005-0000-0000-0000922A0000}"/>
    <cellStyle name="Normal 15 3 3 3 6 2" xfId="10898" xr:uid="{00000000-0005-0000-0000-0000932A0000}"/>
    <cellStyle name="Normal 15 3 3 3 7" xfId="10899" xr:uid="{00000000-0005-0000-0000-0000942A0000}"/>
    <cellStyle name="Normal 15 3 3 3 7 2" xfId="10900" xr:uid="{00000000-0005-0000-0000-0000952A0000}"/>
    <cellStyle name="Normal 15 3 3 3 8" xfId="10901" xr:uid="{00000000-0005-0000-0000-0000962A0000}"/>
    <cellStyle name="Normal 15 3 3 4" xfId="10902" xr:uid="{00000000-0005-0000-0000-0000972A0000}"/>
    <cellStyle name="Normal 15 3 3 4 2" xfId="10903" xr:uid="{00000000-0005-0000-0000-0000982A0000}"/>
    <cellStyle name="Normal 15 3 3 4 2 2" xfId="10904" xr:uid="{00000000-0005-0000-0000-0000992A0000}"/>
    <cellStyle name="Normal 15 3 3 4 2 2 2" xfId="10905" xr:uid="{00000000-0005-0000-0000-00009A2A0000}"/>
    <cellStyle name="Normal 15 3 3 4 2 3" xfId="10906" xr:uid="{00000000-0005-0000-0000-00009B2A0000}"/>
    <cellStyle name="Normal 15 3 3 4 3" xfId="10907" xr:uid="{00000000-0005-0000-0000-00009C2A0000}"/>
    <cellStyle name="Normal 15 3 3 4 3 2" xfId="10908" xr:uid="{00000000-0005-0000-0000-00009D2A0000}"/>
    <cellStyle name="Normal 15 3 3 4 3 2 2" xfId="10909" xr:uid="{00000000-0005-0000-0000-00009E2A0000}"/>
    <cellStyle name="Normal 15 3 3 4 3 3" xfId="10910" xr:uid="{00000000-0005-0000-0000-00009F2A0000}"/>
    <cellStyle name="Normal 15 3 3 4 4" xfId="10911" xr:uid="{00000000-0005-0000-0000-0000A02A0000}"/>
    <cellStyle name="Normal 15 3 3 4 4 2" xfId="10912" xr:uid="{00000000-0005-0000-0000-0000A12A0000}"/>
    <cellStyle name="Normal 15 3 3 4 4 2 2" xfId="10913" xr:uid="{00000000-0005-0000-0000-0000A22A0000}"/>
    <cellStyle name="Normal 15 3 3 4 4 3" xfId="10914" xr:uid="{00000000-0005-0000-0000-0000A32A0000}"/>
    <cellStyle name="Normal 15 3 3 4 5" xfId="10915" xr:uid="{00000000-0005-0000-0000-0000A42A0000}"/>
    <cellStyle name="Normal 15 3 3 4 5 2" xfId="10916" xr:uid="{00000000-0005-0000-0000-0000A52A0000}"/>
    <cellStyle name="Normal 15 3 3 4 6" xfId="10917" xr:uid="{00000000-0005-0000-0000-0000A62A0000}"/>
    <cellStyle name="Normal 15 3 3 4 6 2" xfId="10918" xr:uid="{00000000-0005-0000-0000-0000A72A0000}"/>
    <cellStyle name="Normal 15 3 3 4 7" xfId="10919" xr:uid="{00000000-0005-0000-0000-0000A82A0000}"/>
    <cellStyle name="Normal 15 3 3 5" xfId="10920" xr:uid="{00000000-0005-0000-0000-0000A92A0000}"/>
    <cellStyle name="Normal 15 3 3 5 2" xfId="10921" xr:uid="{00000000-0005-0000-0000-0000AA2A0000}"/>
    <cellStyle name="Normal 15 3 3 5 2 2" xfId="10922" xr:uid="{00000000-0005-0000-0000-0000AB2A0000}"/>
    <cellStyle name="Normal 15 3 3 5 2 2 2" xfId="10923" xr:uid="{00000000-0005-0000-0000-0000AC2A0000}"/>
    <cellStyle name="Normal 15 3 3 5 2 3" xfId="10924" xr:uid="{00000000-0005-0000-0000-0000AD2A0000}"/>
    <cellStyle name="Normal 15 3 3 5 3" xfId="10925" xr:uid="{00000000-0005-0000-0000-0000AE2A0000}"/>
    <cellStyle name="Normal 15 3 3 5 3 2" xfId="10926" xr:uid="{00000000-0005-0000-0000-0000AF2A0000}"/>
    <cellStyle name="Normal 15 3 3 5 3 2 2" xfId="10927" xr:uid="{00000000-0005-0000-0000-0000B02A0000}"/>
    <cellStyle name="Normal 15 3 3 5 3 3" xfId="10928" xr:uid="{00000000-0005-0000-0000-0000B12A0000}"/>
    <cellStyle name="Normal 15 3 3 5 4" xfId="10929" xr:uid="{00000000-0005-0000-0000-0000B22A0000}"/>
    <cellStyle name="Normal 15 3 3 5 4 2" xfId="10930" xr:uid="{00000000-0005-0000-0000-0000B32A0000}"/>
    <cellStyle name="Normal 15 3 3 5 4 2 2" xfId="10931" xr:uid="{00000000-0005-0000-0000-0000B42A0000}"/>
    <cellStyle name="Normal 15 3 3 5 4 3" xfId="10932" xr:uid="{00000000-0005-0000-0000-0000B52A0000}"/>
    <cellStyle name="Normal 15 3 3 5 5" xfId="10933" xr:uid="{00000000-0005-0000-0000-0000B62A0000}"/>
    <cellStyle name="Normal 15 3 3 5 5 2" xfId="10934" xr:uid="{00000000-0005-0000-0000-0000B72A0000}"/>
    <cellStyle name="Normal 15 3 3 5 6" xfId="10935" xr:uid="{00000000-0005-0000-0000-0000B82A0000}"/>
    <cellStyle name="Normal 15 3 3 5 6 2" xfId="10936" xr:uid="{00000000-0005-0000-0000-0000B92A0000}"/>
    <cellStyle name="Normal 15 3 3 5 7" xfId="10937" xr:uid="{00000000-0005-0000-0000-0000BA2A0000}"/>
    <cellStyle name="Normal 15 3 3 6" xfId="10938" xr:uid="{00000000-0005-0000-0000-0000BB2A0000}"/>
    <cellStyle name="Normal 15 3 3 6 2" xfId="10939" xr:uid="{00000000-0005-0000-0000-0000BC2A0000}"/>
    <cellStyle name="Normal 15 3 3 6 2 2" xfId="10940" xr:uid="{00000000-0005-0000-0000-0000BD2A0000}"/>
    <cellStyle name="Normal 15 3 3 6 3" xfId="10941" xr:uid="{00000000-0005-0000-0000-0000BE2A0000}"/>
    <cellStyle name="Normal 15 3 3 7" xfId="10942" xr:uid="{00000000-0005-0000-0000-0000BF2A0000}"/>
    <cellStyle name="Normal 15 3 3 7 2" xfId="10943" xr:uid="{00000000-0005-0000-0000-0000C02A0000}"/>
    <cellStyle name="Normal 15 3 3 7 2 2" xfId="10944" xr:uid="{00000000-0005-0000-0000-0000C12A0000}"/>
    <cellStyle name="Normal 15 3 3 7 3" xfId="10945" xr:uid="{00000000-0005-0000-0000-0000C22A0000}"/>
    <cellStyle name="Normal 15 3 3 8" xfId="10946" xr:uid="{00000000-0005-0000-0000-0000C32A0000}"/>
    <cellStyle name="Normal 15 3 3 8 2" xfId="10947" xr:uid="{00000000-0005-0000-0000-0000C42A0000}"/>
    <cellStyle name="Normal 15 3 3 8 2 2" xfId="10948" xr:uid="{00000000-0005-0000-0000-0000C52A0000}"/>
    <cellStyle name="Normal 15 3 3 8 3" xfId="10949" xr:uid="{00000000-0005-0000-0000-0000C62A0000}"/>
    <cellStyle name="Normal 15 3 3 9" xfId="10950" xr:uid="{00000000-0005-0000-0000-0000C72A0000}"/>
    <cellStyle name="Normal 15 3 3 9 2" xfId="10951" xr:uid="{00000000-0005-0000-0000-0000C82A0000}"/>
    <cellStyle name="Normal 15 3 4" xfId="10952" xr:uid="{00000000-0005-0000-0000-0000C92A0000}"/>
    <cellStyle name="Normal 15 3 4 2" xfId="10953" xr:uid="{00000000-0005-0000-0000-0000CA2A0000}"/>
    <cellStyle name="Normal 15 3 4 2 2" xfId="10954" xr:uid="{00000000-0005-0000-0000-0000CB2A0000}"/>
    <cellStyle name="Normal 15 3 4 2 2 2" xfId="10955" xr:uid="{00000000-0005-0000-0000-0000CC2A0000}"/>
    <cellStyle name="Normal 15 3 4 2 2 2 2" xfId="10956" xr:uid="{00000000-0005-0000-0000-0000CD2A0000}"/>
    <cellStyle name="Normal 15 3 4 2 2 3" xfId="10957" xr:uid="{00000000-0005-0000-0000-0000CE2A0000}"/>
    <cellStyle name="Normal 15 3 4 2 3" xfId="10958" xr:uid="{00000000-0005-0000-0000-0000CF2A0000}"/>
    <cellStyle name="Normal 15 3 4 2 3 2" xfId="10959" xr:uid="{00000000-0005-0000-0000-0000D02A0000}"/>
    <cellStyle name="Normal 15 3 4 2 3 2 2" xfId="10960" xr:uid="{00000000-0005-0000-0000-0000D12A0000}"/>
    <cellStyle name="Normal 15 3 4 2 3 3" xfId="10961" xr:uid="{00000000-0005-0000-0000-0000D22A0000}"/>
    <cellStyle name="Normal 15 3 4 2 4" xfId="10962" xr:uid="{00000000-0005-0000-0000-0000D32A0000}"/>
    <cellStyle name="Normal 15 3 4 2 4 2" xfId="10963" xr:uid="{00000000-0005-0000-0000-0000D42A0000}"/>
    <cellStyle name="Normal 15 3 4 2 4 2 2" xfId="10964" xr:uid="{00000000-0005-0000-0000-0000D52A0000}"/>
    <cellStyle name="Normal 15 3 4 2 4 3" xfId="10965" xr:uid="{00000000-0005-0000-0000-0000D62A0000}"/>
    <cellStyle name="Normal 15 3 4 2 5" xfId="10966" xr:uid="{00000000-0005-0000-0000-0000D72A0000}"/>
    <cellStyle name="Normal 15 3 4 2 5 2" xfId="10967" xr:uid="{00000000-0005-0000-0000-0000D82A0000}"/>
    <cellStyle name="Normal 15 3 4 2 6" xfId="10968" xr:uid="{00000000-0005-0000-0000-0000D92A0000}"/>
    <cellStyle name="Normal 15 3 4 2 6 2" xfId="10969" xr:uid="{00000000-0005-0000-0000-0000DA2A0000}"/>
    <cellStyle name="Normal 15 3 4 2 7" xfId="10970" xr:uid="{00000000-0005-0000-0000-0000DB2A0000}"/>
    <cellStyle name="Normal 15 3 4 3" xfId="10971" xr:uid="{00000000-0005-0000-0000-0000DC2A0000}"/>
    <cellStyle name="Normal 15 3 4 3 2" xfId="10972" xr:uid="{00000000-0005-0000-0000-0000DD2A0000}"/>
    <cellStyle name="Normal 15 3 4 3 2 2" xfId="10973" xr:uid="{00000000-0005-0000-0000-0000DE2A0000}"/>
    <cellStyle name="Normal 15 3 4 3 2 2 2" xfId="10974" xr:uid="{00000000-0005-0000-0000-0000DF2A0000}"/>
    <cellStyle name="Normal 15 3 4 3 2 3" xfId="10975" xr:uid="{00000000-0005-0000-0000-0000E02A0000}"/>
    <cellStyle name="Normal 15 3 4 3 3" xfId="10976" xr:uid="{00000000-0005-0000-0000-0000E12A0000}"/>
    <cellStyle name="Normal 15 3 4 3 3 2" xfId="10977" xr:uid="{00000000-0005-0000-0000-0000E22A0000}"/>
    <cellStyle name="Normal 15 3 4 3 3 2 2" xfId="10978" xr:uid="{00000000-0005-0000-0000-0000E32A0000}"/>
    <cellStyle name="Normal 15 3 4 3 3 3" xfId="10979" xr:uid="{00000000-0005-0000-0000-0000E42A0000}"/>
    <cellStyle name="Normal 15 3 4 3 4" xfId="10980" xr:uid="{00000000-0005-0000-0000-0000E52A0000}"/>
    <cellStyle name="Normal 15 3 4 3 4 2" xfId="10981" xr:uid="{00000000-0005-0000-0000-0000E62A0000}"/>
    <cellStyle name="Normal 15 3 4 3 4 2 2" xfId="10982" xr:uid="{00000000-0005-0000-0000-0000E72A0000}"/>
    <cellStyle name="Normal 15 3 4 3 4 3" xfId="10983" xr:uid="{00000000-0005-0000-0000-0000E82A0000}"/>
    <cellStyle name="Normal 15 3 4 3 5" xfId="10984" xr:uid="{00000000-0005-0000-0000-0000E92A0000}"/>
    <cellStyle name="Normal 15 3 4 3 5 2" xfId="10985" xr:uid="{00000000-0005-0000-0000-0000EA2A0000}"/>
    <cellStyle name="Normal 15 3 4 3 6" xfId="10986" xr:uid="{00000000-0005-0000-0000-0000EB2A0000}"/>
    <cellStyle name="Normal 15 3 4 3 6 2" xfId="10987" xr:uid="{00000000-0005-0000-0000-0000EC2A0000}"/>
    <cellStyle name="Normal 15 3 4 3 7" xfId="10988" xr:uid="{00000000-0005-0000-0000-0000ED2A0000}"/>
    <cellStyle name="Normal 15 3 4 4" xfId="10989" xr:uid="{00000000-0005-0000-0000-0000EE2A0000}"/>
    <cellStyle name="Normal 15 3 4 4 2" xfId="10990" xr:uid="{00000000-0005-0000-0000-0000EF2A0000}"/>
    <cellStyle name="Normal 15 3 4 4 2 2" xfId="10991" xr:uid="{00000000-0005-0000-0000-0000F02A0000}"/>
    <cellStyle name="Normal 15 3 4 4 3" xfId="10992" xr:uid="{00000000-0005-0000-0000-0000F12A0000}"/>
    <cellStyle name="Normal 15 3 4 5" xfId="10993" xr:uid="{00000000-0005-0000-0000-0000F22A0000}"/>
    <cellStyle name="Normal 15 3 4 5 2" xfId="10994" xr:uid="{00000000-0005-0000-0000-0000F32A0000}"/>
    <cellStyle name="Normal 15 3 4 5 2 2" xfId="10995" xr:uid="{00000000-0005-0000-0000-0000F42A0000}"/>
    <cellStyle name="Normal 15 3 4 5 3" xfId="10996" xr:uid="{00000000-0005-0000-0000-0000F52A0000}"/>
    <cellStyle name="Normal 15 3 4 6" xfId="10997" xr:uid="{00000000-0005-0000-0000-0000F62A0000}"/>
    <cellStyle name="Normal 15 3 4 6 2" xfId="10998" xr:uid="{00000000-0005-0000-0000-0000F72A0000}"/>
    <cellStyle name="Normal 15 3 4 6 2 2" xfId="10999" xr:uid="{00000000-0005-0000-0000-0000F82A0000}"/>
    <cellStyle name="Normal 15 3 4 6 3" xfId="11000" xr:uid="{00000000-0005-0000-0000-0000F92A0000}"/>
    <cellStyle name="Normal 15 3 4 7" xfId="11001" xr:uid="{00000000-0005-0000-0000-0000FA2A0000}"/>
    <cellStyle name="Normal 15 3 4 7 2" xfId="11002" xr:uid="{00000000-0005-0000-0000-0000FB2A0000}"/>
    <cellStyle name="Normal 15 3 4 8" xfId="11003" xr:uid="{00000000-0005-0000-0000-0000FC2A0000}"/>
    <cellStyle name="Normal 15 3 4 8 2" xfId="11004" xr:uid="{00000000-0005-0000-0000-0000FD2A0000}"/>
    <cellStyle name="Normal 15 3 4 9" xfId="11005" xr:uid="{00000000-0005-0000-0000-0000FE2A0000}"/>
    <cellStyle name="Normal 15 3 5" xfId="11006" xr:uid="{00000000-0005-0000-0000-0000FF2A0000}"/>
    <cellStyle name="Normal 15 3 5 2" xfId="11007" xr:uid="{00000000-0005-0000-0000-0000002B0000}"/>
    <cellStyle name="Normal 15 3 5 2 2" xfId="11008" xr:uid="{00000000-0005-0000-0000-0000012B0000}"/>
    <cellStyle name="Normal 15 3 5 2 2 2" xfId="11009" xr:uid="{00000000-0005-0000-0000-0000022B0000}"/>
    <cellStyle name="Normal 15 3 5 2 2 2 2" xfId="11010" xr:uid="{00000000-0005-0000-0000-0000032B0000}"/>
    <cellStyle name="Normal 15 3 5 2 2 3" xfId="11011" xr:uid="{00000000-0005-0000-0000-0000042B0000}"/>
    <cellStyle name="Normal 15 3 5 2 3" xfId="11012" xr:uid="{00000000-0005-0000-0000-0000052B0000}"/>
    <cellStyle name="Normal 15 3 5 2 3 2" xfId="11013" xr:uid="{00000000-0005-0000-0000-0000062B0000}"/>
    <cellStyle name="Normal 15 3 5 2 3 2 2" xfId="11014" xr:uid="{00000000-0005-0000-0000-0000072B0000}"/>
    <cellStyle name="Normal 15 3 5 2 3 3" xfId="11015" xr:uid="{00000000-0005-0000-0000-0000082B0000}"/>
    <cellStyle name="Normal 15 3 5 2 4" xfId="11016" xr:uid="{00000000-0005-0000-0000-0000092B0000}"/>
    <cellStyle name="Normal 15 3 5 2 4 2" xfId="11017" xr:uid="{00000000-0005-0000-0000-00000A2B0000}"/>
    <cellStyle name="Normal 15 3 5 2 4 2 2" xfId="11018" xr:uid="{00000000-0005-0000-0000-00000B2B0000}"/>
    <cellStyle name="Normal 15 3 5 2 4 3" xfId="11019" xr:uid="{00000000-0005-0000-0000-00000C2B0000}"/>
    <cellStyle name="Normal 15 3 5 2 5" xfId="11020" xr:uid="{00000000-0005-0000-0000-00000D2B0000}"/>
    <cellStyle name="Normal 15 3 5 2 5 2" xfId="11021" xr:uid="{00000000-0005-0000-0000-00000E2B0000}"/>
    <cellStyle name="Normal 15 3 5 2 6" xfId="11022" xr:uid="{00000000-0005-0000-0000-00000F2B0000}"/>
    <cellStyle name="Normal 15 3 5 2 6 2" xfId="11023" xr:uid="{00000000-0005-0000-0000-0000102B0000}"/>
    <cellStyle name="Normal 15 3 5 2 7" xfId="11024" xr:uid="{00000000-0005-0000-0000-0000112B0000}"/>
    <cellStyle name="Normal 15 3 5 3" xfId="11025" xr:uid="{00000000-0005-0000-0000-0000122B0000}"/>
    <cellStyle name="Normal 15 3 5 3 2" xfId="11026" xr:uid="{00000000-0005-0000-0000-0000132B0000}"/>
    <cellStyle name="Normal 15 3 5 3 2 2" xfId="11027" xr:uid="{00000000-0005-0000-0000-0000142B0000}"/>
    <cellStyle name="Normal 15 3 5 3 3" xfId="11028" xr:uid="{00000000-0005-0000-0000-0000152B0000}"/>
    <cellStyle name="Normal 15 3 5 4" xfId="11029" xr:uid="{00000000-0005-0000-0000-0000162B0000}"/>
    <cellStyle name="Normal 15 3 5 4 2" xfId="11030" xr:uid="{00000000-0005-0000-0000-0000172B0000}"/>
    <cellStyle name="Normal 15 3 5 4 2 2" xfId="11031" xr:uid="{00000000-0005-0000-0000-0000182B0000}"/>
    <cellStyle name="Normal 15 3 5 4 3" xfId="11032" xr:uid="{00000000-0005-0000-0000-0000192B0000}"/>
    <cellStyle name="Normal 15 3 5 5" xfId="11033" xr:uid="{00000000-0005-0000-0000-00001A2B0000}"/>
    <cellStyle name="Normal 15 3 5 5 2" xfId="11034" xr:uid="{00000000-0005-0000-0000-00001B2B0000}"/>
    <cellStyle name="Normal 15 3 5 5 2 2" xfId="11035" xr:uid="{00000000-0005-0000-0000-00001C2B0000}"/>
    <cellStyle name="Normal 15 3 5 5 3" xfId="11036" xr:uid="{00000000-0005-0000-0000-00001D2B0000}"/>
    <cellStyle name="Normal 15 3 5 6" xfId="11037" xr:uid="{00000000-0005-0000-0000-00001E2B0000}"/>
    <cellStyle name="Normal 15 3 5 6 2" xfId="11038" xr:uid="{00000000-0005-0000-0000-00001F2B0000}"/>
    <cellStyle name="Normal 15 3 5 7" xfId="11039" xr:uid="{00000000-0005-0000-0000-0000202B0000}"/>
    <cellStyle name="Normal 15 3 5 7 2" xfId="11040" xr:uid="{00000000-0005-0000-0000-0000212B0000}"/>
    <cellStyle name="Normal 15 3 5 8" xfId="11041" xr:uid="{00000000-0005-0000-0000-0000222B0000}"/>
    <cellStyle name="Normal 15 3 6" xfId="11042" xr:uid="{00000000-0005-0000-0000-0000232B0000}"/>
    <cellStyle name="Normal 15 3 6 2" xfId="11043" xr:uid="{00000000-0005-0000-0000-0000242B0000}"/>
    <cellStyle name="Normal 15 3 6 2 2" xfId="11044" xr:uid="{00000000-0005-0000-0000-0000252B0000}"/>
    <cellStyle name="Normal 15 3 6 2 2 2" xfId="11045" xr:uid="{00000000-0005-0000-0000-0000262B0000}"/>
    <cellStyle name="Normal 15 3 6 2 3" xfId="11046" xr:uid="{00000000-0005-0000-0000-0000272B0000}"/>
    <cellStyle name="Normal 15 3 6 3" xfId="11047" xr:uid="{00000000-0005-0000-0000-0000282B0000}"/>
    <cellStyle name="Normal 15 3 6 3 2" xfId="11048" xr:uid="{00000000-0005-0000-0000-0000292B0000}"/>
    <cellStyle name="Normal 15 3 6 3 2 2" xfId="11049" xr:uid="{00000000-0005-0000-0000-00002A2B0000}"/>
    <cellStyle name="Normal 15 3 6 3 3" xfId="11050" xr:uid="{00000000-0005-0000-0000-00002B2B0000}"/>
    <cellStyle name="Normal 15 3 6 4" xfId="11051" xr:uid="{00000000-0005-0000-0000-00002C2B0000}"/>
    <cellStyle name="Normal 15 3 6 4 2" xfId="11052" xr:uid="{00000000-0005-0000-0000-00002D2B0000}"/>
    <cellStyle name="Normal 15 3 6 4 2 2" xfId="11053" xr:uid="{00000000-0005-0000-0000-00002E2B0000}"/>
    <cellStyle name="Normal 15 3 6 4 3" xfId="11054" xr:uid="{00000000-0005-0000-0000-00002F2B0000}"/>
    <cellStyle name="Normal 15 3 6 5" xfId="11055" xr:uid="{00000000-0005-0000-0000-0000302B0000}"/>
    <cellStyle name="Normal 15 3 6 5 2" xfId="11056" xr:uid="{00000000-0005-0000-0000-0000312B0000}"/>
    <cellStyle name="Normal 15 3 6 6" xfId="11057" xr:uid="{00000000-0005-0000-0000-0000322B0000}"/>
    <cellStyle name="Normal 15 3 6 6 2" xfId="11058" xr:uid="{00000000-0005-0000-0000-0000332B0000}"/>
    <cellStyle name="Normal 15 3 6 7" xfId="11059" xr:uid="{00000000-0005-0000-0000-0000342B0000}"/>
    <cellStyle name="Normal 15 3 7" xfId="11060" xr:uid="{00000000-0005-0000-0000-0000352B0000}"/>
    <cellStyle name="Normal 15 3 7 2" xfId="11061" xr:uid="{00000000-0005-0000-0000-0000362B0000}"/>
    <cellStyle name="Normal 15 3 7 2 2" xfId="11062" xr:uid="{00000000-0005-0000-0000-0000372B0000}"/>
    <cellStyle name="Normal 15 3 7 2 2 2" xfId="11063" xr:uid="{00000000-0005-0000-0000-0000382B0000}"/>
    <cellStyle name="Normal 15 3 7 2 3" xfId="11064" xr:uid="{00000000-0005-0000-0000-0000392B0000}"/>
    <cellStyle name="Normal 15 3 7 3" xfId="11065" xr:uid="{00000000-0005-0000-0000-00003A2B0000}"/>
    <cellStyle name="Normal 15 3 7 3 2" xfId="11066" xr:uid="{00000000-0005-0000-0000-00003B2B0000}"/>
    <cellStyle name="Normal 15 3 7 3 2 2" xfId="11067" xr:uid="{00000000-0005-0000-0000-00003C2B0000}"/>
    <cellStyle name="Normal 15 3 7 3 3" xfId="11068" xr:uid="{00000000-0005-0000-0000-00003D2B0000}"/>
    <cellStyle name="Normal 15 3 7 4" xfId="11069" xr:uid="{00000000-0005-0000-0000-00003E2B0000}"/>
    <cellStyle name="Normal 15 3 7 4 2" xfId="11070" xr:uid="{00000000-0005-0000-0000-00003F2B0000}"/>
    <cellStyle name="Normal 15 3 7 4 2 2" xfId="11071" xr:uid="{00000000-0005-0000-0000-0000402B0000}"/>
    <cellStyle name="Normal 15 3 7 4 3" xfId="11072" xr:uid="{00000000-0005-0000-0000-0000412B0000}"/>
    <cellStyle name="Normal 15 3 7 5" xfId="11073" xr:uid="{00000000-0005-0000-0000-0000422B0000}"/>
    <cellStyle name="Normal 15 3 7 5 2" xfId="11074" xr:uid="{00000000-0005-0000-0000-0000432B0000}"/>
    <cellStyle name="Normal 15 3 7 6" xfId="11075" xr:uid="{00000000-0005-0000-0000-0000442B0000}"/>
    <cellStyle name="Normal 15 3 7 6 2" xfId="11076" xr:uid="{00000000-0005-0000-0000-0000452B0000}"/>
    <cellStyle name="Normal 15 3 7 7" xfId="11077" xr:uid="{00000000-0005-0000-0000-0000462B0000}"/>
    <cellStyle name="Normal 15 3 8" xfId="11078" xr:uid="{00000000-0005-0000-0000-0000472B0000}"/>
    <cellStyle name="Normal 15 3 8 2" xfId="11079" xr:uid="{00000000-0005-0000-0000-0000482B0000}"/>
    <cellStyle name="Normal 15 3 8 2 2" xfId="11080" xr:uid="{00000000-0005-0000-0000-0000492B0000}"/>
    <cellStyle name="Normal 15 3 8 3" xfId="11081" xr:uid="{00000000-0005-0000-0000-00004A2B0000}"/>
    <cellStyle name="Normal 15 3 9" xfId="11082" xr:uid="{00000000-0005-0000-0000-00004B2B0000}"/>
    <cellStyle name="Normal 15 3 9 2" xfId="11083" xr:uid="{00000000-0005-0000-0000-00004C2B0000}"/>
    <cellStyle name="Normal 15 3 9 2 2" xfId="11084" xr:uid="{00000000-0005-0000-0000-00004D2B0000}"/>
    <cellStyle name="Normal 15 3 9 3" xfId="11085" xr:uid="{00000000-0005-0000-0000-00004E2B0000}"/>
    <cellStyle name="Normal 15 3_Confidential Information" xfId="11086" xr:uid="{00000000-0005-0000-0000-00004F2B0000}"/>
    <cellStyle name="Normal 15 4" xfId="11087" xr:uid="{00000000-0005-0000-0000-0000502B0000}"/>
    <cellStyle name="Normal 15 4 10" xfId="11088" xr:uid="{00000000-0005-0000-0000-0000512B0000}"/>
    <cellStyle name="Normal 15 4 10 2" xfId="11089" xr:uid="{00000000-0005-0000-0000-0000522B0000}"/>
    <cellStyle name="Normal 15 4 10 2 2" xfId="11090" xr:uid="{00000000-0005-0000-0000-0000532B0000}"/>
    <cellStyle name="Normal 15 4 10 3" xfId="11091" xr:uid="{00000000-0005-0000-0000-0000542B0000}"/>
    <cellStyle name="Normal 15 4 11" xfId="11092" xr:uid="{00000000-0005-0000-0000-0000552B0000}"/>
    <cellStyle name="Normal 15 4 11 2" xfId="11093" xr:uid="{00000000-0005-0000-0000-0000562B0000}"/>
    <cellStyle name="Normal 15 4 12" xfId="11094" xr:uid="{00000000-0005-0000-0000-0000572B0000}"/>
    <cellStyle name="Normal 15 4 12 2" xfId="11095" xr:uid="{00000000-0005-0000-0000-0000582B0000}"/>
    <cellStyle name="Normal 15 4 13" xfId="11096" xr:uid="{00000000-0005-0000-0000-0000592B0000}"/>
    <cellStyle name="Normal 15 4 2" xfId="11097" xr:uid="{00000000-0005-0000-0000-00005A2B0000}"/>
    <cellStyle name="Normal 15 4 2 10" xfId="11098" xr:uid="{00000000-0005-0000-0000-00005B2B0000}"/>
    <cellStyle name="Normal 15 4 2 10 2" xfId="11099" xr:uid="{00000000-0005-0000-0000-00005C2B0000}"/>
    <cellStyle name="Normal 15 4 2 11" xfId="11100" xr:uid="{00000000-0005-0000-0000-00005D2B0000}"/>
    <cellStyle name="Normal 15 4 2 2" xfId="11101" xr:uid="{00000000-0005-0000-0000-00005E2B0000}"/>
    <cellStyle name="Normal 15 4 2 2 2" xfId="11102" xr:uid="{00000000-0005-0000-0000-00005F2B0000}"/>
    <cellStyle name="Normal 15 4 2 2 2 2" xfId="11103" xr:uid="{00000000-0005-0000-0000-0000602B0000}"/>
    <cellStyle name="Normal 15 4 2 2 2 2 2" xfId="11104" xr:uid="{00000000-0005-0000-0000-0000612B0000}"/>
    <cellStyle name="Normal 15 4 2 2 2 2 2 2" xfId="11105" xr:uid="{00000000-0005-0000-0000-0000622B0000}"/>
    <cellStyle name="Normal 15 4 2 2 2 2 3" xfId="11106" xr:uid="{00000000-0005-0000-0000-0000632B0000}"/>
    <cellStyle name="Normal 15 4 2 2 2 3" xfId="11107" xr:uid="{00000000-0005-0000-0000-0000642B0000}"/>
    <cellStyle name="Normal 15 4 2 2 2 3 2" xfId="11108" xr:uid="{00000000-0005-0000-0000-0000652B0000}"/>
    <cellStyle name="Normal 15 4 2 2 2 3 2 2" xfId="11109" xr:uid="{00000000-0005-0000-0000-0000662B0000}"/>
    <cellStyle name="Normal 15 4 2 2 2 3 3" xfId="11110" xr:uid="{00000000-0005-0000-0000-0000672B0000}"/>
    <cellStyle name="Normal 15 4 2 2 2 4" xfId="11111" xr:uid="{00000000-0005-0000-0000-0000682B0000}"/>
    <cellStyle name="Normal 15 4 2 2 2 4 2" xfId="11112" xr:uid="{00000000-0005-0000-0000-0000692B0000}"/>
    <cellStyle name="Normal 15 4 2 2 2 4 2 2" xfId="11113" xr:uid="{00000000-0005-0000-0000-00006A2B0000}"/>
    <cellStyle name="Normal 15 4 2 2 2 4 3" xfId="11114" xr:uid="{00000000-0005-0000-0000-00006B2B0000}"/>
    <cellStyle name="Normal 15 4 2 2 2 5" xfId="11115" xr:uid="{00000000-0005-0000-0000-00006C2B0000}"/>
    <cellStyle name="Normal 15 4 2 2 2 5 2" xfId="11116" xr:uid="{00000000-0005-0000-0000-00006D2B0000}"/>
    <cellStyle name="Normal 15 4 2 2 2 6" xfId="11117" xr:uid="{00000000-0005-0000-0000-00006E2B0000}"/>
    <cellStyle name="Normal 15 4 2 2 2 6 2" xfId="11118" xr:uid="{00000000-0005-0000-0000-00006F2B0000}"/>
    <cellStyle name="Normal 15 4 2 2 2 7" xfId="11119" xr:uid="{00000000-0005-0000-0000-0000702B0000}"/>
    <cellStyle name="Normal 15 4 2 2 3" xfId="11120" xr:uid="{00000000-0005-0000-0000-0000712B0000}"/>
    <cellStyle name="Normal 15 4 2 2 3 2" xfId="11121" xr:uid="{00000000-0005-0000-0000-0000722B0000}"/>
    <cellStyle name="Normal 15 4 2 2 3 2 2" xfId="11122" xr:uid="{00000000-0005-0000-0000-0000732B0000}"/>
    <cellStyle name="Normal 15 4 2 2 3 2 2 2" xfId="11123" xr:uid="{00000000-0005-0000-0000-0000742B0000}"/>
    <cellStyle name="Normal 15 4 2 2 3 2 3" xfId="11124" xr:uid="{00000000-0005-0000-0000-0000752B0000}"/>
    <cellStyle name="Normal 15 4 2 2 3 3" xfId="11125" xr:uid="{00000000-0005-0000-0000-0000762B0000}"/>
    <cellStyle name="Normal 15 4 2 2 3 3 2" xfId="11126" xr:uid="{00000000-0005-0000-0000-0000772B0000}"/>
    <cellStyle name="Normal 15 4 2 2 3 3 2 2" xfId="11127" xr:uid="{00000000-0005-0000-0000-0000782B0000}"/>
    <cellStyle name="Normal 15 4 2 2 3 3 3" xfId="11128" xr:uid="{00000000-0005-0000-0000-0000792B0000}"/>
    <cellStyle name="Normal 15 4 2 2 3 4" xfId="11129" xr:uid="{00000000-0005-0000-0000-00007A2B0000}"/>
    <cellStyle name="Normal 15 4 2 2 3 4 2" xfId="11130" xr:uid="{00000000-0005-0000-0000-00007B2B0000}"/>
    <cellStyle name="Normal 15 4 2 2 3 4 2 2" xfId="11131" xr:uid="{00000000-0005-0000-0000-00007C2B0000}"/>
    <cellStyle name="Normal 15 4 2 2 3 4 3" xfId="11132" xr:uid="{00000000-0005-0000-0000-00007D2B0000}"/>
    <cellStyle name="Normal 15 4 2 2 3 5" xfId="11133" xr:uid="{00000000-0005-0000-0000-00007E2B0000}"/>
    <cellStyle name="Normal 15 4 2 2 3 5 2" xfId="11134" xr:uid="{00000000-0005-0000-0000-00007F2B0000}"/>
    <cellStyle name="Normal 15 4 2 2 3 6" xfId="11135" xr:uid="{00000000-0005-0000-0000-0000802B0000}"/>
    <cellStyle name="Normal 15 4 2 2 3 6 2" xfId="11136" xr:uid="{00000000-0005-0000-0000-0000812B0000}"/>
    <cellStyle name="Normal 15 4 2 2 3 7" xfId="11137" xr:uid="{00000000-0005-0000-0000-0000822B0000}"/>
    <cellStyle name="Normal 15 4 2 2 4" xfId="11138" xr:uid="{00000000-0005-0000-0000-0000832B0000}"/>
    <cellStyle name="Normal 15 4 2 2 4 2" xfId="11139" xr:uid="{00000000-0005-0000-0000-0000842B0000}"/>
    <cellStyle name="Normal 15 4 2 2 4 2 2" xfId="11140" xr:uid="{00000000-0005-0000-0000-0000852B0000}"/>
    <cellStyle name="Normal 15 4 2 2 4 3" xfId="11141" xr:uid="{00000000-0005-0000-0000-0000862B0000}"/>
    <cellStyle name="Normal 15 4 2 2 5" xfId="11142" xr:uid="{00000000-0005-0000-0000-0000872B0000}"/>
    <cellStyle name="Normal 15 4 2 2 5 2" xfId="11143" xr:uid="{00000000-0005-0000-0000-0000882B0000}"/>
    <cellStyle name="Normal 15 4 2 2 5 2 2" xfId="11144" xr:uid="{00000000-0005-0000-0000-0000892B0000}"/>
    <cellStyle name="Normal 15 4 2 2 5 3" xfId="11145" xr:uid="{00000000-0005-0000-0000-00008A2B0000}"/>
    <cellStyle name="Normal 15 4 2 2 6" xfId="11146" xr:uid="{00000000-0005-0000-0000-00008B2B0000}"/>
    <cellStyle name="Normal 15 4 2 2 6 2" xfId="11147" xr:uid="{00000000-0005-0000-0000-00008C2B0000}"/>
    <cellStyle name="Normal 15 4 2 2 6 2 2" xfId="11148" xr:uid="{00000000-0005-0000-0000-00008D2B0000}"/>
    <cellStyle name="Normal 15 4 2 2 6 3" xfId="11149" xr:uid="{00000000-0005-0000-0000-00008E2B0000}"/>
    <cellStyle name="Normal 15 4 2 2 7" xfId="11150" xr:uid="{00000000-0005-0000-0000-00008F2B0000}"/>
    <cellStyle name="Normal 15 4 2 2 7 2" xfId="11151" xr:uid="{00000000-0005-0000-0000-0000902B0000}"/>
    <cellStyle name="Normal 15 4 2 2 8" xfId="11152" xr:uid="{00000000-0005-0000-0000-0000912B0000}"/>
    <cellStyle name="Normal 15 4 2 2 8 2" xfId="11153" xr:uid="{00000000-0005-0000-0000-0000922B0000}"/>
    <cellStyle name="Normal 15 4 2 2 9" xfId="11154" xr:uid="{00000000-0005-0000-0000-0000932B0000}"/>
    <cellStyle name="Normal 15 4 2 3" xfId="11155" xr:uid="{00000000-0005-0000-0000-0000942B0000}"/>
    <cellStyle name="Normal 15 4 2 3 2" xfId="11156" xr:uid="{00000000-0005-0000-0000-0000952B0000}"/>
    <cellStyle name="Normal 15 4 2 3 2 2" xfId="11157" xr:uid="{00000000-0005-0000-0000-0000962B0000}"/>
    <cellStyle name="Normal 15 4 2 3 2 2 2" xfId="11158" xr:uid="{00000000-0005-0000-0000-0000972B0000}"/>
    <cellStyle name="Normal 15 4 2 3 2 2 2 2" xfId="11159" xr:uid="{00000000-0005-0000-0000-0000982B0000}"/>
    <cellStyle name="Normal 15 4 2 3 2 2 3" xfId="11160" xr:uid="{00000000-0005-0000-0000-0000992B0000}"/>
    <cellStyle name="Normal 15 4 2 3 2 3" xfId="11161" xr:uid="{00000000-0005-0000-0000-00009A2B0000}"/>
    <cellStyle name="Normal 15 4 2 3 2 3 2" xfId="11162" xr:uid="{00000000-0005-0000-0000-00009B2B0000}"/>
    <cellStyle name="Normal 15 4 2 3 2 3 2 2" xfId="11163" xr:uid="{00000000-0005-0000-0000-00009C2B0000}"/>
    <cellStyle name="Normal 15 4 2 3 2 3 3" xfId="11164" xr:uid="{00000000-0005-0000-0000-00009D2B0000}"/>
    <cellStyle name="Normal 15 4 2 3 2 4" xfId="11165" xr:uid="{00000000-0005-0000-0000-00009E2B0000}"/>
    <cellStyle name="Normal 15 4 2 3 2 4 2" xfId="11166" xr:uid="{00000000-0005-0000-0000-00009F2B0000}"/>
    <cellStyle name="Normal 15 4 2 3 2 4 2 2" xfId="11167" xr:uid="{00000000-0005-0000-0000-0000A02B0000}"/>
    <cellStyle name="Normal 15 4 2 3 2 4 3" xfId="11168" xr:uid="{00000000-0005-0000-0000-0000A12B0000}"/>
    <cellStyle name="Normal 15 4 2 3 2 5" xfId="11169" xr:uid="{00000000-0005-0000-0000-0000A22B0000}"/>
    <cellStyle name="Normal 15 4 2 3 2 5 2" xfId="11170" xr:uid="{00000000-0005-0000-0000-0000A32B0000}"/>
    <cellStyle name="Normal 15 4 2 3 2 6" xfId="11171" xr:uid="{00000000-0005-0000-0000-0000A42B0000}"/>
    <cellStyle name="Normal 15 4 2 3 2 6 2" xfId="11172" xr:uid="{00000000-0005-0000-0000-0000A52B0000}"/>
    <cellStyle name="Normal 15 4 2 3 2 7" xfId="11173" xr:uid="{00000000-0005-0000-0000-0000A62B0000}"/>
    <cellStyle name="Normal 15 4 2 3 3" xfId="11174" xr:uid="{00000000-0005-0000-0000-0000A72B0000}"/>
    <cellStyle name="Normal 15 4 2 3 3 2" xfId="11175" xr:uid="{00000000-0005-0000-0000-0000A82B0000}"/>
    <cellStyle name="Normal 15 4 2 3 3 2 2" xfId="11176" xr:uid="{00000000-0005-0000-0000-0000A92B0000}"/>
    <cellStyle name="Normal 15 4 2 3 3 3" xfId="11177" xr:uid="{00000000-0005-0000-0000-0000AA2B0000}"/>
    <cellStyle name="Normal 15 4 2 3 4" xfId="11178" xr:uid="{00000000-0005-0000-0000-0000AB2B0000}"/>
    <cellStyle name="Normal 15 4 2 3 4 2" xfId="11179" xr:uid="{00000000-0005-0000-0000-0000AC2B0000}"/>
    <cellStyle name="Normal 15 4 2 3 4 2 2" xfId="11180" xr:uid="{00000000-0005-0000-0000-0000AD2B0000}"/>
    <cellStyle name="Normal 15 4 2 3 4 3" xfId="11181" xr:uid="{00000000-0005-0000-0000-0000AE2B0000}"/>
    <cellStyle name="Normal 15 4 2 3 5" xfId="11182" xr:uid="{00000000-0005-0000-0000-0000AF2B0000}"/>
    <cellStyle name="Normal 15 4 2 3 5 2" xfId="11183" xr:uid="{00000000-0005-0000-0000-0000B02B0000}"/>
    <cellStyle name="Normal 15 4 2 3 5 2 2" xfId="11184" xr:uid="{00000000-0005-0000-0000-0000B12B0000}"/>
    <cellStyle name="Normal 15 4 2 3 5 3" xfId="11185" xr:uid="{00000000-0005-0000-0000-0000B22B0000}"/>
    <cellStyle name="Normal 15 4 2 3 6" xfId="11186" xr:uid="{00000000-0005-0000-0000-0000B32B0000}"/>
    <cellStyle name="Normal 15 4 2 3 6 2" xfId="11187" xr:uid="{00000000-0005-0000-0000-0000B42B0000}"/>
    <cellStyle name="Normal 15 4 2 3 7" xfId="11188" xr:uid="{00000000-0005-0000-0000-0000B52B0000}"/>
    <cellStyle name="Normal 15 4 2 3 7 2" xfId="11189" xr:uid="{00000000-0005-0000-0000-0000B62B0000}"/>
    <cellStyle name="Normal 15 4 2 3 8" xfId="11190" xr:uid="{00000000-0005-0000-0000-0000B72B0000}"/>
    <cellStyle name="Normal 15 4 2 4" xfId="11191" xr:uid="{00000000-0005-0000-0000-0000B82B0000}"/>
    <cellStyle name="Normal 15 4 2 4 2" xfId="11192" xr:uid="{00000000-0005-0000-0000-0000B92B0000}"/>
    <cellStyle name="Normal 15 4 2 4 2 2" xfId="11193" xr:uid="{00000000-0005-0000-0000-0000BA2B0000}"/>
    <cellStyle name="Normal 15 4 2 4 2 2 2" xfId="11194" xr:uid="{00000000-0005-0000-0000-0000BB2B0000}"/>
    <cellStyle name="Normal 15 4 2 4 2 3" xfId="11195" xr:uid="{00000000-0005-0000-0000-0000BC2B0000}"/>
    <cellStyle name="Normal 15 4 2 4 3" xfId="11196" xr:uid="{00000000-0005-0000-0000-0000BD2B0000}"/>
    <cellStyle name="Normal 15 4 2 4 3 2" xfId="11197" xr:uid="{00000000-0005-0000-0000-0000BE2B0000}"/>
    <cellStyle name="Normal 15 4 2 4 3 2 2" xfId="11198" xr:uid="{00000000-0005-0000-0000-0000BF2B0000}"/>
    <cellStyle name="Normal 15 4 2 4 3 3" xfId="11199" xr:uid="{00000000-0005-0000-0000-0000C02B0000}"/>
    <cellStyle name="Normal 15 4 2 4 4" xfId="11200" xr:uid="{00000000-0005-0000-0000-0000C12B0000}"/>
    <cellStyle name="Normal 15 4 2 4 4 2" xfId="11201" xr:uid="{00000000-0005-0000-0000-0000C22B0000}"/>
    <cellStyle name="Normal 15 4 2 4 4 2 2" xfId="11202" xr:uid="{00000000-0005-0000-0000-0000C32B0000}"/>
    <cellStyle name="Normal 15 4 2 4 4 3" xfId="11203" xr:uid="{00000000-0005-0000-0000-0000C42B0000}"/>
    <cellStyle name="Normal 15 4 2 4 5" xfId="11204" xr:uid="{00000000-0005-0000-0000-0000C52B0000}"/>
    <cellStyle name="Normal 15 4 2 4 5 2" xfId="11205" xr:uid="{00000000-0005-0000-0000-0000C62B0000}"/>
    <cellStyle name="Normal 15 4 2 4 6" xfId="11206" xr:uid="{00000000-0005-0000-0000-0000C72B0000}"/>
    <cellStyle name="Normal 15 4 2 4 6 2" xfId="11207" xr:uid="{00000000-0005-0000-0000-0000C82B0000}"/>
    <cellStyle name="Normal 15 4 2 4 7" xfId="11208" xr:uid="{00000000-0005-0000-0000-0000C92B0000}"/>
    <cellStyle name="Normal 15 4 2 5" xfId="11209" xr:uid="{00000000-0005-0000-0000-0000CA2B0000}"/>
    <cellStyle name="Normal 15 4 2 5 2" xfId="11210" xr:uid="{00000000-0005-0000-0000-0000CB2B0000}"/>
    <cellStyle name="Normal 15 4 2 5 2 2" xfId="11211" xr:uid="{00000000-0005-0000-0000-0000CC2B0000}"/>
    <cellStyle name="Normal 15 4 2 5 2 2 2" xfId="11212" xr:uid="{00000000-0005-0000-0000-0000CD2B0000}"/>
    <cellStyle name="Normal 15 4 2 5 2 3" xfId="11213" xr:uid="{00000000-0005-0000-0000-0000CE2B0000}"/>
    <cellStyle name="Normal 15 4 2 5 3" xfId="11214" xr:uid="{00000000-0005-0000-0000-0000CF2B0000}"/>
    <cellStyle name="Normal 15 4 2 5 3 2" xfId="11215" xr:uid="{00000000-0005-0000-0000-0000D02B0000}"/>
    <cellStyle name="Normal 15 4 2 5 3 2 2" xfId="11216" xr:uid="{00000000-0005-0000-0000-0000D12B0000}"/>
    <cellStyle name="Normal 15 4 2 5 3 3" xfId="11217" xr:uid="{00000000-0005-0000-0000-0000D22B0000}"/>
    <cellStyle name="Normal 15 4 2 5 4" xfId="11218" xr:uid="{00000000-0005-0000-0000-0000D32B0000}"/>
    <cellStyle name="Normal 15 4 2 5 4 2" xfId="11219" xr:uid="{00000000-0005-0000-0000-0000D42B0000}"/>
    <cellStyle name="Normal 15 4 2 5 4 2 2" xfId="11220" xr:uid="{00000000-0005-0000-0000-0000D52B0000}"/>
    <cellStyle name="Normal 15 4 2 5 4 3" xfId="11221" xr:uid="{00000000-0005-0000-0000-0000D62B0000}"/>
    <cellStyle name="Normal 15 4 2 5 5" xfId="11222" xr:uid="{00000000-0005-0000-0000-0000D72B0000}"/>
    <cellStyle name="Normal 15 4 2 5 5 2" xfId="11223" xr:uid="{00000000-0005-0000-0000-0000D82B0000}"/>
    <cellStyle name="Normal 15 4 2 5 6" xfId="11224" xr:uid="{00000000-0005-0000-0000-0000D92B0000}"/>
    <cellStyle name="Normal 15 4 2 5 6 2" xfId="11225" xr:uid="{00000000-0005-0000-0000-0000DA2B0000}"/>
    <cellStyle name="Normal 15 4 2 5 7" xfId="11226" xr:uid="{00000000-0005-0000-0000-0000DB2B0000}"/>
    <cellStyle name="Normal 15 4 2 6" xfId="11227" xr:uid="{00000000-0005-0000-0000-0000DC2B0000}"/>
    <cellStyle name="Normal 15 4 2 6 2" xfId="11228" xr:uid="{00000000-0005-0000-0000-0000DD2B0000}"/>
    <cellStyle name="Normal 15 4 2 6 2 2" xfId="11229" xr:uid="{00000000-0005-0000-0000-0000DE2B0000}"/>
    <cellStyle name="Normal 15 4 2 6 3" xfId="11230" xr:uid="{00000000-0005-0000-0000-0000DF2B0000}"/>
    <cellStyle name="Normal 15 4 2 7" xfId="11231" xr:uid="{00000000-0005-0000-0000-0000E02B0000}"/>
    <cellStyle name="Normal 15 4 2 7 2" xfId="11232" xr:uid="{00000000-0005-0000-0000-0000E12B0000}"/>
    <cellStyle name="Normal 15 4 2 7 2 2" xfId="11233" xr:uid="{00000000-0005-0000-0000-0000E22B0000}"/>
    <cellStyle name="Normal 15 4 2 7 3" xfId="11234" xr:uid="{00000000-0005-0000-0000-0000E32B0000}"/>
    <cellStyle name="Normal 15 4 2 8" xfId="11235" xr:uid="{00000000-0005-0000-0000-0000E42B0000}"/>
    <cellStyle name="Normal 15 4 2 8 2" xfId="11236" xr:uid="{00000000-0005-0000-0000-0000E52B0000}"/>
    <cellStyle name="Normal 15 4 2 8 2 2" xfId="11237" xr:uid="{00000000-0005-0000-0000-0000E62B0000}"/>
    <cellStyle name="Normal 15 4 2 8 3" xfId="11238" xr:uid="{00000000-0005-0000-0000-0000E72B0000}"/>
    <cellStyle name="Normal 15 4 2 9" xfId="11239" xr:uid="{00000000-0005-0000-0000-0000E82B0000}"/>
    <cellStyle name="Normal 15 4 2 9 2" xfId="11240" xr:uid="{00000000-0005-0000-0000-0000E92B0000}"/>
    <cellStyle name="Normal 15 4 3" xfId="11241" xr:uid="{00000000-0005-0000-0000-0000EA2B0000}"/>
    <cellStyle name="Normal 15 4 3 10" xfId="11242" xr:uid="{00000000-0005-0000-0000-0000EB2B0000}"/>
    <cellStyle name="Normal 15 4 3 10 2" xfId="11243" xr:uid="{00000000-0005-0000-0000-0000EC2B0000}"/>
    <cellStyle name="Normal 15 4 3 11" xfId="11244" xr:uid="{00000000-0005-0000-0000-0000ED2B0000}"/>
    <cellStyle name="Normal 15 4 3 2" xfId="11245" xr:uid="{00000000-0005-0000-0000-0000EE2B0000}"/>
    <cellStyle name="Normal 15 4 3 2 2" xfId="11246" xr:uid="{00000000-0005-0000-0000-0000EF2B0000}"/>
    <cellStyle name="Normal 15 4 3 2 2 2" xfId="11247" xr:uid="{00000000-0005-0000-0000-0000F02B0000}"/>
    <cellStyle name="Normal 15 4 3 2 2 2 2" xfId="11248" xr:uid="{00000000-0005-0000-0000-0000F12B0000}"/>
    <cellStyle name="Normal 15 4 3 2 2 2 2 2" xfId="11249" xr:uid="{00000000-0005-0000-0000-0000F22B0000}"/>
    <cellStyle name="Normal 15 4 3 2 2 2 3" xfId="11250" xr:uid="{00000000-0005-0000-0000-0000F32B0000}"/>
    <cellStyle name="Normal 15 4 3 2 2 3" xfId="11251" xr:uid="{00000000-0005-0000-0000-0000F42B0000}"/>
    <cellStyle name="Normal 15 4 3 2 2 3 2" xfId="11252" xr:uid="{00000000-0005-0000-0000-0000F52B0000}"/>
    <cellStyle name="Normal 15 4 3 2 2 3 2 2" xfId="11253" xr:uid="{00000000-0005-0000-0000-0000F62B0000}"/>
    <cellStyle name="Normal 15 4 3 2 2 3 3" xfId="11254" xr:uid="{00000000-0005-0000-0000-0000F72B0000}"/>
    <cellStyle name="Normal 15 4 3 2 2 4" xfId="11255" xr:uid="{00000000-0005-0000-0000-0000F82B0000}"/>
    <cellStyle name="Normal 15 4 3 2 2 4 2" xfId="11256" xr:uid="{00000000-0005-0000-0000-0000F92B0000}"/>
    <cellStyle name="Normal 15 4 3 2 2 4 2 2" xfId="11257" xr:uid="{00000000-0005-0000-0000-0000FA2B0000}"/>
    <cellStyle name="Normal 15 4 3 2 2 4 3" xfId="11258" xr:uid="{00000000-0005-0000-0000-0000FB2B0000}"/>
    <cellStyle name="Normal 15 4 3 2 2 5" xfId="11259" xr:uid="{00000000-0005-0000-0000-0000FC2B0000}"/>
    <cellStyle name="Normal 15 4 3 2 2 5 2" xfId="11260" xr:uid="{00000000-0005-0000-0000-0000FD2B0000}"/>
    <cellStyle name="Normal 15 4 3 2 2 6" xfId="11261" xr:uid="{00000000-0005-0000-0000-0000FE2B0000}"/>
    <cellStyle name="Normal 15 4 3 2 2 6 2" xfId="11262" xr:uid="{00000000-0005-0000-0000-0000FF2B0000}"/>
    <cellStyle name="Normal 15 4 3 2 2 7" xfId="11263" xr:uid="{00000000-0005-0000-0000-0000002C0000}"/>
    <cellStyle name="Normal 15 4 3 2 3" xfId="11264" xr:uid="{00000000-0005-0000-0000-0000012C0000}"/>
    <cellStyle name="Normal 15 4 3 2 3 2" xfId="11265" xr:uid="{00000000-0005-0000-0000-0000022C0000}"/>
    <cellStyle name="Normal 15 4 3 2 3 2 2" xfId="11266" xr:uid="{00000000-0005-0000-0000-0000032C0000}"/>
    <cellStyle name="Normal 15 4 3 2 3 2 2 2" xfId="11267" xr:uid="{00000000-0005-0000-0000-0000042C0000}"/>
    <cellStyle name="Normal 15 4 3 2 3 2 3" xfId="11268" xr:uid="{00000000-0005-0000-0000-0000052C0000}"/>
    <cellStyle name="Normal 15 4 3 2 3 3" xfId="11269" xr:uid="{00000000-0005-0000-0000-0000062C0000}"/>
    <cellStyle name="Normal 15 4 3 2 3 3 2" xfId="11270" xr:uid="{00000000-0005-0000-0000-0000072C0000}"/>
    <cellStyle name="Normal 15 4 3 2 3 3 2 2" xfId="11271" xr:uid="{00000000-0005-0000-0000-0000082C0000}"/>
    <cellStyle name="Normal 15 4 3 2 3 3 3" xfId="11272" xr:uid="{00000000-0005-0000-0000-0000092C0000}"/>
    <cellStyle name="Normal 15 4 3 2 3 4" xfId="11273" xr:uid="{00000000-0005-0000-0000-00000A2C0000}"/>
    <cellStyle name="Normal 15 4 3 2 3 4 2" xfId="11274" xr:uid="{00000000-0005-0000-0000-00000B2C0000}"/>
    <cellStyle name="Normal 15 4 3 2 3 4 2 2" xfId="11275" xr:uid="{00000000-0005-0000-0000-00000C2C0000}"/>
    <cellStyle name="Normal 15 4 3 2 3 4 3" xfId="11276" xr:uid="{00000000-0005-0000-0000-00000D2C0000}"/>
    <cellStyle name="Normal 15 4 3 2 3 5" xfId="11277" xr:uid="{00000000-0005-0000-0000-00000E2C0000}"/>
    <cellStyle name="Normal 15 4 3 2 3 5 2" xfId="11278" xr:uid="{00000000-0005-0000-0000-00000F2C0000}"/>
    <cellStyle name="Normal 15 4 3 2 3 6" xfId="11279" xr:uid="{00000000-0005-0000-0000-0000102C0000}"/>
    <cellStyle name="Normal 15 4 3 2 3 6 2" xfId="11280" xr:uid="{00000000-0005-0000-0000-0000112C0000}"/>
    <cellStyle name="Normal 15 4 3 2 3 7" xfId="11281" xr:uid="{00000000-0005-0000-0000-0000122C0000}"/>
    <cellStyle name="Normal 15 4 3 2 4" xfId="11282" xr:uid="{00000000-0005-0000-0000-0000132C0000}"/>
    <cellStyle name="Normal 15 4 3 2 4 2" xfId="11283" xr:uid="{00000000-0005-0000-0000-0000142C0000}"/>
    <cellStyle name="Normal 15 4 3 2 4 2 2" xfId="11284" xr:uid="{00000000-0005-0000-0000-0000152C0000}"/>
    <cellStyle name="Normal 15 4 3 2 4 3" xfId="11285" xr:uid="{00000000-0005-0000-0000-0000162C0000}"/>
    <cellStyle name="Normal 15 4 3 2 5" xfId="11286" xr:uid="{00000000-0005-0000-0000-0000172C0000}"/>
    <cellStyle name="Normal 15 4 3 2 5 2" xfId="11287" xr:uid="{00000000-0005-0000-0000-0000182C0000}"/>
    <cellStyle name="Normal 15 4 3 2 5 2 2" xfId="11288" xr:uid="{00000000-0005-0000-0000-0000192C0000}"/>
    <cellStyle name="Normal 15 4 3 2 5 3" xfId="11289" xr:uid="{00000000-0005-0000-0000-00001A2C0000}"/>
    <cellStyle name="Normal 15 4 3 2 6" xfId="11290" xr:uid="{00000000-0005-0000-0000-00001B2C0000}"/>
    <cellStyle name="Normal 15 4 3 2 6 2" xfId="11291" xr:uid="{00000000-0005-0000-0000-00001C2C0000}"/>
    <cellStyle name="Normal 15 4 3 2 6 2 2" xfId="11292" xr:uid="{00000000-0005-0000-0000-00001D2C0000}"/>
    <cellStyle name="Normal 15 4 3 2 6 3" xfId="11293" xr:uid="{00000000-0005-0000-0000-00001E2C0000}"/>
    <cellStyle name="Normal 15 4 3 2 7" xfId="11294" xr:uid="{00000000-0005-0000-0000-00001F2C0000}"/>
    <cellStyle name="Normal 15 4 3 2 7 2" xfId="11295" xr:uid="{00000000-0005-0000-0000-0000202C0000}"/>
    <cellStyle name="Normal 15 4 3 2 8" xfId="11296" xr:uid="{00000000-0005-0000-0000-0000212C0000}"/>
    <cellStyle name="Normal 15 4 3 2 8 2" xfId="11297" xr:uid="{00000000-0005-0000-0000-0000222C0000}"/>
    <cellStyle name="Normal 15 4 3 2 9" xfId="11298" xr:uid="{00000000-0005-0000-0000-0000232C0000}"/>
    <cellStyle name="Normal 15 4 3 3" xfId="11299" xr:uid="{00000000-0005-0000-0000-0000242C0000}"/>
    <cellStyle name="Normal 15 4 3 3 2" xfId="11300" xr:uid="{00000000-0005-0000-0000-0000252C0000}"/>
    <cellStyle name="Normal 15 4 3 3 2 2" xfId="11301" xr:uid="{00000000-0005-0000-0000-0000262C0000}"/>
    <cellStyle name="Normal 15 4 3 3 2 2 2" xfId="11302" xr:uid="{00000000-0005-0000-0000-0000272C0000}"/>
    <cellStyle name="Normal 15 4 3 3 2 2 2 2" xfId="11303" xr:uid="{00000000-0005-0000-0000-0000282C0000}"/>
    <cellStyle name="Normal 15 4 3 3 2 2 3" xfId="11304" xr:uid="{00000000-0005-0000-0000-0000292C0000}"/>
    <cellStyle name="Normal 15 4 3 3 2 3" xfId="11305" xr:uid="{00000000-0005-0000-0000-00002A2C0000}"/>
    <cellStyle name="Normal 15 4 3 3 2 3 2" xfId="11306" xr:uid="{00000000-0005-0000-0000-00002B2C0000}"/>
    <cellStyle name="Normal 15 4 3 3 2 3 2 2" xfId="11307" xr:uid="{00000000-0005-0000-0000-00002C2C0000}"/>
    <cellStyle name="Normal 15 4 3 3 2 3 3" xfId="11308" xr:uid="{00000000-0005-0000-0000-00002D2C0000}"/>
    <cellStyle name="Normal 15 4 3 3 2 4" xfId="11309" xr:uid="{00000000-0005-0000-0000-00002E2C0000}"/>
    <cellStyle name="Normal 15 4 3 3 2 4 2" xfId="11310" xr:uid="{00000000-0005-0000-0000-00002F2C0000}"/>
    <cellStyle name="Normal 15 4 3 3 2 4 2 2" xfId="11311" xr:uid="{00000000-0005-0000-0000-0000302C0000}"/>
    <cellStyle name="Normal 15 4 3 3 2 4 3" xfId="11312" xr:uid="{00000000-0005-0000-0000-0000312C0000}"/>
    <cellStyle name="Normal 15 4 3 3 2 5" xfId="11313" xr:uid="{00000000-0005-0000-0000-0000322C0000}"/>
    <cellStyle name="Normal 15 4 3 3 2 5 2" xfId="11314" xr:uid="{00000000-0005-0000-0000-0000332C0000}"/>
    <cellStyle name="Normal 15 4 3 3 2 6" xfId="11315" xr:uid="{00000000-0005-0000-0000-0000342C0000}"/>
    <cellStyle name="Normal 15 4 3 3 2 6 2" xfId="11316" xr:uid="{00000000-0005-0000-0000-0000352C0000}"/>
    <cellStyle name="Normal 15 4 3 3 2 7" xfId="11317" xr:uid="{00000000-0005-0000-0000-0000362C0000}"/>
    <cellStyle name="Normal 15 4 3 3 3" xfId="11318" xr:uid="{00000000-0005-0000-0000-0000372C0000}"/>
    <cellStyle name="Normal 15 4 3 3 3 2" xfId="11319" xr:uid="{00000000-0005-0000-0000-0000382C0000}"/>
    <cellStyle name="Normal 15 4 3 3 3 2 2" xfId="11320" xr:uid="{00000000-0005-0000-0000-0000392C0000}"/>
    <cellStyle name="Normal 15 4 3 3 3 3" xfId="11321" xr:uid="{00000000-0005-0000-0000-00003A2C0000}"/>
    <cellStyle name="Normal 15 4 3 3 4" xfId="11322" xr:uid="{00000000-0005-0000-0000-00003B2C0000}"/>
    <cellStyle name="Normal 15 4 3 3 4 2" xfId="11323" xr:uid="{00000000-0005-0000-0000-00003C2C0000}"/>
    <cellStyle name="Normal 15 4 3 3 4 2 2" xfId="11324" xr:uid="{00000000-0005-0000-0000-00003D2C0000}"/>
    <cellStyle name="Normal 15 4 3 3 4 3" xfId="11325" xr:uid="{00000000-0005-0000-0000-00003E2C0000}"/>
    <cellStyle name="Normal 15 4 3 3 5" xfId="11326" xr:uid="{00000000-0005-0000-0000-00003F2C0000}"/>
    <cellStyle name="Normal 15 4 3 3 5 2" xfId="11327" xr:uid="{00000000-0005-0000-0000-0000402C0000}"/>
    <cellStyle name="Normal 15 4 3 3 5 2 2" xfId="11328" xr:uid="{00000000-0005-0000-0000-0000412C0000}"/>
    <cellStyle name="Normal 15 4 3 3 5 3" xfId="11329" xr:uid="{00000000-0005-0000-0000-0000422C0000}"/>
    <cellStyle name="Normal 15 4 3 3 6" xfId="11330" xr:uid="{00000000-0005-0000-0000-0000432C0000}"/>
    <cellStyle name="Normal 15 4 3 3 6 2" xfId="11331" xr:uid="{00000000-0005-0000-0000-0000442C0000}"/>
    <cellStyle name="Normal 15 4 3 3 7" xfId="11332" xr:uid="{00000000-0005-0000-0000-0000452C0000}"/>
    <cellStyle name="Normal 15 4 3 3 7 2" xfId="11333" xr:uid="{00000000-0005-0000-0000-0000462C0000}"/>
    <cellStyle name="Normal 15 4 3 3 8" xfId="11334" xr:uid="{00000000-0005-0000-0000-0000472C0000}"/>
    <cellStyle name="Normal 15 4 3 4" xfId="11335" xr:uid="{00000000-0005-0000-0000-0000482C0000}"/>
    <cellStyle name="Normal 15 4 3 4 2" xfId="11336" xr:uid="{00000000-0005-0000-0000-0000492C0000}"/>
    <cellStyle name="Normal 15 4 3 4 2 2" xfId="11337" xr:uid="{00000000-0005-0000-0000-00004A2C0000}"/>
    <cellStyle name="Normal 15 4 3 4 2 2 2" xfId="11338" xr:uid="{00000000-0005-0000-0000-00004B2C0000}"/>
    <cellStyle name="Normal 15 4 3 4 2 3" xfId="11339" xr:uid="{00000000-0005-0000-0000-00004C2C0000}"/>
    <cellStyle name="Normal 15 4 3 4 3" xfId="11340" xr:uid="{00000000-0005-0000-0000-00004D2C0000}"/>
    <cellStyle name="Normal 15 4 3 4 3 2" xfId="11341" xr:uid="{00000000-0005-0000-0000-00004E2C0000}"/>
    <cellStyle name="Normal 15 4 3 4 3 2 2" xfId="11342" xr:uid="{00000000-0005-0000-0000-00004F2C0000}"/>
    <cellStyle name="Normal 15 4 3 4 3 3" xfId="11343" xr:uid="{00000000-0005-0000-0000-0000502C0000}"/>
    <cellStyle name="Normal 15 4 3 4 4" xfId="11344" xr:uid="{00000000-0005-0000-0000-0000512C0000}"/>
    <cellStyle name="Normal 15 4 3 4 4 2" xfId="11345" xr:uid="{00000000-0005-0000-0000-0000522C0000}"/>
    <cellStyle name="Normal 15 4 3 4 4 2 2" xfId="11346" xr:uid="{00000000-0005-0000-0000-0000532C0000}"/>
    <cellStyle name="Normal 15 4 3 4 4 3" xfId="11347" xr:uid="{00000000-0005-0000-0000-0000542C0000}"/>
    <cellStyle name="Normal 15 4 3 4 5" xfId="11348" xr:uid="{00000000-0005-0000-0000-0000552C0000}"/>
    <cellStyle name="Normal 15 4 3 4 5 2" xfId="11349" xr:uid="{00000000-0005-0000-0000-0000562C0000}"/>
    <cellStyle name="Normal 15 4 3 4 6" xfId="11350" xr:uid="{00000000-0005-0000-0000-0000572C0000}"/>
    <cellStyle name="Normal 15 4 3 4 6 2" xfId="11351" xr:uid="{00000000-0005-0000-0000-0000582C0000}"/>
    <cellStyle name="Normal 15 4 3 4 7" xfId="11352" xr:uid="{00000000-0005-0000-0000-0000592C0000}"/>
    <cellStyle name="Normal 15 4 3 5" xfId="11353" xr:uid="{00000000-0005-0000-0000-00005A2C0000}"/>
    <cellStyle name="Normal 15 4 3 5 2" xfId="11354" xr:uid="{00000000-0005-0000-0000-00005B2C0000}"/>
    <cellStyle name="Normal 15 4 3 5 2 2" xfId="11355" xr:uid="{00000000-0005-0000-0000-00005C2C0000}"/>
    <cellStyle name="Normal 15 4 3 5 2 2 2" xfId="11356" xr:uid="{00000000-0005-0000-0000-00005D2C0000}"/>
    <cellStyle name="Normal 15 4 3 5 2 3" xfId="11357" xr:uid="{00000000-0005-0000-0000-00005E2C0000}"/>
    <cellStyle name="Normal 15 4 3 5 3" xfId="11358" xr:uid="{00000000-0005-0000-0000-00005F2C0000}"/>
    <cellStyle name="Normal 15 4 3 5 3 2" xfId="11359" xr:uid="{00000000-0005-0000-0000-0000602C0000}"/>
    <cellStyle name="Normal 15 4 3 5 3 2 2" xfId="11360" xr:uid="{00000000-0005-0000-0000-0000612C0000}"/>
    <cellStyle name="Normal 15 4 3 5 3 3" xfId="11361" xr:uid="{00000000-0005-0000-0000-0000622C0000}"/>
    <cellStyle name="Normal 15 4 3 5 4" xfId="11362" xr:uid="{00000000-0005-0000-0000-0000632C0000}"/>
    <cellStyle name="Normal 15 4 3 5 4 2" xfId="11363" xr:uid="{00000000-0005-0000-0000-0000642C0000}"/>
    <cellStyle name="Normal 15 4 3 5 4 2 2" xfId="11364" xr:uid="{00000000-0005-0000-0000-0000652C0000}"/>
    <cellStyle name="Normal 15 4 3 5 4 3" xfId="11365" xr:uid="{00000000-0005-0000-0000-0000662C0000}"/>
    <cellStyle name="Normal 15 4 3 5 5" xfId="11366" xr:uid="{00000000-0005-0000-0000-0000672C0000}"/>
    <cellStyle name="Normal 15 4 3 5 5 2" xfId="11367" xr:uid="{00000000-0005-0000-0000-0000682C0000}"/>
    <cellStyle name="Normal 15 4 3 5 6" xfId="11368" xr:uid="{00000000-0005-0000-0000-0000692C0000}"/>
    <cellStyle name="Normal 15 4 3 5 6 2" xfId="11369" xr:uid="{00000000-0005-0000-0000-00006A2C0000}"/>
    <cellStyle name="Normal 15 4 3 5 7" xfId="11370" xr:uid="{00000000-0005-0000-0000-00006B2C0000}"/>
    <cellStyle name="Normal 15 4 3 6" xfId="11371" xr:uid="{00000000-0005-0000-0000-00006C2C0000}"/>
    <cellStyle name="Normal 15 4 3 6 2" xfId="11372" xr:uid="{00000000-0005-0000-0000-00006D2C0000}"/>
    <cellStyle name="Normal 15 4 3 6 2 2" xfId="11373" xr:uid="{00000000-0005-0000-0000-00006E2C0000}"/>
    <cellStyle name="Normal 15 4 3 6 3" xfId="11374" xr:uid="{00000000-0005-0000-0000-00006F2C0000}"/>
    <cellStyle name="Normal 15 4 3 7" xfId="11375" xr:uid="{00000000-0005-0000-0000-0000702C0000}"/>
    <cellStyle name="Normal 15 4 3 7 2" xfId="11376" xr:uid="{00000000-0005-0000-0000-0000712C0000}"/>
    <cellStyle name="Normal 15 4 3 7 2 2" xfId="11377" xr:uid="{00000000-0005-0000-0000-0000722C0000}"/>
    <cellStyle name="Normal 15 4 3 7 3" xfId="11378" xr:uid="{00000000-0005-0000-0000-0000732C0000}"/>
    <cellStyle name="Normal 15 4 3 8" xfId="11379" xr:uid="{00000000-0005-0000-0000-0000742C0000}"/>
    <cellStyle name="Normal 15 4 3 8 2" xfId="11380" xr:uid="{00000000-0005-0000-0000-0000752C0000}"/>
    <cellStyle name="Normal 15 4 3 8 2 2" xfId="11381" xr:uid="{00000000-0005-0000-0000-0000762C0000}"/>
    <cellStyle name="Normal 15 4 3 8 3" xfId="11382" xr:uid="{00000000-0005-0000-0000-0000772C0000}"/>
    <cellStyle name="Normal 15 4 3 9" xfId="11383" xr:uid="{00000000-0005-0000-0000-0000782C0000}"/>
    <cellStyle name="Normal 15 4 3 9 2" xfId="11384" xr:uid="{00000000-0005-0000-0000-0000792C0000}"/>
    <cellStyle name="Normal 15 4 4" xfId="11385" xr:uid="{00000000-0005-0000-0000-00007A2C0000}"/>
    <cellStyle name="Normal 15 4 4 2" xfId="11386" xr:uid="{00000000-0005-0000-0000-00007B2C0000}"/>
    <cellStyle name="Normal 15 4 4 2 2" xfId="11387" xr:uid="{00000000-0005-0000-0000-00007C2C0000}"/>
    <cellStyle name="Normal 15 4 4 2 2 2" xfId="11388" xr:uid="{00000000-0005-0000-0000-00007D2C0000}"/>
    <cellStyle name="Normal 15 4 4 2 2 2 2" xfId="11389" xr:uid="{00000000-0005-0000-0000-00007E2C0000}"/>
    <cellStyle name="Normal 15 4 4 2 2 3" xfId="11390" xr:uid="{00000000-0005-0000-0000-00007F2C0000}"/>
    <cellStyle name="Normal 15 4 4 2 3" xfId="11391" xr:uid="{00000000-0005-0000-0000-0000802C0000}"/>
    <cellStyle name="Normal 15 4 4 2 3 2" xfId="11392" xr:uid="{00000000-0005-0000-0000-0000812C0000}"/>
    <cellStyle name="Normal 15 4 4 2 3 2 2" xfId="11393" xr:uid="{00000000-0005-0000-0000-0000822C0000}"/>
    <cellStyle name="Normal 15 4 4 2 3 3" xfId="11394" xr:uid="{00000000-0005-0000-0000-0000832C0000}"/>
    <cellStyle name="Normal 15 4 4 2 4" xfId="11395" xr:uid="{00000000-0005-0000-0000-0000842C0000}"/>
    <cellStyle name="Normal 15 4 4 2 4 2" xfId="11396" xr:uid="{00000000-0005-0000-0000-0000852C0000}"/>
    <cellStyle name="Normal 15 4 4 2 4 2 2" xfId="11397" xr:uid="{00000000-0005-0000-0000-0000862C0000}"/>
    <cellStyle name="Normal 15 4 4 2 4 3" xfId="11398" xr:uid="{00000000-0005-0000-0000-0000872C0000}"/>
    <cellStyle name="Normal 15 4 4 2 5" xfId="11399" xr:uid="{00000000-0005-0000-0000-0000882C0000}"/>
    <cellStyle name="Normal 15 4 4 2 5 2" xfId="11400" xr:uid="{00000000-0005-0000-0000-0000892C0000}"/>
    <cellStyle name="Normal 15 4 4 2 6" xfId="11401" xr:uid="{00000000-0005-0000-0000-00008A2C0000}"/>
    <cellStyle name="Normal 15 4 4 2 6 2" xfId="11402" xr:uid="{00000000-0005-0000-0000-00008B2C0000}"/>
    <cellStyle name="Normal 15 4 4 2 7" xfId="11403" xr:uid="{00000000-0005-0000-0000-00008C2C0000}"/>
    <cellStyle name="Normal 15 4 4 3" xfId="11404" xr:uid="{00000000-0005-0000-0000-00008D2C0000}"/>
    <cellStyle name="Normal 15 4 4 3 2" xfId="11405" xr:uid="{00000000-0005-0000-0000-00008E2C0000}"/>
    <cellStyle name="Normal 15 4 4 3 2 2" xfId="11406" xr:uid="{00000000-0005-0000-0000-00008F2C0000}"/>
    <cellStyle name="Normal 15 4 4 3 2 2 2" xfId="11407" xr:uid="{00000000-0005-0000-0000-0000902C0000}"/>
    <cellStyle name="Normal 15 4 4 3 2 3" xfId="11408" xr:uid="{00000000-0005-0000-0000-0000912C0000}"/>
    <cellStyle name="Normal 15 4 4 3 3" xfId="11409" xr:uid="{00000000-0005-0000-0000-0000922C0000}"/>
    <cellStyle name="Normal 15 4 4 3 3 2" xfId="11410" xr:uid="{00000000-0005-0000-0000-0000932C0000}"/>
    <cellStyle name="Normal 15 4 4 3 3 2 2" xfId="11411" xr:uid="{00000000-0005-0000-0000-0000942C0000}"/>
    <cellStyle name="Normal 15 4 4 3 3 3" xfId="11412" xr:uid="{00000000-0005-0000-0000-0000952C0000}"/>
    <cellStyle name="Normal 15 4 4 3 4" xfId="11413" xr:uid="{00000000-0005-0000-0000-0000962C0000}"/>
    <cellStyle name="Normal 15 4 4 3 4 2" xfId="11414" xr:uid="{00000000-0005-0000-0000-0000972C0000}"/>
    <cellStyle name="Normal 15 4 4 3 4 2 2" xfId="11415" xr:uid="{00000000-0005-0000-0000-0000982C0000}"/>
    <cellStyle name="Normal 15 4 4 3 4 3" xfId="11416" xr:uid="{00000000-0005-0000-0000-0000992C0000}"/>
    <cellStyle name="Normal 15 4 4 3 5" xfId="11417" xr:uid="{00000000-0005-0000-0000-00009A2C0000}"/>
    <cellStyle name="Normal 15 4 4 3 5 2" xfId="11418" xr:uid="{00000000-0005-0000-0000-00009B2C0000}"/>
    <cellStyle name="Normal 15 4 4 3 6" xfId="11419" xr:uid="{00000000-0005-0000-0000-00009C2C0000}"/>
    <cellStyle name="Normal 15 4 4 3 6 2" xfId="11420" xr:uid="{00000000-0005-0000-0000-00009D2C0000}"/>
    <cellStyle name="Normal 15 4 4 3 7" xfId="11421" xr:uid="{00000000-0005-0000-0000-00009E2C0000}"/>
    <cellStyle name="Normal 15 4 4 4" xfId="11422" xr:uid="{00000000-0005-0000-0000-00009F2C0000}"/>
    <cellStyle name="Normal 15 4 4 4 2" xfId="11423" xr:uid="{00000000-0005-0000-0000-0000A02C0000}"/>
    <cellStyle name="Normal 15 4 4 4 2 2" xfId="11424" xr:uid="{00000000-0005-0000-0000-0000A12C0000}"/>
    <cellStyle name="Normal 15 4 4 4 3" xfId="11425" xr:uid="{00000000-0005-0000-0000-0000A22C0000}"/>
    <cellStyle name="Normal 15 4 4 5" xfId="11426" xr:uid="{00000000-0005-0000-0000-0000A32C0000}"/>
    <cellStyle name="Normal 15 4 4 5 2" xfId="11427" xr:uid="{00000000-0005-0000-0000-0000A42C0000}"/>
    <cellStyle name="Normal 15 4 4 5 2 2" xfId="11428" xr:uid="{00000000-0005-0000-0000-0000A52C0000}"/>
    <cellStyle name="Normal 15 4 4 5 3" xfId="11429" xr:uid="{00000000-0005-0000-0000-0000A62C0000}"/>
    <cellStyle name="Normal 15 4 4 6" xfId="11430" xr:uid="{00000000-0005-0000-0000-0000A72C0000}"/>
    <cellStyle name="Normal 15 4 4 6 2" xfId="11431" xr:uid="{00000000-0005-0000-0000-0000A82C0000}"/>
    <cellStyle name="Normal 15 4 4 6 2 2" xfId="11432" xr:uid="{00000000-0005-0000-0000-0000A92C0000}"/>
    <cellStyle name="Normal 15 4 4 6 3" xfId="11433" xr:uid="{00000000-0005-0000-0000-0000AA2C0000}"/>
    <cellStyle name="Normal 15 4 4 7" xfId="11434" xr:uid="{00000000-0005-0000-0000-0000AB2C0000}"/>
    <cellStyle name="Normal 15 4 4 7 2" xfId="11435" xr:uid="{00000000-0005-0000-0000-0000AC2C0000}"/>
    <cellStyle name="Normal 15 4 4 8" xfId="11436" xr:uid="{00000000-0005-0000-0000-0000AD2C0000}"/>
    <cellStyle name="Normal 15 4 4 8 2" xfId="11437" xr:uid="{00000000-0005-0000-0000-0000AE2C0000}"/>
    <cellStyle name="Normal 15 4 4 9" xfId="11438" xr:uid="{00000000-0005-0000-0000-0000AF2C0000}"/>
    <cellStyle name="Normal 15 4 5" xfId="11439" xr:uid="{00000000-0005-0000-0000-0000B02C0000}"/>
    <cellStyle name="Normal 15 4 5 2" xfId="11440" xr:uid="{00000000-0005-0000-0000-0000B12C0000}"/>
    <cellStyle name="Normal 15 4 5 2 2" xfId="11441" xr:uid="{00000000-0005-0000-0000-0000B22C0000}"/>
    <cellStyle name="Normal 15 4 5 2 2 2" xfId="11442" xr:uid="{00000000-0005-0000-0000-0000B32C0000}"/>
    <cellStyle name="Normal 15 4 5 2 2 2 2" xfId="11443" xr:uid="{00000000-0005-0000-0000-0000B42C0000}"/>
    <cellStyle name="Normal 15 4 5 2 2 3" xfId="11444" xr:uid="{00000000-0005-0000-0000-0000B52C0000}"/>
    <cellStyle name="Normal 15 4 5 2 3" xfId="11445" xr:uid="{00000000-0005-0000-0000-0000B62C0000}"/>
    <cellStyle name="Normal 15 4 5 2 3 2" xfId="11446" xr:uid="{00000000-0005-0000-0000-0000B72C0000}"/>
    <cellStyle name="Normal 15 4 5 2 3 2 2" xfId="11447" xr:uid="{00000000-0005-0000-0000-0000B82C0000}"/>
    <cellStyle name="Normal 15 4 5 2 3 3" xfId="11448" xr:uid="{00000000-0005-0000-0000-0000B92C0000}"/>
    <cellStyle name="Normal 15 4 5 2 4" xfId="11449" xr:uid="{00000000-0005-0000-0000-0000BA2C0000}"/>
    <cellStyle name="Normal 15 4 5 2 4 2" xfId="11450" xr:uid="{00000000-0005-0000-0000-0000BB2C0000}"/>
    <cellStyle name="Normal 15 4 5 2 4 2 2" xfId="11451" xr:uid="{00000000-0005-0000-0000-0000BC2C0000}"/>
    <cellStyle name="Normal 15 4 5 2 4 3" xfId="11452" xr:uid="{00000000-0005-0000-0000-0000BD2C0000}"/>
    <cellStyle name="Normal 15 4 5 2 5" xfId="11453" xr:uid="{00000000-0005-0000-0000-0000BE2C0000}"/>
    <cellStyle name="Normal 15 4 5 2 5 2" xfId="11454" xr:uid="{00000000-0005-0000-0000-0000BF2C0000}"/>
    <cellStyle name="Normal 15 4 5 2 6" xfId="11455" xr:uid="{00000000-0005-0000-0000-0000C02C0000}"/>
    <cellStyle name="Normal 15 4 5 2 6 2" xfId="11456" xr:uid="{00000000-0005-0000-0000-0000C12C0000}"/>
    <cellStyle name="Normal 15 4 5 2 7" xfId="11457" xr:uid="{00000000-0005-0000-0000-0000C22C0000}"/>
    <cellStyle name="Normal 15 4 5 3" xfId="11458" xr:uid="{00000000-0005-0000-0000-0000C32C0000}"/>
    <cellStyle name="Normal 15 4 5 3 2" xfId="11459" xr:uid="{00000000-0005-0000-0000-0000C42C0000}"/>
    <cellStyle name="Normal 15 4 5 3 2 2" xfId="11460" xr:uid="{00000000-0005-0000-0000-0000C52C0000}"/>
    <cellStyle name="Normal 15 4 5 3 3" xfId="11461" xr:uid="{00000000-0005-0000-0000-0000C62C0000}"/>
    <cellStyle name="Normal 15 4 5 4" xfId="11462" xr:uid="{00000000-0005-0000-0000-0000C72C0000}"/>
    <cellStyle name="Normal 15 4 5 4 2" xfId="11463" xr:uid="{00000000-0005-0000-0000-0000C82C0000}"/>
    <cellStyle name="Normal 15 4 5 4 2 2" xfId="11464" xr:uid="{00000000-0005-0000-0000-0000C92C0000}"/>
    <cellStyle name="Normal 15 4 5 4 3" xfId="11465" xr:uid="{00000000-0005-0000-0000-0000CA2C0000}"/>
    <cellStyle name="Normal 15 4 5 5" xfId="11466" xr:uid="{00000000-0005-0000-0000-0000CB2C0000}"/>
    <cellStyle name="Normal 15 4 5 5 2" xfId="11467" xr:uid="{00000000-0005-0000-0000-0000CC2C0000}"/>
    <cellStyle name="Normal 15 4 5 5 2 2" xfId="11468" xr:uid="{00000000-0005-0000-0000-0000CD2C0000}"/>
    <cellStyle name="Normal 15 4 5 5 3" xfId="11469" xr:uid="{00000000-0005-0000-0000-0000CE2C0000}"/>
    <cellStyle name="Normal 15 4 5 6" xfId="11470" xr:uid="{00000000-0005-0000-0000-0000CF2C0000}"/>
    <cellStyle name="Normal 15 4 5 6 2" xfId="11471" xr:uid="{00000000-0005-0000-0000-0000D02C0000}"/>
    <cellStyle name="Normal 15 4 5 7" xfId="11472" xr:uid="{00000000-0005-0000-0000-0000D12C0000}"/>
    <cellStyle name="Normal 15 4 5 7 2" xfId="11473" xr:uid="{00000000-0005-0000-0000-0000D22C0000}"/>
    <cellStyle name="Normal 15 4 5 8" xfId="11474" xr:uid="{00000000-0005-0000-0000-0000D32C0000}"/>
    <cellStyle name="Normal 15 4 6" xfId="11475" xr:uid="{00000000-0005-0000-0000-0000D42C0000}"/>
    <cellStyle name="Normal 15 4 6 2" xfId="11476" xr:uid="{00000000-0005-0000-0000-0000D52C0000}"/>
    <cellStyle name="Normal 15 4 6 2 2" xfId="11477" xr:uid="{00000000-0005-0000-0000-0000D62C0000}"/>
    <cellStyle name="Normal 15 4 6 2 2 2" xfId="11478" xr:uid="{00000000-0005-0000-0000-0000D72C0000}"/>
    <cellStyle name="Normal 15 4 6 2 3" xfId="11479" xr:uid="{00000000-0005-0000-0000-0000D82C0000}"/>
    <cellStyle name="Normal 15 4 6 3" xfId="11480" xr:uid="{00000000-0005-0000-0000-0000D92C0000}"/>
    <cellStyle name="Normal 15 4 6 3 2" xfId="11481" xr:uid="{00000000-0005-0000-0000-0000DA2C0000}"/>
    <cellStyle name="Normal 15 4 6 3 2 2" xfId="11482" xr:uid="{00000000-0005-0000-0000-0000DB2C0000}"/>
    <cellStyle name="Normal 15 4 6 3 3" xfId="11483" xr:uid="{00000000-0005-0000-0000-0000DC2C0000}"/>
    <cellStyle name="Normal 15 4 6 4" xfId="11484" xr:uid="{00000000-0005-0000-0000-0000DD2C0000}"/>
    <cellStyle name="Normal 15 4 6 4 2" xfId="11485" xr:uid="{00000000-0005-0000-0000-0000DE2C0000}"/>
    <cellStyle name="Normal 15 4 6 4 2 2" xfId="11486" xr:uid="{00000000-0005-0000-0000-0000DF2C0000}"/>
    <cellStyle name="Normal 15 4 6 4 3" xfId="11487" xr:uid="{00000000-0005-0000-0000-0000E02C0000}"/>
    <cellStyle name="Normal 15 4 6 5" xfId="11488" xr:uid="{00000000-0005-0000-0000-0000E12C0000}"/>
    <cellStyle name="Normal 15 4 6 5 2" xfId="11489" xr:uid="{00000000-0005-0000-0000-0000E22C0000}"/>
    <cellStyle name="Normal 15 4 6 6" xfId="11490" xr:uid="{00000000-0005-0000-0000-0000E32C0000}"/>
    <cellStyle name="Normal 15 4 6 6 2" xfId="11491" xr:uid="{00000000-0005-0000-0000-0000E42C0000}"/>
    <cellStyle name="Normal 15 4 6 7" xfId="11492" xr:uid="{00000000-0005-0000-0000-0000E52C0000}"/>
    <cellStyle name="Normal 15 4 7" xfId="11493" xr:uid="{00000000-0005-0000-0000-0000E62C0000}"/>
    <cellStyle name="Normal 15 4 7 2" xfId="11494" xr:uid="{00000000-0005-0000-0000-0000E72C0000}"/>
    <cellStyle name="Normal 15 4 7 2 2" xfId="11495" xr:uid="{00000000-0005-0000-0000-0000E82C0000}"/>
    <cellStyle name="Normal 15 4 7 2 2 2" xfId="11496" xr:uid="{00000000-0005-0000-0000-0000E92C0000}"/>
    <cellStyle name="Normal 15 4 7 2 3" xfId="11497" xr:uid="{00000000-0005-0000-0000-0000EA2C0000}"/>
    <cellStyle name="Normal 15 4 7 3" xfId="11498" xr:uid="{00000000-0005-0000-0000-0000EB2C0000}"/>
    <cellStyle name="Normal 15 4 7 3 2" xfId="11499" xr:uid="{00000000-0005-0000-0000-0000EC2C0000}"/>
    <cellStyle name="Normal 15 4 7 3 2 2" xfId="11500" xr:uid="{00000000-0005-0000-0000-0000ED2C0000}"/>
    <cellStyle name="Normal 15 4 7 3 3" xfId="11501" xr:uid="{00000000-0005-0000-0000-0000EE2C0000}"/>
    <cellStyle name="Normal 15 4 7 4" xfId="11502" xr:uid="{00000000-0005-0000-0000-0000EF2C0000}"/>
    <cellStyle name="Normal 15 4 7 4 2" xfId="11503" xr:uid="{00000000-0005-0000-0000-0000F02C0000}"/>
    <cellStyle name="Normal 15 4 7 4 2 2" xfId="11504" xr:uid="{00000000-0005-0000-0000-0000F12C0000}"/>
    <cellStyle name="Normal 15 4 7 4 3" xfId="11505" xr:uid="{00000000-0005-0000-0000-0000F22C0000}"/>
    <cellStyle name="Normal 15 4 7 5" xfId="11506" xr:uid="{00000000-0005-0000-0000-0000F32C0000}"/>
    <cellStyle name="Normal 15 4 7 5 2" xfId="11507" xr:uid="{00000000-0005-0000-0000-0000F42C0000}"/>
    <cellStyle name="Normal 15 4 7 6" xfId="11508" xr:uid="{00000000-0005-0000-0000-0000F52C0000}"/>
    <cellStyle name="Normal 15 4 7 6 2" xfId="11509" xr:uid="{00000000-0005-0000-0000-0000F62C0000}"/>
    <cellStyle name="Normal 15 4 7 7" xfId="11510" xr:uid="{00000000-0005-0000-0000-0000F72C0000}"/>
    <cellStyle name="Normal 15 4 8" xfId="11511" xr:uid="{00000000-0005-0000-0000-0000F82C0000}"/>
    <cellStyle name="Normal 15 4 8 2" xfId="11512" xr:uid="{00000000-0005-0000-0000-0000F92C0000}"/>
    <cellStyle name="Normal 15 4 8 2 2" xfId="11513" xr:uid="{00000000-0005-0000-0000-0000FA2C0000}"/>
    <cellStyle name="Normal 15 4 8 3" xfId="11514" xr:uid="{00000000-0005-0000-0000-0000FB2C0000}"/>
    <cellStyle name="Normal 15 4 9" xfId="11515" xr:uid="{00000000-0005-0000-0000-0000FC2C0000}"/>
    <cellStyle name="Normal 15 4 9 2" xfId="11516" xr:uid="{00000000-0005-0000-0000-0000FD2C0000}"/>
    <cellStyle name="Normal 15 4 9 2 2" xfId="11517" xr:uid="{00000000-0005-0000-0000-0000FE2C0000}"/>
    <cellStyle name="Normal 15 4 9 3" xfId="11518" xr:uid="{00000000-0005-0000-0000-0000FF2C0000}"/>
    <cellStyle name="Normal 15 4_Confidential Information" xfId="11519" xr:uid="{00000000-0005-0000-0000-0000002D0000}"/>
    <cellStyle name="Normal 15 5" xfId="11520" xr:uid="{00000000-0005-0000-0000-0000012D0000}"/>
    <cellStyle name="Normal 15 5 10" xfId="11521" xr:uid="{00000000-0005-0000-0000-0000022D0000}"/>
    <cellStyle name="Normal 15 5 10 2" xfId="11522" xr:uid="{00000000-0005-0000-0000-0000032D0000}"/>
    <cellStyle name="Normal 15 5 11" xfId="11523" xr:uid="{00000000-0005-0000-0000-0000042D0000}"/>
    <cellStyle name="Normal 15 5 2" xfId="11524" xr:uid="{00000000-0005-0000-0000-0000052D0000}"/>
    <cellStyle name="Normal 15 5 2 2" xfId="11525" xr:uid="{00000000-0005-0000-0000-0000062D0000}"/>
    <cellStyle name="Normal 15 5 2 2 2" xfId="11526" xr:uid="{00000000-0005-0000-0000-0000072D0000}"/>
    <cellStyle name="Normal 15 5 2 2 2 2" xfId="11527" xr:uid="{00000000-0005-0000-0000-0000082D0000}"/>
    <cellStyle name="Normal 15 5 2 2 2 2 2" xfId="11528" xr:uid="{00000000-0005-0000-0000-0000092D0000}"/>
    <cellStyle name="Normal 15 5 2 2 2 3" xfId="11529" xr:uid="{00000000-0005-0000-0000-00000A2D0000}"/>
    <cellStyle name="Normal 15 5 2 2 3" xfId="11530" xr:uid="{00000000-0005-0000-0000-00000B2D0000}"/>
    <cellStyle name="Normal 15 5 2 2 3 2" xfId="11531" xr:uid="{00000000-0005-0000-0000-00000C2D0000}"/>
    <cellStyle name="Normal 15 5 2 2 3 2 2" xfId="11532" xr:uid="{00000000-0005-0000-0000-00000D2D0000}"/>
    <cellStyle name="Normal 15 5 2 2 3 3" xfId="11533" xr:uid="{00000000-0005-0000-0000-00000E2D0000}"/>
    <cellStyle name="Normal 15 5 2 2 4" xfId="11534" xr:uid="{00000000-0005-0000-0000-00000F2D0000}"/>
    <cellStyle name="Normal 15 5 2 2 4 2" xfId="11535" xr:uid="{00000000-0005-0000-0000-0000102D0000}"/>
    <cellStyle name="Normal 15 5 2 2 4 2 2" xfId="11536" xr:uid="{00000000-0005-0000-0000-0000112D0000}"/>
    <cellStyle name="Normal 15 5 2 2 4 3" xfId="11537" xr:uid="{00000000-0005-0000-0000-0000122D0000}"/>
    <cellStyle name="Normal 15 5 2 2 5" xfId="11538" xr:uid="{00000000-0005-0000-0000-0000132D0000}"/>
    <cellStyle name="Normal 15 5 2 2 5 2" xfId="11539" xr:uid="{00000000-0005-0000-0000-0000142D0000}"/>
    <cellStyle name="Normal 15 5 2 2 6" xfId="11540" xr:uid="{00000000-0005-0000-0000-0000152D0000}"/>
    <cellStyle name="Normal 15 5 2 2 6 2" xfId="11541" xr:uid="{00000000-0005-0000-0000-0000162D0000}"/>
    <cellStyle name="Normal 15 5 2 2 7" xfId="11542" xr:uid="{00000000-0005-0000-0000-0000172D0000}"/>
    <cellStyle name="Normal 15 5 2 3" xfId="11543" xr:uid="{00000000-0005-0000-0000-0000182D0000}"/>
    <cellStyle name="Normal 15 5 2 3 2" xfId="11544" xr:uid="{00000000-0005-0000-0000-0000192D0000}"/>
    <cellStyle name="Normal 15 5 2 3 2 2" xfId="11545" xr:uid="{00000000-0005-0000-0000-00001A2D0000}"/>
    <cellStyle name="Normal 15 5 2 3 2 2 2" xfId="11546" xr:uid="{00000000-0005-0000-0000-00001B2D0000}"/>
    <cellStyle name="Normal 15 5 2 3 2 3" xfId="11547" xr:uid="{00000000-0005-0000-0000-00001C2D0000}"/>
    <cellStyle name="Normal 15 5 2 3 3" xfId="11548" xr:uid="{00000000-0005-0000-0000-00001D2D0000}"/>
    <cellStyle name="Normal 15 5 2 3 3 2" xfId="11549" xr:uid="{00000000-0005-0000-0000-00001E2D0000}"/>
    <cellStyle name="Normal 15 5 2 3 3 2 2" xfId="11550" xr:uid="{00000000-0005-0000-0000-00001F2D0000}"/>
    <cellStyle name="Normal 15 5 2 3 3 3" xfId="11551" xr:uid="{00000000-0005-0000-0000-0000202D0000}"/>
    <cellStyle name="Normal 15 5 2 3 4" xfId="11552" xr:uid="{00000000-0005-0000-0000-0000212D0000}"/>
    <cellStyle name="Normal 15 5 2 3 4 2" xfId="11553" xr:uid="{00000000-0005-0000-0000-0000222D0000}"/>
    <cellStyle name="Normal 15 5 2 3 4 2 2" xfId="11554" xr:uid="{00000000-0005-0000-0000-0000232D0000}"/>
    <cellStyle name="Normal 15 5 2 3 4 3" xfId="11555" xr:uid="{00000000-0005-0000-0000-0000242D0000}"/>
    <cellStyle name="Normal 15 5 2 3 5" xfId="11556" xr:uid="{00000000-0005-0000-0000-0000252D0000}"/>
    <cellStyle name="Normal 15 5 2 3 5 2" xfId="11557" xr:uid="{00000000-0005-0000-0000-0000262D0000}"/>
    <cellStyle name="Normal 15 5 2 3 6" xfId="11558" xr:uid="{00000000-0005-0000-0000-0000272D0000}"/>
    <cellStyle name="Normal 15 5 2 3 6 2" xfId="11559" xr:uid="{00000000-0005-0000-0000-0000282D0000}"/>
    <cellStyle name="Normal 15 5 2 3 7" xfId="11560" xr:uid="{00000000-0005-0000-0000-0000292D0000}"/>
    <cellStyle name="Normal 15 5 2 4" xfId="11561" xr:uid="{00000000-0005-0000-0000-00002A2D0000}"/>
    <cellStyle name="Normal 15 5 2 4 2" xfId="11562" xr:uid="{00000000-0005-0000-0000-00002B2D0000}"/>
    <cellStyle name="Normal 15 5 2 4 2 2" xfId="11563" xr:uid="{00000000-0005-0000-0000-00002C2D0000}"/>
    <cellStyle name="Normal 15 5 2 4 3" xfId="11564" xr:uid="{00000000-0005-0000-0000-00002D2D0000}"/>
    <cellStyle name="Normal 15 5 2 5" xfId="11565" xr:uid="{00000000-0005-0000-0000-00002E2D0000}"/>
    <cellStyle name="Normal 15 5 2 5 2" xfId="11566" xr:uid="{00000000-0005-0000-0000-00002F2D0000}"/>
    <cellStyle name="Normal 15 5 2 5 2 2" xfId="11567" xr:uid="{00000000-0005-0000-0000-0000302D0000}"/>
    <cellStyle name="Normal 15 5 2 5 3" xfId="11568" xr:uid="{00000000-0005-0000-0000-0000312D0000}"/>
    <cellStyle name="Normal 15 5 2 6" xfId="11569" xr:uid="{00000000-0005-0000-0000-0000322D0000}"/>
    <cellStyle name="Normal 15 5 2 6 2" xfId="11570" xr:uid="{00000000-0005-0000-0000-0000332D0000}"/>
    <cellStyle name="Normal 15 5 2 6 2 2" xfId="11571" xr:uid="{00000000-0005-0000-0000-0000342D0000}"/>
    <cellStyle name="Normal 15 5 2 6 3" xfId="11572" xr:uid="{00000000-0005-0000-0000-0000352D0000}"/>
    <cellStyle name="Normal 15 5 2 7" xfId="11573" xr:uid="{00000000-0005-0000-0000-0000362D0000}"/>
    <cellStyle name="Normal 15 5 2 7 2" xfId="11574" xr:uid="{00000000-0005-0000-0000-0000372D0000}"/>
    <cellStyle name="Normal 15 5 2 8" xfId="11575" xr:uid="{00000000-0005-0000-0000-0000382D0000}"/>
    <cellStyle name="Normal 15 5 2 8 2" xfId="11576" xr:uid="{00000000-0005-0000-0000-0000392D0000}"/>
    <cellStyle name="Normal 15 5 2 9" xfId="11577" xr:uid="{00000000-0005-0000-0000-00003A2D0000}"/>
    <cellStyle name="Normal 15 5 3" xfId="11578" xr:uid="{00000000-0005-0000-0000-00003B2D0000}"/>
    <cellStyle name="Normal 15 5 3 2" xfId="11579" xr:uid="{00000000-0005-0000-0000-00003C2D0000}"/>
    <cellStyle name="Normal 15 5 3 2 2" xfId="11580" xr:uid="{00000000-0005-0000-0000-00003D2D0000}"/>
    <cellStyle name="Normal 15 5 3 2 2 2" xfId="11581" xr:uid="{00000000-0005-0000-0000-00003E2D0000}"/>
    <cellStyle name="Normal 15 5 3 2 2 2 2" xfId="11582" xr:uid="{00000000-0005-0000-0000-00003F2D0000}"/>
    <cellStyle name="Normal 15 5 3 2 2 3" xfId="11583" xr:uid="{00000000-0005-0000-0000-0000402D0000}"/>
    <cellStyle name="Normal 15 5 3 2 3" xfId="11584" xr:uid="{00000000-0005-0000-0000-0000412D0000}"/>
    <cellStyle name="Normal 15 5 3 2 3 2" xfId="11585" xr:uid="{00000000-0005-0000-0000-0000422D0000}"/>
    <cellStyle name="Normal 15 5 3 2 3 2 2" xfId="11586" xr:uid="{00000000-0005-0000-0000-0000432D0000}"/>
    <cellStyle name="Normal 15 5 3 2 3 3" xfId="11587" xr:uid="{00000000-0005-0000-0000-0000442D0000}"/>
    <cellStyle name="Normal 15 5 3 2 4" xfId="11588" xr:uid="{00000000-0005-0000-0000-0000452D0000}"/>
    <cellStyle name="Normal 15 5 3 2 4 2" xfId="11589" xr:uid="{00000000-0005-0000-0000-0000462D0000}"/>
    <cellStyle name="Normal 15 5 3 2 4 2 2" xfId="11590" xr:uid="{00000000-0005-0000-0000-0000472D0000}"/>
    <cellStyle name="Normal 15 5 3 2 4 3" xfId="11591" xr:uid="{00000000-0005-0000-0000-0000482D0000}"/>
    <cellStyle name="Normal 15 5 3 2 5" xfId="11592" xr:uid="{00000000-0005-0000-0000-0000492D0000}"/>
    <cellStyle name="Normal 15 5 3 2 5 2" xfId="11593" xr:uid="{00000000-0005-0000-0000-00004A2D0000}"/>
    <cellStyle name="Normal 15 5 3 2 6" xfId="11594" xr:uid="{00000000-0005-0000-0000-00004B2D0000}"/>
    <cellStyle name="Normal 15 5 3 2 6 2" xfId="11595" xr:uid="{00000000-0005-0000-0000-00004C2D0000}"/>
    <cellStyle name="Normal 15 5 3 2 7" xfId="11596" xr:uid="{00000000-0005-0000-0000-00004D2D0000}"/>
    <cellStyle name="Normal 15 5 3 3" xfId="11597" xr:uid="{00000000-0005-0000-0000-00004E2D0000}"/>
    <cellStyle name="Normal 15 5 3 3 2" xfId="11598" xr:uid="{00000000-0005-0000-0000-00004F2D0000}"/>
    <cellStyle name="Normal 15 5 3 3 2 2" xfId="11599" xr:uid="{00000000-0005-0000-0000-0000502D0000}"/>
    <cellStyle name="Normal 15 5 3 3 3" xfId="11600" xr:uid="{00000000-0005-0000-0000-0000512D0000}"/>
    <cellStyle name="Normal 15 5 3 4" xfId="11601" xr:uid="{00000000-0005-0000-0000-0000522D0000}"/>
    <cellStyle name="Normal 15 5 3 4 2" xfId="11602" xr:uid="{00000000-0005-0000-0000-0000532D0000}"/>
    <cellStyle name="Normal 15 5 3 4 2 2" xfId="11603" xr:uid="{00000000-0005-0000-0000-0000542D0000}"/>
    <cellStyle name="Normal 15 5 3 4 3" xfId="11604" xr:uid="{00000000-0005-0000-0000-0000552D0000}"/>
    <cellStyle name="Normal 15 5 3 5" xfId="11605" xr:uid="{00000000-0005-0000-0000-0000562D0000}"/>
    <cellStyle name="Normal 15 5 3 5 2" xfId="11606" xr:uid="{00000000-0005-0000-0000-0000572D0000}"/>
    <cellStyle name="Normal 15 5 3 5 2 2" xfId="11607" xr:uid="{00000000-0005-0000-0000-0000582D0000}"/>
    <cellStyle name="Normal 15 5 3 5 3" xfId="11608" xr:uid="{00000000-0005-0000-0000-0000592D0000}"/>
    <cellStyle name="Normal 15 5 3 6" xfId="11609" xr:uid="{00000000-0005-0000-0000-00005A2D0000}"/>
    <cellStyle name="Normal 15 5 3 6 2" xfId="11610" xr:uid="{00000000-0005-0000-0000-00005B2D0000}"/>
    <cellStyle name="Normal 15 5 3 7" xfId="11611" xr:uid="{00000000-0005-0000-0000-00005C2D0000}"/>
    <cellStyle name="Normal 15 5 3 7 2" xfId="11612" xr:uid="{00000000-0005-0000-0000-00005D2D0000}"/>
    <cellStyle name="Normal 15 5 3 8" xfId="11613" xr:uid="{00000000-0005-0000-0000-00005E2D0000}"/>
    <cellStyle name="Normal 15 5 4" xfId="11614" xr:uid="{00000000-0005-0000-0000-00005F2D0000}"/>
    <cellStyle name="Normal 15 5 4 2" xfId="11615" xr:uid="{00000000-0005-0000-0000-0000602D0000}"/>
    <cellStyle name="Normal 15 5 4 2 2" xfId="11616" xr:uid="{00000000-0005-0000-0000-0000612D0000}"/>
    <cellStyle name="Normal 15 5 4 2 2 2" xfId="11617" xr:uid="{00000000-0005-0000-0000-0000622D0000}"/>
    <cellStyle name="Normal 15 5 4 2 3" xfId="11618" xr:uid="{00000000-0005-0000-0000-0000632D0000}"/>
    <cellStyle name="Normal 15 5 4 3" xfId="11619" xr:uid="{00000000-0005-0000-0000-0000642D0000}"/>
    <cellStyle name="Normal 15 5 4 3 2" xfId="11620" xr:uid="{00000000-0005-0000-0000-0000652D0000}"/>
    <cellStyle name="Normal 15 5 4 3 2 2" xfId="11621" xr:uid="{00000000-0005-0000-0000-0000662D0000}"/>
    <cellStyle name="Normal 15 5 4 3 3" xfId="11622" xr:uid="{00000000-0005-0000-0000-0000672D0000}"/>
    <cellStyle name="Normal 15 5 4 4" xfId="11623" xr:uid="{00000000-0005-0000-0000-0000682D0000}"/>
    <cellStyle name="Normal 15 5 4 4 2" xfId="11624" xr:uid="{00000000-0005-0000-0000-0000692D0000}"/>
    <cellStyle name="Normal 15 5 4 4 2 2" xfId="11625" xr:uid="{00000000-0005-0000-0000-00006A2D0000}"/>
    <cellStyle name="Normal 15 5 4 4 3" xfId="11626" xr:uid="{00000000-0005-0000-0000-00006B2D0000}"/>
    <cellStyle name="Normal 15 5 4 5" xfId="11627" xr:uid="{00000000-0005-0000-0000-00006C2D0000}"/>
    <cellStyle name="Normal 15 5 4 5 2" xfId="11628" xr:uid="{00000000-0005-0000-0000-00006D2D0000}"/>
    <cellStyle name="Normal 15 5 4 6" xfId="11629" xr:uid="{00000000-0005-0000-0000-00006E2D0000}"/>
    <cellStyle name="Normal 15 5 4 6 2" xfId="11630" xr:uid="{00000000-0005-0000-0000-00006F2D0000}"/>
    <cellStyle name="Normal 15 5 4 7" xfId="11631" xr:uid="{00000000-0005-0000-0000-0000702D0000}"/>
    <cellStyle name="Normal 15 5 5" xfId="11632" xr:uid="{00000000-0005-0000-0000-0000712D0000}"/>
    <cellStyle name="Normal 15 5 5 2" xfId="11633" xr:uid="{00000000-0005-0000-0000-0000722D0000}"/>
    <cellStyle name="Normal 15 5 5 2 2" xfId="11634" xr:uid="{00000000-0005-0000-0000-0000732D0000}"/>
    <cellStyle name="Normal 15 5 5 2 2 2" xfId="11635" xr:uid="{00000000-0005-0000-0000-0000742D0000}"/>
    <cellStyle name="Normal 15 5 5 2 3" xfId="11636" xr:uid="{00000000-0005-0000-0000-0000752D0000}"/>
    <cellStyle name="Normal 15 5 5 3" xfId="11637" xr:uid="{00000000-0005-0000-0000-0000762D0000}"/>
    <cellStyle name="Normal 15 5 5 3 2" xfId="11638" xr:uid="{00000000-0005-0000-0000-0000772D0000}"/>
    <cellStyle name="Normal 15 5 5 3 2 2" xfId="11639" xr:uid="{00000000-0005-0000-0000-0000782D0000}"/>
    <cellStyle name="Normal 15 5 5 3 3" xfId="11640" xr:uid="{00000000-0005-0000-0000-0000792D0000}"/>
    <cellStyle name="Normal 15 5 5 4" xfId="11641" xr:uid="{00000000-0005-0000-0000-00007A2D0000}"/>
    <cellStyle name="Normal 15 5 5 4 2" xfId="11642" xr:uid="{00000000-0005-0000-0000-00007B2D0000}"/>
    <cellStyle name="Normal 15 5 5 4 2 2" xfId="11643" xr:uid="{00000000-0005-0000-0000-00007C2D0000}"/>
    <cellStyle name="Normal 15 5 5 4 3" xfId="11644" xr:uid="{00000000-0005-0000-0000-00007D2D0000}"/>
    <cellStyle name="Normal 15 5 5 5" xfId="11645" xr:uid="{00000000-0005-0000-0000-00007E2D0000}"/>
    <cellStyle name="Normal 15 5 5 5 2" xfId="11646" xr:uid="{00000000-0005-0000-0000-00007F2D0000}"/>
    <cellStyle name="Normal 15 5 5 6" xfId="11647" xr:uid="{00000000-0005-0000-0000-0000802D0000}"/>
    <cellStyle name="Normal 15 5 5 6 2" xfId="11648" xr:uid="{00000000-0005-0000-0000-0000812D0000}"/>
    <cellStyle name="Normal 15 5 5 7" xfId="11649" xr:uid="{00000000-0005-0000-0000-0000822D0000}"/>
    <cellStyle name="Normal 15 5 6" xfId="11650" xr:uid="{00000000-0005-0000-0000-0000832D0000}"/>
    <cellStyle name="Normal 15 5 6 2" xfId="11651" xr:uid="{00000000-0005-0000-0000-0000842D0000}"/>
    <cellStyle name="Normal 15 5 6 2 2" xfId="11652" xr:uid="{00000000-0005-0000-0000-0000852D0000}"/>
    <cellStyle name="Normal 15 5 6 3" xfId="11653" xr:uid="{00000000-0005-0000-0000-0000862D0000}"/>
    <cellStyle name="Normal 15 5 7" xfId="11654" xr:uid="{00000000-0005-0000-0000-0000872D0000}"/>
    <cellStyle name="Normal 15 5 7 2" xfId="11655" xr:uid="{00000000-0005-0000-0000-0000882D0000}"/>
    <cellStyle name="Normal 15 5 7 2 2" xfId="11656" xr:uid="{00000000-0005-0000-0000-0000892D0000}"/>
    <cellStyle name="Normal 15 5 7 3" xfId="11657" xr:uid="{00000000-0005-0000-0000-00008A2D0000}"/>
    <cellStyle name="Normal 15 5 8" xfId="11658" xr:uid="{00000000-0005-0000-0000-00008B2D0000}"/>
    <cellStyle name="Normal 15 5 8 2" xfId="11659" xr:uid="{00000000-0005-0000-0000-00008C2D0000}"/>
    <cellStyle name="Normal 15 5 8 2 2" xfId="11660" xr:uid="{00000000-0005-0000-0000-00008D2D0000}"/>
    <cellStyle name="Normal 15 5 8 3" xfId="11661" xr:uid="{00000000-0005-0000-0000-00008E2D0000}"/>
    <cellStyle name="Normal 15 5 9" xfId="11662" xr:uid="{00000000-0005-0000-0000-00008F2D0000}"/>
    <cellStyle name="Normal 15 5 9 2" xfId="11663" xr:uid="{00000000-0005-0000-0000-0000902D0000}"/>
    <cellStyle name="Normal 15 6" xfId="11664" xr:uid="{00000000-0005-0000-0000-0000912D0000}"/>
    <cellStyle name="Normal 15 6 10" xfId="11665" xr:uid="{00000000-0005-0000-0000-0000922D0000}"/>
    <cellStyle name="Normal 15 6 10 2" xfId="11666" xr:uid="{00000000-0005-0000-0000-0000932D0000}"/>
    <cellStyle name="Normal 15 6 11" xfId="11667" xr:uid="{00000000-0005-0000-0000-0000942D0000}"/>
    <cellStyle name="Normal 15 6 2" xfId="11668" xr:uid="{00000000-0005-0000-0000-0000952D0000}"/>
    <cellStyle name="Normal 15 6 2 2" xfId="11669" xr:uid="{00000000-0005-0000-0000-0000962D0000}"/>
    <cellStyle name="Normal 15 6 2 2 2" xfId="11670" xr:uid="{00000000-0005-0000-0000-0000972D0000}"/>
    <cellStyle name="Normal 15 6 2 2 2 2" xfId="11671" xr:uid="{00000000-0005-0000-0000-0000982D0000}"/>
    <cellStyle name="Normal 15 6 2 2 2 2 2" xfId="11672" xr:uid="{00000000-0005-0000-0000-0000992D0000}"/>
    <cellStyle name="Normal 15 6 2 2 2 3" xfId="11673" xr:uid="{00000000-0005-0000-0000-00009A2D0000}"/>
    <cellStyle name="Normal 15 6 2 2 3" xfId="11674" xr:uid="{00000000-0005-0000-0000-00009B2D0000}"/>
    <cellStyle name="Normal 15 6 2 2 3 2" xfId="11675" xr:uid="{00000000-0005-0000-0000-00009C2D0000}"/>
    <cellStyle name="Normal 15 6 2 2 3 2 2" xfId="11676" xr:uid="{00000000-0005-0000-0000-00009D2D0000}"/>
    <cellStyle name="Normal 15 6 2 2 3 3" xfId="11677" xr:uid="{00000000-0005-0000-0000-00009E2D0000}"/>
    <cellStyle name="Normal 15 6 2 2 4" xfId="11678" xr:uid="{00000000-0005-0000-0000-00009F2D0000}"/>
    <cellStyle name="Normal 15 6 2 2 4 2" xfId="11679" xr:uid="{00000000-0005-0000-0000-0000A02D0000}"/>
    <cellStyle name="Normal 15 6 2 2 4 2 2" xfId="11680" xr:uid="{00000000-0005-0000-0000-0000A12D0000}"/>
    <cellStyle name="Normal 15 6 2 2 4 3" xfId="11681" xr:uid="{00000000-0005-0000-0000-0000A22D0000}"/>
    <cellStyle name="Normal 15 6 2 2 5" xfId="11682" xr:uid="{00000000-0005-0000-0000-0000A32D0000}"/>
    <cellStyle name="Normal 15 6 2 2 5 2" xfId="11683" xr:uid="{00000000-0005-0000-0000-0000A42D0000}"/>
    <cellStyle name="Normal 15 6 2 2 6" xfId="11684" xr:uid="{00000000-0005-0000-0000-0000A52D0000}"/>
    <cellStyle name="Normal 15 6 2 2 6 2" xfId="11685" xr:uid="{00000000-0005-0000-0000-0000A62D0000}"/>
    <cellStyle name="Normal 15 6 2 2 7" xfId="11686" xr:uid="{00000000-0005-0000-0000-0000A72D0000}"/>
    <cellStyle name="Normal 15 6 2 3" xfId="11687" xr:uid="{00000000-0005-0000-0000-0000A82D0000}"/>
    <cellStyle name="Normal 15 6 2 3 2" xfId="11688" xr:uid="{00000000-0005-0000-0000-0000A92D0000}"/>
    <cellStyle name="Normal 15 6 2 3 2 2" xfId="11689" xr:uid="{00000000-0005-0000-0000-0000AA2D0000}"/>
    <cellStyle name="Normal 15 6 2 3 2 2 2" xfId="11690" xr:uid="{00000000-0005-0000-0000-0000AB2D0000}"/>
    <cellStyle name="Normal 15 6 2 3 2 3" xfId="11691" xr:uid="{00000000-0005-0000-0000-0000AC2D0000}"/>
    <cellStyle name="Normal 15 6 2 3 3" xfId="11692" xr:uid="{00000000-0005-0000-0000-0000AD2D0000}"/>
    <cellStyle name="Normal 15 6 2 3 3 2" xfId="11693" xr:uid="{00000000-0005-0000-0000-0000AE2D0000}"/>
    <cellStyle name="Normal 15 6 2 3 3 2 2" xfId="11694" xr:uid="{00000000-0005-0000-0000-0000AF2D0000}"/>
    <cellStyle name="Normal 15 6 2 3 3 3" xfId="11695" xr:uid="{00000000-0005-0000-0000-0000B02D0000}"/>
    <cellStyle name="Normal 15 6 2 3 4" xfId="11696" xr:uid="{00000000-0005-0000-0000-0000B12D0000}"/>
    <cellStyle name="Normal 15 6 2 3 4 2" xfId="11697" xr:uid="{00000000-0005-0000-0000-0000B22D0000}"/>
    <cellStyle name="Normal 15 6 2 3 4 2 2" xfId="11698" xr:uid="{00000000-0005-0000-0000-0000B32D0000}"/>
    <cellStyle name="Normal 15 6 2 3 4 3" xfId="11699" xr:uid="{00000000-0005-0000-0000-0000B42D0000}"/>
    <cellStyle name="Normal 15 6 2 3 5" xfId="11700" xr:uid="{00000000-0005-0000-0000-0000B52D0000}"/>
    <cellStyle name="Normal 15 6 2 3 5 2" xfId="11701" xr:uid="{00000000-0005-0000-0000-0000B62D0000}"/>
    <cellStyle name="Normal 15 6 2 3 6" xfId="11702" xr:uid="{00000000-0005-0000-0000-0000B72D0000}"/>
    <cellStyle name="Normal 15 6 2 3 6 2" xfId="11703" xr:uid="{00000000-0005-0000-0000-0000B82D0000}"/>
    <cellStyle name="Normal 15 6 2 3 7" xfId="11704" xr:uid="{00000000-0005-0000-0000-0000B92D0000}"/>
    <cellStyle name="Normal 15 6 2 4" xfId="11705" xr:uid="{00000000-0005-0000-0000-0000BA2D0000}"/>
    <cellStyle name="Normal 15 6 2 4 2" xfId="11706" xr:uid="{00000000-0005-0000-0000-0000BB2D0000}"/>
    <cellStyle name="Normal 15 6 2 4 2 2" xfId="11707" xr:uid="{00000000-0005-0000-0000-0000BC2D0000}"/>
    <cellStyle name="Normal 15 6 2 4 3" xfId="11708" xr:uid="{00000000-0005-0000-0000-0000BD2D0000}"/>
    <cellStyle name="Normal 15 6 2 5" xfId="11709" xr:uid="{00000000-0005-0000-0000-0000BE2D0000}"/>
    <cellStyle name="Normal 15 6 2 5 2" xfId="11710" xr:uid="{00000000-0005-0000-0000-0000BF2D0000}"/>
    <cellStyle name="Normal 15 6 2 5 2 2" xfId="11711" xr:uid="{00000000-0005-0000-0000-0000C02D0000}"/>
    <cellStyle name="Normal 15 6 2 5 3" xfId="11712" xr:uid="{00000000-0005-0000-0000-0000C12D0000}"/>
    <cellStyle name="Normal 15 6 2 6" xfId="11713" xr:uid="{00000000-0005-0000-0000-0000C22D0000}"/>
    <cellStyle name="Normal 15 6 2 6 2" xfId="11714" xr:uid="{00000000-0005-0000-0000-0000C32D0000}"/>
    <cellStyle name="Normal 15 6 2 6 2 2" xfId="11715" xr:uid="{00000000-0005-0000-0000-0000C42D0000}"/>
    <cellStyle name="Normal 15 6 2 6 3" xfId="11716" xr:uid="{00000000-0005-0000-0000-0000C52D0000}"/>
    <cellStyle name="Normal 15 6 2 7" xfId="11717" xr:uid="{00000000-0005-0000-0000-0000C62D0000}"/>
    <cellStyle name="Normal 15 6 2 7 2" xfId="11718" xr:uid="{00000000-0005-0000-0000-0000C72D0000}"/>
    <cellStyle name="Normal 15 6 2 8" xfId="11719" xr:uid="{00000000-0005-0000-0000-0000C82D0000}"/>
    <cellStyle name="Normal 15 6 2 8 2" xfId="11720" xr:uid="{00000000-0005-0000-0000-0000C92D0000}"/>
    <cellStyle name="Normal 15 6 2 9" xfId="11721" xr:uid="{00000000-0005-0000-0000-0000CA2D0000}"/>
    <cellStyle name="Normal 15 6 3" xfId="11722" xr:uid="{00000000-0005-0000-0000-0000CB2D0000}"/>
    <cellStyle name="Normal 15 6 3 2" xfId="11723" xr:uid="{00000000-0005-0000-0000-0000CC2D0000}"/>
    <cellStyle name="Normal 15 6 3 2 2" xfId="11724" xr:uid="{00000000-0005-0000-0000-0000CD2D0000}"/>
    <cellStyle name="Normal 15 6 3 2 2 2" xfId="11725" xr:uid="{00000000-0005-0000-0000-0000CE2D0000}"/>
    <cellStyle name="Normal 15 6 3 2 2 2 2" xfId="11726" xr:uid="{00000000-0005-0000-0000-0000CF2D0000}"/>
    <cellStyle name="Normal 15 6 3 2 2 3" xfId="11727" xr:uid="{00000000-0005-0000-0000-0000D02D0000}"/>
    <cellStyle name="Normal 15 6 3 2 3" xfId="11728" xr:uid="{00000000-0005-0000-0000-0000D12D0000}"/>
    <cellStyle name="Normal 15 6 3 2 3 2" xfId="11729" xr:uid="{00000000-0005-0000-0000-0000D22D0000}"/>
    <cellStyle name="Normal 15 6 3 2 3 2 2" xfId="11730" xr:uid="{00000000-0005-0000-0000-0000D32D0000}"/>
    <cellStyle name="Normal 15 6 3 2 3 3" xfId="11731" xr:uid="{00000000-0005-0000-0000-0000D42D0000}"/>
    <cellStyle name="Normal 15 6 3 2 4" xfId="11732" xr:uid="{00000000-0005-0000-0000-0000D52D0000}"/>
    <cellStyle name="Normal 15 6 3 2 4 2" xfId="11733" xr:uid="{00000000-0005-0000-0000-0000D62D0000}"/>
    <cellStyle name="Normal 15 6 3 2 4 2 2" xfId="11734" xr:uid="{00000000-0005-0000-0000-0000D72D0000}"/>
    <cellStyle name="Normal 15 6 3 2 4 3" xfId="11735" xr:uid="{00000000-0005-0000-0000-0000D82D0000}"/>
    <cellStyle name="Normal 15 6 3 2 5" xfId="11736" xr:uid="{00000000-0005-0000-0000-0000D92D0000}"/>
    <cellStyle name="Normal 15 6 3 2 5 2" xfId="11737" xr:uid="{00000000-0005-0000-0000-0000DA2D0000}"/>
    <cellStyle name="Normal 15 6 3 2 6" xfId="11738" xr:uid="{00000000-0005-0000-0000-0000DB2D0000}"/>
    <cellStyle name="Normal 15 6 3 2 6 2" xfId="11739" xr:uid="{00000000-0005-0000-0000-0000DC2D0000}"/>
    <cellStyle name="Normal 15 6 3 2 7" xfId="11740" xr:uid="{00000000-0005-0000-0000-0000DD2D0000}"/>
    <cellStyle name="Normal 15 6 3 3" xfId="11741" xr:uid="{00000000-0005-0000-0000-0000DE2D0000}"/>
    <cellStyle name="Normal 15 6 3 3 2" xfId="11742" xr:uid="{00000000-0005-0000-0000-0000DF2D0000}"/>
    <cellStyle name="Normal 15 6 3 3 2 2" xfId="11743" xr:uid="{00000000-0005-0000-0000-0000E02D0000}"/>
    <cellStyle name="Normal 15 6 3 3 3" xfId="11744" xr:uid="{00000000-0005-0000-0000-0000E12D0000}"/>
    <cellStyle name="Normal 15 6 3 4" xfId="11745" xr:uid="{00000000-0005-0000-0000-0000E22D0000}"/>
    <cellStyle name="Normal 15 6 3 4 2" xfId="11746" xr:uid="{00000000-0005-0000-0000-0000E32D0000}"/>
    <cellStyle name="Normal 15 6 3 4 2 2" xfId="11747" xr:uid="{00000000-0005-0000-0000-0000E42D0000}"/>
    <cellStyle name="Normal 15 6 3 4 3" xfId="11748" xr:uid="{00000000-0005-0000-0000-0000E52D0000}"/>
    <cellStyle name="Normal 15 6 3 5" xfId="11749" xr:uid="{00000000-0005-0000-0000-0000E62D0000}"/>
    <cellStyle name="Normal 15 6 3 5 2" xfId="11750" xr:uid="{00000000-0005-0000-0000-0000E72D0000}"/>
    <cellStyle name="Normal 15 6 3 5 2 2" xfId="11751" xr:uid="{00000000-0005-0000-0000-0000E82D0000}"/>
    <cellStyle name="Normal 15 6 3 5 3" xfId="11752" xr:uid="{00000000-0005-0000-0000-0000E92D0000}"/>
    <cellStyle name="Normal 15 6 3 6" xfId="11753" xr:uid="{00000000-0005-0000-0000-0000EA2D0000}"/>
    <cellStyle name="Normal 15 6 3 6 2" xfId="11754" xr:uid="{00000000-0005-0000-0000-0000EB2D0000}"/>
    <cellStyle name="Normal 15 6 3 7" xfId="11755" xr:uid="{00000000-0005-0000-0000-0000EC2D0000}"/>
    <cellStyle name="Normal 15 6 3 7 2" xfId="11756" xr:uid="{00000000-0005-0000-0000-0000ED2D0000}"/>
    <cellStyle name="Normal 15 6 3 8" xfId="11757" xr:uid="{00000000-0005-0000-0000-0000EE2D0000}"/>
    <cellStyle name="Normal 15 6 4" xfId="11758" xr:uid="{00000000-0005-0000-0000-0000EF2D0000}"/>
    <cellStyle name="Normal 15 6 4 2" xfId="11759" xr:uid="{00000000-0005-0000-0000-0000F02D0000}"/>
    <cellStyle name="Normal 15 6 4 2 2" xfId="11760" xr:uid="{00000000-0005-0000-0000-0000F12D0000}"/>
    <cellStyle name="Normal 15 6 4 2 2 2" xfId="11761" xr:uid="{00000000-0005-0000-0000-0000F22D0000}"/>
    <cellStyle name="Normal 15 6 4 2 3" xfId="11762" xr:uid="{00000000-0005-0000-0000-0000F32D0000}"/>
    <cellStyle name="Normal 15 6 4 3" xfId="11763" xr:uid="{00000000-0005-0000-0000-0000F42D0000}"/>
    <cellStyle name="Normal 15 6 4 3 2" xfId="11764" xr:uid="{00000000-0005-0000-0000-0000F52D0000}"/>
    <cellStyle name="Normal 15 6 4 3 2 2" xfId="11765" xr:uid="{00000000-0005-0000-0000-0000F62D0000}"/>
    <cellStyle name="Normal 15 6 4 3 3" xfId="11766" xr:uid="{00000000-0005-0000-0000-0000F72D0000}"/>
    <cellStyle name="Normal 15 6 4 4" xfId="11767" xr:uid="{00000000-0005-0000-0000-0000F82D0000}"/>
    <cellStyle name="Normal 15 6 4 4 2" xfId="11768" xr:uid="{00000000-0005-0000-0000-0000F92D0000}"/>
    <cellStyle name="Normal 15 6 4 4 2 2" xfId="11769" xr:uid="{00000000-0005-0000-0000-0000FA2D0000}"/>
    <cellStyle name="Normal 15 6 4 4 3" xfId="11770" xr:uid="{00000000-0005-0000-0000-0000FB2D0000}"/>
    <cellStyle name="Normal 15 6 4 5" xfId="11771" xr:uid="{00000000-0005-0000-0000-0000FC2D0000}"/>
    <cellStyle name="Normal 15 6 4 5 2" xfId="11772" xr:uid="{00000000-0005-0000-0000-0000FD2D0000}"/>
    <cellStyle name="Normal 15 6 4 6" xfId="11773" xr:uid="{00000000-0005-0000-0000-0000FE2D0000}"/>
    <cellStyle name="Normal 15 6 4 6 2" xfId="11774" xr:uid="{00000000-0005-0000-0000-0000FF2D0000}"/>
    <cellStyle name="Normal 15 6 4 7" xfId="11775" xr:uid="{00000000-0005-0000-0000-0000002E0000}"/>
    <cellStyle name="Normal 15 6 5" xfId="11776" xr:uid="{00000000-0005-0000-0000-0000012E0000}"/>
    <cellStyle name="Normal 15 6 5 2" xfId="11777" xr:uid="{00000000-0005-0000-0000-0000022E0000}"/>
    <cellStyle name="Normal 15 6 5 2 2" xfId="11778" xr:uid="{00000000-0005-0000-0000-0000032E0000}"/>
    <cellStyle name="Normal 15 6 5 2 2 2" xfId="11779" xr:uid="{00000000-0005-0000-0000-0000042E0000}"/>
    <cellStyle name="Normal 15 6 5 2 3" xfId="11780" xr:uid="{00000000-0005-0000-0000-0000052E0000}"/>
    <cellStyle name="Normal 15 6 5 3" xfId="11781" xr:uid="{00000000-0005-0000-0000-0000062E0000}"/>
    <cellStyle name="Normal 15 6 5 3 2" xfId="11782" xr:uid="{00000000-0005-0000-0000-0000072E0000}"/>
    <cellStyle name="Normal 15 6 5 3 2 2" xfId="11783" xr:uid="{00000000-0005-0000-0000-0000082E0000}"/>
    <cellStyle name="Normal 15 6 5 3 3" xfId="11784" xr:uid="{00000000-0005-0000-0000-0000092E0000}"/>
    <cellStyle name="Normal 15 6 5 4" xfId="11785" xr:uid="{00000000-0005-0000-0000-00000A2E0000}"/>
    <cellStyle name="Normal 15 6 5 4 2" xfId="11786" xr:uid="{00000000-0005-0000-0000-00000B2E0000}"/>
    <cellStyle name="Normal 15 6 5 4 2 2" xfId="11787" xr:uid="{00000000-0005-0000-0000-00000C2E0000}"/>
    <cellStyle name="Normal 15 6 5 4 3" xfId="11788" xr:uid="{00000000-0005-0000-0000-00000D2E0000}"/>
    <cellStyle name="Normal 15 6 5 5" xfId="11789" xr:uid="{00000000-0005-0000-0000-00000E2E0000}"/>
    <cellStyle name="Normal 15 6 5 5 2" xfId="11790" xr:uid="{00000000-0005-0000-0000-00000F2E0000}"/>
    <cellStyle name="Normal 15 6 5 6" xfId="11791" xr:uid="{00000000-0005-0000-0000-0000102E0000}"/>
    <cellStyle name="Normal 15 6 5 6 2" xfId="11792" xr:uid="{00000000-0005-0000-0000-0000112E0000}"/>
    <cellStyle name="Normal 15 6 5 7" xfId="11793" xr:uid="{00000000-0005-0000-0000-0000122E0000}"/>
    <cellStyle name="Normal 15 6 6" xfId="11794" xr:uid="{00000000-0005-0000-0000-0000132E0000}"/>
    <cellStyle name="Normal 15 6 6 2" xfId="11795" xr:uid="{00000000-0005-0000-0000-0000142E0000}"/>
    <cellStyle name="Normal 15 6 6 2 2" xfId="11796" xr:uid="{00000000-0005-0000-0000-0000152E0000}"/>
    <cellStyle name="Normal 15 6 6 3" xfId="11797" xr:uid="{00000000-0005-0000-0000-0000162E0000}"/>
    <cellStyle name="Normal 15 6 7" xfId="11798" xr:uid="{00000000-0005-0000-0000-0000172E0000}"/>
    <cellStyle name="Normal 15 6 7 2" xfId="11799" xr:uid="{00000000-0005-0000-0000-0000182E0000}"/>
    <cellStyle name="Normal 15 6 7 2 2" xfId="11800" xr:uid="{00000000-0005-0000-0000-0000192E0000}"/>
    <cellStyle name="Normal 15 6 7 3" xfId="11801" xr:uid="{00000000-0005-0000-0000-00001A2E0000}"/>
    <cellStyle name="Normal 15 6 8" xfId="11802" xr:uid="{00000000-0005-0000-0000-00001B2E0000}"/>
    <cellStyle name="Normal 15 6 8 2" xfId="11803" xr:uid="{00000000-0005-0000-0000-00001C2E0000}"/>
    <cellStyle name="Normal 15 6 8 2 2" xfId="11804" xr:uid="{00000000-0005-0000-0000-00001D2E0000}"/>
    <cellStyle name="Normal 15 6 8 3" xfId="11805" xr:uid="{00000000-0005-0000-0000-00001E2E0000}"/>
    <cellStyle name="Normal 15 6 9" xfId="11806" xr:uid="{00000000-0005-0000-0000-00001F2E0000}"/>
    <cellStyle name="Normal 15 6 9 2" xfId="11807" xr:uid="{00000000-0005-0000-0000-0000202E0000}"/>
    <cellStyle name="Normal 15 7" xfId="11808" xr:uid="{00000000-0005-0000-0000-0000212E0000}"/>
    <cellStyle name="Normal 15 7 2" xfId="11809" xr:uid="{00000000-0005-0000-0000-0000222E0000}"/>
    <cellStyle name="Normal 15 7 2 2" xfId="11810" xr:uid="{00000000-0005-0000-0000-0000232E0000}"/>
    <cellStyle name="Normal 15 7 2 2 2" xfId="11811" xr:uid="{00000000-0005-0000-0000-0000242E0000}"/>
    <cellStyle name="Normal 15 7 2 2 2 2" xfId="11812" xr:uid="{00000000-0005-0000-0000-0000252E0000}"/>
    <cellStyle name="Normal 15 7 2 2 3" xfId="11813" xr:uid="{00000000-0005-0000-0000-0000262E0000}"/>
    <cellStyle name="Normal 15 7 2 3" xfId="11814" xr:uid="{00000000-0005-0000-0000-0000272E0000}"/>
    <cellStyle name="Normal 15 7 2 3 2" xfId="11815" xr:uid="{00000000-0005-0000-0000-0000282E0000}"/>
    <cellStyle name="Normal 15 7 2 3 2 2" xfId="11816" xr:uid="{00000000-0005-0000-0000-0000292E0000}"/>
    <cellStyle name="Normal 15 7 2 3 3" xfId="11817" xr:uid="{00000000-0005-0000-0000-00002A2E0000}"/>
    <cellStyle name="Normal 15 7 2 4" xfId="11818" xr:uid="{00000000-0005-0000-0000-00002B2E0000}"/>
    <cellStyle name="Normal 15 7 2 4 2" xfId="11819" xr:uid="{00000000-0005-0000-0000-00002C2E0000}"/>
    <cellStyle name="Normal 15 7 2 4 2 2" xfId="11820" xr:uid="{00000000-0005-0000-0000-00002D2E0000}"/>
    <cellStyle name="Normal 15 7 2 4 3" xfId="11821" xr:uid="{00000000-0005-0000-0000-00002E2E0000}"/>
    <cellStyle name="Normal 15 7 2 5" xfId="11822" xr:uid="{00000000-0005-0000-0000-00002F2E0000}"/>
    <cellStyle name="Normal 15 7 2 5 2" xfId="11823" xr:uid="{00000000-0005-0000-0000-0000302E0000}"/>
    <cellStyle name="Normal 15 7 2 6" xfId="11824" xr:uid="{00000000-0005-0000-0000-0000312E0000}"/>
    <cellStyle name="Normal 15 7 2 6 2" xfId="11825" xr:uid="{00000000-0005-0000-0000-0000322E0000}"/>
    <cellStyle name="Normal 15 7 2 7" xfId="11826" xr:uid="{00000000-0005-0000-0000-0000332E0000}"/>
    <cellStyle name="Normal 15 7 3" xfId="11827" xr:uid="{00000000-0005-0000-0000-0000342E0000}"/>
    <cellStyle name="Normal 15 7 3 2" xfId="11828" xr:uid="{00000000-0005-0000-0000-0000352E0000}"/>
    <cellStyle name="Normal 15 7 3 2 2" xfId="11829" xr:uid="{00000000-0005-0000-0000-0000362E0000}"/>
    <cellStyle name="Normal 15 7 3 2 2 2" xfId="11830" xr:uid="{00000000-0005-0000-0000-0000372E0000}"/>
    <cellStyle name="Normal 15 7 3 2 3" xfId="11831" xr:uid="{00000000-0005-0000-0000-0000382E0000}"/>
    <cellStyle name="Normal 15 7 3 3" xfId="11832" xr:uid="{00000000-0005-0000-0000-0000392E0000}"/>
    <cellStyle name="Normal 15 7 3 3 2" xfId="11833" xr:uid="{00000000-0005-0000-0000-00003A2E0000}"/>
    <cellStyle name="Normal 15 7 3 3 2 2" xfId="11834" xr:uid="{00000000-0005-0000-0000-00003B2E0000}"/>
    <cellStyle name="Normal 15 7 3 3 3" xfId="11835" xr:uid="{00000000-0005-0000-0000-00003C2E0000}"/>
    <cellStyle name="Normal 15 7 3 4" xfId="11836" xr:uid="{00000000-0005-0000-0000-00003D2E0000}"/>
    <cellStyle name="Normal 15 7 3 4 2" xfId="11837" xr:uid="{00000000-0005-0000-0000-00003E2E0000}"/>
    <cellStyle name="Normal 15 7 3 4 2 2" xfId="11838" xr:uid="{00000000-0005-0000-0000-00003F2E0000}"/>
    <cellStyle name="Normal 15 7 3 4 3" xfId="11839" xr:uid="{00000000-0005-0000-0000-0000402E0000}"/>
    <cellStyle name="Normal 15 7 3 5" xfId="11840" xr:uid="{00000000-0005-0000-0000-0000412E0000}"/>
    <cellStyle name="Normal 15 7 3 5 2" xfId="11841" xr:uid="{00000000-0005-0000-0000-0000422E0000}"/>
    <cellStyle name="Normal 15 7 3 6" xfId="11842" xr:uid="{00000000-0005-0000-0000-0000432E0000}"/>
    <cellStyle name="Normal 15 7 3 6 2" xfId="11843" xr:uid="{00000000-0005-0000-0000-0000442E0000}"/>
    <cellStyle name="Normal 15 7 3 7" xfId="11844" xr:uid="{00000000-0005-0000-0000-0000452E0000}"/>
    <cellStyle name="Normal 15 7 4" xfId="11845" xr:uid="{00000000-0005-0000-0000-0000462E0000}"/>
    <cellStyle name="Normal 15 7 4 2" xfId="11846" xr:uid="{00000000-0005-0000-0000-0000472E0000}"/>
    <cellStyle name="Normal 15 7 4 2 2" xfId="11847" xr:uid="{00000000-0005-0000-0000-0000482E0000}"/>
    <cellStyle name="Normal 15 7 4 3" xfId="11848" xr:uid="{00000000-0005-0000-0000-0000492E0000}"/>
    <cellStyle name="Normal 15 7 5" xfId="11849" xr:uid="{00000000-0005-0000-0000-00004A2E0000}"/>
    <cellStyle name="Normal 15 7 5 2" xfId="11850" xr:uid="{00000000-0005-0000-0000-00004B2E0000}"/>
    <cellStyle name="Normal 15 7 5 2 2" xfId="11851" xr:uid="{00000000-0005-0000-0000-00004C2E0000}"/>
    <cellStyle name="Normal 15 7 5 3" xfId="11852" xr:uid="{00000000-0005-0000-0000-00004D2E0000}"/>
    <cellStyle name="Normal 15 7 6" xfId="11853" xr:uid="{00000000-0005-0000-0000-00004E2E0000}"/>
    <cellStyle name="Normal 15 7 6 2" xfId="11854" xr:uid="{00000000-0005-0000-0000-00004F2E0000}"/>
    <cellStyle name="Normal 15 7 6 2 2" xfId="11855" xr:uid="{00000000-0005-0000-0000-0000502E0000}"/>
    <cellStyle name="Normal 15 7 6 3" xfId="11856" xr:uid="{00000000-0005-0000-0000-0000512E0000}"/>
    <cellStyle name="Normal 15 7 7" xfId="11857" xr:uid="{00000000-0005-0000-0000-0000522E0000}"/>
    <cellStyle name="Normal 15 7 7 2" xfId="11858" xr:uid="{00000000-0005-0000-0000-0000532E0000}"/>
    <cellStyle name="Normal 15 7 8" xfId="11859" xr:uid="{00000000-0005-0000-0000-0000542E0000}"/>
    <cellStyle name="Normal 15 7 8 2" xfId="11860" xr:uid="{00000000-0005-0000-0000-0000552E0000}"/>
    <cellStyle name="Normal 15 7 9" xfId="11861" xr:uid="{00000000-0005-0000-0000-0000562E0000}"/>
    <cellStyle name="Normal 15 8" xfId="11862" xr:uid="{00000000-0005-0000-0000-0000572E0000}"/>
    <cellStyle name="Normal 15 8 2" xfId="11863" xr:uid="{00000000-0005-0000-0000-0000582E0000}"/>
    <cellStyle name="Normal 15 8 2 2" xfId="11864" xr:uid="{00000000-0005-0000-0000-0000592E0000}"/>
    <cellStyle name="Normal 15 8 2 2 2" xfId="11865" xr:uid="{00000000-0005-0000-0000-00005A2E0000}"/>
    <cellStyle name="Normal 15 8 2 2 2 2" xfId="11866" xr:uid="{00000000-0005-0000-0000-00005B2E0000}"/>
    <cellStyle name="Normal 15 8 2 2 3" xfId="11867" xr:uid="{00000000-0005-0000-0000-00005C2E0000}"/>
    <cellStyle name="Normal 15 8 2 3" xfId="11868" xr:uid="{00000000-0005-0000-0000-00005D2E0000}"/>
    <cellStyle name="Normal 15 8 2 3 2" xfId="11869" xr:uid="{00000000-0005-0000-0000-00005E2E0000}"/>
    <cellStyle name="Normal 15 8 2 3 2 2" xfId="11870" xr:uid="{00000000-0005-0000-0000-00005F2E0000}"/>
    <cellStyle name="Normal 15 8 2 3 3" xfId="11871" xr:uid="{00000000-0005-0000-0000-0000602E0000}"/>
    <cellStyle name="Normal 15 8 2 4" xfId="11872" xr:uid="{00000000-0005-0000-0000-0000612E0000}"/>
    <cellStyle name="Normal 15 8 2 4 2" xfId="11873" xr:uid="{00000000-0005-0000-0000-0000622E0000}"/>
    <cellStyle name="Normal 15 8 2 4 2 2" xfId="11874" xr:uid="{00000000-0005-0000-0000-0000632E0000}"/>
    <cellStyle name="Normal 15 8 2 4 3" xfId="11875" xr:uid="{00000000-0005-0000-0000-0000642E0000}"/>
    <cellStyle name="Normal 15 8 2 5" xfId="11876" xr:uid="{00000000-0005-0000-0000-0000652E0000}"/>
    <cellStyle name="Normal 15 8 2 5 2" xfId="11877" xr:uid="{00000000-0005-0000-0000-0000662E0000}"/>
    <cellStyle name="Normal 15 8 2 6" xfId="11878" xr:uid="{00000000-0005-0000-0000-0000672E0000}"/>
    <cellStyle name="Normal 15 8 2 6 2" xfId="11879" xr:uid="{00000000-0005-0000-0000-0000682E0000}"/>
    <cellStyle name="Normal 15 8 2 7" xfId="11880" xr:uid="{00000000-0005-0000-0000-0000692E0000}"/>
    <cellStyle name="Normal 15 8 3" xfId="11881" xr:uid="{00000000-0005-0000-0000-00006A2E0000}"/>
    <cellStyle name="Normal 15 8 3 2" xfId="11882" xr:uid="{00000000-0005-0000-0000-00006B2E0000}"/>
    <cellStyle name="Normal 15 8 3 2 2" xfId="11883" xr:uid="{00000000-0005-0000-0000-00006C2E0000}"/>
    <cellStyle name="Normal 15 8 3 2 2 2" xfId="11884" xr:uid="{00000000-0005-0000-0000-00006D2E0000}"/>
    <cellStyle name="Normal 15 8 3 2 3" xfId="11885" xr:uid="{00000000-0005-0000-0000-00006E2E0000}"/>
    <cellStyle name="Normal 15 8 3 3" xfId="11886" xr:uid="{00000000-0005-0000-0000-00006F2E0000}"/>
    <cellStyle name="Normal 15 8 3 3 2" xfId="11887" xr:uid="{00000000-0005-0000-0000-0000702E0000}"/>
    <cellStyle name="Normal 15 8 3 3 2 2" xfId="11888" xr:uid="{00000000-0005-0000-0000-0000712E0000}"/>
    <cellStyle name="Normal 15 8 3 3 3" xfId="11889" xr:uid="{00000000-0005-0000-0000-0000722E0000}"/>
    <cellStyle name="Normal 15 8 3 4" xfId="11890" xr:uid="{00000000-0005-0000-0000-0000732E0000}"/>
    <cellStyle name="Normal 15 8 3 4 2" xfId="11891" xr:uid="{00000000-0005-0000-0000-0000742E0000}"/>
    <cellStyle name="Normal 15 8 3 4 2 2" xfId="11892" xr:uid="{00000000-0005-0000-0000-0000752E0000}"/>
    <cellStyle name="Normal 15 8 3 4 3" xfId="11893" xr:uid="{00000000-0005-0000-0000-0000762E0000}"/>
    <cellStyle name="Normal 15 8 3 5" xfId="11894" xr:uid="{00000000-0005-0000-0000-0000772E0000}"/>
    <cellStyle name="Normal 15 8 3 5 2" xfId="11895" xr:uid="{00000000-0005-0000-0000-0000782E0000}"/>
    <cellStyle name="Normal 15 8 3 6" xfId="11896" xr:uid="{00000000-0005-0000-0000-0000792E0000}"/>
    <cellStyle name="Normal 15 8 3 6 2" xfId="11897" xr:uid="{00000000-0005-0000-0000-00007A2E0000}"/>
    <cellStyle name="Normal 15 8 3 7" xfId="11898" xr:uid="{00000000-0005-0000-0000-00007B2E0000}"/>
    <cellStyle name="Normal 15 8 4" xfId="11899" xr:uid="{00000000-0005-0000-0000-00007C2E0000}"/>
    <cellStyle name="Normal 15 8 4 2" xfId="11900" xr:uid="{00000000-0005-0000-0000-00007D2E0000}"/>
    <cellStyle name="Normal 15 8 4 2 2" xfId="11901" xr:uid="{00000000-0005-0000-0000-00007E2E0000}"/>
    <cellStyle name="Normal 15 8 4 3" xfId="11902" xr:uid="{00000000-0005-0000-0000-00007F2E0000}"/>
    <cellStyle name="Normal 15 8 5" xfId="11903" xr:uid="{00000000-0005-0000-0000-0000802E0000}"/>
    <cellStyle name="Normal 15 8 5 2" xfId="11904" xr:uid="{00000000-0005-0000-0000-0000812E0000}"/>
    <cellStyle name="Normal 15 8 5 2 2" xfId="11905" xr:uid="{00000000-0005-0000-0000-0000822E0000}"/>
    <cellStyle name="Normal 15 8 5 3" xfId="11906" xr:uid="{00000000-0005-0000-0000-0000832E0000}"/>
    <cellStyle name="Normal 15 8 6" xfId="11907" xr:uid="{00000000-0005-0000-0000-0000842E0000}"/>
    <cellStyle name="Normal 15 8 6 2" xfId="11908" xr:uid="{00000000-0005-0000-0000-0000852E0000}"/>
    <cellStyle name="Normal 15 8 6 2 2" xfId="11909" xr:uid="{00000000-0005-0000-0000-0000862E0000}"/>
    <cellStyle name="Normal 15 8 6 3" xfId="11910" xr:uid="{00000000-0005-0000-0000-0000872E0000}"/>
    <cellStyle name="Normal 15 8 7" xfId="11911" xr:uid="{00000000-0005-0000-0000-0000882E0000}"/>
    <cellStyle name="Normal 15 8 7 2" xfId="11912" xr:uid="{00000000-0005-0000-0000-0000892E0000}"/>
    <cellStyle name="Normal 15 8 8" xfId="11913" xr:uid="{00000000-0005-0000-0000-00008A2E0000}"/>
    <cellStyle name="Normal 15 8 8 2" xfId="11914" xr:uid="{00000000-0005-0000-0000-00008B2E0000}"/>
    <cellStyle name="Normal 15 8 9" xfId="11915" xr:uid="{00000000-0005-0000-0000-00008C2E0000}"/>
    <cellStyle name="Normal 15 9" xfId="11916" xr:uid="{00000000-0005-0000-0000-00008D2E0000}"/>
    <cellStyle name="Normal 15 9 2" xfId="11917" xr:uid="{00000000-0005-0000-0000-00008E2E0000}"/>
    <cellStyle name="Normal 15 9 2 2" xfId="11918" xr:uid="{00000000-0005-0000-0000-00008F2E0000}"/>
    <cellStyle name="Normal 15 9 2 2 2" xfId="11919" xr:uid="{00000000-0005-0000-0000-0000902E0000}"/>
    <cellStyle name="Normal 15 9 2 3" xfId="11920" xr:uid="{00000000-0005-0000-0000-0000912E0000}"/>
    <cellStyle name="Normal 15 9 3" xfId="11921" xr:uid="{00000000-0005-0000-0000-0000922E0000}"/>
    <cellStyle name="Normal 15 9 3 2" xfId="11922" xr:uid="{00000000-0005-0000-0000-0000932E0000}"/>
    <cellStyle name="Normal 15 9 3 2 2" xfId="11923" xr:uid="{00000000-0005-0000-0000-0000942E0000}"/>
    <cellStyle name="Normal 15 9 3 3" xfId="11924" xr:uid="{00000000-0005-0000-0000-0000952E0000}"/>
    <cellStyle name="Normal 15 9 4" xfId="11925" xr:uid="{00000000-0005-0000-0000-0000962E0000}"/>
    <cellStyle name="Normal 15 9 4 2" xfId="11926" xr:uid="{00000000-0005-0000-0000-0000972E0000}"/>
    <cellStyle name="Normal 15 9 4 2 2" xfId="11927" xr:uid="{00000000-0005-0000-0000-0000982E0000}"/>
    <cellStyle name="Normal 15 9 4 3" xfId="11928" xr:uid="{00000000-0005-0000-0000-0000992E0000}"/>
    <cellStyle name="Normal 15 9 5" xfId="11929" xr:uid="{00000000-0005-0000-0000-00009A2E0000}"/>
    <cellStyle name="Normal 15 9 5 2" xfId="11930" xr:uid="{00000000-0005-0000-0000-00009B2E0000}"/>
    <cellStyle name="Normal 15 9 6" xfId="11931" xr:uid="{00000000-0005-0000-0000-00009C2E0000}"/>
    <cellStyle name="Normal 15 9 6 2" xfId="11932" xr:uid="{00000000-0005-0000-0000-00009D2E0000}"/>
    <cellStyle name="Normal 15 9 7" xfId="11933" xr:uid="{00000000-0005-0000-0000-00009E2E0000}"/>
    <cellStyle name="Normal 15_Confidential Information" xfId="11934" xr:uid="{00000000-0005-0000-0000-00009F2E0000}"/>
    <cellStyle name="Normal 16" xfId="11935" xr:uid="{00000000-0005-0000-0000-0000A02E0000}"/>
    <cellStyle name="Normal 17" xfId="11936" xr:uid="{00000000-0005-0000-0000-0000A12E0000}"/>
    <cellStyle name="Normal 18" xfId="11937" xr:uid="{00000000-0005-0000-0000-0000A22E0000}"/>
    <cellStyle name="Normal 18 2" xfId="11938" xr:uid="{00000000-0005-0000-0000-0000A32E0000}"/>
    <cellStyle name="Normal 18 2 10" xfId="11939" xr:uid="{00000000-0005-0000-0000-0000A42E0000}"/>
    <cellStyle name="Normal 18 2 10 2" xfId="11940" xr:uid="{00000000-0005-0000-0000-0000A52E0000}"/>
    <cellStyle name="Normal 18 2 10 2 2" xfId="11941" xr:uid="{00000000-0005-0000-0000-0000A62E0000}"/>
    <cellStyle name="Normal 18 2 10 3" xfId="11942" xr:uid="{00000000-0005-0000-0000-0000A72E0000}"/>
    <cellStyle name="Normal 18 2 11" xfId="11943" xr:uid="{00000000-0005-0000-0000-0000A82E0000}"/>
    <cellStyle name="Normal 18 2 11 2" xfId="11944" xr:uid="{00000000-0005-0000-0000-0000A92E0000}"/>
    <cellStyle name="Normal 18 2 11 2 2" xfId="11945" xr:uid="{00000000-0005-0000-0000-0000AA2E0000}"/>
    <cellStyle name="Normal 18 2 11 3" xfId="11946" xr:uid="{00000000-0005-0000-0000-0000AB2E0000}"/>
    <cellStyle name="Normal 18 2 12" xfId="11947" xr:uid="{00000000-0005-0000-0000-0000AC2E0000}"/>
    <cellStyle name="Normal 18 2 12 2" xfId="11948" xr:uid="{00000000-0005-0000-0000-0000AD2E0000}"/>
    <cellStyle name="Normal 18 2 12 2 2" xfId="11949" xr:uid="{00000000-0005-0000-0000-0000AE2E0000}"/>
    <cellStyle name="Normal 18 2 12 3" xfId="11950" xr:uid="{00000000-0005-0000-0000-0000AF2E0000}"/>
    <cellStyle name="Normal 18 2 13" xfId="11951" xr:uid="{00000000-0005-0000-0000-0000B02E0000}"/>
    <cellStyle name="Normal 18 2 13 2" xfId="11952" xr:uid="{00000000-0005-0000-0000-0000B12E0000}"/>
    <cellStyle name="Normal 18 2 14" xfId="11953" xr:uid="{00000000-0005-0000-0000-0000B22E0000}"/>
    <cellStyle name="Normal 18 2 14 2" xfId="11954" xr:uid="{00000000-0005-0000-0000-0000B32E0000}"/>
    <cellStyle name="Normal 18 2 15" xfId="11955" xr:uid="{00000000-0005-0000-0000-0000B42E0000}"/>
    <cellStyle name="Normal 18 2 2" xfId="11956" xr:uid="{00000000-0005-0000-0000-0000B52E0000}"/>
    <cellStyle name="Normal 18 2 2 10" xfId="11957" xr:uid="{00000000-0005-0000-0000-0000B62E0000}"/>
    <cellStyle name="Normal 18 2 2 10 2" xfId="11958" xr:uid="{00000000-0005-0000-0000-0000B72E0000}"/>
    <cellStyle name="Normal 18 2 2 10 2 2" xfId="11959" xr:uid="{00000000-0005-0000-0000-0000B82E0000}"/>
    <cellStyle name="Normal 18 2 2 10 3" xfId="11960" xr:uid="{00000000-0005-0000-0000-0000B92E0000}"/>
    <cellStyle name="Normal 18 2 2 11" xfId="11961" xr:uid="{00000000-0005-0000-0000-0000BA2E0000}"/>
    <cellStyle name="Normal 18 2 2 11 2" xfId="11962" xr:uid="{00000000-0005-0000-0000-0000BB2E0000}"/>
    <cellStyle name="Normal 18 2 2 12" xfId="11963" xr:uid="{00000000-0005-0000-0000-0000BC2E0000}"/>
    <cellStyle name="Normal 18 2 2 12 2" xfId="11964" xr:uid="{00000000-0005-0000-0000-0000BD2E0000}"/>
    <cellStyle name="Normal 18 2 2 13" xfId="11965" xr:uid="{00000000-0005-0000-0000-0000BE2E0000}"/>
    <cellStyle name="Normal 18 2 2 2" xfId="11966" xr:uid="{00000000-0005-0000-0000-0000BF2E0000}"/>
    <cellStyle name="Normal 18 2 2 2 10" xfId="11967" xr:uid="{00000000-0005-0000-0000-0000C02E0000}"/>
    <cellStyle name="Normal 18 2 2 2 10 2" xfId="11968" xr:uid="{00000000-0005-0000-0000-0000C12E0000}"/>
    <cellStyle name="Normal 18 2 2 2 11" xfId="11969" xr:uid="{00000000-0005-0000-0000-0000C22E0000}"/>
    <cellStyle name="Normal 18 2 2 2 2" xfId="11970" xr:uid="{00000000-0005-0000-0000-0000C32E0000}"/>
    <cellStyle name="Normal 18 2 2 2 2 2" xfId="11971" xr:uid="{00000000-0005-0000-0000-0000C42E0000}"/>
    <cellStyle name="Normal 18 2 2 2 2 2 2" xfId="11972" xr:uid="{00000000-0005-0000-0000-0000C52E0000}"/>
    <cellStyle name="Normal 18 2 2 2 2 2 2 2" xfId="11973" xr:uid="{00000000-0005-0000-0000-0000C62E0000}"/>
    <cellStyle name="Normal 18 2 2 2 2 2 2 2 2" xfId="11974" xr:uid="{00000000-0005-0000-0000-0000C72E0000}"/>
    <cellStyle name="Normal 18 2 2 2 2 2 2 3" xfId="11975" xr:uid="{00000000-0005-0000-0000-0000C82E0000}"/>
    <cellStyle name="Normal 18 2 2 2 2 2 3" xfId="11976" xr:uid="{00000000-0005-0000-0000-0000C92E0000}"/>
    <cellStyle name="Normal 18 2 2 2 2 2 3 2" xfId="11977" xr:uid="{00000000-0005-0000-0000-0000CA2E0000}"/>
    <cellStyle name="Normal 18 2 2 2 2 2 3 2 2" xfId="11978" xr:uid="{00000000-0005-0000-0000-0000CB2E0000}"/>
    <cellStyle name="Normal 18 2 2 2 2 2 3 3" xfId="11979" xr:uid="{00000000-0005-0000-0000-0000CC2E0000}"/>
    <cellStyle name="Normal 18 2 2 2 2 2 4" xfId="11980" xr:uid="{00000000-0005-0000-0000-0000CD2E0000}"/>
    <cellStyle name="Normal 18 2 2 2 2 2 4 2" xfId="11981" xr:uid="{00000000-0005-0000-0000-0000CE2E0000}"/>
    <cellStyle name="Normal 18 2 2 2 2 2 4 2 2" xfId="11982" xr:uid="{00000000-0005-0000-0000-0000CF2E0000}"/>
    <cellStyle name="Normal 18 2 2 2 2 2 4 3" xfId="11983" xr:uid="{00000000-0005-0000-0000-0000D02E0000}"/>
    <cellStyle name="Normal 18 2 2 2 2 2 5" xfId="11984" xr:uid="{00000000-0005-0000-0000-0000D12E0000}"/>
    <cellStyle name="Normal 18 2 2 2 2 2 5 2" xfId="11985" xr:uid="{00000000-0005-0000-0000-0000D22E0000}"/>
    <cellStyle name="Normal 18 2 2 2 2 2 6" xfId="11986" xr:uid="{00000000-0005-0000-0000-0000D32E0000}"/>
    <cellStyle name="Normal 18 2 2 2 2 2 6 2" xfId="11987" xr:uid="{00000000-0005-0000-0000-0000D42E0000}"/>
    <cellStyle name="Normal 18 2 2 2 2 2 7" xfId="11988" xr:uid="{00000000-0005-0000-0000-0000D52E0000}"/>
    <cellStyle name="Normal 18 2 2 2 2 3" xfId="11989" xr:uid="{00000000-0005-0000-0000-0000D62E0000}"/>
    <cellStyle name="Normal 18 2 2 2 2 3 2" xfId="11990" xr:uid="{00000000-0005-0000-0000-0000D72E0000}"/>
    <cellStyle name="Normal 18 2 2 2 2 3 2 2" xfId="11991" xr:uid="{00000000-0005-0000-0000-0000D82E0000}"/>
    <cellStyle name="Normal 18 2 2 2 2 3 2 2 2" xfId="11992" xr:uid="{00000000-0005-0000-0000-0000D92E0000}"/>
    <cellStyle name="Normal 18 2 2 2 2 3 2 3" xfId="11993" xr:uid="{00000000-0005-0000-0000-0000DA2E0000}"/>
    <cellStyle name="Normal 18 2 2 2 2 3 3" xfId="11994" xr:uid="{00000000-0005-0000-0000-0000DB2E0000}"/>
    <cellStyle name="Normal 18 2 2 2 2 3 3 2" xfId="11995" xr:uid="{00000000-0005-0000-0000-0000DC2E0000}"/>
    <cellStyle name="Normal 18 2 2 2 2 3 3 2 2" xfId="11996" xr:uid="{00000000-0005-0000-0000-0000DD2E0000}"/>
    <cellStyle name="Normal 18 2 2 2 2 3 3 3" xfId="11997" xr:uid="{00000000-0005-0000-0000-0000DE2E0000}"/>
    <cellStyle name="Normal 18 2 2 2 2 3 4" xfId="11998" xr:uid="{00000000-0005-0000-0000-0000DF2E0000}"/>
    <cellStyle name="Normal 18 2 2 2 2 3 4 2" xfId="11999" xr:uid="{00000000-0005-0000-0000-0000E02E0000}"/>
    <cellStyle name="Normal 18 2 2 2 2 3 4 2 2" xfId="12000" xr:uid="{00000000-0005-0000-0000-0000E12E0000}"/>
    <cellStyle name="Normal 18 2 2 2 2 3 4 3" xfId="12001" xr:uid="{00000000-0005-0000-0000-0000E22E0000}"/>
    <cellStyle name="Normal 18 2 2 2 2 3 5" xfId="12002" xr:uid="{00000000-0005-0000-0000-0000E32E0000}"/>
    <cellStyle name="Normal 18 2 2 2 2 3 5 2" xfId="12003" xr:uid="{00000000-0005-0000-0000-0000E42E0000}"/>
    <cellStyle name="Normal 18 2 2 2 2 3 6" xfId="12004" xr:uid="{00000000-0005-0000-0000-0000E52E0000}"/>
    <cellStyle name="Normal 18 2 2 2 2 3 6 2" xfId="12005" xr:uid="{00000000-0005-0000-0000-0000E62E0000}"/>
    <cellStyle name="Normal 18 2 2 2 2 3 7" xfId="12006" xr:uid="{00000000-0005-0000-0000-0000E72E0000}"/>
    <cellStyle name="Normal 18 2 2 2 2 4" xfId="12007" xr:uid="{00000000-0005-0000-0000-0000E82E0000}"/>
    <cellStyle name="Normal 18 2 2 2 2 4 2" xfId="12008" xr:uid="{00000000-0005-0000-0000-0000E92E0000}"/>
    <cellStyle name="Normal 18 2 2 2 2 4 2 2" xfId="12009" xr:uid="{00000000-0005-0000-0000-0000EA2E0000}"/>
    <cellStyle name="Normal 18 2 2 2 2 4 3" xfId="12010" xr:uid="{00000000-0005-0000-0000-0000EB2E0000}"/>
    <cellStyle name="Normal 18 2 2 2 2 5" xfId="12011" xr:uid="{00000000-0005-0000-0000-0000EC2E0000}"/>
    <cellStyle name="Normal 18 2 2 2 2 5 2" xfId="12012" xr:uid="{00000000-0005-0000-0000-0000ED2E0000}"/>
    <cellStyle name="Normal 18 2 2 2 2 5 2 2" xfId="12013" xr:uid="{00000000-0005-0000-0000-0000EE2E0000}"/>
    <cellStyle name="Normal 18 2 2 2 2 5 3" xfId="12014" xr:uid="{00000000-0005-0000-0000-0000EF2E0000}"/>
    <cellStyle name="Normal 18 2 2 2 2 6" xfId="12015" xr:uid="{00000000-0005-0000-0000-0000F02E0000}"/>
    <cellStyle name="Normal 18 2 2 2 2 6 2" xfId="12016" xr:uid="{00000000-0005-0000-0000-0000F12E0000}"/>
    <cellStyle name="Normal 18 2 2 2 2 6 2 2" xfId="12017" xr:uid="{00000000-0005-0000-0000-0000F22E0000}"/>
    <cellStyle name="Normal 18 2 2 2 2 6 3" xfId="12018" xr:uid="{00000000-0005-0000-0000-0000F32E0000}"/>
    <cellStyle name="Normal 18 2 2 2 2 7" xfId="12019" xr:uid="{00000000-0005-0000-0000-0000F42E0000}"/>
    <cellStyle name="Normal 18 2 2 2 2 7 2" xfId="12020" xr:uid="{00000000-0005-0000-0000-0000F52E0000}"/>
    <cellStyle name="Normal 18 2 2 2 2 8" xfId="12021" xr:uid="{00000000-0005-0000-0000-0000F62E0000}"/>
    <cellStyle name="Normal 18 2 2 2 2 8 2" xfId="12022" xr:uid="{00000000-0005-0000-0000-0000F72E0000}"/>
    <cellStyle name="Normal 18 2 2 2 2 9" xfId="12023" xr:uid="{00000000-0005-0000-0000-0000F82E0000}"/>
    <cellStyle name="Normal 18 2 2 2 3" xfId="12024" xr:uid="{00000000-0005-0000-0000-0000F92E0000}"/>
    <cellStyle name="Normal 18 2 2 2 3 2" xfId="12025" xr:uid="{00000000-0005-0000-0000-0000FA2E0000}"/>
    <cellStyle name="Normal 18 2 2 2 3 2 2" xfId="12026" xr:uid="{00000000-0005-0000-0000-0000FB2E0000}"/>
    <cellStyle name="Normal 18 2 2 2 3 2 2 2" xfId="12027" xr:uid="{00000000-0005-0000-0000-0000FC2E0000}"/>
    <cellStyle name="Normal 18 2 2 2 3 2 2 2 2" xfId="12028" xr:uid="{00000000-0005-0000-0000-0000FD2E0000}"/>
    <cellStyle name="Normal 18 2 2 2 3 2 2 3" xfId="12029" xr:uid="{00000000-0005-0000-0000-0000FE2E0000}"/>
    <cellStyle name="Normal 18 2 2 2 3 2 3" xfId="12030" xr:uid="{00000000-0005-0000-0000-0000FF2E0000}"/>
    <cellStyle name="Normal 18 2 2 2 3 2 3 2" xfId="12031" xr:uid="{00000000-0005-0000-0000-0000002F0000}"/>
    <cellStyle name="Normal 18 2 2 2 3 2 3 2 2" xfId="12032" xr:uid="{00000000-0005-0000-0000-0000012F0000}"/>
    <cellStyle name="Normal 18 2 2 2 3 2 3 3" xfId="12033" xr:uid="{00000000-0005-0000-0000-0000022F0000}"/>
    <cellStyle name="Normal 18 2 2 2 3 2 4" xfId="12034" xr:uid="{00000000-0005-0000-0000-0000032F0000}"/>
    <cellStyle name="Normal 18 2 2 2 3 2 4 2" xfId="12035" xr:uid="{00000000-0005-0000-0000-0000042F0000}"/>
    <cellStyle name="Normal 18 2 2 2 3 2 4 2 2" xfId="12036" xr:uid="{00000000-0005-0000-0000-0000052F0000}"/>
    <cellStyle name="Normal 18 2 2 2 3 2 4 3" xfId="12037" xr:uid="{00000000-0005-0000-0000-0000062F0000}"/>
    <cellStyle name="Normal 18 2 2 2 3 2 5" xfId="12038" xr:uid="{00000000-0005-0000-0000-0000072F0000}"/>
    <cellStyle name="Normal 18 2 2 2 3 2 5 2" xfId="12039" xr:uid="{00000000-0005-0000-0000-0000082F0000}"/>
    <cellStyle name="Normal 18 2 2 2 3 2 6" xfId="12040" xr:uid="{00000000-0005-0000-0000-0000092F0000}"/>
    <cellStyle name="Normal 18 2 2 2 3 2 6 2" xfId="12041" xr:uid="{00000000-0005-0000-0000-00000A2F0000}"/>
    <cellStyle name="Normal 18 2 2 2 3 2 7" xfId="12042" xr:uid="{00000000-0005-0000-0000-00000B2F0000}"/>
    <cellStyle name="Normal 18 2 2 2 3 3" xfId="12043" xr:uid="{00000000-0005-0000-0000-00000C2F0000}"/>
    <cellStyle name="Normal 18 2 2 2 3 3 2" xfId="12044" xr:uid="{00000000-0005-0000-0000-00000D2F0000}"/>
    <cellStyle name="Normal 18 2 2 2 3 3 2 2" xfId="12045" xr:uid="{00000000-0005-0000-0000-00000E2F0000}"/>
    <cellStyle name="Normal 18 2 2 2 3 3 3" xfId="12046" xr:uid="{00000000-0005-0000-0000-00000F2F0000}"/>
    <cellStyle name="Normal 18 2 2 2 3 4" xfId="12047" xr:uid="{00000000-0005-0000-0000-0000102F0000}"/>
    <cellStyle name="Normal 18 2 2 2 3 4 2" xfId="12048" xr:uid="{00000000-0005-0000-0000-0000112F0000}"/>
    <cellStyle name="Normal 18 2 2 2 3 4 2 2" xfId="12049" xr:uid="{00000000-0005-0000-0000-0000122F0000}"/>
    <cellStyle name="Normal 18 2 2 2 3 4 3" xfId="12050" xr:uid="{00000000-0005-0000-0000-0000132F0000}"/>
    <cellStyle name="Normal 18 2 2 2 3 5" xfId="12051" xr:uid="{00000000-0005-0000-0000-0000142F0000}"/>
    <cellStyle name="Normal 18 2 2 2 3 5 2" xfId="12052" xr:uid="{00000000-0005-0000-0000-0000152F0000}"/>
    <cellStyle name="Normal 18 2 2 2 3 5 2 2" xfId="12053" xr:uid="{00000000-0005-0000-0000-0000162F0000}"/>
    <cellStyle name="Normal 18 2 2 2 3 5 3" xfId="12054" xr:uid="{00000000-0005-0000-0000-0000172F0000}"/>
    <cellStyle name="Normal 18 2 2 2 3 6" xfId="12055" xr:uid="{00000000-0005-0000-0000-0000182F0000}"/>
    <cellStyle name="Normal 18 2 2 2 3 6 2" xfId="12056" xr:uid="{00000000-0005-0000-0000-0000192F0000}"/>
    <cellStyle name="Normal 18 2 2 2 3 7" xfId="12057" xr:uid="{00000000-0005-0000-0000-00001A2F0000}"/>
    <cellStyle name="Normal 18 2 2 2 3 7 2" xfId="12058" xr:uid="{00000000-0005-0000-0000-00001B2F0000}"/>
    <cellStyle name="Normal 18 2 2 2 3 8" xfId="12059" xr:uid="{00000000-0005-0000-0000-00001C2F0000}"/>
    <cellStyle name="Normal 18 2 2 2 4" xfId="12060" xr:uid="{00000000-0005-0000-0000-00001D2F0000}"/>
    <cellStyle name="Normal 18 2 2 2 4 2" xfId="12061" xr:uid="{00000000-0005-0000-0000-00001E2F0000}"/>
    <cellStyle name="Normal 18 2 2 2 4 2 2" xfId="12062" xr:uid="{00000000-0005-0000-0000-00001F2F0000}"/>
    <cellStyle name="Normal 18 2 2 2 4 2 2 2" xfId="12063" xr:uid="{00000000-0005-0000-0000-0000202F0000}"/>
    <cellStyle name="Normal 18 2 2 2 4 2 3" xfId="12064" xr:uid="{00000000-0005-0000-0000-0000212F0000}"/>
    <cellStyle name="Normal 18 2 2 2 4 3" xfId="12065" xr:uid="{00000000-0005-0000-0000-0000222F0000}"/>
    <cellStyle name="Normal 18 2 2 2 4 3 2" xfId="12066" xr:uid="{00000000-0005-0000-0000-0000232F0000}"/>
    <cellStyle name="Normal 18 2 2 2 4 3 2 2" xfId="12067" xr:uid="{00000000-0005-0000-0000-0000242F0000}"/>
    <cellStyle name="Normal 18 2 2 2 4 3 3" xfId="12068" xr:uid="{00000000-0005-0000-0000-0000252F0000}"/>
    <cellStyle name="Normal 18 2 2 2 4 4" xfId="12069" xr:uid="{00000000-0005-0000-0000-0000262F0000}"/>
    <cellStyle name="Normal 18 2 2 2 4 4 2" xfId="12070" xr:uid="{00000000-0005-0000-0000-0000272F0000}"/>
    <cellStyle name="Normal 18 2 2 2 4 4 2 2" xfId="12071" xr:uid="{00000000-0005-0000-0000-0000282F0000}"/>
    <cellStyle name="Normal 18 2 2 2 4 4 3" xfId="12072" xr:uid="{00000000-0005-0000-0000-0000292F0000}"/>
    <cellStyle name="Normal 18 2 2 2 4 5" xfId="12073" xr:uid="{00000000-0005-0000-0000-00002A2F0000}"/>
    <cellStyle name="Normal 18 2 2 2 4 5 2" xfId="12074" xr:uid="{00000000-0005-0000-0000-00002B2F0000}"/>
    <cellStyle name="Normal 18 2 2 2 4 6" xfId="12075" xr:uid="{00000000-0005-0000-0000-00002C2F0000}"/>
    <cellStyle name="Normal 18 2 2 2 4 6 2" xfId="12076" xr:uid="{00000000-0005-0000-0000-00002D2F0000}"/>
    <cellStyle name="Normal 18 2 2 2 4 7" xfId="12077" xr:uid="{00000000-0005-0000-0000-00002E2F0000}"/>
    <cellStyle name="Normal 18 2 2 2 5" xfId="12078" xr:uid="{00000000-0005-0000-0000-00002F2F0000}"/>
    <cellStyle name="Normal 18 2 2 2 5 2" xfId="12079" xr:uid="{00000000-0005-0000-0000-0000302F0000}"/>
    <cellStyle name="Normal 18 2 2 2 5 2 2" xfId="12080" xr:uid="{00000000-0005-0000-0000-0000312F0000}"/>
    <cellStyle name="Normal 18 2 2 2 5 2 2 2" xfId="12081" xr:uid="{00000000-0005-0000-0000-0000322F0000}"/>
    <cellStyle name="Normal 18 2 2 2 5 2 3" xfId="12082" xr:uid="{00000000-0005-0000-0000-0000332F0000}"/>
    <cellStyle name="Normal 18 2 2 2 5 3" xfId="12083" xr:uid="{00000000-0005-0000-0000-0000342F0000}"/>
    <cellStyle name="Normal 18 2 2 2 5 3 2" xfId="12084" xr:uid="{00000000-0005-0000-0000-0000352F0000}"/>
    <cellStyle name="Normal 18 2 2 2 5 3 2 2" xfId="12085" xr:uid="{00000000-0005-0000-0000-0000362F0000}"/>
    <cellStyle name="Normal 18 2 2 2 5 3 3" xfId="12086" xr:uid="{00000000-0005-0000-0000-0000372F0000}"/>
    <cellStyle name="Normal 18 2 2 2 5 4" xfId="12087" xr:uid="{00000000-0005-0000-0000-0000382F0000}"/>
    <cellStyle name="Normal 18 2 2 2 5 4 2" xfId="12088" xr:uid="{00000000-0005-0000-0000-0000392F0000}"/>
    <cellStyle name="Normal 18 2 2 2 5 4 2 2" xfId="12089" xr:uid="{00000000-0005-0000-0000-00003A2F0000}"/>
    <cellStyle name="Normal 18 2 2 2 5 4 3" xfId="12090" xr:uid="{00000000-0005-0000-0000-00003B2F0000}"/>
    <cellStyle name="Normal 18 2 2 2 5 5" xfId="12091" xr:uid="{00000000-0005-0000-0000-00003C2F0000}"/>
    <cellStyle name="Normal 18 2 2 2 5 5 2" xfId="12092" xr:uid="{00000000-0005-0000-0000-00003D2F0000}"/>
    <cellStyle name="Normal 18 2 2 2 5 6" xfId="12093" xr:uid="{00000000-0005-0000-0000-00003E2F0000}"/>
    <cellStyle name="Normal 18 2 2 2 5 6 2" xfId="12094" xr:uid="{00000000-0005-0000-0000-00003F2F0000}"/>
    <cellStyle name="Normal 18 2 2 2 5 7" xfId="12095" xr:uid="{00000000-0005-0000-0000-0000402F0000}"/>
    <cellStyle name="Normal 18 2 2 2 6" xfId="12096" xr:uid="{00000000-0005-0000-0000-0000412F0000}"/>
    <cellStyle name="Normal 18 2 2 2 6 2" xfId="12097" xr:uid="{00000000-0005-0000-0000-0000422F0000}"/>
    <cellStyle name="Normal 18 2 2 2 6 2 2" xfId="12098" xr:uid="{00000000-0005-0000-0000-0000432F0000}"/>
    <cellStyle name="Normal 18 2 2 2 6 3" xfId="12099" xr:uid="{00000000-0005-0000-0000-0000442F0000}"/>
    <cellStyle name="Normal 18 2 2 2 7" xfId="12100" xr:uid="{00000000-0005-0000-0000-0000452F0000}"/>
    <cellStyle name="Normal 18 2 2 2 7 2" xfId="12101" xr:uid="{00000000-0005-0000-0000-0000462F0000}"/>
    <cellStyle name="Normal 18 2 2 2 7 2 2" xfId="12102" xr:uid="{00000000-0005-0000-0000-0000472F0000}"/>
    <cellStyle name="Normal 18 2 2 2 7 3" xfId="12103" xr:uid="{00000000-0005-0000-0000-0000482F0000}"/>
    <cellStyle name="Normal 18 2 2 2 8" xfId="12104" xr:uid="{00000000-0005-0000-0000-0000492F0000}"/>
    <cellStyle name="Normal 18 2 2 2 8 2" xfId="12105" xr:uid="{00000000-0005-0000-0000-00004A2F0000}"/>
    <cellStyle name="Normal 18 2 2 2 8 2 2" xfId="12106" xr:uid="{00000000-0005-0000-0000-00004B2F0000}"/>
    <cellStyle name="Normal 18 2 2 2 8 3" xfId="12107" xr:uid="{00000000-0005-0000-0000-00004C2F0000}"/>
    <cellStyle name="Normal 18 2 2 2 9" xfId="12108" xr:uid="{00000000-0005-0000-0000-00004D2F0000}"/>
    <cellStyle name="Normal 18 2 2 2 9 2" xfId="12109" xr:uid="{00000000-0005-0000-0000-00004E2F0000}"/>
    <cellStyle name="Normal 18 2 2 3" xfId="12110" xr:uid="{00000000-0005-0000-0000-00004F2F0000}"/>
    <cellStyle name="Normal 18 2 2 3 10" xfId="12111" xr:uid="{00000000-0005-0000-0000-0000502F0000}"/>
    <cellStyle name="Normal 18 2 2 3 10 2" xfId="12112" xr:uid="{00000000-0005-0000-0000-0000512F0000}"/>
    <cellStyle name="Normal 18 2 2 3 11" xfId="12113" xr:uid="{00000000-0005-0000-0000-0000522F0000}"/>
    <cellStyle name="Normal 18 2 2 3 2" xfId="12114" xr:uid="{00000000-0005-0000-0000-0000532F0000}"/>
    <cellStyle name="Normal 18 2 2 3 2 2" xfId="12115" xr:uid="{00000000-0005-0000-0000-0000542F0000}"/>
    <cellStyle name="Normal 18 2 2 3 2 2 2" xfId="12116" xr:uid="{00000000-0005-0000-0000-0000552F0000}"/>
    <cellStyle name="Normal 18 2 2 3 2 2 2 2" xfId="12117" xr:uid="{00000000-0005-0000-0000-0000562F0000}"/>
    <cellStyle name="Normal 18 2 2 3 2 2 2 2 2" xfId="12118" xr:uid="{00000000-0005-0000-0000-0000572F0000}"/>
    <cellStyle name="Normal 18 2 2 3 2 2 2 3" xfId="12119" xr:uid="{00000000-0005-0000-0000-0000582F0000}"/>
    <cellStyle name="Normal 18 2 2 3 2 2 3" xfId="12120" xr:uid="{00000000-0005-0000-0000-0000592F0000}"/>
    <cellStyle name="Normal 18 2 2 3 2 2 3 2" xfId="12121" xr:uid="{00000000-0005-0000-0000-00005A2F0000}"/>
    <cellStyle name="Normal 18 2 2 3 2 2 3 2 2" xfId="12122" xr:uid="{00000000-0005-0000-0000-00005B2F0000}"/>
    <cellStyle name="Normal 18 2 2 3 2 2 3 3" xfId="12123" xr:uid="{00000000-0005-0000-0000-00005C2F0000}"/>
    <cellStyle name="Normal 18 2 2 3 2 2 4" xfId="12124" xr:uid="{00000000-0005-0000-0000-00005D2F0000}"/>
    <cellStyle name="Normal 18 2 2 3 2 2 4 2" xfId="12125" xr:uid="{00000000-0005-0000-0000-00005E2F0000}"/>
    <cellStyle name="Normal 18 2 2 3 2 2 4 2 2" xfId="12126" xr:uid="{00000000-0005-0000-0000-00005F2F0000}"/>
    <cellStyle name="Normal 18 2 2 3 2 2 4 3" xfId="12127" xr:uid="{00000000-0005-0000-0000-0000602F0000}"/>
    <cellStyle name="Normal 18 2 2 3 2 2 5" xfId="12128" xr:uid="{00000000-0005-0000-0000-0000612F0000}"/>
    <cellStyle name="Normal 18 2 2 3 2 2 5 2" xfId="12129" xr:uid="{00000000-0005-0000-0000-0000622F0000}"/>
    <cellStyle name="Normal 18 2 2 3 2 2 6" xfId="12130" xr:uid="{00000000-0005-0000-0000-0000632F0000}"/>
    <cellStyle name="Normal 18 2 2 3 2 2 6 2" xfId="12131" xr:uid="{00000000-0005-0000-0000-0000642F0000}"/>
    <cellStyle name="Normal 18 2 2 3 2 2 7" xfId="12132" xr:uid="{00000000-0005-0000-0000-0000652F0000}"/>
    <cellStyle name="Normal 18 2 2 3 2 3" xfId="12133" xr:uid="{00000000-0005-0000-0000-0000662F0000}"/>
    <cellStyle name="Normal 18 2 2 3 2 3 2" xfId="12134" xr:uid="{00000000-0005-0000-0000-0000672F0000}"/>
    <cellStyle name="Normal 18 2 2 3 2 3 2 2" xfId="12135" xr:uid="{00000000-0005-0000-0000-0000682F0000}"/>
    <cellStyle name="Normal 18 2 2 3 2 3 2 2 2" xfId="12136" xr:uid="{00000000-0005-0000-0000-0000692F0000}"/>
    <cellStyle name="Normal 18 2 2 3 2 3 2 3" xfId="12137" xr:uid="{00000000-0005-0000-0000-00006A2F0000}"/>
    <cellStyle name="Normal 18 2 2 3 2 3 3" xfId="12138" xr:uid="{00000000-0005-0000-0000-00006B2F0000}"/>
    <cellStyle name="Normal 18 2 2 3 2 3 3 2" xfId="12139" xr:uid="{00000000-0005-0000-0000-00006C2F0000}"/>
    <cellStyle name="Normal 18 2 2 3 2 3 3 2 2" xfId="12140" xr:uid="{00000000-0005-0000-0000-00006D2F0000}"/>
    <cellStyle name="Normal 18 2 2 3 2 3 3 3" xfId="12141" xr:uid="{00000000-0005-0000-0000-00006E2F0000}"/>
    <cellStyle name="Normal 18 2 2 3 2 3 4" xfId="12142" xr:uid="{00000000-0005-0000-0000-00006F2F0000}"/>
    <cellStyle name="Normal 18 2 2 3 2 3 4 2" xfId="12143" xr:uid="{00000000-0005-0000-0000-0000702F0000}"/>
    <cellStyle name="Normal 18 2 2 3 2 3 4 2 2" xfId="12144" xr:uid="{00000000-0005-0000-0000-0000712F0000}"/>
    <cellStyle name="Normal 18 2 2 3 2 3 4 3" xfId="12145" xr:uid="{00000000-0005-0000-0000-0000722F0000}"/>
    <cellStyle name="Normal 18 2 2 3 2 3 5" xfId="12146" xr:uid="{00000000-0005-0000-0000-0000732F0000}"/>
    <cellStyle name="Normal 18 2 2 3 2 3 5 2" xfId="12147" xr:uid="{00000000-0005-0000-0000-0000742F0000}"/>
    <cellStyle name="Normal 18 2 2 3 2 3 6" xfId="12148" xr:uid="{00000000-0005-0000-0000-0000752F0000}"/>
    <cellStyle name="Normal 18 2 2 3 2 3 6 2" xfId="12149" xr:uid="{00000000-0005-0000-0000-0000762F0000}"/>
    <cellStyle name="Normal 18 2 2 3 2 3 7" xfId="12150" xr:uid="{00000000-0005-0000-0000-0000772F0000}"/>
    <cellStyle name="Normal 18 2 2 3 2 4" xfId="12151" xr:uid="{00000000-0005-0000-0000-0000782F0000}"/>
    <cellStyle name="Normal 18 2 2 3 2 4 2" xfId="12152" xr:uid="{00000000-0005-0000-0000-0000792F0000}"/>
    <cellStyle name="Normal 18 2 2 3 2 4 2 2" xfId="12153" xr:uid="{00000000-0005-0000-0000-00007A2F0000}"/>
    <cellStyle name="Normal 18 2 2 3 2 4 3" xfId="12154" xr:uid="{00000000-0005-0000-0000-00007B2F0000}"/>
    <cellStyle name="Normal 18 2 2 3 2 5" xfId="12155" xr:uid="{00000000-0005-0000-0000-00007C2F0000}"/>
    <cellStyle name="Normal 18 2 2 3 2 5 2" xfId="12156" xr:uid="{00000000-0005-0000-0000-00007D2F0000}"/>
    <cellStyle name="Normal 18 2 2 3 2 5 2 2" xfId="12157" xr:uid="{00000000-0005-0000-0000-00007E2F0000}"/>
    <cellStyle name="Normal 18 2 2 3 2 5 3" xfId="12158" xr:uid="{00000000-0005-0000-0000-00007F2F0000}"/>
    <cellStyle name="Normal 18 2 2 3 2 6" xfId="12159" xr:uid="{00000000-0005-0000-0000-0000802F0000}"/>
    <cellStyle name="Normal 18 2 2 3 2 6 2" xfId="12160" xr:uid="{00000000-0005-0000-0000-0000812F0000}"/>
    <cellStyle name="Normal 18 2 2 3 2 6 2 2" xfId="12161" xr:uid="{00000000-0005-0000-0000-0000822F0000}"/>
    <cellStyle name="Normal 18 2 2 3 2 6 3" xfId="12162" xr:uid="{00000000-0005-0000-0000-0000832F0000}"/>
    <cellStyle name="Normal 18 2 2 3 2 7" xfId="12163" xr:uid="{00000000-0005-0000-0000-0000842F0000}"/>
    <cellStyle name="Normal 18 2 2 3 2 7 2" xfId="12164" xr:uid="{00000000-0005-0000-0000-0000852F0000}"/>
    <cellStyle name="Normal 18 2 2 3 2 8" xfId="12165" xr:uid="{00000000-0005-0000-0000-0000862F0000}"/>
    <cellStyle name="Normal 18 2 2 3 2 8 2" xfId="12166" xr:uid="{00000000-0005-0000-0000-0000872F0000}"/>
    <cellStyle name="Normal 18 2 2 3 2 9" xfId="12167" xr:uid="{00000000-0005-0000-0000-0000882F0000}"/>
    <cellStyle name="Normal 18 2 2 3 3" xfId="12168" xr:uid="{00000000-0005-0000-0000-0000892F0000}"/>
    <cellStyle name="Normal 18 2 2 3 3 2" xfId="12169" xr:uid="{00000000-0005-0000-0000-00008A2F0000}"/>
    <cellStyle name="Normal 18 2 2 3 3 2 2" xfId="12170" xr:uid="{00000000-0005-0000-0000-00008B2F0000}"/>
    <cellStyle name="Normal 18 2 2 3 3 2 2 2" xfId="12171" xr:uid="{00000000-0005-0000-0000-00008C2F0000}"/>
    <cellStyle name="Normal 18 2 2 3 3 2 2 2 2" xfId="12172" xr:uid="{00000000-0005-0000-0000-00008D2F0000}"/>
    <cellStyle name="Normal 18 2 2 3 3 2 2 3" xfId="12173" xr:uid="{00000000-0005-0000-0000-00008E2F0000}"/>
    <cellStyle name="Normal 18 2 2 3 3 2 3" xfId="12174" xr:uid="{00000000-0005-0000-0000-00008F2F0000}"/>
    <cellStyle name="Normal 18 2 2 3 3 2 3 2" xfId="12175" xr:uid="{00000000-0005-0000-0000-0000902F0000}"/>
    <cellStyle name="Normal 18 2 2 3 3 2 3 2 2" xfId="12176" xr:uid="{00000000-0005-0000-0000-0000912F0000}"/>
    <cellStyle name="Normal 18 2 2 3 3 2 3 3" xfId="12177" xr:uid="{00000000-0005-0000-0000-0000922F0000}"/>
    <cellStyle name="Normal 18 2 2 3 3 2 4" xfId="12178" xr:uid="{00000000-0005-0000-0000-0000932F0000}"/>
    <cellStyle name="Normal 18 2 2 3 3 2 4 2" xfId="12179" xr:uid="{00000000-0005-0000-0000-0000942F0000}"/>
    <cellStyle name="Normal 18 2 2 3 3 2 4 2 2" xfId="12180" xr:uid="{00000000-0005-0000-0000-0000952F0000}"/>
    <cellStyle name="Normal 18 2 2 3 3 2 4 3" xfId="12181" xr:uid="{00000000-0005-0000-0000-0000962F0000}"/>
    <cellStyle name="Normal 18 2 2 3 3 2 5" xfId="12182" xr:uid="{00000000-0005-0000-0000-0000972F0000}"/>
    <cellStyle name="Normal 18 2 2 3 3 2 5 2" xfId="12183" xr:uid="{00000000-0005-0000-0000-0000982F0000}"/>
    <cellStyle name="Normal 18 2 2 3 3 2 6" xfId="12184" xr:uid="{00000000-0005-0000-0000-0000992F0000}"/>
    <cellStyle name="Normal 18 2 2 3 3 2 6 2" xfId="12185" xr:uid="{00000000-0005-0000-0000-00009A2F0000}"/>
    <cellStyle name="Normal 18 2 2 3 3 2 7" xfId="12186" xr:uid="{00000000-0005-0000-0000-00009B2F0000}"/>
    <cellStyle name="Normal 18 2 2 3 3 3" xfId="12187" xr:uid="{00000000-0005-0000-0000-00009C2F0000}"/>
    <cellStyle name="Normal 18 2 2 3 3 3 2" xfId="12188" xr:uid="{00000000-0005-0000-0000-00009D2F0000}"/>
    <cellStyle name="Normal 18 2 2 3 3 3 2 2" xfId="12189" xr:uid="{00000000-0005-0000-0000-00009E2F0000}"/>
    <cellStyle name="Normal 18 2 2 3 3 3 3" xfId="12190" xr:uid="{00000000-0005-0000-0000-00009F2F0000}"/>
    <cellStyle name="Normal 18 2 2 3 3 4" xfId="12191" xr:uid="{00000000-0005-0000-0000-0000A02F0000}"/>
    <cellStyle name="Normal 18 2 2 3 3 4 2" xfId="12192" xr:uid="{00000000-0005-0000-0000-0000A12F0000}"/>
    <cellStyle name="Normal 18 2 2 3 3 4 2 2" xfId="12193" xr:uid="{00000000-0005-0000-0000-0000A22F0000}"/>
    <cellStyle name="Normal 18 2 2 3 3 4 3" xfId="12194" xr:uid="{00000000-0005-0000-0000-0000A32F0000}"/>
    <cellStyle name="Normal 18 2 2 3 3 5" xfId="12195" xr:uid="{00000000-0005-0000-0000-0000A42F0000}"/>
    <cellStyle name="Normal 18 2 2 3 3 5 2" xfId="12196" xr:uid="{00000000-0005-0000-0000-0000A52F0000}"/>
    <cellStyle name="Normal 18 2 2 3 3 5 2 2" xfId="12197" xr:uid="{00000000-0005-0000-0000-0000A62F0000}"/>
    <cellStyle name="Normal 18 2 2 3 3 5 3" xfId="12198" xr:uid="{00000000-0005-0000-0000-0000A72F0000}"/>
    <cellStyle name="Normal 18 2 2 3 3 6" xfId="12199" xr:uid="{00000000-0005-0000-0000-0000A82F0000}"/>
    <cellStyle name="Normal 18 2 2 3 3 6 2" xfId="12200" xr:uid="{00000000-0005-0000-0000-0000A92F0000}"/>
    <cellStyle name="Normal 18 2 2 3 3 7" xfId="12201" xr:uid="{00000000-0005-0000-0000-0000AA2F0000}"/>
    <cellStyle name="Normal 18 2 2 3 3 7 2" xfId="12202" xr:uid="{00000000-0005-0000-0000-0000AB2F0000}"/>
    <cellStyle name="Normal 18 2 2 3 3 8" xfId="12203" xr:uid="{00000000-0005-0000-0000-0000AC2F0000}"/>
    <cellStyle name="Normal 18 2 2 3 4" xfId="12204" xr:uid="{00000000-0005-0000-0000-0000AD2F0000}"/>
    <cellStyle name="Normal 18 2 2 3 4 2" xfId="12205" xr:uid="{00000000-0005-0000-0000-0000AE2F0000}"/>
    <cellStyle name="Normal 18 2 2 3 4 2 2" xfId="12206" xr:uid="{00000000-0005-0000-0000-0000AF2F0000}"/>
    <cellStyle name="Normal 18 2 2 3 4 2 2 2" xfId="12207" xr:uid="{00000000-0005-0000-0000-0000B02F0000}"/>
    <cellStyle name="Normal 18 2 2 3 4 2 3" xfId="12208" xr:uid="{00000000-0005-0000-0000-0000B12F0000}"/>
    <cellStyle name="Normal 18 2 2 3 4 3" xfId="12209" xr:uid="{00000000-0005-0000-0000-0000B22F0000}"/>
    <cellStyle name="Normal 18 2 2 3 4 3 2" xfId="12210" xr:uid="{00000000-0005-0000-0000-0000B32F0000}"/>
    <cellStyle name="Normal 18 2 2 3 4 3 2 2" xfId="12211" xr:uid="{00000000-0005-0000-0000-0000B42F0000}"/>
    <cellStyle name="Normal 18 2 2 3 4 3 3" xfId="12212" xr:uid="{00000000-0005-0000-0000-0000B52F0000}"/>
    <cellStyle name="Normal 18 2 2 3 4 4" xfId="12213" xr:uid="{00000000-0005-0000-0000-0000B62F0000}"/>
    <cellStyle name="Normal 18 2 2 3 4 4 2" xfId="12214" xr:uid="{00000000-0005-0000-0000-0000B72F0000}"/>
    <cellStyle name="Normal 18 2 2 3 4 4 2 2" xfId="12215" xr:uid="{00000000-0005-0000-0000-0000B82F0000}"/>
    <cellStyle name="Normal 18 2 2 3 4 4 3" xfId="12216" xr:uid="{00000000-0005-0000-0000-0000B92F0000}"/>
    <cellStyle name="Normal 18 2 2 3 4 5" xfId="12217" xr:uid="{00000000-0005-0000-0000-0000BA2F0000}"/>
    <cellStyle name="Normal 18 2 2 3 4 5 2" xfId="12218" xr:uid="{00000000-0005-0000-0000-0000BB2F0000}"/>
    <cellStyle name="Normal 18 2 2 3 4 6" xfId="12219" xr:uid="{00000000-0005-0000-0000-0000BC2F0000}"/>
    <cellStyle name="Normal 18 2 2 3 4 6 2" xfId="12220" xr:uid="{00000000-0005-0000-0000-0000BD2F0000}"/>
    <cellStyle name="Normal 18 2 2 3 4 7" xfId="12221" xr:uid="{00000000-0005-0000-0000-0000BE2F0000}"/>
    <cellStyle name="Normal 18 2 2 3 5" xfId="12222" xr:uid="{00000000-0005-0000-0000-0000BF2F0000}"/>
    <cellStyle name="Normal 18 2 2 3 5 2" xfId="12223" xr:uid="{00000000-0005-0000-0000-0000C02F0000}"/>
    <cellStyle name="Normal 18 2 2 3 5 2 2" xfId="12224" xr:uid="{00000000-0005-0000-0000-0000C12F0000}"/>
    <cellStyle name="Normal 18 2 2 3 5 2 2 2" xfId="12225" xr:uid="{00000000-0005-0000-0000-0000C22F0000}"/>
    <cellStyle name="Normal 18 2 2 3 5 2 3" xfId="12226" xr:uid="{00000000-0005-0000-0000-0000C32F0000}"/>
    <cellStyle name="Normal 18 2 2 3 5 3" xfId="12227" xr:uid="{00000000-0005-0000-0000-0000C42F0000}"/>
    <cellStyle name="Normal 18 2 2 3 5 3 2" xfId="12228" xr:uid="{00000000-0005-0000-0000-0000C52F0000}"/>
    <cellStyle name="Normal 18 2 2 3 5 3 2 2" xfId="12229" xr:uid="{00000000-0005-0000-0000-0000C62F0000}"/>
    <cellStyle name="Normal 18 2 2 3 5 3 3" xfId="12230" xr:uid="{00000000-0005-0000-0000-0000C72F0000}"/>
    <cellStyle name="Normal 18 2 2 3 5 4" xfId="12231" xr:uid="{00000000-0005-0000-0000-0000C82F0000}"/>
    <cellStyle name="Normal 18 2 2 3 5 4 2" xfId="12232" xr:uid="{00000000-0005-0000-0000-0000C92F0000}"/>
    <cellStyle name="Normal 18 2 2 3 5 4 2 2" xfId="12233" xr:uid="{00000000-0005-0000-0000-0000CA2F0000}"/>
    <cellStyle name="Normal 18 2 2 3 5 4 3" xfId="12234" xr:uid="{00000000-0005-0000-0000-0000CB2F0000}"/>
    <cellStyle name="Normal 18 2 2 3 5 5" xfId="12235" xr:uid="{00000000-0005-0000-0000-0000CC2F0000}"/>
    <cellStyle name="Normal 18 2 2 3 5 5 2" xfId="12236" xr:uid="{00000000-0005-0000-0000-0000CD2F0000}"/>
    <cellStyle name="Normal 18 2 2 3 5 6" xfId="12237" xr:uid="{00000000-0005-0000-0000-0000CE2F0000}"/>
    <cellStyle name="Normal 18 2 2 3 5 6 2" xfId="12238" xr:uid="{00000000-0005-0000-0000-0000CF2F0000}"/>
    <cellStyle name="Normal 18 2 2 3 5 7" xfId="12239" xr:uid="{00000000-0005-0000-0000-0000D02F0000}"/>
    <cellStyle name="Normal 18 2 2 3 6" xfId="12240" xr:uid="{00000000-0005-0000-0000-0000D12F0000}"/>
    <cellStyle name="Normal 18 2 2 3 6 2" xfId="12241" xr:uid="{00000000-0005-0000-0000-0000D22F0000}"/>
    <cellStyle name="Normal 18 2 2 3 6 2 2" xfId="12242" xr:uid="{00000000-0005-0000-0000-0000D32F0000}"/>
    <cellStyle name="Normal 18 2 2 3 6 3" xfId="12243" xr:uid="{00000000-0005-0000-0000-0000D42F0000}"/>
    <cellStyle name="Normal 18 2 2 3 7" xfId="12244" xr:uid="{00000000-0005-0000-0000-0000D52F0000}"/>
    <cellStyle name="Normal 18 2 2 3 7 2" xfId="12245" xr:uid="{00000000-0005-0000-0000-0000D62F0000}"/>
    <cellStyle name="Normal 18 2 2 3 7 2 2" xfId="12246" xr:uid="{00000000-0005-0000-0000-0000D72F0000}"/>
    <cellStyle name="Normal 18 2 2 3 7 3" xfId="12247" xr:uid="{00000000-0005-0000-0000-0000D82F0000}"/>
    <cellStyle name="Normal 18 2 2 3 8" xfId="12248" xr:uid="{00000000-0005-0000-0000-0000D92F0000}"/>
    <cellStyle name="Normal 18 2 2 3 8 2" xfId="12249" xr:uid="{00000000-0005-0000-0000-0000DA2F0000}"/>
    <cellStyle name="Normal 18 2 2 3 8 2 2" xfId="12250" xr:uid="{00000000-0005-0000-0000-0000DB2F0000}"/>
    <cellStyle name="Normal 18 2 2 3 8 3" xfId="12251" xr:uid="{00000000-0005-0000-0000-0000DC2F0000}"/>
    <cellStyle name="Normal 18 2 2 3 9" xfId="12252" xr:uid="{00000000-0005-0000-0000-0000DD2F0000}"/>
    <cellStyle name="Normal 18 2 2 3 9 2" xfId="12253" xr:uid="{00000000-0005-0000-0000-0000DE2F0000}"/>
    <cellStyle name="Normal 18 2 2 4" xfId="12254" xr:uid="{00000000-0005-0000-0000-0000DF2F0000}"/>
    <cellStyle name="Normal 18 2 2 4 2" xfId="12255" xr:uid="{00000000-0005-0000-0000-0000E02F0000}"/>
    <cellStyle name="Normal 18 2 2 4 2 2" xfId="12256" xr:uid="{00000000-0005-0000-0000-0000E12F0000}"/>
    <cellStyle name="Normal 18 2 2 4 2 2 2" xfId="12257" xr:uid="{00000000-0005-0000-0000-0000E22F0000}"/>
    <cellStyle name="Normal 18 2 2 4 2 2 2 2" xfId="12258" xr:uid="{00000000-0005-0000-0000-0000E32F0000}"/>
    <cellStyle name="Normal 18 2 2 4 2 2 3" xfId="12259" xr:uid="{00000000-0005-0000-0000-0000E42F0000}"/>
    <cellStyle name="Normal 18 2 2 4 2 3" xfId="12260" xr:uid="{00000000-0005-0000-0000-0000E52F0000}"/>
    <cellStyle name="Normal 18 2 2 4 2 3 2" xfId="12261" xr:uid="{00000000-0005-0000-0000-0000E62F0000}"/>
    <cellStyle name="Normal 18 2 2 4 2 3 2 2" xfId="12262" xr:uid="{00000000-0005-0000-0000-0000E72F0000}"/>
    <cellStyle name="Normal 18 2 2 4 2 3 3" xfId="12263" xr:uid="{00000000-0005-0000-0000-0000E82F0000}"/>
    <cellStyle name="Normal 18 2 2 4 2 4" xfId="12264" xr:uid="{00000000-0005-0000-0000-0000E92F0000}"/>
    <cellStyle name="Normal 18 2 2 4 2 4 2" xfId="12265" xr:uid="{00000000-0005-0000-0000-0000EA2F0000}"/>
    <cellStyle name="Normal 18 2 2 4 2 4 2 2" xfId="12266" xr:uid="{00000000-0005-0000-0000-0000EB2F0000}"/>
    <cellStyle name="Normal 18 2 2 4 2 4 3" xfId="12267" xr:uid="{00000000-0005-0000-0000-0000EC2F0000}"/>
    <cellStyle name="Normal 18 2 2 4 2 5" xfId="12268" xr:uid="{00000000-0005-0000-0000-0000ED2F0000}"/>
    <cellStyle name="Normal 18 2 2 4 2 5 2" xfId="12269" xr:uid="{00000000-0005-0000-0000-0000EE2F0000}"/>
    <cellStyle name="Normal 18 2 2 4 2 6" xfId="12270" xr:uid="{00000000-0005-0000-0000-0000EF2F0000}"/>
    <cellStyle name="Normal 18 2 2 4 2 6 2" xfId="12271" xr:uid="{00000000-0005-0000-0000-0000F02F0000}"/>
    <cellStyle name="Normal 18 2 2 4 2 7" xfId="12272" xr:uid="{00000000-0005-0000-0000-0000F12F0000}"/>
    <cellStyle name="Normal 18 2 2 4 3" xfId="12273" xr:uid="{00000000-0005-0000-0000-0000F22F0000}"/>
    <cellStyle name="Normal 18 2 2 4 3 2" xfId="12274" xr:uid="{00000000-0005-0000-0000-0000F32F0000}"/>
    <cellStyle name="Normal 18 2 2 4 3 2 2" xfId="12275" xr:uid="{00000000-0005-0000-0000-0000F42F0000}"/>
    <cellStyle name="Normal 18 2 2 4 3 2 2 2" xfId="12276" xr:uid="{00000000-0005-0000-0000-0000F52F0000}"/>
    <cellStyle name="Normal 18 2 2 4 3 2 3" xfId="12277" xr:uid="{00000000-0005-0000-0000-0000F62F0000}"/>
    <cellStyle name="Normal 18 2 2 4 3 3" xfId="12278" xr:uid="{00000000-0005-0000-0000-0000F72F0000}"/>
    <cellStyle name="Normal 18 2 2 4 3 3 2" xfId="12279" xr:uid="{00000000-0005-0000-0000-0000F82F0000}"/>
    <cellStyle name="Normal 18 2 2 4 3 3 2 2" xfId="12280" xr:uid="{00000000-0005-0000-0000-0000F92F0000}"/>
    <cellStyle name="Normal 18 2 2 4 3 3 3" xfId="12281" xr:uid="{00000000-0005-0000-0000-0000FA2F0000}"/>
    <cellStyle name="Normal 18 2 2 4 3 4" xfId="12282" xr:uid="{00000000-0005-0000-0000-0000FB2F0000}"/>
    <cellStyle name="Normal 18 2 2 4 3 4 2" xfId="12283" xr:uid="{00000000-0005-0000-0000-0000FC2F0000}"/>
    <cellStyle name="Normal 18 2 2 4 3 4 2 2" xfId="12284" xr:uid="{00000000-0005-0000-0000-0000FD2F0000}"/>
    <cellStyle name="Normal 18 2 2 4 3 4 3" xfId="12285" xr:uid="{00000000-0005-0000-0000-0000FE2F0000}"/>
    <cellStyle name="Normal 18 2 2 4 3 5" xfId="12286" xr:uid="{00000000-0005-0000-0000-0000FF2F0000}"/>
    <cellStyle name="Normal 18 2 2 4 3 5 2" xfId="12287" xr:uid="{00000000-0005-0000-0000-000000300000}"/>
    <cellStyle name="Normal 18 2 2 4 3 6" xfId="12288" xr:uid="{00000000-0005-0000-0000-000001300000}"/>
    <cellStyle name="Normal 18 2 2 4 3 6 2" xfId="12289" xr:uid="{00000000-0005-0000-0000-000002300000}"/>
    <cellStyle name="Normal 18 2 2 4 3 7" xfId="12290" xr:uid="{00000000-0005-0000-0000-000003300000}"/>
    <cellStyle name="Normal 18 2 2 4 4" xfId="12291" xr:uid="{00000000-0005-0000-0000-000004300000}"/>
    <cellStyle name="Normal 18 2 2 4 4 2" xfId="12292" xr:uid="{00000000-0005-0000-0000-000005300000}"/>
    <cellStyle name="Normal 18 2 2 4 4 2 2" xfId="12293" xr:uid="{00000000-0005-0000-0000-000006300000}"/>
    <cellStyle name="Normal 18 2 2 4 4 3" xfId="12294" xr:uid="{00000000-0005-0000-0000-000007300000}"/>
    <cellStyle name="Normal 18 2 2 4 5" xfId="12295" xr:uid="{00000000-0005-0000-0000-000008300000}"/>
    <cellStyle name="Normal 18 2 2 4 5 2" xfId="12296" xr:uid="{00000000-0005-0000-0000-000009300000}"/>
    <cellStyle name="Normal 18 2 2 4 5 2 2" xfId="12297" xr:uid="{00000000-0005-0000-0000-00000A300000}"/>
    <cellStyle name="Normal 18 2 2 4 5 3" xfId="12298" xr:uid="{00000000-0005-0000-0000-00000B300000}"/>
    <cellStyle name="Normal 18 2 2 4 6" xfId="12299" xr:uid="{00000000-0005-0000-0000-00000C300000}"/>
    <cellStyle name="Normal 18 2 2 4 6 2" xfId="12300" xr:uid="{00000000-0005-0000-0000-00000D300000}"/>
    <cellStyle name="Normal 18 2 2 4 6 2 2" xfId="12301" xr:uid="{00000000-0005-0000-0000-00000E300000}"/>
    <cellStyle name="Normal 18 2 2 4 6 3" xfId="12302" xr:uid="{00000000-0005-0000-0000-00000F300000}"/>
    <cellStyle name="Normal 18 2 2 4 7" xfId="12303" xr:uid="{00000000-0005-0000-0000-000010300000}"/>
    <cellStyle name="Normal 18 2 2 4 7 2" xfId="12304" xr:uid="{00000000-0005-0000-0000-000011300000}"/>
    <cellStyle name="Normal 18 2 2 4 8" xfId="12305" xr:uid="{00000000-0005-0000-0000-000012300000}"/>
    <cellStyle name="Normal 18 2 2 4 8 2" xfId="12306" xr:uid="{00000000-0005-0000-0000-000013300000}"/>
    <cellStyle name="Normal 18 2 2 4 9" xfId="12307" xr:uid="{00000000-0005-0000-0000-000014300000}"/>
    <cellStyle name="Normal 18 2 2 5" xfId="12308" xr:uid="{00000000-0005-0000-0000-000015300000}"/>
    <cellStyle name="Normal 18 2 2 5 2" xfId="12309" xr:uid="{00000000-0005-0000-0000-000016300000}"/>
    <cellStyle name="Normal 18 2 2 5 2 2" xfId="12310" xr:uid="{00000000-0005-0000-0000-000017300000}"/>
    <cellStyle name="Normal 18 2 2 5 2 2 2" xfId="12311" xr:uid="{00000000-0005-0000-0000-000018300000}"/>
    <cellStyle name="Normal 18 2 2 5 2 2 2 2" xfId="12312" xr:uid="{00000000-0005-0000-0000-000019300000}"/>
    <cellStyle name="Normal 18 2 2 5 2 2 3" xfId="12313" xr:uid="{00000000-0005-0000-0000-00001A300000}"/>
    <cellStyle name="Normal 18 2 2 5 2 3" xfId="12314" xr:uid="{00000000-0005-0000-0000-00001B300000}"/>
    <cellStyle name="Normal 18 2 2 5 2 3 2" xfId="12315" xr:uid="{00000000-0005-0000-0000-00001C300000}"/>
    <cellStyle name="Normal 18 2 2 5 2 3 2 2" xfId="12316" xr:uid="{00000000-0005-0000-0000-00001D300000}"/>
    <cellStyle name="Normal 18 2 2 5 2 3 3" xfId="12317" xr:uid="{00000000-0005-0000-0000-00001E300000}"/>
    <cellStyle name="Normal 18 2 2 5 2 4" xfId="12318" xr:uid="{00000000-0005-0000-0000-00001F300000}"/>
    <cellStyle name="Normal 18 2 2 5 2 4 2" xfId="12319" xr:uid="{00000000-0005-0000-0000-000020300000}"/>
    <cellStyle name="Normal 18 2 2 5 2 4 2 2" xfId="12320" xr:uid="{00000000-0005-0000-0000-000021300000}"/>
    <cellStyle name="Normal 18 2 2 5 2 4 3" xfId="12321" xr:uid="{00000000-0005-0000-0000-000022300000}"/>
    <cellStyle name="Normal 18 2 2 5 2 5" xfId="12322" xr:uid="{00000000-0005-0000-0000-000023300000}"/>
    <cellStyle name="Normal 18 2 2 5 2 5 2" xfId="12323" xr:uid="{00000000-0005-0000-0000-000024300000}"/>
    <cellStyle name="Normal 18 2 2 5 2 6" xfId="12324" xr:uid="{00000000-0005-0000-0000-000025300000}"/>
    <cellStyle name="Normal 18 2 2 5 2 6 2" xfId="12325" xr:uid="{00000000-0005-0000-0000-000026300000}"/>
    <cellStyle name="Normal 18 2 2 5 2 7" xfId="12326" xr:uid="{00000000-0005-0000-0000-000027300000}"/>
    <cellStyle name="Normal 18 2 2 5 3" xfId="12327" xr:uid="{00000000-0005-0000-0000-000028300000}"/>
    <cellStyle name="Normal 18 2 2 5 3 2" xfId="12328" xr:uid="{00000000-0005-0000-0000-000029300000}"/>
    <cellStyle name="Normal 18 2 2 5 3 2 2" xfId="12329" xr:uid="{00000000-0005-0000-0000-00002A300000}"/>
    <cellStyle name="Normal 18 2 2 5 3 3" xfId="12330" xr:uid="{00000000-0005-0000-0000-00002B300000}"/>
    <cellStyle name="Normal 18 2 2 5 4" xfId="12331" xr:uid="{00000000-0005-0000-0000-00002C300000}"/>
    <cellStyle name="Normal 18 2 2 5 4 2" xfId="12332" xr:uid="{00000000-0005-0000-0000-00002D300000}"/>
    <cellStyle name="Normal 18 2 2 5 4 2 2" xfId="12333" xr:uid="{00000000-0005-0000-0000-00002E300000}"/>
    <cellStyle name="Normal 18 2 2 5 4 3" xfId="12334" xr:uid="{00000000-0005-0000-0000-00002F300000}"/>
    <cellStyle name="Normal 18 2 2 5 5" xfId="12335" xr:uid="{00000000-0005-0000-0000-000030300000}"/>
    <cellStyle name="Normal 18 2 2 5 5 2" xfId="12336" xr:uid="{00000000-0005-0000-0000-000031300000}"/>
    <cellStyle name="Normal 18 2 2 5 5 2 2" xfId="12337" xr:uid="{00000000-0005-0000-0000-000032300000}"/>
    <cellStyle name="Normal 18 2 2 5 5 3" xfId="12338" xr:uid="{00000000-0005-0000-0000-000033300000}"/>
    <cellStyle name="Normal 18 2 2 5 6" xfId="12339" xr:uid="{00000000-0005-0000-0000-000034300000}"/>
    <cellStyle name="Normal 18 2 2 5 6 2" xfId="12340" xr:uid="{00000000-0005-0000-0000-000035300000}"/>
    <cellStyle name="Normal 18 2 2 5 7" xfId="12341" xr:uid="{00000000-0005-0000-0000-000036300000}"/>
    <cellStyle name="Normal 18 2 2 5 7 2" xfId="12342" xr:uid="{00000000-0005-0000-0000-000037300000}"/>
    <cellStyle name="Normal 18 2 2 5 8" xfId="12343" xr:uid="{00000000-0005-0000-0000-000038300000}"/>
    <cellStyle name="Normal 18 2 2 6" xfId="12344" xr:uid="{00000000-0005-0000-0000-000039300000}"/>
    <cellStyle name="Normal 18 2 2 6 2" xfId="12345" xr:uid="{00000000-0005-0000-0000-00003A300000}"/>
    <cellStyle name="Normal 18 2 2 6 2 2" xfId="12346" xr:uid="{00000000-0005-0000-0000-00003B300000}"/>
    <cellStyle name="Normal 18 2 2 6 2 2 2" xfId="12347" xr:uid="{00000000-0005-0000-0000-00003C300000}"/>
    <cellStyle name="Normal 18 2 2 6 2 3" xfId="12348" xr:uid="{00000000-0005-0000-0000-00003D300000}"/>
    <cellStyle name="Normal 18 2 2 6 3" xfId="12349" xr:uid="{00000000-0005-0000-0000-00003E300000}"/>
    <cellStyle name="Normal 18 2 2 6 3 2" xfId="12350" xr:uid="{00000000-0005-0000-0000-00003F300000}"/>
    <cellStyle name="Normal 18 2 2 6 3 2 2" xfId="12351" xr:uid="{00000000-0005-0000-0000-000040300000}"/>
    <cellStyle name="Normal 18 2 2 6 3 3" xfId="12352" xr:uid="{00000000-0005-0000-0000-000041300000}"/>
    <cellStyle name="Normal 18 2 2 6 4" xfId="12353" xr:uid="{00000000-0005-0000-0000-000042300000}"/>
    <cellStyle name="Normal 18 2 2 6 4 2" xfId="12354" xr:uid="{00000000-0005-0000-0000-000043300000}"/>
    <cellStyle name="Normal 18 2 2 6 4 2 2" xfId="12355" xr:uid="{00000000-0005-0000-0000-000044300000}"/>
    <cellStyle name="Normal 18 2 2 6 4 3" xfId="12356" xr:uid="{00000000-0005-0000-0000-000045300000}"/>
    <cellStyle name="Normal 18 2 2 6 5" xfId="12357" xr:uid="{00000000-0005-0000-0000-000046300000}"/>
    <cellStyle name="Normal 18 2 2 6 5 2" xfId="12358" xr:uid="{00000000-0005-0000-0000-000047300000}"/>
    <cellStyle name="Normal 18 2 2 6 6" xfId="12359" xr:uid="{00000000-0005-0000-0000-000048300000}"/>
    <cellStyle name="Normal 18 2 2 6 6 2" xfId="12360" xr:uid="{00000000-0005-0000-0000-000049300000}"/>
    <cellStyle name="Normal 18 2 2 6 7" xfId="12361" xr:uid="{00000000-0005-0000-0000-00004A300000}"/>
    <cellStyle name="Normal 18 2 2 7" xfId="12362" xr:uid="{00000000-0005-0000-0000-00004B300000}"/>
    <cellStyle name="Normal 18 2 2 7 2" xfId="12363" xr:uid="{00000000-0005-0000-0000-00004C300000}"/>
    <cellStyle name="Normal 18 2 2 7 2 2" xfId="12364" xr:uid="{00000000-0005-0000-0000-00004D300000}"/>
    <cellStyle name="Normal 18 2 2 7 2 2 2" xfId="12365" xr:uid="{00000000-0005-0000-0000-00004E300000}"/>
    <cellStyle name="Normal 18 2 2 7 2 3" xfId="12366" xr:uid="{00000000-0005-0000-0000-00004F300000}"/>
    <cellStyle name="Normal 18 2 2 7 3" xfId="12367" xr:uid="{00000000-0005-0000-0000-000050300000}"/>
    <cellStyle name="Normal 18 2 2 7 3 2" xfId="12368" xr:uid="{00000000-0005-0000-0000-000051300000}"/>
    <cellStyle name="Normal 18 2 2 7 3 2 2" xfId="12369" xr:uid="{00000000-0005-0000-0000-000052300000}"/>
    <cellStyle name="Normal 18 2 2 7 3 3" xfId="12370" xr:uid="{00000000-0005-0000-0000-000053300000}"/>
    <cellStyle name="Normal 18 2 2 7 4" xfId="12371" xr:uid="{00000000-0005-0000-0000-000054300000}"/>
    <cellStyle name="Normal 18 2 2 7 4 2" xfId="12372" xr:uid="{00000000-0005-0000-0000-000055300000}"/>
    <cellStyle name="Normal 18 2 2 7 4 2 2" xfId="12373" xr:uid="{00000000-0005-0000-0000-000056300000}"/>
    <cellStyle name="Normal 18 2 2 7 4 3" xfId="12374" xr:uid="{00000000-0005-0000-0000-000057300000}"/>
    <cellStyle name="Normal 18 2 2 7 5" xfId="12375" xr:uid="{00000000-0005-0000-0000-000058300000}"/>
    <cellStyle name="Normal 18 2 2 7 5 2" xfId="12376" xr:uid="{00000000-0005-0000-0000-000059300000}"/>
    <cellStyle name="Normal 18 2 2 7 6" xfId="12377" xr:uid="{00000000-0005-0000-0000-00005A300000}"/>
    <cellStyle name="Normal 18 2 2 7 6 2" xfId="12378" xr:uid="{00000000-0005-0000-0000-00005B300000}"/>
    <cellStyle name="Normal 18 2 2 7 7" xfId="12379" xr:uid="{00000000-0005-0000-0000-00005C300000}"/>
    <cellStyle name="Normal 18 2 2 8" xfId="12380" xr:uid="{00000000-0005-0000-0000-00005D300000}"/>
    <cellStyle name="Normal 18 2 2 8 2" xfId="12381" xr:uid="{00000000-0005-0000-0000-00005E300000}"/>
    <cellStyle name="Normal 18 2 2 8 2 2" xfId="12382" xr:uid="{00000000-0005-0000-0000-00005F300000}"/>
    <cellStyle name="Normal 18 2 2 8 3" xfId="12383" xr:uid="{00000000-0005-0000-0000-000060300000}"/>
    <cellStyle name="Normal 18 2 2 9" xfId="12384" xr:uid="{00000000-0005-0000-0000-000061300000}"/>
    <cellStyle name="Normal 18 2 2 9 2" xfId="12385" xr:uid="{00000000-0005-0000-0000-000062300000}"/>
    <cellStyle name="Normal 18 2 2 9 2 2" xfId="12386" xr:uid="{00000000-0005-0000-0000-000063300000}"/>
    <cellStyle name="Normal 18 2 2 9 3" xfId="12387" xr:uid="{00000000-0005-0000-0000-000064300000}"/>
    <cellStyle name="Normal 18 2 2_Confidential Information" xfId="12388" xr:uid="{00000000-0005-0000-0000-000065300000}"/>
    <cellStyle name="Normal 18 2 3" xfId="12389" xr:uid="{00000000-0005-0000-0000-000066300000}"/>
    <cellStyle name="Normal 18 2 3 10" xfId="12390" xr:uid="{00000000-0005-0000-0000-000067300000}"/>
    <cellStyle name="Normal 18 2 3 10 2" xfId="12391" xr:uid="{00000000-0005-0000-0000-000068300000}"/>
    <cellStyle name="Normal 18 2 3 10 2 2" xfId="12392" xr:uid="{00000000-0005-0000-0000-000069300000}"/>
    <cellStyle name="Normal 18 2 3 10 3" xfId="12393" xr:uid="{00000000-0005-0000-0000-00006A300000}"/>
    <cellStyle name="Normal 18 2 3 11" xfId="12394" xr:uid="{00000000-0005-0000-0000-00006B300000}"/>
    <cellStyle name="Normal 18 2 3 11 2" xfId="12395" xr:uid="{00000000-0005-0000-0000-00006C300000}"/>
    <cellStyle name="Normal 18 2 3 12" xfId="12396" xr:uid="{00000000-0005-0000-0000-00006D300000}"/>
    <cellStyle name="Normal 18 2 3 12 2" xfId="12397" xr:uid="{00000000-0005-0000-0000-00006E300000}"/>
    <cellStyle name="Normal 18 2 3 13" xfId="12398" xr:uid="{00000000-0005-0000-0000-00006F300000}"/>
    <cellStyle name="Normal 18 2 3 2" xfId="12399" xr:uid="{00000000-0005-0000-0000-000070300000}"/>
    <cellStyle name="Normal 18 2 3 2 10" xfId="12400" xr:uid="{00000000-0005-0000-0000-000071300000}"/>
    <cellStyle name="Normal 18 2 3 2 10 2" xfId="12401" xr:uid="{00000000-0005-0000-0000-000072300000}"/>
    <cellStyle name="Normal 18 2 3 2 11" xfId="12402" xr:uid="{00000000-0005-0000-0000-000073300000}"/>
    <cellStyle name="Normal 18 2 3 2 2" xfId="12403" xr:uid="{00000000-0005-0000-0000-000074300000}"/>
    <cellStyle name="Normal 18 2 3 2 2 2" xfId="12404" xr:uid="{00000000-0005-0000-0000-000075300000}"/>
    <cellStyle name="Normal 18 2 3 2 2 2 2" xfId="12405" xr:uid="{00000000-0005-0000-0000-000076300000}"/>
    <cellStyle name="Normal 18 2 3 2 2 2 2 2" xfId="12406" xr:uid="{00000000-0005-0000-0000-000077300000}"/>
    <cellStyle name="Normal 18 2 3 2 2 2 2 2 2" xfId="12407" xr:uid="{00000000-0005-0000-0000-000078300000}"/>
    <cellStyle name="Normal 18 2 3 2 2 2 2 3" xfId="12408" xr:uid="{00000000-0005-0000-0000-000079300000}"/>
    <cellStyle name="Normal 18 2 3 2 2 2 3" xfId="12409" xr:uid="{00000000-0005-0000-0000-00007A300000}"/>
    <cellStyle name="Normal 18 2 3 2 2 2 3 2" xfId="12410" xr:uid="{00000000-0005-0000-0000-00007B300000}"/>
    <cellStyle name="Normal 18 2 3 2 2 2 3 2 2" xfId="12411" xr:uid="{00000000-0005-0000-0000-00007C300000}"/>
    <cellStyle name="Normal 18 2 3 2 2 2 3 3" xfId="12412" xr:uid="{00000000-0005-0000-0000-00007D300000}"/>
    <cellStyle name="Normal 18 2 3 2 2 2 4" xfId="12413" xr:uid="{00000000-0005-0000-0000-00007E300000}"/>
    <cellStyle name="Normal 18 2 3 2 2 2 4 2" xfId="12414" xr:uid="{00000000-0005-0000-0000-00007F300000}"/>
    <cellStyle name="Normal 18 2 3 2 2 2 4 2 2" xfId="12415" xr:uid="{00000000-0005-0000-0000-000080300000}"/>
    <cellStyle name="Normal 18 2 3 2 2 2 4 3" xfId="12416" xr:uid="{00000000-0005-0000-0000-000081300000}"/>
    <cellStyle name="Normal 18 2 3 2 2 2 5" xfId="12417" xr:uid="{00000000-0005-0000-0000-000082300000}"/>
    <cellStyle name="Normal 18 2 3 2 2 2 5 2" xfId="12418" xr:uid="{00000000-0005-0000-0000-000083300000}"/>
    <cellStyle name="Normal 18 2 3 2 2 2 6" xfId="12419" xr:uid="{00000000-0005-0000-0000-000084300000}"/>
    <cellStyle name="Normal 18 2 3 2 2 2 6 2" xfId="12420" xr:uid="{00000000-0005-0000-0000-000085300000}"/>
    <cellStyle name="Normal 18 2 3 2 2 2 7" xfId="12421" xr:uid="{00000000-0005-0000-0000-000086300000}"/>
    <cellStyle name="Normal 18 2 3 2 2 3" xfId="12422" xr:uid="{00000000-0005-0000-0000-000087300000}"/>
    <cellStyle name="Normal 18 2 3 2 2 3 2" xfId="12423" xr:uid="{00000000-0005-0000-0000-000088300000}"/>
    <cellStyle name="Normal 18 2 3 2 2 3 2 2" xfId="12424" xr:uid="{00000000-0005-0000-0000-000089300000}"/>
    <cellStyle name="Normal 18 2 3 2 2 3 2 2 2" xfId="12425" xr:uid="{00000000-0005-0000-0000-00008A300000}"/>
    <cellStyle name="Normal 18 2 3 2 2 3 2 3" xfId="12426" xr:uid="{00000000-0005-0000-0000-00008B300000}"/>
    <cellStyle name="Normal 18 2 3 2 2 3 3" xfId="12427" xr:uid="{00000000-0005-0000-0000-00008C300000}"/>
    <cellStyle name="Normal 18 2 3 2 2 3 3 2" xfId="12428" xr:uid="{00000000-0005-0000-0000-00008D300000}"/>
    <cellStyle name="Normal 18 2 3 2 2 3 3 2 2" xfId="12429" xr:uid="{00000000-0005-0000-0000-00008E300000}"/>
    <cellStyle name="Normal 18 2 3 2 2 3 3 3" xfId="12430" xr:uid="{00000000-0005-0000-0000-00008F300000}"/>
    <cellStyle name="Normal 18 2 3 2 2 3 4" xfId="12431" xr:uid="{00000000-0005-0000-0000-000090300000}"/>
    <cellStyle name="Normal 18 2 3 2 2 3 4 2" xfId="12432" xr:uid="{00000000-0005-0000-0000-000091300000}"/>
    <cellStyle name="Normal 18 2 3 2 2 3 4 2 2" xfId="12433" xr:uid="{00000000-0005-0000-0000-000092300000}"/>
    <cellStyle name="Normal 18 2 3 2 2 3 4 3" xfId="12434" xr:uid="{00000000-0005-0000-0000-000093300000}"/>
    <cellStyle name="Normal 18 2 3 2 2 3 5" xfId="12435" xr:uid="{00000000-0005-0000-0000-000094300000}"/>
    <cellStyle name="Normal 18 2 3 2 2 3 5 2" xfId="12436" xr:uid="{00000000-0005-0000-0000-000095300000}"/>
    <cellStyle name="Normal 18 2 3 2 2 3 6" xfId="12437" xr:uid="{00000000-0005-0000-0000-000096300000}"/>
    <cellStyle name="Normal 18 2 3 2 2 3 6 2" xfId="12438" xr:uid="{00000000-0005-0000-0000-000097300000}"/>
    <cellStyle name="Normal 18 2 3 2 2 3 7" xfId="12439" xr:uid="{00000000-0005-0000-0000-000098300000}"/>
    <cellStyle name="Normal 18 2 3 2 2 4" xfId="12440" xr:uid="{00000000-0005-0000-0000-000099300000}"/>
    <cellStyle name="Normal 18 2 3 2 2 4 2" xfId="12441" xr:uid="{00000000-0005-0000-0000-00009A300000}"/>
    <cellStyle name="Normal 18 2 3 2 2 4 2 2" xfId="12442" xr:uid="{00000000-0005-0000-0000-00009B300000}"/>
    <cellStyle name="Normal 18 2 3 2 2 4 3" xfId="12443" xr:uid="{00000000-0005-0000-0000-00009C300000}"/>
    <cellStyle name="Normal 18 2 3 2 2 5" xfId="12444" xr:uid="{00000000-0005-0000-0000-00009D300000}"/>
    <cellStyle name="Normal 18 2 3 2 2 5 2" xfId="12445" xr:uid="{00000000-0005-0000-0000-00009E300000}"/>
    <cellStyle name="Normal 18 2 3 2 2 5 2 2" xfId="12446" xr:uid="{00000000-0005-0000-0000-00009F300000}"/>
    <cellStyle name="Normal 18 2 3 2 2 5 3" xfId="12447" xr:uid="{00000000-0005-0000-0000-0000A0300000}"/>
    <cellStyle name="Normal 18 2 3 2 2 6" xfId="12448" xr:uid="{00000000-0005-0000-0000-0000A1300000}"/>
    <cellStyle name="Normal 18 2 3 2 2 6 2" xfId="12449" xr:uid="{00000000-0005-0000-0000-0000A2300000}"/>
    <cellStyle name="Normal 18 2 3 2 2 6 2 2" xfId="12450" xr:uid="{00000000-0005-0000-0000-0000A3300000}"/>
    <cellStyle name="Normal 18 2 3 2 2 6 3" xfId="12451" xr:uid="{00000000-0005-0000-0000-0000A4300000}"/>
    <cellStyle name="Normal 18 2 3 2 2 7" xfId="12452" xr:uid="{00000000-0005-0000-0000-0000A5300000}"/>
    <cellStyle name="Normal 18 2 3 2 2 7 2" xfId="12453" xr:uid="{00000000-0005-0000-0000-0000A6300000}"/>
    <cellStyle name="Normal 18 2 3 2 2 8" xfId="12454" xr:uid="{00000000-0005-0000-0000-0000A7300000}"/>
    <cellStyle name="Normal 18 2 3 2 2 8 2" xfId="12455" xr:uid="{00000000-0005-0000-0000-0000A8300000}"/>
    <cellStyle name="Normal 18 2 3 2 2 9" xfId="12456" xr:uid="{00000000-0005-0000-0000-0000A9300000}"/>
    <cellStyle name="Normal 18 2 3 2 3" xfId="12457" xr:uid="{00000000-0005-0000-0000-0000AA300000}"/>
    <cellStyle name="Normal 18 2 3 2 3 2" xfId="12458" xr:uid="{00000000-0005-0000-0000-0000AB300000}"/>
    <cellStyle name="Normal 18 2 3 2 3 2 2" xfId="12459" xr:uid="{00000000-0005-0000-0000-0000AC300000}"/>
    <cellStyle name="Normal 18 2 3 2 3 2 2 2" xfId="12460" xr:uid="{00000000-0005-0000-0000-0000AD300000}"/>
    <cellStyle name="Normal 18 2 3 2 3 2 2 2 2" xfId="12461" xr:uid="{00000000-0005-0000-0000-0000AE300000}"/>
    <cellStyle name="Normal 18 2 3 2 3 2 2 3" xfId="12462" xr:uid="{00000000-0005-0000-0000-0000AF300000}"/>
    <cellStyle name="Normal 18 2 3 2 3 2 3" xfId="12463" xr:uid="{00000000-0005-0000-0000-0000B0300000}"/>
    <cellStyle name="Normal 18 2 3 2 3 2 3 2" xfId="12464" xr:uid="{00000000-0005-0000-0000-0000B1300000}"/>
    <cellStyle name="Normal 18 2 3 2 3 2 3 2 2" xfId="12465" xr:uid="{00000000-0005-0000-0000-0000B2300000}"/>
    <cellStyle name="Normal 18 2 3 2 3 2 3 3" xfId="12466" xr:uid="{00000000-0005-0000-0000-0000B3300000}"/>
    <cellStyle name="Normal 18 2 3 2 3 2 4" xfId="12467" xr:uid="{00000000-0005-0000-0000-0000B4300000}"/>
    <cellStyle name="Normal 18 2 3 2 3 2 4 2" xfId="12468" xr:uid="{00000000-0005-0000-0000-0000B5300000}"/>
    <cellStyle name="Normal 18 2 3 2 3 2 4 2 2" xfId="12469" xr:uid="{00000000-0005-0000-0000-0000B6300000}"/>
    <cellStyle name="Normal 18 2 3 2 3 2 4 3" xfId="12470" xr:uid="{00000000-0005-0000-0000-0000B7300000}"/>
    <cellStyle name="Normal 18 2 3 2 3 2 5" xfId="12471" xr:uid="{00000000-0005-0000-0000-0000B8300000}"/>
    <cellStyle name="Normal 18 2 3 2 3 2 5 2" xfId="12472" xr:uid="{00000000-0005-0000-0000-0000B9300000}"/>
    <cellStyle name="Normal 18 2 3 2 3 2 6" xfId="12473" xr:uid="{00000000-0005-0000-0000-0000BA300000}"/>
    <cellStyle name="Normal 18 2 3 2 3 2 6 2" xfId="12474" xr:uid="{00000000-0005-0000-0000-0000BB300000}"/>
    <cellStyle name="Normal 18 2 3 2 3 2 7" xfId="12475" xr:uid="{00000000-0005-0000-0000-0000BC300000}"/>
    <cellStyle name="Normal 18 2 3 2 3 3" xfId="12476" xr:uid="{00000000-0005-0000-0000-0000BD300000}"/>
    <cellStyle name="Normal 18 2 3 2 3 3 2" xfId="12477" xr:uid="{00000000-0005-0000-0000-0000BE300000}"/>
    <cellStyle name="Normal 18 2 3 2 3 3 2 2" xfId="12478" xr:uid="{00000000-0005-0000-0000-0000BF300000}"/>
    <cellStyle name="Normal 18 2 3 2 3 3 3" xfId="12479" xr:uid="{00000000-0005-0000-0000-0000C0300000}"/>
    <cellStyle name="Normal 18 2 3 2 3 4" xfId="12480" xr:uid="{00000000-0005-0000-0000-0000C1300000}"/>
    <cellStyle name="Normal 18 2 3 2 3 4 2" xfId="12481" xr:uid="{00000000-0005-0000-0000-0000C2300000}"/>
    <cellStyle name="Normal 18 2 3 2 3 4 2 2" xfId="12482" xr:uid="{00000000-0005-0000-0000-0000C3300000}"/>
    <cellStyle name="Normal 18 2 3 2 3 4 3" xfId="12483" xr:uid="{00000000-0005-0000-0000-0000C4300000}"/>
    <cellStyle name="Normal 18 2 3 2 3 5" xfId="12484" xr:uid="{00000000-0005-0000-0000-0000C5300000}"/>
    <cellStyle name="Normal 18 2 3 2 3 5 2" xfId="12485" xr:uid="{00000000-0005-0000-0000-0000C6300000}"/>
    <cellStyle name="Normal 18 2 3 2 3 5 2 2" xfId="12486" xr:uid="{00000000-0005-0000-0000-0000C7300000}"/>
    <cellStyle name="Normal 18 2 3 2 3 5 3" xfId="12487" xr:uid="{00000000-0005-0000-0000-0000C8300000}"/>
    <cellStyle name="Normal 18 2 3 2 3 6" xfId="12488" xr:uid="{00000000-0005-0000-0000-0000C9300000}"/>
    <cellStyle name="Normal 18 2 3 2 3 6 2" xfId="12489" xr:uid="{00000000-0005-0000-0000-0000CA300000}"/>
    <cellStyle name="Normal 18 2 3 2 3 7" xfId="12490" xr:uid="{00000000-0005-0000-0000-0000CB300000}"/>
    <cellStyle name="Normal 18 2 3 2 3 7 2" xfId="12491" xr:uid="{00000000-0005-0000-0000-0000CC300000}"/>
    <cellStyle name="Normal 18 2 3 2 3 8" xfId="12492" xr:uid="{00000000-0005-0000-0000-0000CD300000}"/>
    <cellStyle name="Normal 18 2 3 2 4" xfId="12493" xr:uid="{00000000-0005-0000-0000-0000CE300000}"/>
    <cellStyle name="Normal 18 2 3 2 4 2" xfId="12494" xr:uid="{00000000-0005-0000-0000-0000CF300000}"/>
    <cellStyle name="Normal 18 2 3 2 4 2 2" xfId="12495" xr:uid="{00000000-0005-0000-0000-0000D0300000}"/>
    <cellStyle name="Normal 18 2 3 2 4 2 2 2" xfId="12496" xr:uid="{00000000-0005-0000-0000-0000D1300000}"/>
    <cellStyle name="Normal 18 2 3 2 4 2 3" xfId="12497" xr:uid="{00000000-0005-0000-0000-0000D2300000}"/>
    <cellStyle name="Normal 18 2 3 2 4 3" xfId="12498" xr:uid="{00000000-0005-0000-0000-0000D3300000}"/>
    <cellStyle name="Normal 18 2 3 2 4 3 2" xfId="12499" xr:uid="{00000000-0005-0000-0000-0000D4300000}"/>
    <cellStyle name="Normal 18 2 3 2 4 3 2 2" xfId="12500" xr:uid="{00000000-0005-0000-0000-0000D5300000}"/>
    <cellStyle name="Normal 18 2 3 2 4 3 3" xfId="12501" xr:uid="{00000000-0005-0000-0000-0000D6300000}"/>
    <cellStyle name="Normal 18 2 3 2 4 4" xfId="12502" xr:uid="{00000000-0005-0000-0000-0000D7300000}"/>
    <cellStyle name="Normal 18 2 3 2 4 4 2" xfId="12503" xr:uid="{00000000-0005-0000-0000-0000D8300000}"/>
    <cellStyle name="Normal 18 2 3 2 4 4 2 2" xfId="12504" xr:uid="{00000000-0005-0000-0000-0000D9300000}"/>
    <cellStyle name="Normal 18 2 3 2 4 4 3" xfId="12505" xr:uid="{00000000-0005-0000-0000-0000DA300000}"/>
    <cellStyle name="Normal 18 2 3 2 4 5" xfId="12506" xr:uid="{00000000-0005-0000-0000-0000DB300000}"/>
    <cellStyle name="Normal 18 2 3 2 4 5 2" xfId="12507" xr:uid="{00000000-0005-0000-0000-0000DC300000}"/>
    <cellStyle name="Normal 18 2 3 2 4 6" xfId="12508" xr:uid="{00000000-0005-0000-0000-0000DD300000}"/>
    <cellStyle name="Normal 18 2 3 2 4 6 2" xfId="12509" xr:uid="{00000000-0005-0000-0000-0000DE300000}"/>
    <cellStyle name="Normal 18 2 3 2 4 7" xfId="12510" xr:uid="{00000000-0005-0000-0000-0000DF300000}"/>
    <cellStyle name="Normal 18 2 3 2 5" xfId="12511" xr:uid="{00000000-0005-0000-0000-0000E0300000}"/>
    <cellStyle name="Normal 18 2 3 2 5 2" xfId="12512" xr:uid="{00000000-0005-0000-0000-0000E1300000}"/>
    <cellStyle name="Normal 18 2 3 2 5 2 2" xfId="12513" xr:uid="{00000000-0005-0000-0000-0000E2300000}"/>
    <cellStyle name="Normal 18 2 3 2 5 2 2 2" xfId="12514" xr:uid="{00000000-0005-0000-0000-0000E3300000}"/>
    <cellStyle name="Normal 18 2 3 2 5 2 3" xfId="12515" xr:uid="{00000000-0005-0000-0000-0000E4300000}"/>
    <cellStyle name="Normal 18 2 3 2 5 3" xfId="12516" xr:uid="{00000000-0005-0000-0000-0000E5300000}"/>
    <cellStyle name="Normal 18 2 3 2 5 3 2" xfId="12517" xr:uid="{00000000-0005-0000-0000-0000E6300000}"/>
    <cellStyle name="Normal 18 2 3 2 5 3 2 2" xfId="12518" xr:uid="{00000000-0005-0000-0000-0000E7300000}"/>
    <cellStyle name="Normal 18 2 3 2 5 3 3" xfId="12519" xr:uid="{00000000-0005-0000-0000-0000E8300000}"/>
    <cellStyle name="Normal 18 2 3 2 5 4" xfId="12520" xr:uid="{00000000-0005-0000-0000-0000E9300000}"/>
    <cellStyle name="Normal 18 2 3 2 5 4 2" xfId="12521" xr:uid="{00000000-0005-0000-0000-0000EA300000}"/>
    <cellStyle name="Normal 18 2 3 2 5 4 2 2" xfId="12522" xr:uid="{00000000-0005-0000-0000-0000EB300000}"/>
    <cellStyle name="Normal 18 2 3 2 5 4 3" xfId="12523" xr:uid="{00000000-0005-0000-0000-0000EC300000}"/>
    <cellStyle name="Normal 18 2 3 2 5 5" xfId="12524" xr:uid="{00000000-0005-0000-0000-0000ED300000}"/>
    <cellStyle name="Normal 18 2 3 2 5 5 2" xfId="12525" xr:uid="{00000000-0005-0000-0000-0000EE300000}"/>
    <cellStyle name="Normal 18 2 3 2 5 6" xfId="12526" xr:uid="{00000000-0005-0000-0000-0000EF300000}"/>
    <cellStyle name="Normal 18 2 3 2 5 6 2" xfId="12527" xr:uid="{00000000-0005-0000-0000-0000F0300000}"/>
    <cellStyle name="Normal 18 2 3 2 5 7" xfId="12528" xr:uid="{00000000-0005-0000-0000-0000F1300000}"/>
    <cellStyle name="Normal 18 2 3 2 6" xfId="12529" xr:uid="{00000000-0005-0000-0000-0000F2300000}"/>
    <cellStyle name="Normal 18 2 3 2 6 2" xfId="12530" xr:uid="{00000000-0005-0000-0000-0000F3300000}"/>
    <cellStyle name="Normal 18 2 3 2 6 2 2" xfId="12531" xr:uid="{00000000-0005-0000-0000-0000F4300000}"/>
    <cellStyle name="Normal 18 2 3 2 6 3" xfId="12532" xr:uid="{00000000-0005-0000-0000-0000F5300000}"/>
    <cellStyle name="Normal 18 2 3 2 7" xfId="12533" xr:uid="{00000000-0005-0000-0000-0000F6300000}"/>
    <cellStyle name="Normal 18 2 3 2 7 2" xfId="12534" xr:uid="{00000000-0005-0000-0000-0000F7300000}"/>
    <cellStyle name="Normal 18 2 3 2 7 2 2" xfId="12535" xr:uid="{00000000-0005-0000-0000-0000F8300000}"/>
    <cellStyle name="Normal 18 2 3 2 7 3" xfId="12536" xr:uid="{00000000-0005-0000-0000-0000F9300000}"/>
    <cellStyle name="Normal 18 2 3 2 8" xfId="12537" xr:uid="{00000000-0005-0000-0000-0000FA300000}"/>
    <cellStyle name="Normal 18 2 3 2 8 2" xfId="12538" xr:uid="{00000000-0005-0000-0000-0000FB300000}"/>
    <cellStyle name="Normal 18 2 3 2 8 2 2" xfId="12539" xr:uid="{00000000-0005-0000-0000-0000FC300000}"/>
    <cellStyle name="Normal 18 2 3 2 8 3" xfId="12540" xr:uid="{00000000-0005-0000-0000-0000FD300000}"/>
    <cellStyle name="Normal 18 2 3 2 9" xfId="12541" xr:uid="{00000000-0005-0000-0000-0000FE300000}"/>
    <cellStyle name="Normal 18 2 3 2 9 2" xfId="12542" xr:uid="{00000000-0005-0000-0000-0000FF300000}"/>
    <cellStyle name="Normal 18 2 3 3" xfId="12543" xr:uid="{00000000-0005-0000-0000-000000310000}"/>
    <cellStyle name="Normal 18 2 3 3 10" xfId="12544" xr:uid="{00000000-0005-0000-0000-000001310000}"/>
    <cellStyle name="Normal 18 2 3 3 10 2" xfId="12545" xr:uid="{00000000-0005-0000-0000-000002310000}"/>
    <cellStyle name="Normal 18 2 3 3 11" xfId="12546" xr:uid="{00000000-0005-0000-0000-000003310000}"/>
    <cellStyle name="Normal 18 2 3 3 2" xfId="12547" xr:uid="{00000000-0005-0000-0000-000004310000}"/>
    <cellStyle name="Normal 18 2 3 3 2 2" xfId="12548" xr:uid="{00000000-0005-0000-0000-000005310000}"/>
    <cellStyle name="Normal 18 2 3 3 2 2 2" xfId="12549" xr:uid="{00000000-0005-0000-0000-000006310000}"/>
    <cellStyle name="Normal 18 2 3 3 2 2 2 2" xfId="12550" xr:uid="{00000000-0005-0000-0000-000007310000}"/>
    <cellStyle name="Normal 18 2 3 3 2 2 2 2 2" xfId="12551" xr:uid="{00000000-0005-0000-0000-000008310000}"/>
    <cellStyle name="Normal 18 2 3 3 2 2 2 3" xfId="12552" xr:uid="{00000000-0005-0000-0000-000009310000}"/>
    <cellStyle name="Normal 18 2 3 3 2 2 3" xfId="12553" xr:uid="{00000000-0005-0000-0000-00000A310000}"/>
    <cellStyle name="Normal 18 2 3 3 2 2 3 2" xfId="12554" xr:uid="{00000000-0005-0000-0000-00000B310000}"/>
    <cellStyle name="Normal 18 2 3 3 2 2 3 2 2" xfId="12555" xr:uid="{00000000-0005-0000-0000-00000C310000}"/>
    <cellStyle name="Normal 18 2 3 3 2 2 3 3" xfId="12556" xr:uid="{00000000-0005-0000-0000-00000D310000}"/>
    <cellStyle name="Normal 18 2 3 3 2 2 4" xfId="12557" xr:uid="{00000000-0005-0000-0000-00000E310000}"/>
    <cellStyle name="Normal 18 2 3 3 2 2 4 2" xfId="12558" xr:uid="{00000000-0005-0000-0000-00000F310000}"/>
    <cellStyle name="Normal 18 2 3 3 2 2 4 2 2" xfId="12559" xr:uid="{00000000-0005-0000-0000-000010310000}"/>
    <cellStyle name="Normal 18 2 3 3 2 2 4 3" xfId="12560" xr:uid="{00000000-0005-0000-0000-000011310000}"/>
    <cellStyle name="Normal 18 2 3 3 2 2 5" xfId="12561" xr:uid="{00000000-0005-0000-0000-000012310000}"/>
    <cellStyle name="Normal 18 2 3 3 2 2 5 2" xfId="12562" xr:uid="{00000000-0005-0000-0000-000013310000}"/>
    <cellStyle name="Normal 18 2 3 3 2 2 6" xfId="12563" xr:uid="{00000000-0005-0000-0000-000014310000}"/>
    <cellStyle name="Normal 18 2 3 3 2 2 6 2" xfId="12564" xr:uid="{00000000-0005-0000-0000-000015310000}"/>
    <cellStyle name="Normal 18 2 3 3 2 2 7" xfId="12565" xr:uid="{00000000-0005-0000-0000-000016310000}"/>
    <cellStyle name="Normal 18 2 3 3 2 3" xfId="12566" xr:uid="{00000000-0005-0000-0000-000017310000}"/>
    <cellStyle name="Normal 18 2 3 3 2 3 2" xfId="12567" xr:uid="{00000000-0005-0000-0000-000018310000}"/>
    <cellStyle name="Normal 18 2 3 3 2 3 2 2" xfId="12568" xr:uid="{00000000-0005-0000-0000-000019310000}"/>
    <cellStyle name="Normal 18 2 3 3 2 3 2 2 2" xfId="12569" xr:uid="{00000000-0005-0000-0000-00001A310000}"/>
    <cellStyle name="Normal 18 2 3 3 2 3 2 3" xfId="12570" xr:uid="{00000000-0005-0000-0000-00001B310000}"/>
    <cellStyle name="Normal 18 2 3 3 2 3 3" xfId="12571" xr:uid="{00000000-0005-0000-0000-00001C310000}"/>
    <cellStyle name="Normal 18 2 3 3 2 3 3 2" xfId="12572" xr:uid="{00000000-0005-0000-0000-00001D310000}"/>
    <cellStyle name="Normal 18 2 3 3 2 3 3 2 2" xfId="12573" xr:uid="{00000000-0005-0000-0000-00001E310000}"/>
    <cellStyle name="Normal 18 2 3 3 2 3 3 3" xfId="12574" xr:uid="{00000000-0005-0000-0000-00001F310000}"/>
    <cellStyle name="Normal 18 2 3 3 2 3 4" xfId="12575" xr:uid="{00000000-0005-0000-0000-000020310000}"/>
    <cellStyle name="Normal 18 2 3 3 2 3 4 2" xfId="12576" xr:uid="{00000000-0005-0000-0000-000021310000}"/>
    <cellStyle name="Normal 18 2 3 3 2 3 4 2 2" xfId="12577" xr:uid="{00000000-0005-0000-0000-000022310000}"/>
    <cellStyle name="Normal 18 2 3 3 2 3 4 3" xfId="12578" xr:uid="{00000000-0005-0000-0000-000023310000}"/>
    <cellStyle name="Normal 18 2 3 3 2 3 5" xfId="12579" xr:uid="{00000000-0005-0000-0000-000024310000}"/>
    <cellStyle name="Normal 18 2 3 3 2 3 5 2" xfId="12580" xr:uid="{00000000-0005-0000-0000-000025310000}"/>
    <cellStyle name="Normal 18 2 3 3 2 3 6" xfId="12581" xr:uid="{00000000-0005-0000-0000-000026310000}"/>
    <cellStyle name="Normal 18 2 3 3 2 3 6 2" xfId="12582" xr:uid="{00000000-0005-0000-0000-000027310000}"/>
    <cellStyle name="Normal 18 2 3 3 2 3 7" xfId="12583" xr:uid="{00000000-0005-0000-0000-000028310000}"/>
    <cellStyle name="Normal 18 2 3 3 2 4" xfId="12584" xr:uid="{00000000-0005-0000-0000-000029310000}"/>
    <cellStyle name="Normal 18 2 3 3 2 4 2" xfId="12585" xr:uid="{00000000-0005-0000-0000-00002A310000}"/>
    <cellStyle name="Normal 18 2 3 3 2 4 2 2" xfId="12586" xr:uid="{00000000-0005-0000-0000-00002B310000}"/>
    <cellStyle name="Normal 18 2 3 3 2 4 3" xfId="12587" xr:uid="{00000000-0005-0000-0000-00002C310000}"/>
    <cellStyle name="Normal 18 2 3 3 2 5" xfId="12588" xr:uid="{00000000-0005-0000-0000-00002D310000}"/>
    <cellStyle name="Normal 18 2 3 3 2 5 2" xfId="12589" xr:uid="{00000000-0005-0000-0000-00002E310000}"/>
    <cellStyle name="Normal 18 2 3 3 2 5 2 2" xfId="12590" xr:uid="{00000000-0005-0000-0000-00002F310000}"/>
    <cellStyle name="Normal 18 2 3 3 2 5 3" xfId="12591" xr:uid="{00000000-0005-0000-0000-000030310000}"/>
    <cellStyle name="Normal 18 2 3 3 2 6" xfId="12592" xr:uid="{00000000-0005-0000-0000-000031310000}"/>
    <cellStyle name="Normal 18 2 3 3 2 6 2" xfId="12593" xr:uid="{00000000-0005-0000-0000-000032310000}"/>
    <cellStyle name="Normal 18 2 3 3 2 6 2 2" xfId="12594" xr:uid="{00000000-0005-0000-0000-000033310000}"/>
    <cellStyle name="Normal 18 2 3 3 2 6 3" xfId="12595" xr:uid="{00000000-0005-0000-0000-000034310000}"/>
    <cellStyle name="Normal 18 2 3 3 2 7" xfId="12596" xr:uid="{00000000-0005-0000-0000-000035310000}"/>
    <cellStyle name="Normal 18 2 3 3 2 7 2" xfId="12597" xr:uid="{00000000-0005-0000-0000-000036310000}"/>
    <cellStyle name="Normal 18 2 3 3 2 8" xfId="12598" xr:uid="{00000000-0005-0000-0000-000037310000}"/>
    <cellStyle name="Normal 18 2 3 3 2 8 2" xfId="12599" xr:uid="{00000000-0005-0000-0000-000038310000}"/>
    <cellStyle name="Normal 18 2 3 3 2 9" xfId="12600" xr:uid="{00000000-0005-0000-0000-000039310000}"/>
    <cellStyle name="Normal 18 2 3 3 3" xfId="12601" xr:uid="{00000000-0005-0000-0000-00003A310000}"/>
    <cellStyle name="Normal 18 2 3 3 3 2" xfId="12602" xr:uid="{00000000-0005-0000-0000-00003B310000}"/>
    <cellStyle name="Normal 18 2 3 3 3 2 2" xfId="12603" xr:uid="{00000000-0005-0000-0000-00003C310000}"/>
    <cellStyle name="Normal 18 2 3 3 3 2 2 2" xfId="12604" xr:uid="{00000000-0005-0000-0000-00003D310000}"/>
    <cellStyle name="Normal 18 2 3 3 3 2 2 2 2" xfId="12605" xr:uid="{00000000-0005-0000-0000-00003E310000}"/>
    <cellStyle name="Normal 18 2 3 3 3 2 2 3" xfId="12606" xr:uid="{00000000-0005-0000-0000-00003F310000}"/>
    <cellStyle name="Normal 18 2 3 3 3 2 3" xfId="12607" xr:uid="{00000000-0005-0000-0000-000040310000}"/>
    <cellStyle name="Normal 18 2 3 3 3 2 3 2" xfId="12608" xr:uid="{00000000-0005-0000-0000-000041310000}"/>
    <cellStyle name="Normal 18 2 3 3 3 2 3 2 2" xfId="12609" xr:uid="{00000000-0005-0000-0000-000042310000}"/>
    <cellStyle name="Normal 18 2 3 3 3 2 3 3" xfId="12610" xr:uid="{00000000-0005-0000-0000-000043310000}"/>
    <cellStyle name="Normal 18 2 3 3 3 2 4" xfId="12611" xr:uid="{00000000-0005-0000-0000-000044310000}"/>
    <cellStyle name="Normal 18 2 3 3 3 2 4 2" xfId="12612" xr:uid="{00000000-0005-0000-0000-000045310000}"/>
    <cellStyle name="Normal 18 2 3 3 3 2 4 2 2" xfId="12613" xr:uid="{00000000-0005-0000-0000-000046310000}"/>
    <cellStyle name="Normal 18 2 3 3 3 2 4 3" xfId="12614" xr:uid="{00000000-0005-0000-0000-000047310000}"/>
    <cellStyle name="Normal 18 2 3 3 3 2 5" xfId="12615" xr:uid="{00000000-0005-0000-0000-000048310000}"/>
    <cellStyle name="Normal 18 2 3 3 3 2 5 2" xfId="12616" xr:uid="{00000000-0005-0000-0000-000049310000}"/>
    <cellStyle name="Normal 18 2 3 3 3 2 6" xfId="12617" xr:uid="{00000000-0005-0000-0000-00004A310000}"/>
    <cellStyle name="Normal 18 2 3 3 3 2 6 2" xfId="12618" xr:uid="{00000000-0005-0000-0000-00004B310000}"/>
    <cellStyle name="Normal 18 2 3 3 3 2 7" xfId="12619" xr:uid="{00000000-0005-0000-0000-00004C310000}"/>
    <cellStyle name="Normal 18 2 3 3 3 3" xfId="12620" xr:uid="{00000000-0005-0000-0000-00004D310000}"/>
    <cellStyle name="Normal 18 2 3 3 3 3 2" xfId="12621" xr:uid="{00000000-0005-0000-0000-00004E310000}"/>
    <cellStyle name="Normal 18 2 3 3 3 3 2 2" xfId="12622" xr:uid="{00000000-0005-0000-0000-00004F310000}"/>
    <cellStyle name="Normal 18 2 3 3 3 3 3" xfId="12623" xr:uid="{00000000-0005-0000-0000-000050310000}"/>
    <cellStyle name="Normal 18 2 3 3 3 4" xfId="12624" xr:uid="{00000000-0005-0000-0000-000051310000}"/>
    <cellStyle name="Normal 18 2 3 3 3 4 2" xfId="12625" xr:uid="{00000000-0005-0000-0000-000052310000}"/>
    <cellStyle name="Normal 18 2 3 3 3 4 2 2" xfId="12626" xr:uid="{00000000-0005-0000-0000-000053310000}"/>
    <cellStyle name="Normal 18 2 3 3 3 4 3" xfId="12627" xr:uid="{00000000-0005-0000-0000-000054310000}"/>
    <cellStyle name="Normal 18 2 3 3 3 5" xfId="12628" xr:uid="{00000000-0005-0000-0000-000055310000}"/>
    <cellStyle name="Normal 18 2 3 3 3 5 2" xfId="12629" xr:uid="{00000000-0005-0000-0000-000056310000}"/>
    <cellStyle name="Normal 18 2 3 3 3 5 2 2" xfId="12630" xr:uid="{00000000-0005-0000-0000-000057310000}"/>
    <cellStyle name="Normal 18 2 3 3 3 5 3" xfId="12631" xr:uid="{00000000-0005-0000-0000-000058310000}"/>
    <cellStyle name="Normal 18 2 3 3 3 6" xfId="12632" xr:uid="{00000000-0005-0000-0000-000059310000}"/>
    <cellStyle name="Normal 18 2 3 3 3 6 2" xfId="12633" xr:uid="{00000000-0005-0000-0000-00005A310000}"/>
    <cellStyle name="Normal 18 2 3 3 3 7" xfId="12634" xr:uid="{00000000-0005-0000-0000-00005B310000}"/>
    <cellStyle name="Normal 18 2 3 3 3 7 2" xfId="12635" xr:uid="{00000000-0005-0000-0000-00005C310000}"/>
    <cellStyle name="Normal 18 2 3 3 3 8" xfId="12636" xr:uid="{00000000-0005-0000-0000-00005D310000}"/>
    <cellStyle name="Normal 18 2 3 3 4" xfId="12637" xr:uid="{00000000-0005-0000-0000-00005E310000}"/>
    <cellStyle name="Normal 18 2 3 3 4 2" xfId="12638" xr:uid="{00000000-0005-0000-0000-00005F310000}"/>
    <cellStyle name="Normal 18 2 3 3 4 2 2" xfId="12639" xr:uid="{00000000-0005-0000-0000-000060310000}"/>
    <cellStyle name="Normal 18 2 3 3 4 2 2 2" xfId="12640" xr:uid="{00000000-0005-0000-0000-000061310000}"/>
    <cellStyle name="Normal 18 2 3 3 4 2 3" xfId="12641" xr:uid="{00000000-0005-0000-0000-000062310000}"/>
    <cellStyle name="Normal 18 2 3 3 4 3" xfId="12642" xr:uid="{00000000-0005-0000-0000-000063310000}"/>
    <cellStyle name="Normal 18 2 3 3 4 3 2" xfId="12643" xr:uid="{00000000-0005-0000-0000-000064310000}"/>
    <cellStyle name="Normal 18 2 3 3 4 3 2 2" xfId="12644" xr:uid="{00000000-0005-0000-0000-000065310000}"/>
    <cellStyle name="Normal 18 2 3 3 4 3 3" xfId="12645" xr:uid="{00000000-0005-0000-0000-000066310000}"/>
    <cellStyle name="Normal 18 2 3 3 4 4" xfId="12646" xr:uid="{00000000-0005-0000-0000-000067310000}"/>
    <cellStyle name="Normal 18 2 3 3 4 4 2" xfId="12647" xr:uid="{00000000-0005-0000-0000-000068310000}"/>
    <cellStyle name="Normal 18 2 3 3 4 4 2 2" xfId="12648" xr:uid="{00000000-0005-0000-0000-000069310000}"/>
    <cellStyle name="Normal 18 2 3 3 4 4 3" xfId="12649" xr:uid="{00000000-0005-0000-0000-00006A310000}"/>
    <cellStyle name="Normal 18 2 3 3 4 5" xfId="12650" xr:uid="{00000000-0005-0000-0000-00006B310000}"/>
    <cellStyle name="Normal 18 2 3 3 4 5 2" xfId="12651" xr:uid="{00000000-0005-0000-0000-00006C310000}"/>
    <cellStyle name="Normal 18 2 3 3 4 6" xfId="12652" xr:uid="{00000000-0005-0000-0000-00006D310000}"/>
    <cellStyle name="Normal 18 2 3 3 4 6 2" xfId="12653" xr:uid="{00000000-0005-0000-0000-00006E310000}"/>
    <cellStyle name="Normal 18 2 3 3 4 7" xfId="12654" xr:uid="{00000000-0005-0000-0000-00006F310000}"/>
    <cellStyle name="Normal 18 2 3 3 5" xfId="12655" xr:uid="{00000000-0005-0000-0000-000070310000}"/>
    <cellStyle name="Normal 18 2 3 3 5 2" xfId="12656" xr:uid="{00000000-0005-0000-0000-000071310000}"/>
    <cellStyle name="Normal 18 2 3 3 5 2 2" xfId="12657" xr:uid="{00000000-0005-0000-0000-000072310000}"/>
    <cellStyle name="Normal 18 2 3 3 5 2 2 2" xfId="12658" xr:uid="{00000000-0005-0000-0000-000073310000}"/>
    <cellStyle name="Normal 18 2 3 3 5 2 3" xfId="12659" xr:uid="{00000000-0005-0000-0000-000074310000}"/>
    <cellStyle name="Normal 18 2 3 3 5 3" xfId="12660" xr:uid="{00000000-0005-0000-0000-000075310000}"/>
    <cellStyle name="Normal 18 2 3 3 5 3 2" xfId="12661" xr:uid="{00000000-0005-0000-0000-000076310000}"/>
    <cellStyle name="Normal 18 2 3 3 5 3 2 2" xfId="12662" xr:uid="{00000000-0005-0000-0000-000077310000}"/>
    <cellStyle name="Normal 18 2 3 3 5 3 3" xfId="12663" xr:uid="{00000000-0005-0000-0000-000078310000}"/>
    <cellStyle name="Normal 18 2 3 3 5 4" xfId="12664" xr:uid="{00000000-0005-0000-0000-000079310000}"/>
    <cellStyle name="Normal 18 2 3 3 5 4 2" xfId="12665" xr:uid="{00000000-0005-0000-0000-00007A310000}"/>
    <cellStyle name="Normal 18 2 3 3 5 4 2 2" xfId="12666" xr:uid="{00000000-0005-0000-0000-00007B310000}"/>
    <cellStyle name="Normal 18 2 3 3 5 4 3" xfId="12667" xr:uid="{00000000-0005-0000-0000-00007C310000}"/>
    <cellStyle name="Normal 18 2 3 3 5 5" xfId="12668" xr:uid="{00000000-0005-0000-0000-00007D310000}"/>
    <cellStyle name="Normal 18 2 3 3 5 5 2" xfId="12669" xr:uid="{00000000-0005-0000-0000-00007E310000}"/>
    <cellStyle name="Normal 18 2 3 3 5 6" xfId="12670" xr:uid="{00000000-0005-0000-0000-00007F310000}"/>
    <cellStyle name="Normal 18 2 3 3 5 6 2" xfId="12671" xr:uid="{00000000-0005-0000-0000-000080310000}"/>
    <cellStyle name="Normal 18 2 3 3 5 7" xfId="12672" xr:uid="{00000000-0005-0000-0000-000081310000}"/>
    <cellStyle name="Normal 18 2 3 3 6" xfId="12673" xr:uid="{00000000-0005-0000-0000-000082310000}"/>
    <cellStyle name="Normal 18 2 3 3 6 2" xfId="12674" xr:uid="{00000000-0005-0000-0000-000083310000}"/>
    <cellStyle name="Normal 18 2 3 3 6 2 2" xfId="12675" xr:uid="{00000000-0005-0000-0000-000084310000}"/>
    <cellStyle name="Normal 18 2 3 3 6 3" xfId="12676" xr:uid="{00000000-0005-0000-0000-000085310000}"/>
    <cellStyle name="Normal 18 2 3 3 7" xfId="12677" xr:uid="{00000000-0005-0000-0000-000086310000}"/>
    <cellStyle name="Normal 18 2 3 3 7 2" xfId="12678" xr:uid="{00000000-0005-0000-0000-000087310000}"/>
    <cellStyle name="Normal 18 2 3 3 7 2 2" xfId="12679" xr:uid="{00000000-0005-0000-0000-000088310000}"/>
    <cellStyle name="Normal 18 2 3 3 7 3" xfId="12680" xr:uid="{00000000-0005-0000-0000-000089310000}"/>
    <cellStyle name="Normal 18 2 3 3 8" xfId="12681" xr:uid="{00000000-0005-0000-0000-00008A310000}"/>
    <cellStyle name="Normal 18 2 3 3 8 2" xfId="12682" xr:uid="{00000000-0005-0000-0000-00008B310000}"/>
    <cellStyle name="Normal 18 2 3 3 8 2 2" xfId="12683" xr:uid="{00000000-0005-0000-0000-00008C310000}"/>
    <cellStyle name="Normal 18 2 3 3 8 3" xfId="12684" xr:uid="{00000000-0005-0000-0000-00008D310000}"/>
    <cellStyle name="Normal 18 2 3 3 9" xfId="12685" xr:uid="{00000000-0005-0000-0000-00008E310000}"/>
    <cellStyle name="Normal 18 2 3 3 9 2" xfId="12686" xr:uid="{00000000-0005-0000-0000-00008F310000}"/>
    <cellStyle name="Normal 18 2 3 4" xfId="12687" xr:uid="{00000000-0005-0000-0000-000090310000}"/>
    <cellStyle name="Normal 18 2 3 4 2" xfId="12688" xr:uid="{00000000-0005-0000-0000-000091310000}"/>
    <cellStyle name="Normal 18 2 3 4 2 2" xfId="12689" xr:uid="{00000000-0005-0000-0000-000092310000}"/>
    <cellStyle name="Normal 18 2 3 4 2 2 2" xfId="12690" xr:uid="{00000000-0005-0000-0000-000093310000}"/>
    <cellStyle name="Normal 18 2 3 4 2 2 2 2" xfId="12691" xr:uid="{00000000-0005-0000-0000-000094310000}"/>
    <cellStyle name="Normal 18 2 3 4 2 2 3" xfId="12692" xr:uid="{00000000-0005-0000-0000-000095310000}"/>
    <cellStyle name="Normal 18 2 3 4 2 3" xfId="12693" xr:uid="{00000000-0005-0000-0000-000096310000}"/>
    <cellStyle name="Normal 18 2 3 4 2 3 2" xfId="12694" xr:uid="{00000000-0005-0000-0000-000097310000}"/>
    <cellStyle name="Normal 18 2 3 4 2 3 2 2" xfId="12695" xr:uid="{00000000-0005-0000-0000-000098310000}"/>
    <cellStyle name="Normal 18 2 3 4 2 3 3" xfId="12696" xr:uid="{00000000-0005-0000-0000-000099310000}"/>
    <cellStyle name="Normal 18 2 3 4 2 4" xfId="12697" xr:uid="{00000000-0005-0000-0000-00009A310000}"/>
    <cellStyle name="Normal 18 2 3 4 2 4 2" xfId="12698" xr:uid="{00000000-0005-0000-0000-00009B310000}"/>
    <cellStyle name="Normal 18 2 3 4 2 4 2 2" xfId="12699" xr:uid="{00000000-0005-0000-0000-00009C310000}"/>
    <cellStyle name="Normal 18 2 3 4 2 4 3" xfId="12700" xr:uid="{00000000-0005-0000-0000-00009D310000}"/>
    <cellStyle name="Normal 18 2 3 4 2 5" xfId="12701" xr:uid="{00000000-0005-0000-0000-00009E310000}"/>
    <cellStyle name="Normal 18 2 3 4 2 5 2" xfId="12702" xr:uid="{00000000-0005-0000-0000-00009F310000}"/>
    <cellStyle name="Normal 18 2 3 4 2 6" xfId="12703" xr:uid="{00000000-0005-0000-0000-0000A0310000}"/>
    <cellStyle name="Normal 18 2 3 4 2 6 2" xfId="12704" xr:uid="{00000000-0005-0000-0000-0000A1310000}"/>
    <cellStyle name="Normal 18 2 3 4 2 7" xfId="12705" xr:uid="{00000000-0005-0000-0000-0000A2310000}"/>
    <cellStyle name="Normal 18 2 3 4 3" xfId="12706" xr:uid="{00000000-0005-0000-0000-0000A3310000}"/>
    <cellStyle name="Normal 18 2 3 4 3 2" xfId="12707" xr:uid="{00000000-0005-0000-0000-0000A4310000}"/>
    <cellStyle name="Normal 18 2 3 4 3 2 2" xfId="12708" xr:uid="{00000000-0005-0000-0000-0000A5310000}"/>
    <cellStyle name="Normal 18 2 3 4 3 2 2 2" xfId="12709" xr:uid="{00000000-0005-0000-0000-0000A6310000}"/>
    <cellStyle name="Normal 18 2 3 4 3 2 3" xfId="12710" xr:uid="{00000000-0005-0000-0000-0000A7310000}"/>
    <cellStyle name="Normal 18 2 3 4 3 3" xfId="12711" xr:uid="{00000000-0005-0000-0000-0000A8310000}"/>
    <cellStyle name="Normal 18 2 3 4 3 3 2" xfId="12712" xr:uid="{00000000-0005-0000-0000-0000A9310000}"/>
    <cellStyle name="Normal 18 2 3 4 3 3 2 2" xfId="12713" xr:uid="{00000000-0005-0000-0000-0000AA310000}"/>
    <cellStyle name="Normal 18 2 3 4 3 3 3" xfId="12714" xr:uid="{00000000-0005-0000-0000-0000AB310000}"/>
    <cellStyle name="Normal 18 2 3 4 3 4" xfId="12715" xr:uid="{00000000-0005-0000-0000-0000AC310000}"/>
    <cellStyle name="Normal 18 2 3 4 3 4 2" xfId="12716" xr:uid="{00000000-0005-0000-0000-0000AD310000}"/>
    <cellStyle name="Normal 18 2 3 4 3 4 2 2" xfId="12717" xr:uid="{00000000-0005-0000-0000-0000AE310000}"/>
    <cellStyle name="Normal 18 2 3 4 3 4 3" xfId="12718" xr:uid="{00000000-0005-0000-0000-0000AF310000}"/>
    <cellStyle name="Normal 18 2 3 4 3 5" xfId="12719" xr:uid="{00000000-0005-0000-0000-0000B0310000}"/>
    <cellStyle name="Normal 18 2 3 4 3 5 2" xfId="12720" xr:uid="{00000000-0005-0000-0000-0000B1310000}"/>
    <cellStyle name="Normal 18 2 3 4 3 6" xfId="12721" xr:uid="{00000000-0005-0000-0000-0000B2310000}"/>
    <cellStyle name="Normal 18 2 3 4 3 6 2" xfId="12722" xr:uid="{00000000-0005-0000-0000-0000B3310000}"/>
    <cellStyle name="Normal 18 2 3 4 3 7" xfId="12723" xr:uid="{00000000-0005-0000-0000-0000B4310000}"/>
    <cellStyle name="Normal 18 2 3 4 4" xfId="12724" xr:uid="{00000000-0005-0000-0000-0000B5310000}"/>
    <cellStyle name="Normal 18 2 3 4 4 2" xfId="12725" xr:uid="{00000000-0005-0000-0000-0000B6310000}"/>
    <cellStyle name="Normal 18 2 3 4 4 2 2" xfId="12726" xr:uid="{00000000-0005-0000-0000-0000B7310000}"/>
    <cellStyle name="Normal 18 2 3 4 4 3" xfId="12727" xr:uid="{00000000-0005-0000-0000-0000B8310000}"/>
    <cellStyle name="Normal 18 2 3 4 5" xfId="12728" xr:uid="{00000000-0005-0000-0000-0000B9310000}"/>
    <cellStyle name="Normal 18 2 3 4 5 2" xfId="12729" xr:uid="{00000000-0005-0000-0000-0000BA310000}"/>
    <cellStyle name="Normal 18 2 3 4 5 2 2" xfId="12730" xr:uid="{00000000-0005-0000-0000-0000BB310000}"/>
    <cellStyle name="Normal 18 2 3 4 5 3" xfId="12731" xr:uid="{00000000-0005-0000-0000-0000BC310000}"/>
    <cellStyle name="Normal 18 2 3 4 6" xfId="12732" xr:uid="{00000000-0005-0000-0000-0000BD310000}"/>
    <cellStyle name="Normal 18 2 3 4 6 2" xfId="12733" xr:uid="{00000000-0005-0000-0000-0000BE310000}"/>
    <cellStyle name="Normal 18 2 3 4 6 2 2" xfId="12734" xr:uid="{00000000-0005-0000-0000-0000BF310000}"/>
    <cellStyle name="Normal 18 2 3 4 6 3" xfId="12735" xr:uid="{00000000-0005-0000-0000-0000C0310000}"/>
    <cellStyle name="Normal 18 2 3 4 7" xfId="12736" xr:uid="{00000000-0005-0000-0000-0000C1310000}"/>
    <cellStyle name="Normal 18 2 3 4 7 2" xfId="12737" xr:uid="{00000000-0005-0000-0000-0000C2310000}"/>
    <cellStyle name="Normal 18 2 3 4 8" xfId="12738" xr:uid="{00000000-0005-0000-0000-0000C3310000}"/>
    <cellStyle name="Normal 18 2 3 4 8 2" xfId="12739" xr:uid="{00000000-0005-0000-0000-0000C4310000}"/>
    <cellStyle name="Normal 18 2 3 4 9" xfId="12740" xr:uid="{00000000-0005-0000-0000-0000C5310000}"/>
    <cellStyle name="Normal 18 2 3 5" xfId="12741" xr:uid="{00000000-0005-0000-0000-0000C6310000}"/>
    <cellStyle name="Normal 18 2 3 5 2" xfId="12742" xr:uid="{00000000-0005-0000-0000-0000C7310000}"/>
    <cellStyle name="Normal 18 2 3 5 2 2" xfId="12743" xr:uid="{00000000-0005-0000-0000-0000C8310000}"/>
    <cellStyle name="Normal 18 2 3 5 2 2 2" xfId="12744" xr:uid="{00000000-0005-0000-0000-0000C9310000}"/>
    <cellStyle name="Normal 18 2 3 5 2 2 2 2" xfId="12745" xr:uid="{00000000-0005-0000-0000-0000CA310000}"/>
    <cellStyle name="Normal 18 2 3 5 2 2 3" xfId="12746" xr:uid="{00000000-0005-0000-0000-0000CB310000}"/>
    <cellStyle name="Normal 18 2 3 5 2 3" xfId="12747" xr:uid="{00000000-0005-0000-0000-0000CC310000}"/>
    <cellStyle name="Normal 18 2 3 5 2 3 2" xfId="12748" xr:uid="{00000000-0005-0000-0000-0000CD310000}"/>
    <cellStyle name="Normal 18 2 3 5 2 3 2 2" xfId="12749" xr:uid="{00000000-0005-0000-0000-0000CE310000}"/>
    <cellStyle name="Normal 18 2 3 5 2 3 3" xfId="12750" xr:uid="{00000000-0005-0000-0000-0000CF310000}"/>
    <cellStyle name="Normal 18 2 3 5 2 4" xfId="12751" xr:uid="{00000000-0005-0000-0000-0000D0310000}"/>
    <cellStyle name="Normal 18 2 3 5 2 4 2" xfId="12752" xr:uid="{00000000-0005-0000-0000-0000D1310000}"/>
    <cellStyle name="Normal 18 2 3 5 2 4 2 2" xfId="12753" xr:uid="{00000000-0005-0000-0000-0000D2310000}"/>
    <cellStyle name="Normal 18 2 3 5 2 4 3" xfId="12754" xr:uid="{00000000-0005-0000-0000-0000D3310000}"/>
    <cellStyle name="Normal 18 2 3 5 2 5" xfId="12755" xr:uid="{00000000-0005-0000-0000-0000D4310000}"/>
    <cellStyle name="Normal 18 2 3 5 2 5 2" xfId="12756" xr:uid="{00000000-0005-0000-0000-0000D5310000}"/>
    <cellStyle name="Normal 18 2 3 5 2 6" xfId="12757" xr:uid="{00000000-0005-0000-0000-0000D6310000}"/>
    <cellStyle name="Normal 18 2 3 5 2 6 2" xfId="12758" xr:uid="{00000000-0005-0000-0000-0000D7310000}"/>
    <cellStyle name="Normal 18 2 3 5 2 7" xfId="12759" xr:uid="{00000000-0005-0000-0000-0000D8310000}"/>
    <cellStyle name="Normal 18 2 3 5 3" xfId="12760" xr:uid="{00000000-0005-0000-0000-0000D9310000}"/>
    <cellStyle name="Normal 18 2 3 5 3 2" xfId="12761" xr:uid="{00000000-0005-0000-0000-0000DA310000}"/>
    <cellStyle name="Normal 18 2 3 5 3 2 2" xfId="12762" xr:uid="{00000000-0005-0000-0000-0000DB310000}"/>
    <cellStyle name="Normal 18 2 3 5 3 3" xfId="12763" xr:uid="{00000000-0005-0000-0000-0000DC310000}"/>
    <cellStyle name="Normal 18 2 3 5 4" xfId="12764" xr:uid="{00000000-0005-0000-0000-0000DD310000}"/>
    <cellStyle name="Normal 18 2 3 5 4 2" xfId="12765" xr:uid="{00000000-0005-0000-0000-0000DE310000}"/>
    <cellStyle name="Normal 18 2 3 5 4 2 2" xfId="12766" xr:uid="{00000000-0005-0000-0000-0000DF310000}"/>
    <cellStyle name="Normal 18 2 3 5 4 3" xfId="12767" xr:uid="{00000000-0005-0000-0000-0000E0310000}"/>
    <cellStyle name="Normal 18 2 3 5 5" xfId="12768" xr:uid="{00000000-0005-0000-0000-0000E1310000}"/>
    <cellStyle name="Normal 18 2 3 5 5 2" xfId="12769" xr:uid="{00000000-0005-0000-0000-0000E2310000}"/>
    <cellStyle name="Normal 18 2 3 5 5 2 2" xfId="12770" xr:uid="{00000000-0005-0000-0000-0000E3310000}"/>
    <cellStyle name="Normal 18 2 3 5 5 3" xfId="12771" xr:uid="{00000000-0005-0000-0000-0000E4310000}"/>
    <cellStyle name="Normal 18 2 3 5 6" xfId="12772" xr:uid="{00000000-0005-0000-0000-0000E5310000}"/>
    <cellStyle name="Normal 18 2 3 5 6 2" xfId="12773" xr:uid="{00000000-0005-0000-0000-0000E6310000}"/>
    <cellStyle name="Normal 18 2 3 5 7" xfId="12774" xr:uid="{00000000-0005-0000-0000-0000E7310000}"/>
    <cellStyle name="Normal 18 2 3 5 7 2" xfId="12775" xr:uid="{00000000-0005-0000-0000-0000E8310000}"/>
    <cellStyle name="Normal 18 2 3 5 8" xfId="12776" xr:uid="{00000000-0005-0000-0000-0000E9310000}"/>
    <cellStyle name="Normal 18 2 3 6" xfId="12777" xr:uid="{00000000-0005-0000-0000-0000EA310000}"/>
    <cellStyle name="Normal 18 2 3 6 2" xfId="12778" xr:uid="{00000000-0005-0000-0000-0000EB310000}"/>
    <cellStyle name="Normal 18 2 3 6 2 2" xfId="12779" xr:uid="{00000000-0005-0000-0000-0000EC310000}"/>
    <cellStyle name="Normal 18 2 3 6 2 2 2" xfId="12780" xr:uid="{00000000-0005-0000-0000-0000ED310000}"/>
    <cellStyle name="Normal 18 2 3 6 2 3" xfId="12781" xr:uid="{00000000-0005-0000-0000-0000EE310000}"/>
    <cellStyle name="Normal 18 2 3 6 3" xfId="12782" xr:uid="{00000000-0005-0000-0000-0000EF310000}"/>
    <cellStyle name="Normal 18 2 3 6 3 2" xfId="12783" xr:uid="{00000000-0005-0000-0000-0000F0310000}"/>
    <cellStyle name="Normal 18 2 3 6 3 2 2" xfId="12784" xr:uid="{00000000-0005-0000-0000-0000F1310000}"/>
    <cellStyle name="Normal 18 2 3 6 3 3" xfId="12785" xr:uid="{00000000-0005-0000-0000-0000F2310000}"/>
    <cellStyle name="Normal 18 2 3 6 4" xfId="12786" xr:uid="{00000000-0005-0000-0000-0000F3310000}"/>
    <cellStyle name="Normal 18 2 3 6 4 2" xfId="12787" xr:uid="{00000000-0005-0000-0000-0000F4310000}"/>
    <cellStyle name="Normal 18 2 3 6 4 2 2" xfId="12788" xr:uid="{00000000-0005-0000-0000-0000F5310000}"/>
    <cellStyle name="Normal 18 2 3 6 4 3" xfId="12789" xr:uid="{00000000-0005-0000-0000-0000F6310000}"/>
    <cellStyle name="Normal 18 2 3 6 5" xfId="12790" xr:uid="{00000000-0005-0000-0000-0000F7310000}"/>
    <cellStyle name="Normal 18 2 3 6 5 2" xfId="12791" xr:uid="{00000000-0005-0000-0000-0000F8310000}"/>
    <cellStyle name="Normal 18 2 3 6 6" xfId="12792" xr:uid="{00000000-0005-0000-0000-0000F9310000}"/>
    <cellStyle name="Normal 18 2 3 6 6 2" xfId="12793" xr:uid="{00000000-0005-0000-0000-0000FA310000}"/>
    <cellStyle name="Normal 18 2 3 6 7" xfId="12794" xr:uid="{00000000-0005-0000-0000-0000FB310000}"/>
    <cellStyle name="Normal 18 2 3 7" xfId="12795" xr:uid="{00000000-0005-0000-0000-0000FC310000}"/>
    <cellStyle name="Normal 18 2 3 7 2" xfId="12796" xr:uid="{00000000-0005-0000-0000-0000FD310000}"/>
    <cellStyle name="Normal 18 2 3 7 2 2" xfId="12797" xr:uid="{00000000-0005-0000-0000-0000FE310000}"/>
    <cellStyle name="Normal 18 2 3 7 2 2 2" xfId="12798" xr:uid="{00000000-0005-0000-0000-0000FF310000}"/>
    <cellStyle name="Normal 18 2 3 7 2 3" xfId="12799" xr:uid="{00000000-0005-0000-0000-000000320000}"/>
    <cellStyle name="Normal 18 2 3 7 3" xfId="12800" xr:uid="{00000000-0005-0000-0000-000001320000}"/>
    <cellStyle name="Normal 18 2 3 7 3 2" xfId="12801" xr:uid="{00000000-0005-0000-0000-000002320000}"/>
    <cellStyle name="Normal 18 2 3 7 3 2 2" xfId="12802" xr:uid="{00000000-0005-0000-0000-000003320000}"/>
    <cellStyle name="Normal 18 2 3 7 3 3" xfId="12803" xr:uid="{00000000-0005-0000-0000-000004320000}"/>
    <cellStyle name="Normal 18 2 3 7 4" xfId="12804" xr:uid="{00000000-0005-0000-0000-000005320000}"/>
    <cellStyle name="Normal 18 2 3 7 4 2" xfId="12805" xr:uid="{00000000-0005-0000-0000-000006320000}"/>
    <cellStyle name="Normal 18 2 3 7 4 2 2" xfId="12806" xr:uid="{00000000-0005-0000-0000-000007320000}"/>
    <cellStyle name="Normal 18 2 3 7 4 3" xfId="12807" xr:uid="{00000000-0005-0000-0000-000008320000}"/>
    <cellStyle name="Normal 18 2 3 7 5" xfId="12808" xr:uid="{00000000-0005-0000-0000-000009320000}"/>
    <cellStyle name="Normal 18 2 3 7 5 2" xfId="12809" xr:uid="{00000000-0005-0000-0000-00000A320000}"/>
    <cellStyle name="Normal 18 2 3 7 6" xfId="12810" xr:uid="{00000000-0005-0000-0000-00000B320000}"/>
    <cellStyle name="Normal 18 2 3 7 6 2" xfId="12811" xr:uid="{00000000-0005-0000-0000-00000C320000}"/>
    <cellStyle name="Normal 18 2 3 7 7" xfId="12812" xr:uid="{00000000-0005-0000-0000-00000D320000}"/>
    <cellStyle name="Normal 18 2 3 8" xfId="12813" xr:uid="{00000000-0005-0000-0000-00000E320000}"/>
    <cellStyle name="Normal 18 2 3 8 2" xfId="12814" xr:uid="{00000000-0005-0000-0000-00000F320000}"/>
    <cellStyle name="Normal 18 2 3 8 2 2" xfId="12815" xr:uid="{00000000-0005-0000-0000-000010320000}"/>
    <cellStyle name="Normal 18 2 3 8 3" xfId="12816" xr:uid="{00000000-0005-0000-0000-000011320000}"/>
    <cellStyle name="Normal 18 2 3 9" xfId="12817" xr:uid="{00000000-0005-0000-0000-000012320000}"/>
    <cellStyle name="Normal 18 2 3 9 2" xfId="12818" xr:uid="{00000000-0005-0000-0000-000013320000}"/>
    <cellStyle name="Normal 18 2 3 9 2 2" xfId="12819" xr:uid="{00000000-0005-0000-0000-000014320000}"/>
    <cellStyle name="Normal 18 2 3 9 3" xfId="12820" xr:uid="{00000000-0005-0000-0000-000015320000}"/>
    <cellStyle name="Normal 18 2 3_Confidential Information" xfId="12821" xr:uid="{00000000-0005-0000-0000-000016320000}"/>
    <cellStyle name="Normal 18 2 4" xfId="12822" xr:uid="{00000000-0005-0000-0000-000017320000}"/>
    <cellStyle name="Normal 18 2 4 10" xfId="12823" xr:uid="{00000000-0005-0000-0000-000018320000}"/>
    <cellStyle name="Normal 18 2 4 10 2" xfId="12824" xr:uid="{00000000-0005-0000-0000-000019320000}"/>
    <cellStyle name="Normal 18 2 4 11" xfId="12825" xr:uid="{00000000-0005-0000-0000-00001A320000}"/>
    <cellStyle name="Normal 18 2 4 2" xfId="12826" xr:uid="{00000000-0005-0000-0000-00001B320000}"/>
    <cellStyle name="Normal 18 2 4 2 2" xfId="12827" xr:uid="{00000000-0005-0000-0000-00001C320000}"/>
    <cellStyle name="Normal 18 2 4 2 2 2" xfId="12828" xr:uid="{00000000-0005-0000-0000-00001D320000}"/>
    <cellStyle name="Normal 18 2 4 2 2 2 2" xfId="12829" xr:uid="{00000000-0005-0000-0000-00001E320000}"/>
    <cellStyle name="Normal 18 2 4 2 2 2 2 2" xfId="12830" xr:uid="{00000000-0005-0000-0000-00001F320000}"/>
    <cellStyle name="Normal 18 2 4 2 2 2 3" xfId="12831" xr:uid="{00000000-0005-0000-0000-000020320000}"/>
    <cellStyle name="Normal 18 2 4 2 2 3" xfId="12832" xr:uid="{00000000-0005-0000-0000-000021320000}"/>
    <cellStyle name="Normal 18 2 4 2 2 3 2" xfId="12833" xr:uid="{00000000-0005-0000-0000-000022320000}"/>
    <cellStyle name="Normal 18 2 4 2 2 3 2 2" xfId="12834" xr:uid="{00000000-0005-0000-0000-000023320000}"/>
    <cellStyle name="Normal 18 2 4 2 2 3 3" xfId="12835" xr:uid="{00000000-0005-0000-0000-000024320000}"/>
    <cellStyle name="Normal 18 2 4 2 2 4" xfId="12836" xr:uid="{00000000-0005-0000-0000-000025320000}"/>
    <cellStyle name="Normal 18 2 4 2 2 4 2" xfId="12837" xr:uid="{00000000-0005-0000-0000-000026320000}"/>
    <cellStyle name="Normal 18 2 4 2 2 4 2 2" xfId="12838" xr:uid="{00000000-0005-0000-0000-000027320000}"/>
    <cellStyle name="Normal 18 2 4 2 2 4 3" xfId="12839" xr:uid="{00000000-0005-0000-0000-000028320000}"/>
    <cellStyle name="Normal 18 2 4 2 2 5" xfId="12840" xr:uid="{00000000-0005-0000-0000-000029320000}"/>
    <cellStyle name="Normal 18 2 4 2 2 5 2" xfId="12841" xr:uid="{00000000-0005-0000-0000-00002A320000}"/>
    <cellStyle name="Normal 18 2 4 2 2 6" xfId="12842" xr:uid="{00000000-0005-0000-0000-00002B320000}"/>
    <cellStyle name="Normal 18 2 4 2 2 6 2" xfId="12843" xr:uid="{00000000-0005-0000-0000-00002C320000}"/>
    <cellStyle name="Normal 18 2 4 2 2 7" xfId="12844" xr:uid="{00000000-0005-0000-0000-00002D320000}"/>
    <cellStyle name="Normal 18 2 4 2 3" xfId="12845" xr:uid="{00000000-0005-0000-0000-00002E320000}"/>
    <cellStyle name="Normal 18 2 4 2 3 2" xfId="12846" xr:uid="{00000000-0005-0000-0000-00002F320000}"/>
    <cellStyle name="Normal 18 2 4 2 3 2 2" xfId="12847" xr:uid="{00000000-0005-0000-0000-000030320000}"/>
    <cellStyle name="Normal 18 2 4 2 3 2 2 2" xfId="12848" xr:uid="{00000000-0005-0000-0000-000031320000}"/>
    <cellStyle name="Normal 18 2 4 2 3 2 3" xfId="12849" xr:uid="{00000000-0005-0000-0000-000032320000}"/>
    <cellStyle name="Normal 18 2 4 2 3 3" xfId="12850" xr:uid="{00000000-0005-0000-0000-000033320000}"/>
    <cellStyle name="Normal 18 2 4 2 3 3 2" xfId="12851" xr:uid="{00000000-0005-0000-0000-000034320000}"/>
    <cellStyle name="Normal 18 2 4 2 3 3 2 2" xfId="12852" xr:uid="{00000000-0005-0000-0000-000035320000}"/>
    <cellStyle name="Normal 18 2 4 2 3 3 3" xfId="12853" xr:uid="{00000000-0005-0000-0000-000036320000}"/>
    <cellStyle name="Normal 18 2 4 2 3 4" xfId="12854" xr:uid="{00000000-0005-0000-0000-000037320000}"/>
    <cellStyle name="Normal 18 2 4 2 3 4 2" xfId="12855" xr:uid="{00000000-0005-0000-0000-000038320000}"/>
    <cellStyle name="Normal 18 2 4 2 3 4 2 2" xfId="12856" xr:uid="{00000000-0005-0000-0000-000039320000}"/>
    <cellStyle name="Normal 18 2 4 2 3 4 3" xfId="12857" xr:uid="{00000000-0005-0000-0000-00003A320000}"/>
    <cellStyle name="Normal 18 2 4 2 3 5" xfId="12858" xr:uid="{00000000-0005-0000-0000-00003B320000}"/>
    <cellStyle name="Normal 18 2 4 2 3 5 2" xfId="12859" xr:uid="{00000000-0005-0000-0000-00003C320000}"/>
    <cellStyle name="Normal 18 2 4 2 3 6" xfId="12860" xr:uid="{00000000-0005-0000-0000-00003D320000}"/>
    <cellStyle name="Normal 18 2 4 2 3 6 2" xfId="12861" xr:uid="{00000000-0005-0000-0000-00003E320000}"/>
    <cellStyle name="Normal 18 2 4 2 3 7" xfId="12862" xr:uid="{00000000-0005-0000-0000-00003F320000}"/>
    <cellStyle name="Normal 18 2 4 2 4" xfId="12863" xr:uid="{00000000-0005-0000-0000-000040320000}"/>
    <cellStyle name="Normal 18 2 4 2 4 2" xfId="12864" xr:uid="{00000000-0005-0000-0000-000041320000}"/>
    <cellStyle name="Normal 18 2 4 2 4 2 2" xfId="12865" xr:uid="{00000000-0005-0000-0000-000042320000}"/>
    <cellStyle name="Normal 18 2 4 2 4 3" xfId="12866" xr:uid="{00000000-0005-0000-0000-000043320000}"/>
    <cellStyle name="Normal 18 2 4 2 5" xfId="12867" xr:uid="{00000000-0005-0000-0000-000044320000}"/>
    <cellStyle name="Normal 18 2 4 2 5 2" xfId="12868" xr:uid="{00000000-0005-0000-0000-000045320000}"/>
    <cellStyle name="Normal 18 2 4 2 5 2 2" xfId="12869" xr:uid="{00000000-0005-0000-0000-000046320000}"/>
    <cellStyle name="Normal 18 2 4 2 5 3" xfId="12870" xr:uid="{00000000-0005-0000-0000-000047320000}"/>
    <cellStyle name="Normal 18 2 4 2 6" xfId="12871" xr:uid="{00000000-0005-0000-0000-000048320000}"/>
    <cellStyle name="Normal 18 2 4 2 6 2" xfId="12872" xr:uid="{00000000-0005-0000-0000-000049320000}"/>
    <cellStyle name="Normal 18 2 4 2 6 2 2" xfId="12873" xr:uid="{00000000-0005-0000-0000-00004A320000}"/>
    <cellStyle name="Normal 18 2 4 2 6 3" xfId="12874" xr:uid="{00000000-0005-0000-0000-00004B320000}"/>
    <cellStyle name="Normal 18 2 4 2 7" xfId="12875" xr:uid="{00000000-0005-0000-0000-00004C320000}"/>
    <cellStyle name="Normal 18 2 4 2 7 2" xfId="12876" xr:uid="{00000000-0005-0000-0000-00004D320000}"/>
    <cellStyle name="Normal 18 2 4 2 8" xfId="12877" xr:uid="{00000000-0005-0000-0000-00004E320000}"/>
    <cellStyle name="Normal 18 2 4 2 8 2" xfId="12878" xr:uid="{00000000-0005-0000-0000-00004F320000}"/>
    <cellStyle name="Normal 18 2 4 2 9" xfId="12879" xr:uid="{00000000-0005-0000-0000-000050320000}"/>
    <cellStyle name="Normal 18 2 4 3" xfId="12880" xr:uid="{00000000-0005-0000-0000-000051320000}"/>
    <cellStyle name="Normal 18 2 4 3 2" xfId="12881" xr:uid="{00000000-0005-0000-0000-000052320000}"/>
    <cellStyle name="Normal 18 2 4 3 2 2" xfId="12882" xr:uid="{00000000-0005-0000-0000-000053320000}"/>
    <cellStyle name="Normal 18 2 4 3 2 2 2" xfId="12883" xr:uid="{00000000-0005-0000-0000-000054320000}"/>
    <cellStyle name="Normal 18 2 4 3 2 2 2 2" xfId="12884" xr:uid="{00000000-0005-0000-0000-000055320000}"/>
    <cellStyle name="Normal 18 2 4 3 2 2 3" xfId="12885" xr:uid="{00000000-0005-0000-0000-000056320000}"/>
    <cellStyle name="Normal 18 2 4 3 2 3" xfId="12886" xr:uid="{00000000-0005-0000-0000-000057320000}"/>
    <cellStyle name="Normal 18 2 4 3 2 3 2" xfId="12887" xr:uid="{00000000-0005-0000-0000-000058320000}"/>
    <cellStyle name="Normal 18 2 4 3 2 3 2 2" xfId="12888" xr:uid="{00000000-0005-0000-0000-000059320000}"/>
    <cellStyle name="Normal 18 2 4 3 2 3 3" xfId="12889" xr:uid="{00000000-0005-0000-0000-00005A320000}"/>
    <cellStyle name="Normal 18 2 4 3 2 4" xfId="12890" xr:uid="{00000000-0005-0000-0000-00005B320000}"/>
    <cellStyle name="Normal 18 2 4 3 2 4 2" xfId="12891" xr:uid="{00000000-0005-0000-0000-00005C320000}"/>
    <cellStyle name="Normal 18 2 4 3 2 4 2 2" xfId="12892" xr:uid="{00000000-0005-0000-0000-00005D320000}"/>
    <cellStyle name="Normal 18 2 4 3 2 4 3" xfId="12893" xr:uid="{00000000-0005-0000-0000-00005E320000}"/>
    <cellStyle name="Normal 18 2 4 3 2 5" xfId="12894" xr:uid="{00000000-0005-0000-0000-00005F320000}"/>
    <cellStyle name="Normal 18 2 4 3 2 5 2" xfId="12895" xr:uid="{00000000-0005-0000-0000-000060320000}"/>
    <cellStyle name="Normal 18 2 4 3 2 6" xfId="12896" xr:uid="{00000000-0005-0000-0000-000061320000}"/>
    <cellStyle name="Normal 18 2 4 3 2 6 2" xfId="12897" xr:uid="{00000000-0005-0000-0000-000062320000}"/>
    <cellStyle name="Normal 18 2 4 3 2 7" xfId="12898" xr:uid="{00000000-0005-0000-0000-000063320000}"/>
    <cellStyle name="Normal 18 2 4 3 3" xfId="12899" xr:uid="{00000000-0005-0000-0000-000064320000}"/>
    <cellStyle name="Normal 18 2 4 3 3 2" xfId="12900" xr:uid="{00000000-0005-0000-0000-000065320000}"/>
    <cellStyle name="Normal 18 2 4 3 3 2 2" xfId="12901" xr:uid="{00000000-0005-0000-0000-000066320000}"/>
    <cellStyle name="Normal 18 2 4 3 3 3" xfId="12902" xr:uid="{00000000-0005-0000-0000-000067320000}"/>
    <cellStyle name="Normal 18 2 4 3 4" xfId="12903" xr:uid="{00000000-0005-0000-0000-000068320000}"/>
    <cellStyle name="Normal 18 2 4 3 4 2" xfId="12904" xr:uid="{00000000-0005-0000-0000-000069320000}"/>
    <cellStyle name="Normal 18 2 4 3 4 2 2" xfId="12905" xr:uid="{00000000-0005-0000-0000-00006A320000}"/>
    <cellStyle name="Normal 18 2 4 3 4 3" xfId="12906" xr:uid="{00000000-0005-0000-0000-00006B320000}"/>
    <cellStyle name="Normal 18 2 4 3 5" xfId="12907" xr:uid="{00000000-0005-0000-0000-00006C320000}"/>
    <cellStyle name="Normal 18 2 4 3 5 2" xfId="12908" xr:uid="{00000000-0005-0000-0000-00006D320000}"/>
    <cellStyle name="Normal 18 2 4 3 5 2 2" xfId="12909" xr:uid="{00000000-0005-0000-0000-00006E320000}"/>
    <cellStyle name="Normal 18 2 4 3 5 3" xfId="12910" xr:uid="{00000000-0005-0000-0000-00006F320000}"/>
    <cellStyle name="Normal 18 2 4 3 6" xfId="12911" xr:uid="{00000000-0005-0000-0000-000070320000}"/>
    <cellStyle name="Normal 18 2 4 3 6 2" xfId="12912" xr:uid="{00000000-0005-0000-0000-000071320000}"/>
    <cellStyle name="Normal 18 2 4 3 7" xfId="12913" xr:uid="{00000000-0005-0000-0000-000072320000}"/>
    <cellStyle name="Normal 18 2 4 3 7 2" xfId="12914" xr:uid="{00000000-0005-0000-0000-000073320000}"/>
    <cellStyle name="Normal 18 2 4 3 8" xfId="12915" xr:uid="{00000000-0005-0000-0000-000074320000}"/>
    <cellStyle name="Normal 18 2 4 4" xfId="12916" xr:uid="{00000000-0005-0000-0000-000075320000}"/>
    <cellStyle name="Normal 18 2 4 4 2" xfId="12917" xr:uid="{00000000-0005-0000-0000-000076320000}"/>
    <cellStyle name="Normal 18 2 4 4 2 2" xfId="12918" xr:uid="{00000000-0005-0000-0000-000077320000}"/>
    <cellStyle name="Normal 18 2 4 4 2 2 2" xfId="12919" xr:uid="{00000000-0005-0000-0000-000078320000}"/>
    <cellStyle name="Normal 18 2 4 4 2 3" xfId="12920" xr:uid="{00000000-0005-0000-0000-000079320000}"/>
    <cellStyle name="Normal 18 2 4 4 3" xfId="12921" xr:uid="{00000000-0005-0000-0000-00007A320000}"/>
    <cellStyle name="Normal 18 2 4 4 3 2" xfId="12922" xr:uid="{00000000-0005-0000-0000-00007B320000}"/>
    <cellStyle name="Normal 18 2 4 4 3 2 2" xfId="12923" xr:uid="{00000000-0005-0000-0000-00007C320000}"/>
    <cellStyle name="Normal 18 2 4 4 3 3" xfId="12924" xr:uid="{00000000-0005-0000-0000-00007D320000}"/>
    <cellStyle name="Normal 18 2 4 4 4" xfId="12925" xr:uid="{00000000-0005-0000-0000-00007E320000}"/>
    <cellStyle name="Normal 18 2 4 4 4 2" xfId="12926" xr:uid="{00000000-0005-0000-0000-00007F320000}"/>
    <cellStyle name="Normal 18 2 4 4 4 2 2" xfId="12927" xr:uid="{00000000-0005-0000-0000-000080320000}"/>
    <cellStyle name="Normal 18 2 4 4 4 3" xfId="12928" xr:uid="{00000000-0005-0000-0000-000081320000}"/>
    <cellStyle name="Normal 18 2 4 4 5" xfId="12929" xr:uid="{00000000-0005-0000-0000-000082320000}"/>
    <cellStyle name="Normal 18 2 4 4 5 2" xfId="12930" xr:uid="{00000000-0005-0000-0000-000083320000}"/>
    <cellStyle name="Normal 18 2 4 4 6" xfId="12931" xr:uid="{00000000-0005-0000-0000-000084320000}"/>
    <cellStyle name="Normal 18 2 4 4 6 2" xfId="12932" xr:uid="{00000000-0005-0000-0000-000085320000}"/>
    <cellStyle name="Normal 18 2 4 4 7" xfId="12933" xr:uid="{00000000-0005-0000-0000-000086320000}"/>
    <cellStyle name="Normal 18 2 4 5" xfId="12934" xr:uid="{00000000-0005-0000-0000-000087320000}"/>
    <cellStyle name="Normal 18 2 4 5 2" xfId="12935" xr:uid="{00000000-0005-0000-0000-000088320000}"/>
    <cellStyle name="Normal 18 2 4 5 2 2" xfId="12936" xr:uid="{00000000-0005-0000-0000-000089320000}"/>
    <cellStyle name="Normal 18 2 4 5 2 2 2" xfId="12937" xr:uid="{00000000-0005-0000-0000-00008A320000}"/>
    <cellStyle name="Normal 18 2 4 5 2 3" xfId="12938" xr:uid="{00000000-0005-0000-0000-00008B320000}"/>
    <cellStyle name="Normal 18 2 4 5 3" xfId="12939" xr:uid="{00000000-0005-0000-0000-00008C320000}"/>
    <cellStyle name="Normal 18 2 4 5 3 2" xfId="12940" xr:uid="{00000000-0005-0000-0000-00008D320000}"/>
    <cellStyle name="Normal 18 2 4 5 3 2 2" xfId="12941" xr:uid="{00000000-0005-0000-0000-00008E320000}"/>
    <cellStyle name="Normal 18 2 4 5 3 3" xfId="12942" xr:uid="{00000000-0005-0000-0000-00008F320000}"/>
    <cellStyle name="Normal 18 2 4 5 4" xfId="12943" xr:uid="{00000000-0005-0000-0000-000090320000}"/>
    <cellStyle name="Normal 18 2 4 5 4 2" xfId="12944" xr:uid="{00000000-0005-0000-0000-000091320000}"/>
    <cellStyle name="Normal 18 2 4 5 4 2 2" xfId="12945" xr:uid="{00000000-0005-0000-0000-000092320000}"/>
    <cellStyle name="Normal 18 2 4 5 4 3" xfId="12946" xr:uid="{00000000-0005-0000-0000-000093320000}"/>
    <cellStyle name="Normal 18 2 4 5 5" xfId="12947" xr:uid="{00000000-0005-0000-0000-000094320000}"/>
    <cellStyle name="Normal 18 2 4 5 5 2" xfId="12948" xr:uid="{00000000-0005-0000-0000-000095320000}"/>
    <cellStyle name="Normal 18 2 4 5 6" xfId="12949" xr:uid="{00000000-0005-0000-0000-000096320000}"/>
    <cellStyle name="Normal 18 2 4 5 6 2" xfId="12950" xr:uid="{00000000-0005-0000-0000-000097320000}"/>
    <cellStyle name="Normal 18 2 4 5 7" xfId="12951" xr:uid="{00000000-0005-0000-0000-000098320000}"/>
    <cellStyle name="Normal 18 2 4 6" xfId="12952" xr:uid="{00000000-0005-0000-0000-000099320000}"/>
    <cellStyle name="Normal 18 2 4 6 2" xfId="12953" xr:uid="{00000000-0005-0000-0000-00009A320000}"/>
    <cellStyle name="Normal 18 2 4 6 2 2" xfId="12954" xr:uid="{00000000-0005-0000-0000-00009B320000}"/>
    <cellStyle name="Normal 18 2 4 6 3" xfId="12955" xr:uid="{00000000-0005-0000-0000-00009C320000}"/>
    <cellStyle name="Normal 18 2 4 7" xfId="12956" xr:uid="{00000000-0005-0000-0000-00009D320000}"/>
    <cellStyle name="Normal 18 2 4 7 2" xfId="12957" xr:uid="{00000000-0005-0000-0000-00009E320000}"/>
    <cellStyle name="Normal 18 2 4 7 2 2" xfId="12958" xr:uid="{00000000-0005-0000-0000-00009F320000}"/>
    <cellStyle name="Normal 18 2 4 7 3" xfId="12959" xr:uid="{00000000-0005-0000-0000-0000A0320000}"/>
    <cellStyle name="Normal 18 2 4 8" xfId="12960" xr:uid="{00000000-0005-0000-0000-0000A1320000}"/>
    <cellStyle name="Normal 18 2 4 8 2" xfId="12961" xr:uid="{00000000-0005-0000-0000-0000A2320000}"/>
    <cellStyle name="Normal 18 2 4 8 2 2" xfId="12962" xr:uid="{00000000-0005-0000-0000-0000A3320000}"/>
    <cellStyle name="Normal 18 2 4 8 3" xfId="12963" xr:uid="{00000000-0005-0000-0000-0000A4320000}"/>
    <cellStyle name="Normal 18 2 4 9" xfId="12964" xr:uid="{00000000-0005-0000-0000-0000A5320000}"/>
    <cellStyle name="Normal 18 2 4 9 2" xfId="12965" xr:uid="{00000000-0005-0000-0000-0000A6320000}"/>
    <cellStyle name="Normal 18 2 5" xfId="12966" xr:uid="{00000000-0005-0000-0000-0000A7320000}"/>
    <cellStyle name="Normal 18 2 5 10" xfId="12967" xr:uid="{00000000-0005-0000-0000-0000A8320000}"/>
    <cellStyle name="Normal 18 2 5 10 2" xfId="12968" xr:uid="{00000000-0005-0000-0000-0000A9320000}"/>
    <cellStyle name="Normal 18 2 5 11" xfId="12969" xr:uid="{00000000-0005-0000-0000-0000AA320000}"/>
    <cellStyle name="Normal 18 2 5 2" xfId="12970" xr:uid="{00000000-0005-0000-0000-0000AB320000}"/>
    <cellStyle name="Normal 18 2 5 2 2" xfId="12971" xr:uid="{00000000-0005-0000-0000-0000AC320000}"/>
    <cellStyle name="Normal 18 2 5 2 2 2" xfId="12972" xr:uid="{00000000-0005-0000-0000-0000AD320000}"/>
    <cellStyle name="Normal 18 2 5 2 2 2 2" xfId="12973" xr:uid="{00000000-0005-0000-0000-0000AE320000}"/>
    <cellStyle name="Normal 18 2 5 2 2 2 2 2" xfId="12974" xr:uid="{00000000-0005-0000-0000-0000AF320000}"/>
    <cellStyle name="Normal 18 2 5 2 2 2 3" xfId="12975" xr:uid="{00000000-0005-0000-0000-0000B0320000}"/>
    <cellStyle name="Normal 18 2 5 2 2 3" xfId="12976" xr:uid="{00000000-0005-0000-0000-0000B1320000}"/>
    <cellStyle name="Normal 18 2 5 2 2 3 2" xfId="12977" xr:uid="{00000000-0005-0000-0000-0000B2320000}"/>
    <cellStyle name="Normal 18 2 5 2 2 3 2 2" xfId="12978" xr:uid="{00000000-0005-0000-0000-0000B3320000}"/>
    <cellStyle name="Normal 18 2 5 2 2 3 3" xfId="12979" xr:uid="{00000000-0005-0000-0000-0000B4320000}"/>
    <cellStyle name="Normal 18 2 5 2 2 4" xfId="12980" xr:uid="{00000000-0005-0000-0000-0000B5320000}"/>
    <cellStyle name="Normal 18 2 5 2 2 4 2" xfId="12981" xr:uid="{00000000-0005-0000-0000-0000B6320000}"/>
    <cellStyle name="Normal 18 2 5 2 2 4 2 2" xfId="12982" xr:uid="{00000000-0005-0000-0000-0000B7320000}"/>
    <cellStyle name="Normal 18 2 5 2 2 4 3" xfId="12983" xr:uid="{00000000-0005-0000-0000-0000B8320000}"/>
    <cellStyle name="Normal 18 2 5 2 2 5" xfId="12984" xr:uid="{00000000-0005-0000-0000-0000B9320000}"/>
    <cellStyle name="Normal 18 2 5 2 2 5 2" xfId="12985" xr:uid="{00000000-0005-0000-0000-0000BA320000}"/>
    <cellStyle name="Normal 18 2 5 2 2 6" xfId="12986" xr:uid="{00000000-0005-0000-0000-0000BB320000}"/>
    <cellStyle name="Normal 18 2 5 2 2 6 2" xfId="12987" xr:uid="{00000000-0005-0000-0000-0000BC320000}"/>
    <cellStyle name="Normal 18 2 5 2 2 7" xfId="12988" xr:uid="{00000000-0005-0000-0000-0000BD320000}"/>
    <cellStyle name="Normal 18 2 5 2 3" xfId="12989" xr:uid="{00000000-0005-0000-0000-0000BE320000}"/>
    <cellStyle name="Normal 18 2 5 2 3 2" xfId="12990" xr:uid="{00000000-0005-0000-0000-0000BF320000}"/>
    <cellStyle name="Normal 18 2 5 2 3 2 2" xfId="12991" xr:uid="{00000000-0005-0000-0000-0000C0320000}"/>
    <cellStyle name="Normal 18 2 5 2 3 2 2 2" xfId="12992" xr:uid="{00000000-0005-0000-0000-0000C1320000}"/>
    <cellStyle name="Normal 18 2 5 2 3 2 3" xfId="12993" xr:uid="{00000000-0005-0000-0000-0000C2320000}"/>
    <cellStyle name="Normal 18 2 5 2 3 3" xfId="12994" xr:uid="{00000000-0005-0000-0000-0000C3320000}"/>
    <cellStyle name="Normal 18 2 5 2 3 3 2" xfId="12995" xr:uid="{00000000-0005-0000-0000-0000C4320000}"/>
    <cellStyle name="Normal 18 2 5 2 3 3 2 2" xfId="12996" xr:uid="{00000000-0005-0000-0000-0000C5320000}"/>
    <cellStyle name="Normal 18 2 5 2 3 3 3" xfId="12997" xr:uid="{00000000-0005-0000-0000-0000C6320000}"/>
    <cellStyle name="Normal 18 2 5 2 3 4" xfId="12998" xr:uid="{00000000-0005-0000-0000-0000C7320000}"/>
    <cellStyle name="Normal 18 2 5 2 3 4 2" xfId="12999" xr:uid="{00000000-0005-0000-0000-0000C8320000}"/>
    <cellStyle name="Normal 18 2 5 2 3 4 2 2" xfId="13000" xr:uid="{00000000-0005-0000-0000-0000C9320000}"/>
    <cellStyle name="Normal 18 2 5 2 3 4 3" xfId="13001" xr:uid="{00000000-0005-0000-0000-0000CA320000}"/>
    <cellStyle name="Normal 18 2 5 2 3 5" xfId="13002" xr:uid="{00000000-0005-0000-0000-0000CB320000}"/>
    <cellStyle name="Normal 18 2 5 2 3 5 2" xfId="13003" xr:uid="{00000000-0005-0000-0000-0000CC320000}"/>
    <cellStyle name="Normal 18 2 5 2 3 6" xfId="13004" xr:uid="{00000000-0005-0000-0000-0000CD320000}"/>
    <cellStyle name="Normal 18 2 5 2 3 6 2" xfId="13005" xr:uid="{00000000-0005-0000-0000-0000CE320000}"/>
    <cellStyle name="Normal 18 2 5 2 3 7" xfId="13006" xr:uid="{00000000-0005-0000-0000-0000CF320000}"/>
    <cellStyle name="Normal 18 2 5 2 4" xfId="13007" xr:uid="{00000000-0005-0000-0000-0000D0320000}"/>
    <cellStyle name="Normal 18 2 5 2 4 2" xfId="13008" xr:uid="{00000000-0005-0000-0000-0000D1320000}"/>
    <cellStyle name="Normal 18 2 5 2 4 2 2" xfId="13009" xr:uid="{00000000-0005-0000-0000-0000D2320000}"/>
    <cellStyle name="Normal 18 2 5 2 4 3" xfId="13010" xr:uid="{00000000-0005-0000-0000-0000D3320000}"/>
    <cellStyle name="Normal 18 2 5 2 5" xfId="13011" xr:uid="{00000000-0005-0000-0000-0000D4320000}"/>
    <cellStyle name="Normal 18 2 5 2 5 2" xfId="13012" xr:uid="{00000000-0005-0000-0000-0000D5320000}"/>
    <cellStyle name="Normal 18 2 5 2 5 2 2" xfId="13013" xr:uid="{00000000-0005-0000-0000-0000D6320000}"/>
    <cellStyle name="Normal 18 2 5 2 5 3" xfId="13014" xr:uid="{00000000-0005-0000-0000-0000D7320000}"/>
    <cellStyle name="Normal 18 2 5 2 6" xfId="13015" xr:uid="{00000000-0005-0000-0000-0000D8320000}"/>
    <cellStyle name="Normal 18 2 5 2 6 2" xfId="13016" xr:uid="{00000000-0005-0000-0000-0000D9320000}"/>
    <cellStyle name="Normal 18 2 5 2 6 2 2" xfId="13017" xr:uid="{00000000-0005-0000-0000-0000DA320000}"/>
    <cellStyle name="Normal 18 2 5 2 6 3" xfId="13018" xr:uid="{00000000-0005-0000-0000-0000DB320000}"/>
    <cellStyle name="Normal 18 2 5 2 7" xfId="13019" xr:uid="{00000000-0005-0000-0000-0000DC320000}"/>
    <cellStyle name="Normal 18 2 5 2 7 2" xfId="13020" xr:uid="{00000000-0005-0000-0000-0000DD320000}"/>
    <cellStyle name="Normal 18 2 5 2 8" xfId="13021" xr:uid="{00000000-0005-0000-0000-0000DE320000}"/>
    <cellStyle name="Normal 18 2 5 2 8 2" xfId="13022" xr:uid="{00000000-0005-0000-0000-0000DF320000}"/>
    <cellStyle name="Normal 18 2 5 2 9" xfId="13023" xr:uid="{00000000-0005-0000-0000-0000E0320000}"/>
    <cellStyle name="Normal 18 2 5 3" xfId="13024" xr:uid="{00000000-0005-0000-0000-0000E1320000}"/>
    <cellStyle name="Normal 18 2 5 3 2" xfId="13025" xr:uid="{00000000-0005-0000-0000-0000E2320000}"/>
    <cellStyle name="Normal 18 2 5 3 2 2" xfId="13026" xr:uid="{00000000-0005-0000-0000-0000E3320000}"/>
    <cellStyle name="Normal 18 2 5 3 2 2 2" xfId="13027" xr:uid="{00000000-0005-0000-0000-0000E4320000}"/>
    <cellStyle name="Normal 18 2 5 3 2 2 2 2" xfId="13028" xr:uid="{00000000-0005-0000-0000-0000E5320000}"/>
    <cellStyle name="Normal 18 2 5 3 2 2 3" xfId="13029" xr:uid="{00000000-0005-0000-0000-0000E6320000}"/>
    <cellStyle name="Normal 18 2 5 3 2 3" xfId="13030" xr:uid="{00000000-0005-0000-0000-0000E7320000}"/>
    <cellStyle name="Normal 18 2 5 3 2 3 2" xfId="13031" xr:uid="{00000000-0005-0000-0000-0000E8320000}"/>
    <cellStyle name="Normal 18 2 5 3 2 3 2 2" xfId="13032" xr:uid="{00000000-0005-0000-0000-0000E9320000}"/>
    <cellStyle name="Normal 18 2 5 3 2 3 3" xfId="13033" xr:uid="{00000000-0005-0000-0000-0000EA320000}"/>
    <cellStyle name="Normal 18 2 5 3 2 4" xfId="13034" xr:uid="{00000000-0005-0000-0000-0000EB320000}"/>
    <cellStyle name="Normal 18 2 5 3 2 4 2" xfId="13035" xr:uid="{00000000-0005-0000-0000-0000EC320000}"/>
    <cellStyle name="Normal 18 2 5 3 2 4 2 2" xfId="13036" xr:uid="{00000000-0005-0000-0000-0000ED320000}"/>
    <cellStyle name="Normal 18 2 5 3 2 4 3" xfId="13037" xr:uid="{00000000-0005-0000-0000-0000EE320000}"/>
    <cellStyle name="Normal 18 2 5 3 2 5" xfId="13038" xr:uid="{00000000-0005-0000-0000-0000EF320000}"/>
    <cellStyle name="Normal 18 2 5 3 2 5 2" xfId="13039" xr:uid="{00000000-0005-0000-0000-0000F0320000}"/>
    <cellStyle name="Normal 18 2 5 3 2 6" xfId="13040" xr:uid="{00000000-0005-0000-0000-0000F1320000}"/>
    <cellStyle name="Normal 18 2 5 3 2 6 2" xfId="13041" xr:uid="{00000000-0005-0000-0000-0000F2320000}"/>
    <cellStyle name="Normal 18 2 5 3 2 7" xfId="13042" xr:uid="{00000000-0005-0000-0000-0000F3320000}"/>
    <cellStyle name="Normal 18 2 5 3 3" xfId="13043" xr:uid="{00000000-0005-0000-0000-0000F4320000}"/>
    <cellStyle name="Normal 18 2 5 3 3 2" xfId="13044" xr:uid="{00000000-0005-0000-0000-0000F5320000}"/>
    <cellStyle name="Normal 18 2 5 3 3 2 2" xfId="13045" xr:uid="{00000000-0005-0000-0000-0000F6320000}"/>
    <cellStyle name="Normal 18 2 5 3 3 3" xfId="13046" xr:uid="{00000000-0005-0000-0000-0000F7320000}"/>
    <cellStyle name="Normal 18 2 5 3 4" xfId="13047" xr:uid="{00000000-0005-0000-0000-0000F8320000}"/>
    <cellStyle name="Normal 18 2 5 3 4 2" xfId="13048" xr:uid="{00000000-0005-0000-0000-0000F9320000}"/>
    <cellStyle name="Normal 18 2 5 3 4 2 2" xfId="13049" xr:uid="{00000000-0005-0000-0000-0000FA320000}"/>
    <cellStyle name="Normal 18 2 5 3 4 3" xfId="13050" xr:uid="{00000000-0005-0000-0000-0000FB320000}"/>
    <cellStyle name="Normal 18 2 5 3 5" xfId="13051" xr:uid="{00000000-0005-0000-0000-0000FC320000}"/>
    <cellStyle name="Normal 18 2 5 3 5 2" xfId="13052" xr:uid="{00000000-0005-0000-0000-0000FD320000}"/>
    <cellStyle name="Normal 18 2 5 3 5 2 2" xfId="13053" xr:uid="{00000000-0005-0000-0000-0000FE320000}"/>
    <cellStyle name="Normal 18 2 5 3 5 3" xfId="13054" xr:uid="{00000000-0005-0000-0000-0000FF320000}"/>
    <cellStyle name="Normal 18 2 5 3 6" xfId="13055" xr:uid="{00000000-0005-0000-0000-000000330000}"/>
    <cellStyle name="Normal 18 2 5 3 6 2" xfId="13056" xr:uid="{00000000-0005-0000-0000-000001330000}"/>
    <cellStyle name="Normal 18 2 5 3 7" xfId="13057" xr:uid="{00000000-0005-0000-0000-000002330000}"/>
    <cellStyle name="Normal 18 2 5 3 7 2" xfId="13058" xr:uid="{00000000-0005-0000-0000-000003330000}"/>
    <cellStyle name="Normal 18 2 5 3 8" xfId="13059" xr:uid="{00000000-0005-0000-0000-000004330000}"/>
    <cellStyle name="Normal 18 2 5 4" xfId="13060" xr:uid="{00000000-0005-0000-0000-000005330000}"/>
    <cellStyle name="Normal 18 2 5 4 2" xfId="13061" xr:uid="{00000000-0005-0000-0000-000006330000}"/>
    <cellStyle name="Normal 18 2 5 4 2 2" xfId="13062" xr:uid="{00000000-0005-0000-0000-000007330000}"/>
    <cellStyle name="Normal 18 2 5 4 2 2 2" xfId="13063" xr:uid="{00000000-0005-0000-0000-000008330000}"/>
    <cellStyle name="Normal 18 2 5 4 2 3" xfId="13064" xr:uid="{00000000-0005-0000-0000-000009330000}"/>
    <cellStyle name="Normal 18 2 5 4 3" xfId="13065" xr:uid="{00000000-0005-0000-0000-00000A330000}"/>
    <cellStyle name="Normal 18 2 5 4 3 2" xfId="13066" xr:uid="{00000000-0005-0000-0000-00000B330000}"/>
    <cellStyle name="Normal 18 2 5 4 3 2 2" xfId="13067" xr:uid="{00000000-0005-0000-0000-00000C330000}"/>
    <cellStyle name="Normal 18 2 5 4 3 3" xfId="13068" xr:uid="{00000000-0005-0000-0000-00000D330000}"/>
    <cellStyle name="Normal 18 2 5 4 4" xfId="13069" xr:uid="{00000000-0005-0000-0000-00000E330000}"/>
    <cellStyle name="Normal 18 2 5 4 4 2" xfId="13070" xr:uid="{00000000-0005-0000-0000-00000F330000}"/>
    <cellStyle name="Normal 18 2 5 4 4 2 2" xfId="13071" xr:uid="{00000000-0005-0000-0000-000010330000}"/>
    <cellStyle name="Normal 18 2 5 4 4 3" xfId="13072" xr:uid="{00000000-0005-0000-0000-000011330000}"/>
    <cellStyle name="Normal 18 2 5 4 5" xfId="13073" xr:uid="{00000000-0005-0000-0000-000012330000}"/>
    <cellStyle name="Normal 18 2 5 4 5 2" xfId="13074" xr:uid="{00000000-0005-0000-0000-000013330000}"/>
    <cellStyle name="Normal 18 2 5 4 6" xfId="13075" xr:uid="{00000000-0005-0000-0000-000014330000}"/>
    <cellStyle name="Normal 18 2 5 4 6 2" xfId="13076" xr:uid="{00000000-0005-0000-0000-000015330000}"/>
    <cellStyle name="Normal 18 2 5 4 7" xfId="13077" xr:uid="{00000000-0005-0000-0000-000016330000}"/>
    <cellStyle name="Normal 18 2 5 5" xfId="13078" xr:uid="{00000000-0005-0000-0000-000017330000}"/>
    <cellStyle name="Normal 18 2 5 5 2" xfId="13079" xr:uid="{00000000-0005-0000-0000-000018330000}"/>
    <cellStyle name="Normal 18 2 5 5 2 2" xfId="13080" xr:uid="{00000000-0005-0000-0000-000019330000}"/>
    <cellStyle name="Normal 18 2 5 5 2 2 2" xfId="13081" xr:uid="{00000000-0005-0000-0000-00001A330000}"/>
    <cellStyle name="Normal 18 2 5 5 2 3" xfId="13082" xr:uid="{00000000-0005-0000-0000-00001B330000}"/>
    <cellStyle name="Normal 18 2 5 5 3" xfId="13083" xr:uid="{00000000-0005-0000-0000-00001C330000}"/>
    <cellStyle name="Normal 18 2 5 5 3 2" xfId="13084" xr:uid="{00000000-0005-0000-0000-00001D330000}"/>
    <cellStyle name="Normal 18 2 5 5 3 2 2" xfId="13085" xr:uid="{00000000-0005-0000-0000-00001E330000}"/>
    <cellStyle name="Normal 18 2 5 5 3 3" xfId="13086" xr:uid="{00000000-0005-0000-0000-00001F330000}"/>
    <cellStyle name="Normal 18 2 5 5 4" xfId="13087" xr:uid="{00000000-0005-0000-0000-000020330000}"/>
    <cellStyle name="Normal 18 2 5 5 4 2" xfId="13088" xr:uid="{00000000-0005-0000-0000-000021330000}"/>
    <cellStyle name="Normal 18 2 5 5 4 2 2" xfId="13089" xr:uid="{00000000-0005-0000-0000-000022330000}"/>
    <cellStyle name="Normal 18 2 5 5 4 3" xfId="13090" xr:uid="{00000000-0005-0000-0000-000023330000}"/>
    <cellStyle name="Normal 18 2 5 5 5" xfId="13091" xr:uid="{00000000-0005-0000-0000-000024330000}"/>
    <cellStyle name="Normal 18 2 5 5 5 2" xfId="13092" xr:uid="{00000000-0005-0000-0000-000025330000}"/>
    <cellStyle name="Normal 18 2 5 5 6" xfId="13093" xr:uid="{00000000-0005-0000-0000-000026330000}"/>
    <cellStyle name="Normal 18 2 5 5 6 2" xfId="13094" xr:uid="{00000000-0005-0000-0000-000027330000}"/>
    <cellStyle name="Normal 18 2 5 5 7" xfId="13095" xr:uid="{00000000-0005-0000-0000-000028330000}"/>
    <cellStyle name="Normal 18 2 5 6" xfId="13096" xr:uid="{00000000-0005-0000-0000-000029330000}"/>
    <cellStyle name="Normal 18 2 5 6 2" xfId="13097" xr:uid="{00000000-0005-0000-0000-00002A330000}"/>
    <cellStyle name="Normal 18 2 5 6 2 2" xfId="13098" xr:uid="{00000000-0005-0000-0000-00002B330000}"/>
    <cellStyle name="Normal 18 2 5 6 3" xfId="13099" xr:uid="{00000000-0005-0000-0000-00002C330000}"/>
    <cellStyle name="Normal 18 2 5 7" xfId="13100" xr:uid="{00000000-0005-0000-0000-00002D330000}"/>
    <cellStyle name="Normal 18 2 5 7 2" xfId="13101" xr:uid="{00000000-0005-0000-0000-00002E330000}"/>
    <cellStyle name="Normal 18 2 5 7 2 2" xfId="13102" xr:uid="{00000000-0005-0000-0000-00002F330000}"/>
    <cellStyle name="Normal 18 2 5 7 3" xfId="13103" xr:uid="{00000000-0005-0000-0000-000030330000}"/>
    <cellStyle name="Normal 18 2 5 8" xfId="13104" xr:uid="{00000000-0005-0000-0000-000031330000}"/>
    <cellStyle name="Normal 18 2 5 8 2" xfId="13105" xr:uid="{00000000-0005-0000-0000-000032330000}"/>
    <cellStyle name="Normal 18 2 5 8 2 2" xfId="13106" xr:uid="{00000000-0005-0000-0000-000033330000}"/>
    <cellStyle name="Normal 18 2 5 8 3" xfId="13107" xr:uid="{00000000-0005-0000-0000-000034330000}"/>
    <cellStyle name="Normal 18 2 5 9" xfId="13108" xr:uid="{00000000-0005-0000-0000-000035330000}"/>
    <cellStyle name="Normal 18 2 5 9 2" xfId="13109" xr:uid="{00000000-0005-0000-0000-000036330000}"/>
    <cellStyle name="Normal 18 2 6" xfId="13110" xr:uid="{00000000-0005-0000-0000-000037330000}"/>
    <cellStyle name="Normal 18 2 6 2" xfId="13111" xr:uid="{00000000-0005-0000-0000-000038330000}"/>
    <cellStyle name="Normal 18 2 6 2 2" xfId="13112" xr:uid="{00000000-0005-0000-0000-000039330000}"/>
    <cellStyle name="Normal 18 2 6 2 2 2" xfId="13113" xr:uid="{00000000-0005-0000-0000-00003A330000}"/>
    <cellStyle name="Normal 18 2 6 2 2 2 2" xfId="13114" xr:uid="{00000000-0005-0000-0000-00003B330000}"/>
    <cellStyle name="Normal 18 2 6 2 2 3" xfId="13115" xr:uid="{00000000-0005-0000-0000-00003C330000}"/>
    <cellStyle name="Normal 18 2 6 2 3" xfId="13116" xr:uid="{00000000-0005-0000-0000-00003D330000}"/>
    <cellStyle name="Normal 18 2 6 2 3 2" xfId="13117" xr:uid="{00000000-0005-0000-0000-00003E330000}"/>
    <cellStyle name="Normal 18 2 6 2 3 2 2" xfId="13118" xr:uid="{00000000-0005-0000-0000-00003F330000}"/>
    <cellStyle name="Normal 18 2 6 2 3 3" xfId="13119" xr:uid="{00000000-0005-0000-0000-000040330000}"/>
    <cellStyle name="Normal 18 2 6 2 4" xfId="13120" xr:uid="{00000000-0005-0000-0000-000041330000}"/>
    <cellStyle name="Normal 18 2 6 2 4 2" xfId="13121" xr:uid="{00000000-0005-0000-0000-000042330000}"/>
    <cellStyle name="Normal 18 2 6 2 4 2 2" xfId="13122" xr:uid="{00000000-0005-0000-0000-000043330000}"/>
    <cellStyle name="Normal 18 2 6 2 4 3" xfId="13123" xr:uid="{00000000-0005-0000-0000-000044330000}"/>
    <cellStyle name="Normal 18 2 6 2 5" xfId="13124" xr:uid="{00000000-0005-0000-0000-000045330000}"/>
    <cellStyle name="Normal 18 2 6 2 5 2" xfId="13125" xr:uid="{00000000-0005-0000-0000-000046330000}"/>
    <cellStyle name="Normal 18 2 6 2 6" xfId="13126" xr:uid="{00000000-0005-0000-0000-000047330000}"/>
    <cellStyle name="Normal 18 2 6 2 6 2" xfId="13127" xr:uid="{00000000-0005-0000-0000-000048330000}"/>
    <cellStyle name="Normal 18 2 6 2 7" xfId="13128" xr:uid="{00000000-0005-0000-0000-000049330000}"/>
    <cellStyle name="Normal 18 2 6 3" xfId="13129" xr:uid="{00000000-0005-0000-0000-00004A330000}"/>
    <cellStyle name="Normal 18 2 6 3 2" xfId="13130" xr:uid="{00000000-0005-0000-0000-00004B330000}"/>
    <cellStyle name="Normal 18 2 6 3 2 2" xfId="13131" xr:uid="{00000000-0005-0000-0000-00004C330000}"/>
    <cellStyle name="Normal 18 2 6 3 2 2 2" xfId="13132" xr:uid="{00000000-0005-0000-0000-00004D330000}"/>
    <cellStyle name="Normal 18 2 6 3 2 3" xfId="13133" xr:uid="{00000000-0005-0000-0000-00004E330000}"/>
    <cellStyle name="Normal 18 2 6 3 3" xfId="13134" xr:uid="{00000000-0005-0000-0000-00004F330000}"/>
    <cellStyle name="Normal 18 2 6 3 3 2" xfId="13135" xr:uid="{00000000-0005-0000-0000-000050330000}"/>
    <cellStyle name="Normal 18 2 6 3 3 2 2" xfId="13136" xr:uid="{00000000-0005-0000-0000-000051330000}"/>
    <cellStyle name="Normal 18 2 6 3 3 3" xfId="13137" xr:uid="{00000000-0005-0000-0000-000052330000}"/>
    <cellStyle name="Normal 18 2 6 3 4" xfId="13138" xr:uid="{00000000-0005-0000-0000-000053330000}"/>
    <cellStyle name="Normal 18 2 6 3 4 2" xfId="13139" xr:uid="{00000000-0005-0000-0000-000054330000}"/>
    <cellStyle name="Normal 18 2 6 3 4 2 2" xfId="13140" xr:uid="{00000000-0005-0000-0000-000055330000}"/>
    <cellStyle name="Normal 18 2 6 3 4 3" xfId="13141" xr:uid="{00000000-0005-0000-0000-000056330000}"/>
    <cellStyle name="Normal 18 2 6 3 5" xfId="13142" xr:uid="{00000000-0005-0000-0000-000057330000}"/>
    <cellStyle name="Normal 18 2 6 3 5 2" xfId="13143" xr:uid="{00000000-0005-0000-0000-000058330000}"/>
    <cellStyle name="Normal 18 2 6 3 6" xfId="13144" xr:uid="{00000000-0005-0000-0000-000059330000}"/>
    <cellStyle name="Normal 18 2 6 3 6 2" xfId="13145" xr:uid="{00000000-0005-0000-0000-00005A330000}"/>
    <cellStyle name="Normal 18 2 6 3 7" xfId="13146" xr:uid="{00000000-0005-0000-0000-00005B330000}"/>
    <cellStyle name="Normal 18 2 6 4" xfId="13147" xr:uid="{00000000-0005-0000-0000-00005C330000}"/>
    <cellStyle name="Normal 18 2 6 4 2" xfId="13148" xr:uid="{00000000-0005-0000-0000-00005D330000}"/>
    <cellStyle name="Normal 18 2 6 4 2 2" xfId="13149" xr:uid="{00000000-0005-0000-0000-00005E330000}"/>
    <cellStyle name="Normal 18 2 6 4 3" xfId="13150" xr:uid="{00000000-0005-0000-0000-00005F330000}"/>
    <cellStyle name="Normal 18 2 6 5" xfId="13151" xr:uid="{00000000-0005-0000-0000-000060330000}"/>
    <cellStyle name="Normal 18 2 6 5 2" xfId="13152" xr:uid="{00000000-0005-0000-0000-000061330000}"/>
    <cellStyle name="Normal 18 2 6 5 2 2" xfId="13153" xr:uid="{00000000-0005-0000-0000-000062330000}"/>
    <cellStyle name="Normal 18 2 6 5 3" xfId="13154" xr:uid="{00000000-0005-0000-0000-000063330000}"/>
    <cellStyle name="Normal 18 2 6 6" xfId="13155" xr:uid="{00000000-0005-0000-0000-000064330000}"/>
    <cellStyle name="Normal 18 2 6 6 2" xfId="13156" xr:uid="{00000000-0005-0000-0000-000065330000}"/>
    <cellStyle name="Normal 18 2 6 6 2 2" xfId="13157" xr:uid="{00000000-0005-0000-0000-000066330000}"/>
    <cellStyle name="Normal 18 2 6 6 3" xfId="13158" xr:uid="{00000000-0005-0000-0000-000067330000}"/>
    <cellStyle name="Normal 18 2 6 7" xfId="13159" xr:uid="{00000000-0005-0000-0000-000068330000}"/>
    <cellStyle name="Normal 18 2 6 7 2" xfId="13160" xr:uid="{00000000-0005-0000-0000-000069330000}"/>
    <cellStyle name="Normal 18 2 6 8" xfId="13161" xr:uid="{00000000-0005-0000-0000-00006A330000}"/>
    <cellStyle name="Normal 18 2 6 8 2" xfId="13162" xr:uid="{00000000-0005-0000-0000-00006B330000}"/>
    <cellStyle name="Normal 18 2 6 9" xfId="13163" xr:uid="{00000000-0005-0000-0000-00006C330000}"/>
    <cellStyle name="Normal 18 2 7" xfId="13164" xr:uid="{00000000-0005-0000-0000-00006D330000}"/>
    <cellStyle name="Normal 18 2 7 2" xfId="13165" xr:uid="{00000000-0005-0000-0000-00006E330000}"/>
    <cellStyle name="Normal 18 2 7 2 2" xfId="13166" xr:uid="{00000000-0005-0000-0000-00006F330000}"/>
    <cellStyle name="Normal 18 2 7 2 2 2" xfId="13167" xr:uid="{00000000-0005-0000-0000-000070330000}"/>
    <cellStyle name="Normal 18 2 7 2 2 2 2" xfId="13168" xr:uid="{00000000-0005-0000-0000-000071330000}"/>
    <cellStyle name="Normal 18 2 7 2 2 3" xfId="13169" xr:uid="{00000000-0005-0000-0000-000072330000}"/>
    <cellStyle name="Normal 18 2 7 2 3" xfId="13170" xr:uid="{00000000-0005-0000-0000-000073330000}"/>
    <cellStyle name="Normal 18 2 7 2 3 2" xfId="13171" xr:uid="{00000000-0005-0000-0000-000074330000}"/>
    <cellStyle name="Normal 18 2 7 2 3 2 2" xfId="13172" xr:uid="{00000000-0005-0000-0000-000075330000}"/>
    <cellStyle name="Normal 18 2 7 2 3 3" xfId="13173" xr:uid="{00000000-0005-0000-0000-000076330000}"/>
    <cellStyle name="Normal 18 2 7 2 4" xfId="13174" xr:uid="{00000000-0005-0000-0000-000077330000}"/>
    <cellStyle name="Normal 18 2 7 2 4 2" xfId="13175" xr:uid="{00000000-0005-0000-0000-000078330000}"/>
    <cellStyle name="Normal 18 2 7 2 4 2 2" xfId="13176" xr:uid="{00000000-0005-0000-0000-000079330000}"/>
    <cellStyle name="Normal 18 2 7 2 4 3" xfId="13177" xr:uid="{00000000-0005-0000-0000-00007A330000}"/>
    <cellStyle name="Normal 18 2 7 2 5" xfId="13178" xr:uid="{00000000-0005-0000-0000-00007B330000}"/>
    <cellStyle name="Normal 18 2 7 2 5 2" xfId="13179" xr:uid="{00000000-0005-0000-0000-00007C330000}"/>
    <cellStyle name="Normal 18 2 7 2 6" xfId="13180" xr:uid="{00000000-0005-0000-0000-00007D330000}"/>
    <cellStyle name="Normal 18 2 7 2 6 2" xfId="13181" xr:uid="{00000000-0005-0000-0000-00007E330000}"/>
    <cellStyle name="Normal 18 2 7 2 7" xfId="13182" xr:uid="{00000000-0005-0000-0000-00007F330000}"/>
    <cellStyle name="Normal 18 2 7 3" xfId="13183" xr:uid="{00000000-0005-0000-0000-000080330000}"/>
    <cellStyle name="Normal 18 2 7 3 2" xfId="13184" xr:uid="{00000000-0005-0000-0000-000081330000}"/>
    <cellStyle name="Normal 18 2 7 3 2 2" xfId="13185" xr:uid="{00000000-0005-0000-0000-000082330000}"/>
    <cellStyle name="Normal 18 2 7 3 3" xfId="13186" xr:uid="{00000000-0005-0000-0000-000083330000}"/>
    <cellStyle name="Normal 18 2 7 4" xfId="13187" xr:uid="{00000000-0005-0000-0000-000084330000}"/>
    <cellStyle name="Normal 18 2 7 4 2" xfId="13188" xr:uid="{00000000-0005-0000-0000-000085330000}"/>
    <cellStyle name="Normal 18 2 7 4 2 2" xfId="13189" xr:uid="{00000000-0005-0000-0000-000086330000}"/>
    <cellStyle name="Normal 18 2 7 4 3" xfId="13190" xr:uid="{00000000-0005-0000-0000-000087330000}"/>
    <cellStyle name="Normal 18 2 7 5" xfId="13191" xr:uid="{00000000-0005-0000-0000-000088330000}"/>
    <cellStyle name="Normal 18 2 7 5 2" xfId="13192" xr:uid="{00000000-0005-0000-0000-000089330000}"/>
    <cellStyle name="Normal 18 2 7 5 2 2" xfId="13193" xr:uid="{00000000-0005-0000-0000-00008A330000}"/>
    <cellStyle name="Normal 18 2 7 5 3" xfId="13194" xr:uid="{00000000-0005-0000-0000-00008B330000}"/>
    <cellStyle name="Normal 18 2 7 6" xfId="13195" xr:uid="{00000000-0005-0000-0000-00008C330000}"/>
    <cellStyle name="Normal 18 2 7 6 2" xfId="13196" xr:uid="{00000000-0005-0000-0000-00008D330000}"/>
    <cellStyle name="Normal 18 2 7 7" xfId="13197" xr:uid="{00000000-0005-0000-0000-00008E330000}"/>
    <cellStyle name="Normal 18 2 7 7 2" xfId="13198" xr:uid="{00000000-0005-0000-0000-00008F330000}"/>
    <cellStyle name="Normal 18 2 7 8" xfId="13199" xr:uid="{00000000-0005-0000-0000-000090330000}"/>
    <cellStyle name="Normal 18 2 8" xfId="13200" xr:uid="{00000000-0005-0000-0000-000091330000}"/>
    <cellStyle name="Normal 18 2 8 2" xfId="13201" xr:uid="{00000000-0005-0000-0000-000092330000}"/>
    <cellStyle name="Normal 18 2 8 2 2" xfId="13202" xr:uid="{00000000-0005-0000-0000-000093330000}"/>
    <cellStyle name="Normal 18 2 8 2 2 2" xfId="13203" xr:uid="{00000000-0005-0000-0000-000094330000}"/>
    <cellStyle name="Normal 18 2 8 2 3" xfId="13204" xr:uid="{00000000-0005-0000-0000-000095330000}"/>
    <cellStyle name="Normal 18 2 8 3" xfId="13205" xr:uid="{00000000-0005-0000-0000-000096330000}"/>
    <cellStyle name="Normal 18 2 8 3 2" xfId="13206" xr:uid="{00000000-0005-0000-0000-000097330000}"/>
    <cellStyle name="Normal 18 2 8 3 2 2" xfId="13207" xr:uid="{00000000-0005-0000-0000-000098330000}"/>
    <cellStyle name="Normal 18 2 8 3 3" xfId="13208" xr:uid="{00000000-0005-0000-0000-000099330000}"/>
    <cellStyle name="Normal 18 2 8 4" xfId="13209" xr:uid="{00000000-0005-0000-0000-00009A330000}"/>
    <cellStyle name="Normal 18 2 8 4 2" xfId="13210" xr:uid="{00000000-0005-0000-0000-00009B330000}"/>
    <cellStyle name="Normal 18 2 8 4 2 2" xfId="13211" xr:uid="{00000000-0005-0000-0000-00009C330000}"/>
    <cellStyle name="Normal 18 2 8 4 3" xfId="13212" xr:uid="{00000000-0005-0000-0000-00009D330000}"/>
    <cellStyle name="Normal 18 2 8 5" xfId="13213" xr:uid="{00000000-0005-0000-0000-00009E330000}"/>
    <cellStyle name="Normal 18 2 8 5 2" xfId="13214" xr:uid="{00000000-0005-0000-0000-00009F330000}"/>
    <cellStyle name="Normal 18 2 8 6" xfId="13215" xr:uid="{00000000-0005-0000-0000-0000A0330000}"/>
    <cellStyle name="Normal 18 2 8 6 2" xfId="13216" xr:uid="{00000000-0005-0000-0000-0000A1330000}"/>
    <cellStyle name="Normal 18 2 8 7" xfId="13217" xr:uid="{00000000-0005-0000-0000-0000A2330000}"/>
    <cellStyle name="Normal 18 2 9" xfId="13218" xr:uid="{00000000-0005-0000-0000-0000A3330000}"/>
    <cellStyle name="Normal 18 2 9 2" xfId="13219" xr:uid="{00000000-0005-0000-0000-0000A4330000}"/>
    <cellStyle name="Normal 18 2 9 2 2" xfId="13220" xr:uid="{00000000-0005-0000-0000-0000A5330000}"/>
    <cellStyle name="Normal 18 2 9 2 2 2" xfId="13221" xr:uid="{00000000-0005-0000-0000-0000A6330000}"/>
    <cellStyle name="Normal 18 2 9 2 3" xfId="13222" xr:uid="{00000000-0005-0000-0000-0000A7330000}"/>
    <cellStyle name="Normal 18 2 9 3" xfId="13223" xr:uid="{00000000-0005-0000-0000-0000A8330000}"/>
    <cellStyle name="Normal 18 2 9 3 2" xfId="13224" xr:uid="{00000000-0005-0000-0000-0000A9330000}"/>
    <cellStyle name="Normal 18 2 9 3 2 2" xfId="13225" xr:uid="{00000000-0005-0000-0000-0000AA330000}"/>
    <cellStyle name="Normal 18 2 9 3 3" xfId="13226" xr:uid="{00000000-0005-0000-0000-0000AB330000}"/>
    <cellStyle name="Normal 18 2 9 4" xfId="13227" xr:uid="{00000000-0005-0000-0000-0000AC330000}"/>
    <cellStyle name="Normal 18 2 9 4 2" xfId="13228" xr:uid="{00000000-0005-0000-0000-0000AD330000}"/>
    <cellStyle name="Normal 18 2 9 4 2 2" xfId="13229" xr:uid="{00000000-0005-0000-0000-0000AE330000}"/>
    <cellStyle name="Normal 18 2 9 4 3" xfId="13230" xr:uid="{00000000-0005-0000-0000-0000AF330000}"/>
    <cellStyle name="Normal 18 2 9 5" xfId="13231" xr:uid="{00000000-0005-0000-0000-0000B0330000}"/>
    <cellStyle name="Normal 18 2 9 5 2" xfId="13232" xr:uid="{00000000-0005-0000-0000-0000B1330000}"/>
    <cellStyle name="Normal 18 2 9 6" xfId="13233" xr:uid="{00000000-0005-0000-0000-0000B2330000}"/>
    <cellStyle name="Normal 18 2 9 6 2" xfId="13234" xr:uid="{00000000-0005-0000-0000-0000B3330000}"/>
    <cellStyle name="Normal 18 2 9 7" xfId="13235" xr:uid="{00000000-0005-0000-0000-0000B4330000}"/>
    <cellStyle name="Normal 18 2_Confidential Information" xfId="13236" xr:uid="{00000000-0005-0000-0000-0000B5330000}"/>
    <cellStyle name="Normal 19" xfId="13237" xr:uid="{00000000-0005-0000-0000-0000B6330000}"/>
    <cellStyle name="Normal 19 10" xfId="13238" xr:uid="{00000000-0005-0000-0000-0000B7330000}"/>
    <cellStyle name="Normal 19 10 2" xfId="13239" xr:uid="{00000000-0005-0000-0000-0000B8330000}"/>
    <cellStyle name="Normal 19 10 2 2" xfId="13240" xr:uid="{00000000-0005-0000-0000-0000B9330000}"/>
    <cellStyle name="Normal 19 10 3" xfId="13241" xr:uid="{00000000-0005-0000-0000-0000BA330000}"/>
    <cellStyle name="Normal 19 11" xfId="13242" xr:uid="{00000000-0005-0000-0000-0000BB330000}"/>
    <cellStyle name="Normal 19 11 2" xfId="13243" xr:uid="{00000000-0005-0000-0000-0000BC330000}"/>
    <cellStyle name="Normal 19 11 2 2" xfId="13244" xr:uid="{00000000-0005-0000-0000-0000BD330000}"/>
    <cellStyle name="Normal 19 11 3" xfId="13245" xr:uid="{00000000-0005-0000-0000-0000BE330000}"/>
    <cellStyle name="Normal 19 12" xfId="13246" xr:uid="{00000000-0005-0000-0000-0000BF330000}"/>
    <cellStyle name="Normal 19 12 2" xfId="13247" xr:uid="{00000000-0005-0000-0000-0000C0330000}"/>
    <cellStyle name="Normal 19 12 2 2" xfId="13248" xr:uid="{00000000-0005-0000-0000-0000C1330000}"/>
    <cellStyle name="Normal 19 12 3" xfId="13249" xr:uid="{00000000-0005-0000-0000-0000C2330000}"/>
    <cellStyle name="Normal 19 13" xfId="13250" xr:uid="{00000000-0005-0000-0000-0000C3330000}"/>
    <cellStyle name="Normal 19 13 2" xfId="13251" xr:uid="{00000000-0005-0000-0000-0000C4330000}"/>
    <cellStyle name="Normal 19 14" xfId="13252" xr:uid="{00000000-0005-0000-0000-0000C5330000}"/>
    <cellStyle name="Normal 19 14 2" xfId="13253" xr:uid="{00000000-0005-0000-0000-0000C6330000}"/>
    <cellStyle name="Normal 19 15" xfId="13254" xr:uid="{00000000-0005-0000-0000-0000C7330000}"/>
    <cellStyle name="Normal 19 2" xfId="13255" xr:uid="{00000000-0005-0000-0000-0000C8330000}"/>
    <cellStyle name="Normal 19 2 10" xfId="13256" xr:uid="{00000000-0005-0000-0000-0000C9330000}"/>
    <cellStyle name="Normal 19 2 10 2" xfId="13257" xr:uid="{00000000-0005-0000-0000-0000CA330000}"/>
    <cellStyle name="Normal 19 2 10 2 2" xfId="13258" xr:uid="{00000000-0005-0000-0000-0000CB330000}"/>
    <cellStyle name="Normal 19 2 10 3" xfId="13259" xr:uid="{00000000-0005-0000-0000-0000CC330000}"/>
    <cellStyle name="Normal 19 2 11" xfId="13260" xr:uid="{00000000-0005-0000-0000-0000CD330000}"/>
    <cellStyle name="Normal 19 2 11 2" xfId="13261" xr:uid="{00000000-0005-0000-0000-0000CE330000}"/>
    <cellStyle name="Normal 19 2 12" xfId="13262" xr:uid="{00000000-0005-0000-0000-0000CF330000}"/>
    <cellStyle name="Normal 19 2 12 2" xfId="13263" xr:uid="{00000000-0005-0000-0000-0000D0330000}"/>
    <cellStyle name="Normal 19 2 13" xfId="13264" xr:uid="{00000000-0005-0000-0000-0000D1330000}"/>
    <cellStyle name="Normal 19 2 2" xfId="13265" xr:uid="{00000000-0005-0000-0000-0000D2330000}"/>
    <cellStyle name="Normal 19 2 2 10" xfId="13266" xr:uid="{00000000-0005-0000-0000-0000D3330000}"/>
    <cellStyle name="Normal 19 2 2 10 2" xfId="13267" xr:uid="{00000000-0005-0000-0000-0000D4330000}"/>
    <cellStyle name="Normal 19 2 2 11" xfId="13268" xr:uid="{00000000-0005-0000-0000-0000D5330000}"/>
    <cellStyle name="Normal 19 2 2 2" xfId="13269" xr:uid="{00000000-0005-0000-0000-0000D6330000}"/>
    <cellStyle name="Normal 19 2 2 2 2" xfId="13270" xr:uid="{00000000-0005-0000-0000-0000D7330000}"/>
    <cellStyle name="Normal 19 2 2 2 2 2" xfId="13271" xr:uid="{00000000-0005-0000-0000-0000D8330000}"/>
    <cellStyle name="Normal 19 2 2 2 2 2 2" xfId="13272" xr:uid="{00000000-0005-0000-0000-0000D9330000}"/>
    <cellStyle name="Normal 19 2 2 2 2 2 2 2" xfId="13273" xr:uid="{00000000-0005-0000-0000-0000DA330000}"/>
    <cellStyle name="Normal 19 2 2 2 2 2 3" xfId="13274" xr:uid="{00000000-0005-0000-0000-0000DB330000}"/>
    <cellStyle name="Normal 19 2 2 2 2 3" xfId="13275" xr:uid="{00000000-0005-0000-0000-0000DC330000}"/>
    <cellStyle name="Normal 19 2 2 2 2 3 2" xfId="13276" xr:uid="{00000000-0005-0000-0000-0000DD330000}"/>
    <cellStyle name="Normal 19 2 2 2 2 3 2 2" xfId="13277" xr:uid="{00000000-0005-0000-0000-0000DE330000}"/>
    <cellStyle name="Normal 19 2 2 2 2 3 3" xfId="13278" xr:uid="{00000000-0005-0000-0000-0000DF330000}"/>
    <cellStyle name="Normal 19 2 2 2 2 4" xfId="13279" xr:uid="{00000000-0005-0000-0000-0000E0330000}"/>
    <cellStyle name="Normal 19 2 2 2 2 4 2" xfId="13280" xr:uid="{00000000-0005-0000-0000-0000E1330000}"/>
    <cellStyle name="Normal 19 2 2 2 2 4 2 2" xfId="13281" xr:uid="{00000000-0005-0000-0000-0000E2330000}"/>
    <cellStyle name="Normal 19 2 2 2 2 4 3" xfId="13282" xr:uid="{00000000-0005-0000-0000-0000E3330000}"/>
    <cellStyle name="Normal 19 2 2 2 2 5" xfId="13283" xr:uid="{00000000-0005-0000-0000-0000E4330000}"/>
    <cellStyle name="Normal 19 2 2 2 2 5 2" xfId="13284" xr:uid="{00000000-0005-0000-0000-0000E5330000}"/>
    <cellStyle name="Normal 19 2 2 2 2 6" xfId="13285" xr:uid="{00000000-0005-0000-0000-0000E6330000}"/>
    <cellStyle name="Normal 19 2 2 2 2 6 2" xfId="13286" xr:uid="{00000000-0005-0000-0000-0000E7330000}"/>
    <cellStyle name="Normal 19 2 2 2 2 7" xfId="13287" xr:uid="{00000000-0005-0000-0000-0000E8330000}"/>
    <cellStyle name="Normal 19 2 2 2 3" xfId="13288" xr:uid="{00000000-0005-0000-0000-0000E9330000}"/>
    <cellStyle name="Normal 19 2 2 2 3 2" xfId="13289" xr:uid="{00000000-0005-0000-0000-0000EA330000}"/>
    <cellStyle name="Normal 19 2 2 2 3 2 2" xfId="13290" xr:uid="{00000000-0005-0000-0000-0000EB330000}"/>
    <cellStyle name="Normal 19 2 2 2 3 2 2 2" xfId="13291" xr:uid="{00000000-0005-0000-0000-0000EC330000}"/>
    <cellStyle name="Normal 19 2 2 2 3 2 3" xfId="13292" xr:uid="{00000000-0005-0000-0000-0000ED330000}"/>
    <cellStyle name="Normal 19 2 2 2 3 3" xfId="13293" xr:uid="{00000000-0005-0000-0000-0000EE330000}"/>
    <cellStyle name="Normal 19 2 2 2 3 3 2" xfId="13294" xr:uid="{00000000-0005-0000-0000-0000EF330000}"/>
    <cellStyle name="Normal 19 2 2 2 3 3 2 2" xfId="13295" xr:uid="{00000000-0005-0000-0000-0000F0330000}"/>
    <cellStyle name="Normal 19 2 2 2 3 3 3" xfId="13296" xr:uid="{00000000-0005-0000-0000-0000F1330000}"/>
    <cellStyle name="Normal 19 2 2 2 3 4" xfId="13297" xr:uid="{00000000-0005-0000-0000-0000F2330000}"/>
    <cellStyle name="Normal 19 2 2 2 3 4 2" xfId="13298" xr:uid="{00000000-0005-0000-0000-0000F3330000}"/>
    <cellStyle name="Normal 19 2 2 2 3 4 2 2" xfId="13299" xr:uid="{00000000-0005-0000-0000-0000F4330000}"/>
    <cellStyle name="Normal 19 2 2 2 3 4 3" xfId="13300" xr:uid="{00000000-0005-0000-0000-0000F5330000}"/>
    <cellStyle name="Normal 19 2 2 2 3 5" xfId="13301" xr:uid="{00000000-0005-0000-0000-0000F6330000}"/>
    <cellStyle name="Normal 19 2 2 2 3 5 2" xfId="13302" xr:uid="{00000000-0005-0000-0000-0000F7330000}"/>
    <cellStyle name="Normal 19 2 2 2 3 6" xfId="13303" xr:uid="{00000000-0005-0000-0000-0000F8330000}"/>
    <cellStyle name="Normal 19 2 2 2 3 6 2" xfId="13304" xr:uid="{00000000-0005-0000-0000-0000F9330000}"/>
    <cellStyle name="Normal 19 2 2 2 3 7" xfId="13305" xr:uid="{00000000-0005-0000-0000-0000FA330000}"/>
    <cellStyle name="Normal 19 2 2 2 4" xfId="13306" xr:uid="{00000000-0005-0000-0000-0000FB330000}"/>
    <cellStyle name="Normal 19 2 2 2 4 2" xfId="13307" xr:uid="{00000000-0005-0000-0000-0000FC330000}"/>
    <cellStyle name="Normal 19 2 2 2 4 2 2" xfId="13308" xr:uid="{00000000-0005-0000-0000-0000FD330000}"/>
    <cellStyle name="Normal 19 2 2 2 4 3" xfId="13309" xr:uid="{00000000-0005-0000-0000-0000FE330000}"/>
    <cellStyle name="Normal 19 2 2 2 5" xfId="13310" xr:uid="{00000000-0005-0000-0000-0000FF330000}"/>
    <cellStyle name="Normal 19 2 2 2 5 2" xfId="13311" xr:uid="{00000000-0005-0000-0000-000000340000}"/>
    <cellStyle name="Normal 19 2 2 2 5 2 2" xfId="13312" xr:uid="{00000000-0005-0000-0000-000001340000}"/>
    <cellStyle name="Normal 19 2 2 2 5 3" xfId="13313" xr:uid="{00000000-0005-0000-0000-000002340000}"/>
    <cellStyle name="Normal 19 2 2 2 6" xfId="13314" xr:uid="{00000000-0005-0000-0000-000003340000}"/>
    <cellStyle name="Normal 19 2 2 2 6 2" xfId="13315" xr:uid="{00000000-0005-0000-0000-000004340000}"/>
    <cellStyle name="Normal 19 2 2 2 6 2 2" xfId="13316" xr:uid="{00000000-0005-0000-0000-000005340000}"/>
    <cellStyle name="Normal 19 2 2 2 6 3" xfId="13317" xr:uid="{00000000-0005-0000-0000-000006340000}"/>
    <cellStyle name="Normal 19 2 2 2 7" xfId="13318" xr:uid="{00000000-0005-0000-0000-000007340000}"/>
    <cellStyle name="Normal 19 2 2 2 7 2" xfId="13319" xr:uid="{00000000-0005-0000-0000-000008340000}"/>
    <cellStyle name="Normal 19 2 2 2 8" xfId="13320" xr:uid="{00000000-0005-0000-0000-000009340000}"/>
    <cellStyle name="Normal 19 2 2 2 8 2" xfId="13321" xr:uid="{00000000-0005-0000-0000-00000A340000}"/>
    <cellStyle name="Normal 19 2 2 2 9" xfId="13322" xr:uid="{00000000-0005-0000-0000-00000B340000}"/>
    <cellStyle name="Normal 19 2 2 3" xfId="13323" xr:uid="{00000000-0005-0000-0000-00000C340000}"/>
    <cellStyle name="Normal 19 2 2 3 2" xfId="13324" xr:uid="{00000000-0005-0000-0000-00000D340000}"/>
    <cellStyle name="Normal 19 2 2 3 2 2" xfId="13325" xr:uid="{00000000-0005-0000-0000-00000E340000}"/>
    <cellStyle name="Normal 19 2 2 3 2 2 2" xfId="13326" xr:uid="{00000000-0005-0000-0000-00000F340000}"/>
    <cellStyle name="Normal 19 2 2 3 2 2 2 2" xfId="13327" xr:uid="{00000000-0005-0000-0000-000010340000}"/>
    <cellStyle name="Normal 19 2 2 3 2 2 3" xfId="13328" xr:uid="{00000000-0005-0000-0000-000011340000}"/>
    <cellStyle name="Normal 19 2 2 3 2 3" xfId="13329" xr:uid="{00000000-0005-0000-0000-000012340000}"/>
    <cellStyle name="Normal 19 2 2 3 2 3 2" xfId="13330" xr:uid="{00000000-0005-0000-0000-000013340000}"/>
    <cellStyle name="Normal 19 2 2 3 2 3 2 2" xfId="13331" xr:uid="{00000000-0005-0000-0000-000014340000}"/>
    <cellStyle name="Normal 19 2 2 3 2 3 3" xfId="13332" xr:uid="{00000000-0005-0000-0000-000015340000}"/>
    <cellStyle name="Normal 19 2 2 3 2 4" xfId="13333" xr:uid="{00000000-0005-0000-0000-000016340000}"/>
    <cellStyle name="Normal 19 2 2 3 2 4 2" xfId="13334" xr:uid="{00000000-0005-0000-0000-000017340000}"/>
    <cellStyle name="Normal 19 2 2 3 2 4 2 2" xfId="13335" xr:uid="{00000000-0005-0000-0000-000018340000}"/>
    <cellStyle name="Normal 19 2 2 3 2 4 3" xfId="13336" xr:uid="{00000000-0005-0000-0000-000019340000}"/>
    <cellStyle name="Normal 19 2 2 3 2 5" xfId="13337" xr:uid="{00000000-0005-0000-0000-00001A340000}"/>
    <cellStyle name="Normal 19 2 2 3 2 5 2" xfId="13338" xr:uid="{00000000-0005-0000-0000-00001B340000}"/>
    <cellStyle name="Normal 19 2 2 3 2 6" xfId="13339" xr:uid="{00000000-0005-0000-0000-00001C340000}"/>
    <cellStyle name="Normal 19 2 2 3 2 6 2" xfId="13340" xr:uid="{00000000-0005-0000-0000-00001D340000}"/>
    <cellStyle name="Normal 19 2 2 3 2 7" xfId="13341" xr:uid="{00000000-0005-0000-0000-00001E340000}"/>
    <cellStyle name="Normal 19 2 2 3 3" xfId="13342" xr:uid="{00000000-0005-0000-0000-00001F340000}"/>
    <cellStyle name="Normal 19 2 2 3 3 2" xfId="13343" xr:uid="{00000000-0005-0000-0000-000020340000}"/>
    <cellStyle name="Normal 19 2 2 3 3 2 2" xfId="13344" xr:uid="{00000000-0005-0000-0000-000021340000}"/>
    <cellStyle name="Normal 19 2 2 3 3 3" xfId="13345" xr:uid="{00000000-0005-0000-0000-000022340000}"/>
    <cellStyle name="Normal 19 2 2 3 4" xfId="13346" xr:uid="{00000000-0005-0000-0000-000023340000}"/>
    <cellStyle name="Normal 19 2 2 3 4 2" xfId="13347" xr:uid="{00000000-0005-0000-0000-000024340000}"/>
    <cellStyle name="Normal 19 2 2 3 4 2 2" xfId="13348" xr:uid="{00000000-0005-0000-0000-000025340000}"/>
    <cellStyle name="Normal 19 2 2 3 4 3" xfId="13349" xr:uid="{00000000-0005-0000-0000-000026340000}"/>
    <cellStyle name="Normal 19 2 2 3 5" xfId="13350" xr:uid="{00000000-0005-0000-0000-000027340000}"/>
    <cellStyle name="Normal 19 2 2 3 5 2" xfId="13351" xr:uid="{00000000-0005-0000-0000-000028340000}"/>
    <cellStyle name="Normal 19 2 2 3 5 2 2" xfId="13352" xr:uid="{00000000-0005-0000-0000-000029340000}"/>
    <cellStyle name="Normal 19 2 2 3 5 3" xfId="13353" xr:uid="{00000000-0005-0000-0000-00002A340000}"/>
    <cellStyle name="Normal 19 2 2 3 6" xfId="13354" xr:uid="{00000000-0005-0000-0000-00002B340000}"/>
    <cellStyle name="Normal 19 2 2 3 6 2" xfId="13355" xr:uid="{00000000-0005-0000-0000-00002C340000}"/>
    <cellStyle name="Normal 19 2 2 3 7" xfId="13356" xr:uid="{00000000-0005-0000-0000-00002D340000}"/>
    <cellStyle name="Normal 19 2 2 3 7 2" xfId="13357" xr:uid="{00000000-0005-0000-0000-00002E340000}"/>
    <cellStyle name="Normal 19 2 2 3 8" xfId="13358" xr:uid="{00000000-0005-0000-0000-00002F340000}"/>
    <cellStyle name="Normal 19 2 2 4" xfId="13359" xr:uid="{00000000-0005-0000-0000-000030340000}"/>
    <cellStyle name="Normal 19 2 2 4 2" xfId="13360" xr:uid="{00000000-0005-0000-0000-000031340000}"/>
    <cellStyle name="Normal 19 2 2 4 2 2" xfId="13361" xr:uid="{00000000-0005-0000-0000-000032340000}"/>
    <cellStyle name="Normal 19 2 2 4 2 2 2" xfId="13362" xr:uid="{00000000-0005-0000-0000-000033340000}"/>
    <cellStyle name="Normal 19 2 2 4 2 3" xfId="13363" xr:uid="{00000000-0005-0000-0000-000034340000}"/>
    <cellStyle name="Normal 19 2 2 4 3" xfId="13364" xr:uid="{00000000-0005-0000-0000-000035340000}"/>
    <cellStyle name="Normal 19 2 2 4 3 2" xfId="13365" xr:uid="{00000000-0005-0000-0000-000036340000}"/>
    <cellStyle name="Normal 19 2 2 4 3 2 2" xfId="13366" xr:uid="{00000000-0005-0000-0000-000037340000}"/>
    <cellStyle name="Normal 19 2 2 4 3 3" xfId="13367" xr:uid="{00000000-0005-0000-0000-000038340000}"/>
    <cellStyle name="Normal 19 2 2 4 4" xfId="13368" xr:uid="{00000000-0005-0000-0000-000039340000}"/>
    <cellStyle name="Normal 19 2 2 4 4 2" xfId="13369" xr:uid="{00000000-0005-0000-0000-00003A340000}"/>
    <cellStyle name="Normal 19 2 2 4 4 2 2" xfId="13370" xr:uid="{00000000-0005-0000-0000-00003B340000}"/>
    <cellStyle name="Normal 19 2 2 4 4 3" xfId="13371" xr:uid="{00000000-0005-0000-0000-00003C340000}"/>
    <cellStyle name="Normal 19 2 2 4 5" xfId="13372" xr:uid="{00000000-0005-0000-0000-00003D340000}"/>
    <cellStyle name="Normal 19 2 2 4 5 2" xfId="13373" xr:uid="{00000000-0005-0000-0000-00003E340000}"/>
    <cellStyle name="Normal 19 2 2 4 6" xfId="13374" xr:uid="{00000000-0005-0000-0000-00003F340000}"/>
    <cellStyle name="Normal 19 2 2 4 6 2" xfId="13375" xr:uid="{00000000-0005-0000-0000-000040340000}"/>
    <cellStyle name="Normal 19 2 2 4 7" xfId="13376" xr:uid="{00000000-0005-0000-0000-000041340000}"/>
    <cellStyle name="Normal 19 2 2 5" xfId="13377" xr:uid="{00000000-0005-0000-0000-000042340000}"/>
    <cellStyle name="Normal 19 2 2 5 2" xfId="13378" xr:uid="{00000000-0005-0000-0000-000043340000}"/>
    <cellStyle name="Normal 19 2 2 5 2 2" xfId="13379" xr:uid="{00000000-0005-0000-0000-000044340000}"/>
    <cellStyle name="Normal 19 2 2 5 2 2 2" xfId="13380" xr:uid="{00000000-0005-0000-0000-000045340000}"/>
    <cellStyle name="Normal 19 2 2 5 2 3" xfId="13381" xr:uid="{00000000-0005-0000-0000-000046340000}"/>
    <cellStyle name="Normal 19 2 2 5 3" xfId="13382" xr:uid="{00000000-0005-0000-0000-000047340000}"/>
    <cellStyle name="Normal 19 2 2 5 3 2" xfId="13383" xr:uid="{00000000-0005-0000-0000-000048340000}"/>
    <cellStyle name="Normal 19 2 2 5 3 2 2" xfId="13384" xr:uid="{00000000-0005-0000-0000-000049340000}"/>
    <cellStyle name="Normal 19 2 2 5 3 3" xfId="13385" xr:uid="{00000000-0005-0000-0000-00004A340000}"/>
    <cellStyle name="Normal 19 2 2 5 4" xfId="13386" xr:uid="{00000000-0005-0000-0000-00004B340000}"/>
    <cellStyle name="Normal 19 2 2 5 4 2" xfId="13387" xr:uid="{00000000-0005-0000-0000-00004C340000}"/>
    <cellStyle name="Normal 19 2 2 5 4 2 2" xfId="13388" xr:uid="{00000000-0005-0000-0000-00004D340000}"/>
    <cellStyle name="Normal 19 2 2 5 4 3" xfId="13389" xr:uid="{00000000-0005-0000-0000-00004E340000}"/>
    <cellStyle name="Normal 19 2 2 5 5" xfId="13390" xr:uid="{00000000-0005-0000-0000-00004F340000}"/>
    <cellStyle name="Normal 19 2 2 5 5 2" xfId="13391" xr:uid="{00000000-0005-0000-0000-000050340000}"/>
    <cellStyle name="Normal 19 2 2 5 6" xfId="13392" xr:uid="{00000000-0005-0000-0000-000051340000}"/>
    <cellStyle name="Normal 19 2 2 5 6 2" xfId="13393" xr:uid="{00000000-0005-0000-0000-000052340000}"/>
    <cellStyle name="Normal 19 2 2 5 7" xfId="13394" xr:uid="{00000000-0005-0000-0000-000053340000}"/>
    <cellStyle name="Normal 19 2 2 6" xfId="13395" xr:uid="{00000000-0005-0000-0000-000054340000}"/>
    <cellStyle name="Normal 19 2 2 6 2" xfId="13396" xr:uid="{00000000-0005-0000-0000-000055340000}"/>
    <cellStyle name="Normal 19 2 2 6 2 2" xfId="13397" xr:uid="{00000000-0005-0000-0000-000056340000}"/>
    <cellStyle name="Normal 19 2 2 6 3" xfId="13398" xr:uid="{00000000-0005-0000-0000-000057340000}"/>
    <cellStyle name="Normal 19 2 2 7" xfId="13399" xr:uid="{00000000-0005-0000-0000-000058340000}"/>
    <cellStyle name="Normal 19 2 2 7 2" xfId="13400" xr:uid="{00000000-0005-0000-0000-000059340000}"/>
    <cellStyle name="Normal 19 2 2 7 2 2" xfId="13401" xr:uid="{00000000-0005-0000-0000-00005A340000}"/>
    <cellStyle name="Normal 19 2 2 7 3" xfId="13402" xr:uid="{00000000-0005-0000-0000-00005B340000}"/>
    <cellStyle name="Normal 19 2 2 8" xfId="13403" xr:uid="{00000000-0005-0000-0000-00005C340000}"/>
    <cellStyle name="Normal 19 2 2 8 2" xfId="13404" xr:uid="{00000000-0005-0000-0000-00005D340000}"/>
    <cellStyle name="Normal 19 2 2 8 2 2" xfId="13405" xr:uid="{00000000-0005-0000-0000-00005E340000}"/>
    <cellStyle name="Normal 19 2 2 8 3" xfId="13406" xr:uid="{00000000-0005-0000-0000-00005F340000}"/>
    <cellStyle name="Normal 19 2 2 9" xfId="13407" xr:uid="{00000000-0005-0000-0000-000060340000}"/>
    <cellStyle name="Normal 19 2 2 9 2" xfId="13408" xr:uid="{00000000-0005-0000-0000-000061340000}"/>
    <cellStyle name="Normal 19 2 3" xfId="13409" xr:uid="{00000000-0005-0000-0000-000062340000}"/>
    <cellStyle name="Normal 19 2 3 10" xfId="13410" xr:uid="{00000000-0005-0000-0000-000063340000}"/>
    <cellStyle name="Normal 19 2 3 10 2" xfId="13411" xr:uid="{00000000-0005-0000-0000-000064340000}"/>
    <cellStyle name="Normal 19 2 3 11" xfId="13412" xr:uid="{00000000-0005-0000-0000-000065340000}"/>
    <cellStyle name="Normal 19 2 3 2" xfId="13413" xr:uid="{00000000-0005-0000-0000-000066340000}"/>
    <cellStyle name="Normal 19 2 3 2 2" xfId="13414" xr:uid="{00000000-0005-0000-0000-000067340000}"/>
    <cellStyle name="Normal 19 2 3 2 2 2" xfId="13415" xr:uid="{00000000-0005-0000-0000-000068340000}"/>
    <cellStyle name="Normal 19 2 3 2 2 2 2" xfId="13416" xr:uid="{00000000-0005-0000-0000-000069340000}"/>
    <cellStyle name="Normal 19 2 3 2 2 2 2 2" xfId="13417" xr:uid="{00000000-0005-0000-0000-00006A340000}"/>
    <cellStyle name="Normal 19 2 3 2 2 2 3" xfId="13418" xr:uid="{00000000-0005-0000-0000-00006B340000}"/>
    <cellStyle name="Normal 19 2 3 2 2 3" xfId="13419" xr:uid="{00000000-0005-0000-0000-00006C340000}"/>
    <cellStyle name="Normal 19 2 3 2 2 3 2" xfId="13420" xr:uid="{00000000-0005-0000-0000-00006D340000}"/>
    <cellStyle name="Normal 19 2 3 2 2 3 2 2" xfId="13421" xr:uid="{00000000-0005-0000-0000-00006E340000}"/>
    <cellStyle name="Normal 19 2 3 2 2 3 3" xfId="13422" xr:uid="{00000000-0005-0000-0000-00006F340000}"/>
    <cellStyle name="Normal 19 2 3 2 2 4" xfId="13423" xr:uid="{00000000-0005-0000-0000-000070340000}"/>
    <cellStyle name="Normal 19 2 3 2 2 4 2" xfId="13424" xr:uid="{00000000-0005-0000-0000-000071340000}"/>
    <cellStyle name="Normal 19 2 3 2 2 4 2 2" xfId="13425" xr:uid="{00000000-0005-0000-0000-000072340000}"/>
    <cellStyle name="Normal 19 2 3 2 2 4 3" xfId="13426" xr:uid="{00000000-0005-0000-0000-000073340000}"/>
    <cellStyle name="Normal 19 2 3 2 2 5" xfId="13427" xr:uid="{00000000-0005-0000-0000-000074340000}"/>
    <cellStyle name="Normal 19 2 3 2 2 5 2" xfId="13428" xr:uid="{00000000-0005-0000-0000-000075340000}"/>
    <cellStyle name="Normal 19 2 3 2 2 6" xfId="13429" xr:uid="{00000000-0005-0000-0000-000076340000}"/>
    <cellStyle name="Normal 19 2 3 2 2 6 2" xfId="13430" xr:uid="{00000000-0005-0000-0000-000077340000}"/>
    <cellStyle name="Normal 19 2 3 2 2 7" xfId="13431" xr:uid="{00000000-0005-0000-0000-000078340000}"/>
    <cellStyle name="Normal 19 2 3 2 3" xfId="13432" xr:uid="{00000000-0005-0000-0000-000079340000}"/>
    <cellStyle name="Normal 19 2 3 2 3 2" xfId="13433" xr:uid="{00000000-0005-0000-0000-00007A340000}"/>
    <cellStyle name="Normal 19 2 3 2 3 2 2" xfId="13434" xr:uid="{00000000-0005-0000-0000-00007B340000}"/>
    <cellStyle name="Normal 19 2 3 2 3 2 2 2" xfId="13435" xr:uid="{00000000-0005-0000-0000-00007C340000}"/>
    <cellStyle name="Normal 19 2 3 2 3 2 3" xfId="13436" xr:uid="{00000000-0005-0000-0000-00007D340000}"/>
    <cellStyle name="Normal 19 2 3 2 3 3" xfId="13437" xr:uid="{00000000-0005-0000-0000-00007E340000}"/>
    <cellStyle name="Normal 19 2 3 2 3 3 2" xfId="13438" xr:uid="{00000000-0005-0000-0000-00007F340000}"/>
    <cellStyle name="Normal 19 2 3 2 3 3 2 2" xfId="13439" xr:uid="{00000000-0005-0000-0000-000080340000}"/>
    <cellStyle name="Normal 19 2 3 2 3 3 3" xfId="13440" xr:uid="{00000000-0005-0000-0000-000081340000}"/>
    <cellStyle name="Normal 19 2 3 2 3 4" xfId="13441" xr:uid="{00000000-0005-0000-0000-000082340000}"/>
    <cellStyle name="Normal 19 2 3 2 3 4 2" xfId="13442" xr:uid="{00000000-0005-0000-0000-000083340000}"/>
    <cellStyle name="Normal 19 2 3 2 3 4 2 2" xfId="13443" xr:uid="{00000000-0005-0000-0000-000084340000}"/>
    <cellStyle name="Normal 19 2 3 2 3 4 3" xfId="13444" xr:uid="{00000000-0005-0000-0000-000085340000}"/>
    <cellStyle name="Normal 19 2 3 2 3 5" xfId="13445" xr:uid="{00000000-0005-0000-0000-000086340000}"/>
    <cellStyle name="Normal 19 2 3 2 3 5 2" xfId="13446" xr:uid="{00000000-0005-0000-0000-000087340000}"/>
    <cellStyle name="Normal 19 2 3 2 3 6" xfId="13447" xr:uid="{00000000-0005-0000-0000-000088340000}"/>
    <cellStyle name="Normal 19 2 3 2 3 6 2" xfId="13448" xr:uid="{00000000-0005-0000-0000-000089340000}"/>
    <cellStyle name="Normal 19 2 3 2 3 7" xfId="13449" xr:uid="{00000000-0005-0000-0000-00008A340000}"/>
    <cellStyle name="Normal 19 2 3 2 4" xfId="13450" xr:uid="{00000000-0005-0000-0000-00008B340000}"/>
    <cellStyle name="Normal 19 2 3 2 4 2" xfId="13451" xr:uid="{00000000-0005-0000-0000-00008C340000}"/>
    <cellStyle name="Normal 19 2 3 2 4 2 2" xfId="13452" xr:uid="{00000000-0005-0000-0000-00008D340000}"/>
    <cellStyle name="Normal 19 2 3 2 4 3" xfId="13453" xr:uid="{00000000-0005-0000-0000-00008E340000}"/>
    <cellStyle name="Normal 19 2 3 2 5" xfId="13454" xr:uid="{00000000-0005-0000-0000-00008F340000}"/>
    <cellStyle name="Normal 19 2 3 2 5 2" xfId="13455" xr:uid="{00000000-0005-0000-0000-000090340000}"/>
    <cellStyle name="Normal 19 2 3 2 5 2 2" xfId="13456" xr:uid="{00000000-0005-0000-0000-000091340000}"/>
    <cellStyle name="Normal 19 2 3 2 5 3" xfId="13457" xr:uid="{00000000-0005-0000-0000-000092340000}"/>
    <cellStyle name="Normal 19 2 3 2 6" xfId="13458" xr:uid="{00000000-0005-0000-0000-000093340000}"/>
    <cellStyle name="Normal 19 2 3 2 6 2" xfId="13459" xr:uid="{00000000-0005-0000-0000-000094340000}"/>
    <cellStyle name="Normal 19 2 3 2 6 2 2" xfId="13460" xr:uid="{00000000-0005-0000-0000-000095340000}"/>
    <cellStyle name="Normal 19 2 3 2 6 3" xfId="13461" xr:uid="{00000000-0005-0000-0000-000096340000}"/>
    <cellStyle name="Normal 19 2 3 2 7" xfId="13462" xr:uid="{00000000-0005-0000-0000-000097340000}"/>
    <cellStyle name="Normal 19 2 3 2 7 2" xfId="13463" xr:uid="{00000000-0005-0000-0000-000098340000}"/>
    <cellStyle name="Normal 19 2 3 2 8" xfId="13464" xr:uid="{00000000-0005-0000-0000-000099340000}"/>
    <cellStyle name="Normal 19 2 3 2 8 2" xfId="13465" xr:uid="{00000000-0005-0000-0000-00009A340000}"/>
    <cellStyle name="Normal 19 2 3 2 9" xfId="13466" xr:uid="{00000000-0005-0000-0000-00009B340000}"/>
    <cellStyle name="Normal 19 2 3 3" xfId="13467" xr:uid="{00000000-0005-0000-0000-00009C340000}"/>
    <cellStyle name="Normal 19 2 3 3 2" xfId="13468" xr:uid="{00000000-0005-0000-0000-00009D340000}"/>
    <cellStyle name="Normal 19 2 3 3 2 2" xfId="13469" xr:uid="{00000000-0005-0000-0000-00009E340000}"/>
    <cellStyle name="Normal 19 2 3 3 2 2 2" xfId="13470" xr:uid="{00000000-0005-0000-0000-00009F340000}"/>
    <cellStyle name="Normal 19 2 3 3 2 2 2 2" xfId="13471" xr:uid="{00000000-0005-0000-0000-0000A0340000}"/>
    <cellStyle name="Normal 19 2 3 3 2 2 3" xfId="13472" xr:uid="{00000000-0005-0000-0000-0000A1340000}"/>
    <cellStyle name="Normal 19 2 3 3 2 3" xfId="13473" xr:uid="{00000000-0005-0000-0000-0000A2340000}"/>
    <cellStyle name="Normal 19 2 3 3 2 3 2" xfId="13474" xr:uid="{00000000-0005-0000-0000-0000A3340000}"/>
    <cellStyle name="Normal 19 2 3 3 2 3 2 2" xfId="13475" xr:uid="{00000000-0005-0000-0000-0000A4340000}"/>
    <cellStyle name="Normal 19 2 3 3 2 3 3" xfId="13476" xr:uid="{00000000-0005-0000-0000-0000A5340000}"/>
    <cellStyle name="Normal 19 2 3 3 2 4" xfId="13477" xr:uid="{00000000-0005-0000-0000-0000A6340000}"/>
    <cellStyle name="Normal 19 2 3 3 2 4 2" xfId="13478" xr:uid="{00000000-0005-0000-0000-0000A7340000}"/>
    <cellStyle name="Normal 19 2 3 3 2 4 2 2" xfId="13479" xr:uid="{00000000-0005-0000-0000-0000A8340000}"/>
    <cellStyle name="Normal 19 2 3 3 2 4 3" xfId="13480" xr:uid="{00000000-0005-0000-0000-0000A9340000}"/>
    <cellStyle name="Normal 19 2 3 3 2 5" xfId="13481" xr:uid="{00000000-0005-0000-0000-0000AA340000}"/>
    <cellStyle name="Normal 19 2 3 3 2 5 2" xfId="13482" xr:uid="{00000000-0005-0000-0000-0000AB340000}"/>
    <cellStyle name="Normal 19 2 3 3 2 6" xfId="13483" xr:uid="{00000000-0005-0000-0000-0000AC340000}"/>
    <cellStyle name="Normal 19 2 3 3 2 6 2" xfId="13484" xr:uid="{00000000-0005-0000-0000-0000AD340000}"/>
    <cellStyle name="Normal 19 2 3 3 2 7" xfId="13485" xr:uid="{00000000-0005-0000-0000-0000AE340000}"/>
    <cellStyle name="Normal 19 2 3 3 3" xfId="13486" xr:uid="{00000000-0005-0000-0000-0000AF340000}"/>
    <cellStyle name="Normal 19 2 3 3 3 2" xfId="13487" xr:uid="{00000000-0005-0000-0000-0000B0340000}"/>
    <cellStyle name="Normal 19 2 3 3 3 2 2" xfId="13488" xr:uid="{00000000-0005-0000-0000-0000B1340000}"/>
    <cellStyle name="Normal 19 2 3 3 3 3" xfId="13489" xr:uid="{00000000-0005-0000-0000-0000B2340000}"/>
    <cellStyle name="Normal 19 2 3 3 4" xfId="13490" xr:uid="{00000000-0005-0000-0000-0000B3340000}"/>
    <cellStyle name="Normal 19 2 3 3 4 2" xfId="13491" xr:uid="{00000000-0005-0000-0000-0000B4340000}"/>
    <cellStyle name="Normal 19 2 3 3 4 2 2" xfId="13492" xr:uid="{00000000-0005-0000-0000-0000B5340000}"/>
    <cellStyle name="Normal 19 2 3 3 4 3" xfId="13493" xr:uid="{00000000-0005-0000-0000-0000B6340000}"/>
    <cellStyle name="Normal 19 2 3 3 5" xfId="13494" xr:uid="{00000000-0005-0000-0000-0000B7340000}"/>
    <cellStyle name="Normal 19 2 3 3 5 2" xfId="13495" xr:uid="{00000000-0005-0000-0000-0000B8340000}"/>
    <cellStyle name="Normal 19 2 3 3 5 2 2" xfId="13496" xr:uid="{00000000-0005-0000-0000-0000B9340000}"/>
    <cellStyle name="Normal 19 2 3 3 5 3" xfId="13497" xr:uid="{00000000-0005-0000-0000-0000BA340000}"/>
    <cellStyle name="Normal 19 2 3 3 6" xfId="13498" xr:uid="{00000000-0005-0000-0000-0000BB340000}"/>
    <cellStyle name="Normal 19 2 3 3 6 2" xfId="13499" xr:uid="{00000000-0005-0000-0000-0000BC340000}"/>
    <cellStyle name="Normal 19 2 3 3 7" xfId="13500" xr:uid="{00000000-0005-0000-0000-0000BD340000}"/>
    <cellStyle name="Normal 19 2 3 3 7 2" xfId="13501" xr:uid="{00000000-0005-0000-0000-0000BE340000}"/>
    <cellStyle name="Normal 19 2 3 3 8" xfId="13502" xr:uid="{00000000-0005-0000-0000-0000BF340000}"/>
    <cellStyle name="Normal 19 2 3 4" xfId="13503" xr:uid="{00000000-0005-0000-0000-0000C0340000}"/>
    <cellStyle name="Normal 19 2 3 4 2" xfId="13504" xr:uid="{00000000-0005-0000-0000-0000C1340000}"/>
    <cellStyle name="Normal 19 2 3 4 2 2" xfId="13505" xr:uid="{00000000-0005-0000-0000-0000C2340000}"/>
    <cellStyle name="Normal 19 2 3 4 2 2 2" xfId="13506" xr:uid="{00000000-0005-0000-0000-0000C3340000}"/>
    <cellStyle name="Normal 19 2 3 4 2 3" xfId="13507" xr:uid="{00000000-0005-0000-0000-0000C4340000}"/>
    <cellStyle name="Normal 19 2 3 4 3" xfId="13508" xr:uid="{00000000-0005-0000-0000-0000C5340000}"/>
    <cellStyle name="Normal 19 2 3 4 3 2" xfId="13509" xr:uid="{00000000-0005-0000-0000-0000C6340000}"/>
    <cellStyle name="Normal 19 2 3 4 3 2 2" xfId="13510" xr:uid="{00000000-0005-0000-0000-0000C7340000}"/>
    <cellStyle name="Normal 19 2 3 4 3 3" xfId="13511" xr:uid="{00000000-0005-0000-0000-0000C8340000}"/>
    <cellStyle name="Normal 19 2 3 4 4" xfId="13512" xr:uid="{00000000-0005-0000-0000-0000C9340000}"/>
    <cellStyle name="Normal 19 2 3 4 4 2" xfId="13513" xr:uid="{00000000-0005-0000-0000-0000CA340000}"/>
    <cellStyle name="Normal 19 2 3 4 4 2 2" xfId="13514" xr:uid="{00000000-0005-0000-0000-0000CB340000}"/>
    <cellStyle name="Normal 19 2 3 4 4 3" xfId="13515" xr:uid="{00000000-0005-0000-0000-0000CC340000}"/>
    <cellStyle name="Normal 19 2 3 4 5" xfId="13516" xr:uid="{00000000-0005-0000-0000-0000CD340000}"/>
    <cellStyle name="Normal 19 2 3 4 5 2" xfId="13517" xr:uid="{00000000-0005-0000-0000-0000CE340000}"/>
    <cellStyle name="Normal 19 2 3 4 6" xfId="13518" xr:uid="{00000000-0005-0000-0000-0000CF340000}"/>
    <cellStyle name="Normal 19 2 3 4 6 2" xfId="13519" xr:uid="{00000000-0005-0000-0000-0000D0340000}"/>
    <cellStyle name="Normal 19 2 3 4 7" xfId="13520" xr:uid="{00000000-0005-0000-0000-0000D1340000}"/>
    <cellStyle name="Normal 19 2 3 5" xfId="13521" xr:uid="{00000000-0005-0000-0000-0000D2340000}"/>
    <cellStyle name="Normal 19 2 3 5 2" xfId="13522" xr:uid="{00000000-0005-0000-0000-0000D3340000}"/>
    <cellStyle name="Normal 19 2 3 5 2 2" xfId="13523" xr:uid="{00000000-0005-0000-0000-0000D4340000}"/>
    <cellStyle name="Normal 19 2 3 5 2 2 2" xfId="13524" xr:uid="{00000000-0005-0000-0000-0000D5340000}"/>
    <cellStyle name="Normal 19 2 3 5 2 3" xfId="13525" xr:uid="{00000000-0005-0000-0000-0000D6340000}"/>
    <cellStyle name="Normal 19 2 3 5 3" xfId="13526" xr:uid="{00000000-0005-0000-0000-0000D7340000}"/>
    <cellStyle name="Normal 19 2 3 5 3 2" xfId="13527" xr:uid="{00000000-0005-0000-0000-0000D8340000}"/>
    <cellStyle name="Normal 19 2 3 5 3 2 2" xfId="13528" xr:uid="{00000000-0005-0000-0000-0000D9340000}"/>
    <cellStyle name="Normal 19 2 3 5 3 3" xfId="13529" xr:uid="{00000000-0005-0000-0000-0000DA340000}"/>
    <cellStyle name="Normal 19 2 3 5 4" xfId="13530" xr:uid="{00000000-0005-0000-0000-0000DB340000}"/>
    <cellStyle name="Normal 19 2 3 5 4 2" xfId="13531" xr:uid="{00000000-0005-0000-0000-0000DC340000}"/>
    <cellStyle name="Normal 19 2 3 5 4 2 2" xfId="13532" xr:uid="{00000000-0005-0000-0000-0000DD340000}"/>
    <cellStyle name="Normal 19 2 3 5 4 3" xfId="13533" xr:uid="{00000000-0005-0000-0000-0000DE340000}"/>
    <cellStyle name="Normal 19 2 3 5 5" xfId="13534" xr:uid="{00000000-0005-0000-0000-0000DF340000}"/>
    <cellStyle name="Normal 19 2 3 5 5 2" xfId="13535" xr:uid="{00000000-0005-0000-0000-0000E0340000}"/>
    <cellStyle name="Normal 19 2 3 5 6" xfId="13536" xr:uid="{00000000-0005-0000-0000-0000E1340000}"/>
    <cellStyle name="Normal 19 2 3 5 6 2" xfId="13537" xr:uid="{00000000-0005-0000-0000-0000E2340000}"/>
    <cellStyle name="Normal 19 2 3 5 7" xfId="13538" xr:uid="{00000000-0005-0000-0000-0000E3340000}"/>
    <cellStyle name="Normal 19 2 3 6" xfId="13539" xr:uid="{00000000-0005-0000-0000-0000E4340000}"/>
    <cellStyle name="Normal 19 2 3 6 2" xfId="13540" xr:uid="{00000000-0005-0000-0000-0000E5340000}"/>
    <cellStyle name="Normal 19 2 3 6 2 2" xfId="13541" xr:uid="{00000000-0005-0000-0000-0000E6340000}"/>
    <cellStyle name="Normal 19 2 3 6 3" xfId="13542" xr:uid="{00000000-0005-0000-0000-0000E7340000}"/>
    <cellStyle name="Normal 19 2 3 7" xfId="13543" xr:uid="{00000000-0005-0000-0000-0000E8340000}"/>
    <cellStyle name="Normal 19 2 3 7 2" xfId="13544" xr:uid="{00000000-0005-0000-0000-0000E9340000}"/>
    <cellStyle name="Normal 19 2 3 7 2 2" xfId="13545" xr:uid="{00000000-0005-0000-0000-0000EA340000}"/>
    <cellStyle name="Normal 19 2 3 7 3" xfId="13546" xr:uid="{00000000-0005-0000-0000-0000EB340000}"/>
    <cellStyle name="Normal 19 2 3 8" xfId="13547" xr:uid="{00000000-0005-0000-0000-0000EC340000}"/>
    <cellStyle name="Normal 19 2 3 8 2" xfId="13548" xr:uid="{00000000-0005-0000-0000-0000ED340000}"/>
    <cellStyle name="Normal 19 2 3 8 2 2" xfId="13549" xr:uid="{00000000-0005-0000-0000-0000EE340000}"/>
    <cellStyle name="Normal 19 2 3 8 3" xfId="13550" xr:uid="{00000000-0005-0000-0000-0000EF340000}"/>
    <cellStyle name="Normal 19 2 3 9" xfId="13551" xr:uid="{00000000-0005-0000-0000-0000F0340000}"/>
    <cellStyle name="Normal 19 2 3 9 2" xfId="13552" xr:uid="{00000000-0005-0000-0000-0000F1340000}"/>
    <cellStyle name="Normal 19 2 4" xfId="13553" xr:uid="{00000000-0005-0000-0000-0000F2340000}"/>
    <cellStyle name="Normal 19 2 4 2" xfId="13554" xr:uid="{00000000-0005-0000-0000-0000F3340000}"/>
    <cellStyle name="Normal 19 2 4 2 2" xfId="13555" xr:uid="{00000000-0005-0000-0000-0000F4340000}"/>
    <cellStyle name="Normal 19 2 4 2 2 2" xfId="13556" xr:uid="{00000000-0005-0000-0000-0000F5340000}"/>
    <cellStyle name="Normal 19 2 4 2 2 2 2" xfId="13557" xr:uid="{00000000-0005-0000-0000-0000F6340000}"/>
    <cellStyle name="Normal 19 2 4 2 2 3" xfId="13558" xr:uid="{00000000-0005-0000-0000-0000F7340000}"/>
    <cellStyle name="Normal 19 2 4 2 3" xfId="13559" xr:uid="{00000000-0005-0000-0000-0000F8340000}"/>
    <cellStyle name="Normal 19 2 4 2 3 2" xfId="13560" xr:uid="{00000000-0005-0000-0000-0000F9340000}"/>
    <cellStyle name="Normal 19 2 4 2 3 2 2" xfId="13561" xr:uid="{00000000-0005-0000-0000-0000FA340000}"/>
    <cellStyle name="Normal 19 2 4 2 3 3" xfId="13562" xr:uid="{00000000-0005-0000-0000-0000FB340000}"/>
    <cellStyle name="Normal 19 2 4 2 4" xfId="13563" xr:uid="{00000000-0005-0000-0000-0000FC340000}"/>
    <cellStyle name="Normal 19 2 4 2 4 2" xfId="13564" xr:uid="{00000000-0005-0000-0000-0000FD340000}"/>
    <cellStyle name="Normal 19 2 4 2 4 2 2" xfId="13565" xr:uid="{00000000-0005-0000-0000-0000FE340000}"/>
    <cellStyle name="Normal 19 2 4 2 4 3" xfId="13566" xr:uid="{00000000-0005-0000-0000-0000FF340000}"/>
    <cellStyle name="Normal 19 2 4 2 5" xfId="13567" xr:uid="{00000000-0005-0000-0000-000000350000}"/>
    <cellStyle name="Normal 19 2 4 2 5 2" xfId="13568" xr:uid="{00000000-0005-0000-0000-000001350000}"/>
    <cellStyle name="Normal 19 2 4 2 6" xfId="13569" xr:uid="{00000000-0005-0000-0000-000002350000}"/>
    <cellStyle name="Normal 19 2 4 2 6 2" xfId="13570" xr:uid="{00000000-0005-0000-0000-000003350000}"/>
    <cellStyle name="Normal 19 2 4 2 7" xfId="13571" xr:uid="{00000000-0005-0000-0000-000004350000}"/>
    <cellStyle name="Normal 19 2 4 3" xfId="13572" xr:uid="{00000000-0005-0000-0000-000005350000}"/>
    <cellStyle name="Normal 19 2 4 3 2" xfId="13573" xr:uid="{00000000-0005-0000-0000-000006350000}"/>
    <cellStyle name="Normal 19 2 4 3 2 2" xfId="13574" xr:uid="{00000000-0005-0000-0000-000007350000}"/>
    <cellStyle name="Normal 19 2 4 3 2 2 2" xfId="13575" xr:uid="{00000000-0005-0000-0000-000008350000}"/>
    <cellStyle name="Normal 19 2 4 3 2 3" xfId="13576" xr:uid="{00000000-0005-0000-0000-000009350000}"/>
    <cellStyle name="Normal 19 2 4 3 3" xfId="13577" xr:uid="{00000000-0005-0000-0000-00000A350000}"/>
    <cellStyle name="Normal 19 2 4 3 3 2" xfId="13578" xr:uid="{00000000-0005-0000-0000-00000B350000}"/>
    <cellStyle name="Normal 19 2 4 3 3 2 2" xfId="13579" xr:uid="{00000000-0005-0000-0000-00000C350000}"/>
    <cellStyle name="Normal 19 2 4 3 3 3" xfId="13580" xr:uid="{00000000-0005-0000-0000-00000D350000}"/>
    <cellStyle name="Normal 19 2 4 3 4" xfId="13581" xr:uid="{00000000-0005-0000-0000-00000E350000}"/>
    <cellStyle name="Normal 19 2 4 3 4 2" xfId="13582" xr:uid="{00000000-0005-0000-0000-00000F350000}"/>
    <cellStyle name="Normal 19 2 4 3 4 2 2" xfId="13583" xr:uid="{00000000-0005-0000-0000-000010350000}"/>
    <cellStyle name="Normal 19 2 4 3 4 3" xfId="13584" xr:uid="{00000000-0005-0000-0000-000011350000}"/>
    <cellStyle name="Normal 19 2 4 3 5" xfId="13585" xr:uid="{00000000-0005-0000-0000-000012350000}"/>
    <cellStyle name="Normal 19 2 4 3 5 2" xfId="13586" xr:uid="{00000000-0005-0000-0000-000013350000}"/>
    <cellStyle name="Normal 19 2 4 3 6" xfId="13587" xr:uid="{00000000-0005-0000-0000-000014350000}"/>
    <cellStyle name="Normal 19 2 4 3 6 2" xfId="13588" xr:uid="{00000000-0005-0000-0000-000015350000}"/>
    <cellStyle name="Normal 19 2 4 3 7" xfId="13589" xr:uid="{00000000-0005-0000-0000-000016350000}"/>
    <cellStyle name="Normal 19 2 4 4" xfId="13590" xr:uid="{00000000-0005-0000-0000-000017350000}"/>
    <cellStyle name="Normal 19 2 4 4 2" xfId="13591" xr:uid="{00000000-0005-0000-0000-000018350000}"/>
    <cellStyle name="Normal 19 2 4 4 2 2" xfId="13592" xr:uid="{00000000-0005-0000-0000-000019350000}"/>
    <cellStyle name="Normal 19 2 4 4 3" xfId="13593" xr:uid="{00000000-0005-0000-0000-00001A350000}"/>
    <cellStyle name="Normal 19 2 4 5" xfId="13594" xr:uid="{00000000-0005-0000-0000-00001B350000}"/>
    <cellStyle name="Normal 19 2 4 5 2" xfId="13595" xr:uid="{00000000-0005-0000-0000-00001C350000}"/>
    <cellStyle name="Normal 19 2 4 5 2 2" xfId="13596" xr:uid="{00000000-0005-0000-0000-00001D350000}"/>
    <cellStyle name="Normal 19 2 4 5 3" xfId="13597" xr:uid="{00000000-0005-0000-0000-00001E350000}"/>
    <cellStyle name="Normal 19 2 4 6" xfId="13598" xr:uid="{00000000-0005-0000-0000-00001F350000}"/>
    <cellStyle name="Normal 19 2 4 6 2" xfId="13599" xr:uid="{00000000-0005-0000-0000-000020350000}"/>
    <cellStyle name="Normal 19 2 4 6 2 2" xfId="13600" xr:uid="{00000000-0005-0000-0000-000021350000}"/>
    <cellStyle name="Normal 19 2 4 6 3" xfId="13601" xr:uid="{00000000-0005-0000-0000-000022350000}"/>
    <cellStyle name="Normal 19 2 4 7" xfId="13602" xr:uid="{00000000-0005-0000-0000-000023350000}"/>
    <cellStyle name="Normal 19 2 4 7 2" xfId="13603" xr:uid="{00000000-0005-0000-0000-000024350000}"/>
    <cellStyle name="Normal 19 2 4 8" xfId="13604" xr:uid="{00000000-0005-0000-0000-000025350000}"/>
    <cellStyle name="Normal 19 2 4 8 2" xfId="13605" xr:uid="{00000000-0005-0000-0000-000026350000}"/>
    <cellStyle name="Normal 19 2 4 9" xfId="13606" xr:uid="{00000000-0005-0000-0000-000027350000}"/>
    <cellStyle name="Normal 19 2 5" xfId="13607" xr:uid="{00000000-0005-0000-0000-000028350000}"/>
    <cellStyle name="Normal 19 2 5 2" xfId="13608" xr:uid="{00000000-0005-0000-0000-000029350000}"/>
    <cellStyle name="Normal 19 2 5 2 2" xfId="13609" xr:uid="{00000000-0005-0000-0000-00002A350000}"/>
    <cellStyle name="Normal 19 2 5 2 2 2" xfId="13610" xr:uid="{00000000-0005-0000-0000-00002B350000}"/>
    <cellStyle name="Normal 19 2 5 2 2 2 2" xfId="13611" xr:uid="{00000000-0005-0000-0000-00002C350000}"/>
    <cellStyle name="Normal 19 2 5 2 2 3" xfId="13612" xr:uid="{00000000-0005-0000-0000-00002D350000}"/>
    <cellStyle name="Normal 19 2 5 2 3" xfId="13613" xr:uid="{00000000-0005-0000-0000-00002E350000}"/>
    <cellStyle name="Normal 19 2 5 2 3 2" xfId="13614" xr:uid="{00000000-0005-0000-0000-00002F350000}"/>
    <cellStyle name="Normal 19 2 5 2 3 2 2" xfId="13615" xr:uid="{00000000-0005-0000-0000-000030350000}"/>
    <cellStyle name="Normal 19 2 5 2 3 3" xfId="13616" xr:uid="{00000000-0005-0000-0000-000031350000}"/>
    <cellStyle name="Normal 19 2 5 2 4" xfId="13617" xr:uid="{00000000-0005-0000-0000-000032350000}"/>
    <cellStyle name="Normal 19 2 5 2 4 2" xfId="13618" xr:uid="{00000000-0005-0000-0000-000033350000}"/>
    <cellStyle name="Normal 19 2 5 2 4 2 2" xfId="13619" xr:uid="{00000000-0005-0000-0000-000034350000}"/>
    <cellStyle name="Normal 19 2 5 2 4 3" xfId="13620" xr:uid="{00000000-0005-0000-0000-000035350000}"/>
    <cellStyle name="Normal 19 2 5 2 5" xfId="13621" xr:uid="{00000000-0005-0000-0000-000036350000}"/>
    <cellStyle name="Normal 19 2 5 2 5 2" xfId="13622" xr:uid="{00000000-0005-0000-0000-000037350000}"/>
    <cellStyle name="Normal 19 2 5 2 6" xfId="13623" xr:uid="{00000000-0005-0000-0000-000038350000}"/>
    <cellStyle name="Normal 19 2 5 2 6 2" xfId="13624" xr:uid="{00000000-0005-0000-0000-000039350000}"/>
    <cellStyle name="Normal 19 2 5 2 7" xfId="13625" xr:uid="{00000000-0005-0000-0000-00003A350000}"/>
    <cellStyle name="Normal 19 2 5 3" xfId="13626" xr:uid="{00000000-0005-0000-0000-00003B350000}"/>
    <cellStyle name="Normal 19 2 5 3 2" xfId="13627" xr:uid="{00000000-0005-0000-0000-00003C350000}"/>
    <cellStyle name="Normal 19 2 5 3 2 2" xfId="13628" xr:uid="{00000000-0005-0000-0000-00003D350000}"/>
    <cellStyle name="Normal 19 2 5 3 3" xfId="13629" xr:uid="{00000000-0005-0000-0000-00003E350000}"/>
    <cellStyle name="Normal 19 2 5 4" xfId="13630" xr:uid="{00000000-0005-0000-0000-00003F350000}"/>
    <cellStyle name="Normal 19 2 5 4 2" xfId="13631" xr:uid="{00000000-0005-0000-0000-000040350000}"/>
    <cellStyle name="Normal 19 2 5 4 2 2" xfId="13632" xr:uid="{00000000-0005-0000-0000-000041350000}"/>
    <cellStyle name="Normal 19 2 5 4 3" xfId="13633" xr:uid="{00000000-0005-0000-0000-000042350000}"/>
    <cellStyle name="Normal 19 2 5 5" xfId="13634" xr:uid="{00000000-0005-0000-0000-000043350000}"/>
    <cellStyle name="Normal 19 2 5 5 2" xfId="13635" xr:uid="{00000000-0005-0000-0000-000044350000}"/>
    <cellStyle name="Normal 19 2 5 5 2 2" xfId="13636" xr:uid="{00000000-0005-0000-0000-000045350000}"/>
    <cellStyle name="Normal 19 2 5 5 3" xfId="13637" xr:uid="{00000000-0005-0000-0000-000046350000}"/>
    <cellStyle name="Normal 19 2 5 6" xfId="13638" xr:uid="{00000000-0005-0000-0000-000047350000}"/>
    <cellStyle name="Normal 19 2 5 6 2" xfId="13639" xr:uid="{00000000-0005-0000-0000-000048350000}"/>
    <cellStyle name="Normal 19 2 5 7" xfId="13640" xr:uid="{00000000-0005-0000-0000-000049350000}"/>
    <cellStyle name="Normal 19 2 5 7 2" xfId="13641" xr:uid="{00000000-0005-0000-0000-00004A350000}"/>
    <cellStyle name="Normal 19 2 5 8" xfId="13642" xr:uid="{00000000-0005-0000-0000-00004B350000}"/>
    <cellStyle name="Normal 19 2 6" xfId="13643" xr:uid="{00000000-0005-0000-0000-00004C350000}"/>
    <cellStyle name="Normal 19 2 6 2" xfId="13644" xr:uid="{00000000-0005-0000-0000-00004D350000}"/>
    <cellStyle name="Normal 19 2 6 2 2" xfId="13645" xr:uid="{00000000-0005-0000-0000-00004E350000}"/>
    <cellStyle name="Normal 19 2 6 2 2 2" xfId="13646" xr:uid="{00000000-0005-0000-0000-00004F350000}"/>
    <cellStyle name="Normal 19 2 6 2 3" xfId="13647" xr:uid="{00000000-0005-0000-0000-000050350000}"/>
    <cellStyle name="Normal 19 2 6 3" xfId="13648" xr:uid="{00000000-0005-0000-0000-000051350000}"/>
    <cellStyle name="Normal 19 2 6 3 2" xfId="13649" xr:uid="{00000000-0005-0000-0000-000052350000}"/>
    <cellStyle name="Normal 19 2 6 3 2 2" xfId="13650" xr:uid="{00000000-0005-0000-0000-000053350000}"/>
    <cellStyle name="Normal 19 2 6 3 3" xfId="13651" xr:uid="{00000000-0005-0000-0000-000054350000}"/>
    <cellStyle name="Normal 19 2 6 4" xfId="13652" xr:uid="{00000000-0005-0000-0000-000055350000}"/>
    <cellStyle name="Normal 19 2 6 4 2" xfId="13653" xr:uid="{00000000-0005-0000-0000-000056350000}"/>
    <cellStyle name="Normal 19 2 6 4 2 2" xfId="13654" xr:uid="{00000000-0005-0000-0000-000057350000}"/>
    <cellStyle name="Normal 19 2 6 4 3" xfId="13655" xr:uid="{00000000-0005-0000-0000-000058350000}"/>
    <cellStyle name="Normal 19 2 6 5" xfId="13656" xr:uid="{00000000-0005-0000-0000-000059350000}"/>
    <cellStyle name="Normal 19 2 6 5 2" xfId="13657" xr:uid="{00000000-0005-0000-0000-00005A350000}"/>
    <cellStyle name="Normal 19 2 6 6" xfId="13658" xr:uid="{00000000-0005-0000-0000-00005B350000}"/>
    <cellStyle name="Normal 19 2 6 6 2" xfId="13659" xr:uid="{00000000-0005-0000-0000-00005C350000}"/>
    <cellStyle name="Normal 19 2 6 7" xfId="13660" xr:uid="{00000000-0005-0000-0000-00005D350000}"/>
    <cellStyle name="Normal 19 2 7" xfId="13661" xr:uid="{00000000-0005-0000-0000-00005E350000}"/>
    <cellStyle name="Normal 19 2 7 2" xfId="13662" xr:uid="{00000000-0005-0000-0000-00005F350000}"/>
    <cellStyle name="Normal 19 2 7 2 2" xfId="13663" xr:uid="{00000000-0005-0000-0000-000060350000}"/>
    <cellStyle name="Normal 19 2 7 2 2 2" xfId="13664" xr:uid="{00000000-0005-0000-0000-000061350000}"/>
    <cellStyle name="Normal 19 2 7 2 3" xfId="13665" xr:uid="{00000000-0005-0000-0000-000062350000}"/>
    <cellStyle name="Normal 19 2 7 3" xfId="13666" xr:uid="{00000000-0005-0000-0000-000063350000}"/>
    <cellStyle name="Normal 19 2 7 3 2" xfId="13667" xr:uid="{00000000-0005-0000-0000-000064350000}"/>
    <cellStyle name="Normal 19 2 7 3 2 2" xfId="13668" xr:uid="{00000000-0005-0000-0000-000065350000}"/>
    <cellStyle name="Normal 19 2 7 3 3" xfId="13669" xr:uid="{00000000-0005-0000-0000-000066350000}"/>
    <cellStyle name="Normal 19 2 7 4" xfId="13670" xr:uid="{00000000-0005-0000-0000-000067350000}"/>
    <cellStyle name="Normal 19 2 7 4 2" xfId="13671" xr:uid="{00000000-0005-0000-0000-000068350000}"/>
    <cellStyle name="Normal 19 2 7 4 2 2" xfId="13672" xr:uid="{00000000-0005-0000-0000-000069350000}"/>
    <cellStyle name="Normal 19 2 7 4 3" xfId="13673" xr:uid="{00000000-0005-0000-0000-00006A350000}"/>
    <cellStyle name="Normal 19 2 7 5" xfId="13674" xr:uid="{00000000-0005-0000-0000-00006B350000}"/>
    <cellStyle name="Normal 19 2 7 5 2" xfId="13675" xr:uid="{00000000-0005-0000-0000-00006C350000}"/>
    <cellStyle name="Normal 19 2 7 6" xfId="13676" xr:uid="{00000000-0005-0000-0000-00006D350000}"/>
    <cellStyle name="Normal 19 2 7 6 2" xfId="13677" xr:uid="{00000000-0005-0000-0000-00006E350000}"/>
    <cellStyle name="Normal 19 2 7 7" xfId="13678" xr:uid="{00000000-0005-0000-0000-00006F350000}"/>
    <cellStyle name="Normal 19 2 8" xfId="13679" xr:uid="{00000000-0005-0000-0000-000070350000}"/>
    <cellStyle name="Normal 19 2 8 2" xfId="13680" xr:uid="{00000000-0005-0000-0000-000071350000}"/>
    <cellStyle name="Normal 19 2 8 2 2" xfId="13681" xr:uid="{00000000-0005-0000-0000-000072350000}"/>
    <cellStyle name="Normal 19 2 8 3" xfId="13682" xr:uid="{00000000-0005-0000-0000-000073350000}"/>
    <cellStyle name="Normal 19 2 9" xfId="13683" xr:uid="{00000000-0005-0000-0000-000074350000}"/>
    <cellStyle name="Normal 19 2 9 2" xfId="13684" xr:uid="{00000000-0005-0000-0000-000075350000}"/>
    <cellStyle name="Normal 19 2 9 2 2" xfId="13685" xr:uid="{00000000-0005-0000-0000-000076350000}"/>
    <cellStyle name="Normal 19 2 9 3" xfId="13686" xr:uid="{00000000-0005-0000-0000-000077350000}"/>
    <cellStyle name="Normal 19 2_Confidential Information" xfId="13687" xr:uid="{00000000-0005-0000-0000-000078350000}"/>
    <cellStyle name="Normal 19 3" xfId="13688" xr:uid="{00000000-0005-0000-0000-000079350000}"/>
    <cellStyle name="Normal 19 3 10" xfId="13689" xr:uid="{00000000-0005-0000-0000-00007A350000}"/>
    <cellStyle name="Normal 19 3 10 2" xfId="13690" xr:uid="{00000000-0005-0000-0000-00007B350000}"/>
    <cellStyle name="Normal 19 3 10 2 2" xfId="13691" xr:uid="{00000000-0005-0000-0000-00007C350000}"/>
    <cellStyle name="Normal 19 3 10 3" xfId="13692" xr:uid="{00000000-0005-0000-0000-00007D350000}"/>
    <cellStyle name="Normal 19 3 11" xfId="13693" xr:uid="{00000000-0005-0000-0000-00007E350000}"/>
    <cellStyle name="Normal 19 3 11 2" xfId="13694" xr:uid="{00000000-0005-0000-0000-00007F350000}"/>
    <cellStyle name="Normal 19 3 12" xfId="13695" xr:uid="{00000000-0005-0000-0000-000080350000}"/>
    <cellStyle name="Normal 19 3 12 2" xfId="13696" xr:uid="{00000000-0005-0000-0000-000081350000}"/>
    <cellStyle name="Normal 19 3 13" xfId="13697" xr:uid="{00000000-0005-0000-0000-000082350000}"/>
    <cellStyle name="Normal 19 3 2" xfId="13698" xr:uid="{00000000-0005-0000-0000-000083350000}"/>
    <cellStyle name="Normal 19 3 2 10" xfId="13699" xr:uid="{00000000-0005-0000-0000-000084350000}"/>
    <cellStyle name="Normal 19 3 2 10 2" xfId="13700" xr:uid="{00000000-0005-0000-0000-000085350000}"/>
    <cellStyle name="Normal 19 3 2 11" xfId="13701" xr:uid="{00000000-0005-0000-0000-000086350000}"/>
    <cellStyle name="Normal 19 3 2 2" xfId="13702" xr:uid="{00000000-0005-0000-0000-000087350000}"/>
    <cellStyle name="Normal 19 3 2 2 2" xfId="13703" xr:uid="{00000000-0005-0000-0000-000088350000}"/>
    <cellStyle name="Normal 19 3 2 2 2 2" xfId="13704" xr:uid="{00000000-0005-0000-0000-000089350000}"/>
    <cellStyle name="Normal 19 3 2 2 2 2 2" xfId="13705" xr:uid="{00000000-0005-0000-0000-00008A350000}"/>
    <cellStyle name="Normal 19 3 2 2 2 2 2 2" xfId="13706" xr:uid="{00000000-0005-0000-0000-00008B350000}"/>
    <cellStyle name="Normal 19 3 2 2 2 2 3" xfId="13707" xr:uid="{00000000-0005-0000-0000-00008C350000}"/>
    <cellStyle name="Normal 19 3 2 2 2 3" xfId="13708" xr:uid="{00000000-0005-0000-0000-00008D350000}"/>
    <cellStyle name="Normal 19 3 2 2 2 3 2" xfId="13709" xr:uid="{00000000-0005-0000-0000-00008E350000}"/>
    <cellStyle name="Normal 19 3 2 2 2 3 2 2" xfId="13710" xr:uid="{00000000-0005-0000-0000-00008F350000}"/>
    <cellStyle name="Normal 19 3 2 2 2 3 3" xfId="13711" xr:uid="{00000000-0005-0000-0000-000090350000}"/>
    <cellStyle name="Normal 19 3 2 2 2 4" xfId="13712" xr:uid="{00000000-0005-0000-0000-000091350000}"/>
    <cellStyle name="Normal 19 3 2 2 2 4 2" xfId="13713" xr:uid="{00000000-0005-0000-0000-000092350000}"/>
    <cellStyle name="Normal 19 3 2 2 2 4 2 2" xfId="13714" xr:uid="{00000000-0005-0000-0000-000093350000}"/>
    <cellStyle name="Normal 19 3 2 2 2 4 3" xfId="13715" xr:uid="{00000000-0005-0000-0000-000094350000}"/>
    <cellStyle name="Normal 19 3 2 2 2 5" xfId="13716" xr:uid="{00000000-0005-0000-0000-000095350000}"/>
    <cellStyle name="Normal 19 3 2 2 2 5 2" xfId="13717" xr:uid="{00000000-0005-0000-0000-000096350000}"/>
    <cellStyle name="Normal 19 3 2 2 2 6" xfId="13718" xr:uid="{00000000-0005-0000-0000-000097350000}"/>
    <cellStyle name="Normal 19 3 2 2 2 6 2" xfId="13719" xr:uid="{00000000-0005-0000-0000-000098350000}"/>
    <cellStyle name="Normal 19 3 2 2 2 7" xfId="13720" xr:uid="{00000000-0005-0000-0000-000099350000}"/>
    <cellStyle name="Normal 19 3 2 2 3" xfId="13721" xr:uid="{00000000-0005-0000-0000-00009A350000}"/>
    <cellStyle name="Normal 19 3 2 2 3 2" xfId="13722" xr:uid="{00000000-0005-0000-0000-00009B350000}"/>
    <cellStyle name="Normal 19 3 2 2 3 2 2" xfId="13723" xr:uid="{00000000-0005-0000-0000-00009C350000}"/>
    <cellStyle name="Normal 19 3 2 2 3 2 2 2" xfId="13724" xr:uid="{00000000-0005-0000-0000-00009D350000}"/>
    <cellStyle name="Normal 19 3 2 2 3 2 3" xfId="13725" xr:uid="{00000000-0005-0000-0000-00009E350000}"/>
    <cellStyle name="Normal 19 3 2 2 3 3" xfId="13726" xr:uid="{00000000-0005-0000-0000-00009F350000}"/>
    <cellStyle name="Normal 19 3 2 2 3 3 2" xfId="13727" xr:uid="{00000000-0005-0000-0000-0000A0350000}"/>
    <cellStyle name="Normal 19 3 2 2 3 3 2 2" xfId="13728" xr:uid="{00000000-0005-0000-0000-0000A1350000}"/>
    <cellStyle name="Normal 19 3 2 2 3 3 3" xfId="13729" xr:uid="{00000000-0005-0000-0000-0000A2350000}"/>
    <cellStyle name="Normal 19 3 2 2 3 4" xfId="13730" xr:uid="{00000000-0005-0000-0000-0000A3350000}"/>
    <cellStyle name="Normal 19 3 2 2 3 4 2" xfId="13731" xr:uid="{00000000-0005-0000-0000-0000A4350000}"/>
    <cellStyle name="Normal 19 3 2 2 3 4 2 2" xfId="13732" xr:uid="{00000000-0005-0000-0000-0000A5350000}"/>
    <cellStyle name="Normal 19 3 2 2 3 4 3" xfId="13733" xr:uid="{00000000-0005-0000-0000-0000A6350000}"/>
    <cellStyle name="Normal 19 3 2 2 3 5" xfId="13734" xr:uid="{00000000-0005-0000-0000-0000A7350000}"/>
    <cellStyle name="Normal 19 3 2 2 3 5 2" xfId="13735" xr:uid="{00000000-0005-0000-0000-0000A8350000}"/>
    <cellStyle name="Normal 19 3 2 2 3 6" xfId="13736" xr:uid="{00000000-0005-0000-0000-0000A9350000}"/>
    <cellStyle name="Normal 19 3 2 2 3 6 2" xfId="13737" xr:uid="{00000000-0005-0000-0000-0000AA350000}"/>
    <cellStyle name="Normal 19 3 2 2 3 7" xfId="13738" xr:uid="{00000000-0005-0000-0000-0000AB350000}"/>
    <cellStyle name="Normal 19 3 2 2 4" xfId="13739" xr:uid="{00000000-0005-0000-0000-0000AC350000}"/>
    <cellStyle name="Normal 19 3 2 2 4 2" xfId="13740" xr:uid="{00000000-0005-0000-0000-0000AD350000}"/>
    <cellStyle name="Normal 19 3 2 2 4 2 2" xfId="13741" xr:uid="{00000000-0005-0000-0000-0000AE350000}"/>
    <cellStyle name="Normal 19 3 2 2 4 3" xfId="13742" xr:uid="{00000000-0005-0000-0000-0000AF350000}"/>
    <cellStyle name="Normal 19 3 2 2 5" xfId="13743" xr:uid="{00000000-0005-0000-0000-0000B0350000}"/>
    <cellStyle name="Normal 19 3 2 2 5 2" xfId="13744" xr:uid="{00000000-0005-0000-0000-0000B1350000}"/>
    <cellStyle name="Normal 19 3 2 2 5 2 2" xfId="13745" xr:uid="{00000000-0005-0000-0000-0000B2350000}"/>
    <cellStyle name="Normal 19 3 2 2 5 3" xfId="13746" xr:uid="{00000000-0005-0000-0000-0000B3350000}"/>
    <cellStyle name="Normal 19 3 2 2 6" xfId="13747" xr:uid="{00000000-0005-0000-0000-0000B4350000}"/>
    <cellStyle name="Normal 19 3 2 2 6 2" xfId="13748" xr:uid="{00000000-0005-0000-0000-0000B5350000}"/>
    <cellStyle name="Normal 19 3 2 2 6 2 2" xfId="13749" xr:uid="{00000000-0005-0000-0000-0000B6350000}"/>
    <cellStyle name="Normal 19 3 2 2 6 3" xfId="13750" xr:uid="{00000000-0005-0000-0000-0000B7350000}"/>
    <cellStyle name="Normal 19 3 2 2 7" xfId="13751" xr:uid="{00000000-0005-0000-0000-0000B8350000}"/>
    <cellStyle name="Normal 19 3 2 2 7 2" xfId="13752" xr:uid="{00000000-0005-0000-0000-0000B9350000}"/>
    <cellStyle name="Normal 19 3 2 2 8" xfId="13753" xr:uid="{00000000-0005-0000-0000-0000BA350000}"/>
    <cellStyle name="Normal 19 3 2 2 8 2" xfId="13754" xr:uid="{00000000-0005-0000-0000-0000BB350000}"/>
    <cellStyle name="Normal 19 3 2 2 9" xfId="13755" xr:uid="{00000000-0005-0000-0000-0000BC350000}"/>
    <cellStyle name="Normal 19 3 2 3" xfId="13756" xr:uid="{00000000-0005-0000-0000-0000BD350000}"/>
    <cellStyle name="Normal 19 3 2 3 2" xfId="13757" xr:uid="{00000000-0005-0000-0000-0000BE350000}"/>
    <cellStyle name="Normal 19 3 2 3 2 2" xfId="13758" xr:uid="{00000000-0005-0000-0000-0000BF350000}"/>
    <cellStyle name="Normal 19 3 2 3 2 2 2" xfId="13759" xr:uid="{00000000-0005-0000-0000-0000C0350000}"/>
    <cellStyle name="Normal 19 3 2 3 2 2 2 2" xfId="13760" xr:uid="{00000000-0005-0000-0000-0000C1350000}"/>
    <cellStyle name="Normal 19 3 2 3 2 2 3" xfId="13761" xr:uid="{00000000-0005-0000-0000-0000C2350000}"/>
    <cellStyle name="Normal 19 3 2 3 2 3" xfId="13762" xr:uid="{00000000-0005-0000-0000-0000C3350000}"/>
    <cellStyle name="Normal 19 3 2 3 2 3 2" xfId="13763" xr:uid="{00000000-0005-0000-0000-0000C4350000}"/>
    <cellStyle name="Normal 19 3 2 3 2 3 2 2" xfId="13764" xr:uid="{00000000-0005-0000-0000-0000C5350000}"/>
    <cellStyle name="Normal 19 3 2 3 2 3 3" xfId="13765" xr:uid="{00000000-0005-0000-0000-0000C6350000}"/>
    <cellStyle name="Normal 19 3 2 3 2 4" xfId="13766" xr:uid="{00000000-0005-0000-0000-0000C7350000}"/>
    <cellStyle name="Normal 19 3 2 3 2 4 2" xfId="13767" xr:uid="{00000000-0005-0000-0000-0000C8350000}"/>
    <cellStyle name="Normal 19 3 2 3 2 4 2 2" xfId="13768" xr:uid="{00000000-0005-0000-0000-0000C9350000}"/>
    <cellStyle name="Normal 19 3 2 3 2 4 3" xfId="13769" xr:uid="{00000000-0005-0000-0000-0000CA350000}"/>
    <cellStyle name="Normal 19 3 2 3 2 5" xfId="13770" xr:uid="{00000000-0005-0000-0000-0000CB350000}"/>
    <cellStyle name="Normal 19 3 2 3 2 5 2" xfId="13771" xr:uid="{00000000-0005-0000-0000-0000CC350000}"/>
    <cellStyle name="Normal 19 3 2 3 2 6" xfId="13772" xr:uid="{00000000-0005-0000-0000-0000CD350000}"/>
    <cellStyle name="Normal 19 3 2 3 2 6 2" xfId="13773" xr:uid="{00000000-0005-0000-0000-0000CE350000}"/>
    <cellStyle name="Normal 19 3 2 3 2 7" xfId="13774" xr:uid="{00000000-0005-0000-0000-0000CF350000}"/>
    <cellStyle name="Normal 19 3 2 3 3" xfId="13775" xr:uid="{00000000-0005-0000-0000-0000D0350000}"/>
    <cellStyle name="Normal 19 3 2 3 3 2" xfId="13776" xr:uid="{00000000-0005-0000-0000-0000D1350000}"/>
    <cellStyle name="Normal 19 3 2 3 3 2 2" xfId="13777" xr:uid="{00000000-0005-0000-0000-0000D2350000}"/>
    <cellStyle name="Normal 19 3 2 3 3 3" xfId="13778" xr:uid="{00000000-0005-0000-0000-0000D3350000}"/>
    <cellStyle name="Normal 19 3 2 3 4" xfId="13779" xr:uid="{00000000-0005-0000-0000-0000D4350000}"/>
    <cellStyle name="Normal 19 3 2 3 4 2" xfId="13780" xr:uid="{00000000-0005-0000-0000-0000D5350000}"/>
    <cellStyle name="Normal 19 3 2 3 4 2 2" xfId="13781" xr:uid="{00000000-0005-0000-0000-0000D6350000}"/>
    <cellStyle name="Normal 19 3 2 3 4 3" xfId="13782" xr:uid="{00000000-0005-0000-0000-0000D7350000}"/>
    <cellStyle name="Normal 19 3 2 3 5" xfId="13783" xr:uid="{00000000-0005-0000-0000-0000D8350000}"/>
    <cellStyle name="Normal 19 3 2 3 5 2" xfId="13784" xr:uid="{00000000-0005-0000-0000-0000D9350000}"/>
    <cellStyle name="Normal 19 3 2 3 5 2 2" xfId="13785" xr:uid="{00000000-0005-0000-0000-0000DA350000}"/>
    <cellStyle name="Normal 19 3 2 3 5 3" xfId="13786" xr:uid="{00000000-0005-0000-0000-0000DB350000}"/>
    <cellStyle name="Normal 19 3 2 3 6" xfId="13787" xr:uid="{00000000-0005-0000-0000-0000DC350000}"/>
    <cellStyle name="Normal 19 3 2 3 6 2" xfId="13788" xr:uid="{00000000-0005-0000-0000-0000DD350000}"/>
    <cellStyle name="Normal 19 3 2 3 7" xfId="13789" xr:uid="{00000000-0005-0000-0000-0000DE350000}"/>
    <cellStyle name="Normal 19 3 2 3 7 2" xfId="13790" xr:uid="{00000000-0005-0000-0000-0000DF350000}"/>
    <cellStyle name="Normal 19 3 2 3 8" xfId="13791" xr:uid="{00000000-0005-0000-0000-0000E0350000}"/>
    <cellStyle name="Normal 19 3 2 4" xfId="13792" xr:uid="{00000000-0005-0000-0000-0000E1350000}"/>
    <cellStyle name="Normal 19 3 2 4 2" xfId="13793" xr:uid="{00000000-0005-0000-0000-0000E2350000}"/>
    <cellStyle name="Normal 19 3 2 4 2 2" xfId="13794" xr:uid="{00000000-0005-0000-0000-0000E3350000}"/>
    <cellStyle name="Normal 19 3 2 4 2 2 2" xfId="13795" xr:uid="{00000000-0005-0000-0000-0000E4350000}"/>
    <cellStyle name="Normal 19 3 2 4 2 3" xfId="13796" xr:uid="{00000000-0005-0000-0000-0000E5350000}"/>
    <cellStyle name="Normal 19 3 2 4 3" xfId="13797" xr:uid="{00000000-0005-0000-0000-0000E6350000}"/>
    <cellStyle name="Normal 19 3 2 4 3 2" xfId="13798" xr:uid="{00000000-0005-0000-0000-0000E7350000}"/>
    <cellStyle name="Normal 19 3 2 4 3 2 2" xfId="13799" xr:uid="{00000000-0005-0000-0000-0000E8350000}"/>
    <cellStyle name="Normal 19 3 2 4 3 3" xfId="13800" xr:uid="{00000000-0005-0000-0000-0000E9350000}"/>
    <cellStyle name="Normal 19 3 2 4 4" xfId="13801" xr:uid="{00000000-0005-0000-0000-0000EA350000}"/>
    <cellStyle name="Normal 19 3 2 4 4 2" xfId="13802" xr:uid="{00000000-0005-0000-0000-0000EB350000}"/>
    <cellStyle name="Normal 19 3 2 4 4 2 2" xfId="13803" xr:uid="{00000000-0005-0000-0000-0000EC350000}"/>
    <cellStyle name="Normal 19 3 2 4 4 3" xfId="13804" xr:uid="{00000000-0005-0000-0000-0000ED350000}"/>
    <cellStyle name="Normal 19 3 2 4 5" xfId="13805" xr:uid="{00000000-0005-0000-0000-0000EE350000}"/>
    <cellStyle name="Normal 19 3 2 4 5 2" xfId="13806" xr:uid="{00000000-0005-0000-0000-0000EF350000}"/>
    <cellStyle name="Normal 19 3 2 4 6" xfId="13807" xr:uid="{00000000-0005-0000-0000-0000F0350000}"/>
    <cellStyle name="Normal 19 3 2 4 6 2" xfId="13808" xr:uid="{00000000-0005-0000-0000-0000F1350000}"/>
    <cellStyle name="Normal 19 3 2 4 7" xfId="13809" xr:uid="{00000000-0005-0000-0000-0000F2350000}"/>
    <cellStyle name="Normal 19 3 2 5" xfId="13810" xr:uid="{00000000-0005-0000-0000-0000F3350000}"/>
    <cellStyle name="Normal 19 3 2 5 2" xfId="13811" xr:uid="{00000000-0005-0000-0000-0000F4350000}"/>
    <cellStyle name="Normal 19 3 2 5 2 2" xfId="13812" xr:uid="{00000000-0005-0000-0000-0000F5350000}"/>
    <cellStyle name="Normal 19 3 2 5 2 2 2" xfId="13813" xr:uid="{00000000-0005-0000-0000-0000F6350000}"/>
    <cellStyle name="Normal 19 3 2 5 2 3" xfId="13814" xr:uid="{00000000-0005-0000-0000-0000F7350000}"/>
    <cellStyle name="Normal 19 3 2 5 3" xfId="13815" xr:uid="{00000000-0005-0000-0000-0000F8350000}"/>
    <cellStyle name="Normal 19 3 2 5 3 2" xfId="13816" xr:uid="{00000000-0005-0000-0000-0000F9350000}"/>
    <cellStyle name="Normal 19 3 2 5 3 2 2" xfId="13817" xr:uid="{00000000-0005-0000-0000-0000FA350000}"/>
    <cellStyle name="Normal 19 3 2 5 3 3" xfId="13818" xr:uid="{00000000-0005-0000-0000-0000FB350000}"/>
    <cellStyle name="Normal 19 3 2 5 4" xfId="13819" xr:uid="{00000000-0005-0000-0000-0000FC350000}"/>
    <cellStyle name="Normal 19 3 2 5 4 2" xfId="13820" xr:uid="{00000000-0005-0000-0000-0000FD350000}"/>
    <cellStyle name="Normal 19 3 2 5 4 2 2" xfId="13821" xr:uid="{00000000-0005-0000-0000-0000FE350000}"/>
    <cellStyle name="Normal 19 3 2 5 4 3" xfId="13822" xr:uid="{00000000-0005-0000-0000-0000FF350000}"/>
    <cellStyle name="Normal 19 3 2 5 5" xfId="13823" xr:uid="{00000000-0005-0000-0000-000000360000}"/>
    <cellStyle name="Normal 19 3 2 5 5 2" xfId="13824" xr:uid="{00000000-0005-0000-0000-000001360000}"/>
    <cellStyle name="Normal 19 3 2 5 6" xfId="13825" xr:uid="{00000000-0005-0000-0000-000002360000}"/>
    <cellStyle name="Normal 19 3 2 5 6 2" xfId="13826" xr:uid="{00000000-0005-0000-0000-000003360000}"/>
    <cellStyle name="Normal 19 3 2 5 7" xfId="13827" xr:uid="{00000000-0005-0000-0000-000004360000}"/>
    <cellStyle name="Normal 19 3 2 6" xfId="13828" xr:uid="{00000000-0005-0000-0000-000005360000}"/>
    <cellStyle name="Normal 19 3 2 6 2" xfId="13829" xr:uid="{00000000-0005-0000-0000-000006360000}"/>
    <cellStyle name="Normal 19 3 2 6 2 2" xfId="13830" xr:uid="{00000000-0005-0000-0000-000007360000}"/>
    <cellStyle name="Normal 19 3 2 6 3" xfId="13831" xr:uid="{00000000-0005-0000-0000-000008360000}"/>
    <cellStyle name="Normal 19 3 2 7" xfId="13832" xr:uid="{00000000-0005-0000-0000-000009360000}"/>
    <cellStyle name="Normal 19 3 2 7 2" xfId="13833" xr:uid="{00000000-0005-0000-0000-00000A360000}"/>
    <cellStyle name="Normal 19 3 2 7 2 2" xfId="13834" xr:uid="{00000000-0005-0000-0000-00000B360000}"/>
    <cellStyle name="Normal 19 3 2 7 3" xfId="13835" xr:uid="{00000000-0005-0000-0000-00000C360000}"/>
    <cellStyle name="Normal 19 3 2 8" xfId="13836" xr:uid="{00000000-0005-0000-0000-00000D360000}"/>
    <cellStyle name="Normal 19 3 2 8 2" xfId="13837" xr:uid="{00000000-0005-0000-0000-00000E360000}"/>
    <cellStyle name="Normal 19 3 2 8 2 2" xfId="13838" xr:uid="{00000000-0005-0000-0000-00000F360000}"/>
    <cellStyle name="Normal 19 3 2 8 3" xfId="13839" xr:uid="{00000000-0005-0000-0000-000010360000}"/>
    <cellStyle name="Normal 19 3 2 9" xfId="13840" xr:uid="{00000000-0005-0000-0000-000011360000}"/>
    <cellStyle name="Normal 19 3 2 9 2" xfId="13841" xr:uid="{00000000-0005-0000-0000-000012360000}"/>
    <cellStyle name="Normal 19 3 3" xfId="13842" xr:uid="{00000000-0005-0000-0000-000013360000}"/>
    <cellStyle name="Normal 19 3 3 10" xfId="13843" xr:uid="{00000000-0005-0000-0000-000014360000}"/>
    <cellStyle name="Normal 19 3 3 10 2" xfId="13844" xr:uid="{00000000-0005-0000-0000-000015360000}"/>
    <cellStyle name="Normal 19 3 3 11" xfId="13845" xr:uid="{00000000-0005-0000-0000-000016360000}"/>
    <cellStyle name="Normal 19 3 3 2" xfId="13846" xr:uid="{00000000-0005-0000-0000-000017360000}"/>
    <cellStyle name="Normal 19 3 3 2 2" xfId="13847" xr:uid="{00000000-0005-0000-0000-000018360000}"/>
    <cellStyle name="Normal 19 3 3 2 2 2" xfId="13848" xr:uid="{00000000-0005-0000-0000-000019360000}"/>
    <cellStyle name="Normal 19 3 3 2 2 2 2" xfId="13849" xr:uid="{00000000-0005-0000-0000-00001A360000}"/>
    <cellStyle name="Normal 19 3 3 2 2 2 2 2" xfId="13850" xr:uid="{00000000-0005-0000-0000-00001B360000}"/>
    <cellStyle name="Normal 19 3 3 2 2 2 3" xfId="13851" xr:uid="{00000000-0005-0000-0000-00001C360000}"/>
    <cellStyle name="Normal 19 3 3 2 2 3" xfId="13852" xr:uid="{00000000-0005-0000-0000-00001D360000}"/>
    <cellStyle name="Normal 19 3 3 2 2 3 2" xfId="13853" xr:uid="{00000000-0005-0000-0000-00001E360000}"/>
    <cellStyle name="Normal 19 3 3 2 2 3 2 2" xfId="13854" xr:uid="{00000000-0005-0000-0000-00001F360000}"/>
    <cellStyle name="Normal 19 3 3 2 2 3 3" xfId="13855" xr:uid="{00000000-0005-0000-0000-000020360000}"/>
    <cellStyle name="Normal 19 3 3 2 2 4" xfId="13856" xr:uid="{00000000-0005-0000-0000-000021360000}"/>
    <cellStyle name="Normal 19 3 3 2 2 4 2" xfId="13857" xr:uid="{00000000-0005-0000-0000-000022360000}"/>
    <cellStyle name="Normal 19 3 3 2 2 4 2 2" xfId="13858" xr:uid="{00000000-0005-0000-0000-000023360000}"/>
    <cellStyle name="Normal 19 3 3 2 2 4 3" xfId="13859" xr:uid="{00000000-0005-0000-0000-000024360000}"/>
    <cellStyle name="Normal 19 3 3 2 2 5" xfId="13860" xr:uid="{00000000-0005-0000-0000-000025360000}"/>
    <cellStyle name="Normal 19 3 3 2 2 5 2" xfId="13861" xr:uid="{00000000-0005-0000-0000-000026360000}"/>
    <cellStyle name="Normal 19 3 3 2 2 6" xfId="13862" xr:uid="{00000000-0005-0000-0000-000027360000}"/>
    <cellStyle name="Normal 19 3 3 2 2 6 2" xfId="13863" xr:uid="{00000000-0005-0000-0000-000028360000}"/>
    <cellStyle name="Normal 19 3 3 2 2 7" xfId="13864" xr:uid="{00000000-0005-0000-0000-000029360000}"/>
    <cellStyle name="Normal 19 3 3 2 3" xfId="13865" xr:uid="{00000000-0005-0000-0000-00002A360000}"/>
    <cellStyle name="Normal 19 3 3 2 3 2" xfId="13866" xr:uid="{00000000-0005-0000-0000-00002B360000}"/>
    <cellStyle name="Normal 19 3 3 2 3 2 2" xfId="13867" xr:uid="{00000000-0005-0000-0000-00002C360000}"/>
    <cellStyle name="Normal 19 3 3 2 3 2 2 2" xfId="13868" xr:uid="{00000000-0005-0000-0000-00002D360000}"/>
    <cellStyle name="Normal 19 3 3 2 3 2 3" xfId="13869" xr:uid="{00000000-0005-0000-0000-00002E360000}"/>
    <cellStyle name="Normal 19 3 3 2 3 3" xfId="13870" xr:uid="{00000000-0005-0000-0000-00002F360000}"/>
    <cellStyle name="Normal 19 3 3 2 3 3 2" xfId="13871" xr:uid="{00000000-0005-0000-0000-000030360000}"/>
    <cellStyle name="Normal 19 3 3 2 3 3 2 2" xfId="13872" xr:uid="{00000000-0005-0000-0000-000031360000}"/>
    <cellStyle name="Normal 19 3 3 2 3 3 3" xfId="13873" xr:uid="{00000000-0005-0000-0000-000032360000}"/>
    <cellStyle name="Normal 19 3 3 2 3 4" xfId="13874" xr:uid="{00000000-0005-0000-0000-000033360000}"/>
    <cellStyle name="Normal 19 3 3 2 3 4 2" xfId="13875" xr:uid="{00000000-0005-0000-0000-000034360000}"/>
    <cellStyle name="Normal 19 3 3 2 3 4 2 2" xfId="13876" xr:uid="{00000000-0005-0000-0000-000035360000}"/>
    <cellStyle name="Normal 19 3 3 2 3 4 3" xfId="13877" xr:uid="{00000000-0005-0000-0000-000036360000}"/>
    <cellStyle name="Normal 19 3 3 2 3 5" xfId="13878" xr:uid="{00000000-0005-0000-0000-000037360000}"/>
    <cellStyle name="Normal 19 3 3 2 3 5 2" xfId="13879" xr:uid="{00000000-0005-0000-0000-000038360000}"/>
    <cellStyle name="Normal 19 3 3 2 3 6" xfId="13880" xr:uid="{00000000-0005-0000-0000-000039360000}"/>
    <cellStyle name="Normal 19 3 3 2 3 6 2" xfId="13881" xr:uid="{00000000-0005-0000-0000-00003A360000}"/>
    <cellStyle name="Normal 19 3 3 2 3 7" xfId="13882" xr:uid="{00000000-0005-0000-0000-00003B360000}"/>
    <cellStyle name="Normal 19 3 3 2 4" xfId="13883" xr:uid="{00000000-0005-0000-0000-00003C360000}"/>
    <cellStyle name="Normal 19 3 3 2 4 2" xfId="13884" xr:uid="{00000000-0005-0000-0000-00003D360000}"/>
    <cellStyle name="Normal 19 3 3 2 4 2 2" xfId="13885" xr:uid="{00000000-0005-0000-0000-00003E360000}"/>
    <cellStyle name="Normal 19 3 3 2 4 3" xfId="13886" xr:uid="{00000000-0005-0000-0000-00003F360000}"/>
    <cellStyle name="Normal 19 3 3 2 5" xfId="13887" xr:uid="{00000000-0005-0000-0000-000040360000}"/>
    <cellStyle name="Normal 19 3 3 2 5 2" xfId="13888" xr:uid="{00000000-0005-0000-0000-000041360000}"/>
    <cellStyle name="Normal 19 3 3 2 5 2 2" xfId="13889" xr:uid="{00000000-0005-0000-0000-000042360000}"/>
    <cellStyle name="Normal 19 3 3 2 5 3" xfId="13890" xr:uid="{00000000-0005-0000-0000-000043360000}"/>
    <cellStyle name="Normal 19 3 3 2 6" xfId="13891" xr:uid="{00000000-0005-0000-0000-000044360000}"/>
    <cellStyle name="Normal 19 3 3 2 6 2" xfId="13892" xr:uid="{00000000-0005-0000-0000-000045360000}"/>
    <cellStyle name="Normal 19 3 3 2 6 2 2" xfId="13893" xr:uid="{00000000-0005-0000-0000-000046360000}"/>
    <cellStyle name="Normal 19 3 3 2 6 3" xfId="13894" xr:uid="{00000000-0005-0000-0000-000047360000}"/>
    <cellStyle name="Normal 19 3 3 2 7" xfId="13895" xr:uid="{00000000-0005-0000-0000-000048360000}"/>
    <cellStyle name="Normal 19 3 3 2 7 2" xfId="13896" xr:uid="{00000000-0005-0000-0000-000049360000}"/>
    <cellStyle name="Normal 19 3 3 2 8" xfId="13897" xr:uid="{00000000-0005-0000-0000-00004A360000}"/>
    <cellStyle name="Normal 19 3 3 2 8 2" xfId="13898" xr:uid="{00000000-0005-0000-0000-00004B360000}"/>
    <cellStyle name="Normal 19 3 3 2 9" xfId="13899" xr:uid="{00000000-0005-0000-0000-00004C360000}"/>
    <cellStyle name="Normal 19 3 3 3" xfId="13900" xr:uid="{00000000-0005-0000-0000-00004D360000}"/>
    <cellStyle name="Normal 19 3 3 3 2" xfId="13901" xr:uid="{00000000-0005-0000-0000-00004E360000}"/>
    <cellStyle name="Normal 19 3 3 3 2 2" xfId="13902" xr:uid="{00000000-0005-0000-0000-00004F360000}"/>
    <cellStyle name="Normal 19 3 3 3 2 2 2" xfId="13903" xr:uid="{00000000-0005-0000-0000-000050360000}"/>
    <cellStyle name="Normal 19 3 3 3 2 2 2 2" xfId="13904" xr:uid="{00000000-0005-0000-0000-000051360000}"/>
    <cellStyle name="Normal 19 3 3 3 2 2 3" xfId="13905" xr:uid="{00000000-0005-0000-0000-000052360000}"/>
    <cellStyle name="Normal 19 3 3 3 2 3" xfId="13906" xr:uid="{00000000-0005-0000-0000-000053360000}"/>
    <cellStyle name="Normal 19 3 3 3 2 3 2" xfId="13907" xr:uid="{00000000-0005-0000-0000-000054360000}"/>
    <cellStyle name="Normal 19 3 3 3 2 3 2 2" xfId="13908" xr:uid="{00000000-0005-0000-0000-000055360000}"/>
    <cellStyle name="Normal 19 3 3 3 2 3 3" xfId="13909" xr:uid="{00000000-0005-0000-0000-000056360000}"/>
    <cellStyle name="Normal 19 3 3 3 2 4" xfId="13910" xr:uid="{00000000-0005-0000-0000-000057360000}"/>
    <cellStyle name="Normal 19 3 3 3 2 4 2" xfId="13911" xr:uid="{00000000-0005-0000-0000-000058360000}"/>
    <cellStyle name="Normal 19 3 3 3 2 4 2 2" xfId="13912" xr:uid="{00000000-0005-0000-0000-000059360000}"/>
    <cellStyle name="Normal 19 3 3 3 2 4 3" xfId="13913" xr:uid="{00000000-0005-0000-0000-00005A360000}"/>
    <cellStyle name="Normal 19 3 3 3 2 5" xfId="13914" xr:uid="{00000000-0005-0000-0000-00005B360000}"/>
    <cellStyle name="Normal 19 3 3 3 2 5 2" xfId="13915" xr:uid="{00000000-0005-0000-0000-00005C360000}"/>
    <cellStyle name="Normal 19 3 3 3 2 6" xfId="13916" xr:uid="{00000000-0005-0000-0000-00005D360000}"/>
    <cellStyle name="Normal 19 3 3 3 2 6 2" xfId="13917" xr:uid="{00000000-0005-0000-0000-00005E360000}"/>
    <cellStyle name="Normal 19 3 3 3 2 7" xfId="13918" xr:uid="{00000000-0005-0000-0000-00005F360000}"/>
    <cellStyle name="Normal 19 3 3 3 3" xfId="13919" xr:uid="{00000000-0005-0000-0000-000060360000}"/>
    <cellStyle name="Normal 19 3 3 3 3 2" xfId="13920" xr:uid="{00000000-0005-0000-0000-000061360000}"/>
    <cellStyle name="Normal 19 3 3 3 3 2 2" xfId="13921" xr:uid="{00000000-0005-0000-0000-000062360000}"/>
    <cellStyle name="Normal 19 3 3 3 3 3" xfId="13922" xr:uid="{00000000-0005-0000-0000-000063360000}"/>
    <cellStyle name="Normal 19 3 3 3 4" xfId="13923" xr:uid="{00000000-0005-0000-0000-000064360000}"/>
    <cellStyle name="Normal 19 3 3 3 4 2" xfId="13924" xr:uid="{00000000-0005-0000-0000-000065360000}"/>
    <cellStyle name="Normal 19 3 3 3 4 2 2" xfId="13925" xr:uid="{00000000-0005-0000-0000-000066360000}"/>
    <cellStyle name="Normal 19 3 3 3 4 3" xfId="13926" xr:uid="{00000000-0005-0000-0000-000067360000}"/>
    <cellStyle name="Normal 19 3 3 3 5" xfId="13927" xr:uid="{00000000-0005-0000-0000-000068360000}"/>
    <cellStyle name="Normal 19 3 3 3 5 2" xfId="13928" xr:uid="{00000000-0005-0000-0000-000069360000}"/>
    <cellStyle name="Normal 19 3 3 3 5 2 2" xfId="13929" xr:uid="{00000000-0005-0000-0000-00006A360000}"/>
    <cellStyle name="Normal 19 3 3 3 5 3" xfId="13930" xr:uid="{00000000-0005-0000-0000-00006B360000}"/>
    <cellStyle name="Normal 19 3 3 3 6" xfId="13931" xr:uid="{00000000-0005-0000-0000-00006C360000}"/>
    <cellStyle name="Normal 19 3 3 3 6 2" xfId="13932" xr:uid="{00000000-0005-0000-0000-00006D360000}"/>
    <cellStyle name="Normal 19 3 3 3 7" xfId="13933" xr:uid="{00000000-0005-0000-0000-00006E360000}"/>
    <cellStyle name="Normal 19 3 3 3 7 2" xfId="13934" xr:uid="{00000000-0005-0000-0000-00006F360000}"/>
    <cellStyle name="Normal 19 3 3 3 8" xfId="13935" xr:uid="{00000000-0005-0000-0000-000070360000}"/>
    <cellStyle name="Normal 19 3 3 4" xfId="13936" xr:uid="{00000000-0005-0000-0000-000071360000}"/>
    <cellStyle name="Normal 19 3 3 4 2" xfId="13937" xr:uid="{00000000-0005-0000-0000-000072360000}"/>
    <cellStyle name="Normal 19 3 3 4 2 2" xfId="13938" xr:uid="{00000000-0005-0000-0000-000073360000}"/>
    <cellStyle name="Normal 19 3 3 4 2 2 2" xfId="13939" xr:uid="{00000000-0005-0000-0000-000074360000}"/>
    <cellStyle name="Normal 19 3 3 4 2 3" xfId="13940" xr:uid="{00000000-0005-0000-0000-000075360000}"/>
    <cellStyle name="Normal 19 3 3 4 3" xfId="13941" xr:uid="{00000000-0005-0000-0000-000076360000}"/>
    <cellStyle name="Normal 19 3 3 4 3 2" xfId="13942" xr:uid="{00000000-0005-0000-0000-000077360000}"/>
    <cellStyle name="Normal 19 3 3 4 3 2 2" xfId="13943" xr:uid="{00000000-0005-0000-0000-000078360000}"/>
    <cellStyle name="Normal 19 3 3 4 3 3" xfId="13944" xr:uid="{00000000-0005-0000-0000-000079360000}"/>
    <cellStyle name="Normal 19 3 3 4 4" xfId="13945" xr:uid="{00000000-0005-0000-0000-00007A360000}"/>
    <cellStyle name="Normal 19 3 3 4 4 2" xfId="13946" xr:uid="{00000000-0005-0000-0000-00007B360000}"/>
    <cellStyle name="Normal 19 3 3 4 4 2 2" xfId="13947" xr:uid="{00000000-0005-0000-0000-00007C360000}"/>
    <cellStyle name="Normal 19 3 3 4 4 3" xfId="13948" xr:uid="{00000000-0005-0000-0000-00007D360000}"/>
    <cellStyle name="Normal 19 3 3 4 5" xfId="13949" xr:uid="{00000000-0005-0000-0000-00007E360000}"/>
    <cellStyle name="Normal 19 3 3 4 5 2" xfId="13950" xr:uid="{00000000-0005-0000-0000-00007F360000}"/>
    <cellStyle name="Normal 19 3 3 4 6" xfId="13951" xr:uid="{00000000-0005-0000-0000-000080360000}"/>
    <cellStyle name="Normal 19 3 3 4 6 2" xfId="13952" xr:uid="{00000000-0005-0000-0000-000081360000}"/>
    <cellStyle name="Normal 19 3 3 4 7" xfId="13953" xr:uid="{00000000-0005-0000-0000-000082360000}"/>
    <cellStyle name="Normal 19 3 3 5" xfId="13954" xr:uid="{00000000-0005-0000-0000-000083360000}"/>
    <cellStyle name="Normal 19 3 3 5 2" xfId="13955" xr:uid="{00000000-0005-0000-0000-000084360000}"/>
    <cellStyle name="Normal 19 3 3 5 2 2" xfId="13956" xr:uid="{00000000-0005-0000-0000-000085360000}"/>
    <cellStyle name="Normal 19 3 3 5 2 2 2" xfId="13957" xr:uid="{00000000-0005-0000-0000-000086360000}"/>
    <cellStyle name="Normal 19 3 3 5 2 3" xfId="13958" xr:uid="{00000000-0005-0000-0000-000087360000}"/>
    <cellStyle name="Normal 19 3 3 5 3" xfId="13959" xr:uid="{00000000-0005-0000-0000-000088360000}"/>
    <cellStyle name="Normal 19 3 3 5 3 2" xfId="13960" xr:uid="{00000000-0005-0000-0000-000089360000}"/>
    <cellStyle name="Normal 19 3 3 5 3 2 2" xfId="13961" xr:uid="{00000000-0005-0000-0000-00008A360000}"/>
    <cellStyle name="Normal 19 3 3 5 3 3" xfId="13962" xr:uid="{00000000-0005-0000-0000-00008B360000}"/>
    <cellStyle name="Normal 19 3 3 5 4" xfId="13963" xr:uid="{00000000-0005-0000-0000-00008C360000}"/>
    <cellStyle name="Normal 19 3 3 5 4 2" xfId="13964" xr:uid="{00000000-0005-0000-0000-00008D360000}"/>
    <cellStyle name="Normal 19 3 3 5 4 2 2" xfId="13965" xr:uid="{00000000-0005-0000-0000-00008E360000}"/>
    <cellStyle name="Normal 19 3 3 5 4 3" xfId="13966" xr:uid="{00000000-0005-0000-0000-00008F360000}"/>
    <cellStyle name="Normal 19 3 3 5 5" xfId="13967" xr:uid="{00000000-0005-0000-0000-000090360000}"/>
    <cellStyle name="Normal 19 3 3 5 5 2" xfId="13968" xr:uid="{00000000-0005-0000-0000-000091360000}"/>
    <cellStyle name="Normal 19 3 3 5 6" xfId="13969" xr:uid="{00000000-0005-0000-0000-000092360000}"/>
    <cellStyle name="Normal 19 3 3 5 6 2" xfId="13970" xr:uid="{00000000-0005-0000-0000-000093360000}"/>
    <cellStyle name="Normal 19 3 3 5 7" xfId="13971" xr:uid="{00000000-0005-0000-0000-000094360000}"/>
    <cellStyle name="Normal 19 3 3 6" xfId="13972" xr:uid="{00000000-0005-0000-0000-000095360000}"/>
    <cellStyle name="Normal 19 3 3 6 2" xfId="13973" xr:uid="{00000000-0005-0000-0000-000096360000}"/>
    <cellStyle name="Normal 19 3 3 6 2 2" xfId="13974" xr:uid="{00000000-0005-0000-0000-000097360000}"/>
    <cellStyle name="Normal 19 3 3 6 3" xfId="13975" xr:uid="{00000000-0005-0000-0000-000098360000}"/>
    <cellStyle name="Normal 19 3 3 7" xfId="13976" xr:uid="{00000000-0005-0000-0000-000099360000}"/>
    <cellStyle name="Normal 19 3 3 7 2" xfId="13977" xr:uid="{00000000-0005-0000-0000-00009A360000}"/>
    <cellStyle name="Normal 19 3 3 7 2 2" xfId="13978" xr:uid="{00000000-0005-0000-0000-00009B360000}"/>
    <cellStyle name="Normal 19 3 3 7 3" xfId="13979" xr:uid="{00000000-0005-0000-0000-00009C360000}"/>
    <cellStyle name="Normal 19 3 3 8" xfId="13980" xr:uid="{00000000-0005-0000-0000-00009D360000}"/>
    <cellStyle name="Normal 19 3 3 8 2" xfId="13981" xr:uid="{00000000-0005-0000-0000-00009E360000}"/>
    <cellStyle name="Normal 19 3 3 8 2 2" xfId="13982" xr:uid="{00000000-0005-0000-0000-00009F360000}"/>
    <cellStyle name="Normal 19 3 3 8 3" xfId="13983" xr:uid="{00000000-0005-0000-0000-0000A0360000}"/>
    <cellStyle name="Normal 19 3 3 9" xfId="13984" xr:uid="{00000000-0005-0000-0000-0000A1360000}"/>
    <cellStyle name="Normal 19 3 3 9 2" xfId="13985" xr:uid="{00000000-0005-0000-0000-0000A2360000}"/>
    <cellStyle name="Normal 19 3 4" xfId="13986" xr:uid="{00000000-0005-0000-0000-0000A3360000}"/>
    <cellStyle name="Normal 19 3 4 2" xfId="13987" xr:uid="{00000000-0005-0000-0000-0000A4360000}"/>
    <cellStyle name="Normal 19 3 4 2 2" xfId="13988" xr:uid="{00000000-0005-0000-0000-0000A5360000}"/>
    <cellStyle name="Normal 19 3 4 2 2 2" xfId="13989" xr:uid="{00000000-0005-0000-0000-0000A6360000}"/>
    <cellStyle name="Normal 19 3 4 2 2 2 2" xfId="13990" xr:uid="{00000000-0005-0000-0000-0000A7360000}"/>
    <cellStyle name="Normal 19 3 4 2 2 3" xfId="13991" xr:uid="{00000000-0005-0000-0000-0000A8360000}"/>
    <cellStyle name="Normal 19 3 4 2 3" xfId="13992" xr:uid="{00000000-0005-0000-0000-0000A9360000}"/>
    <cellStyle name="Normal 19 3 4 2 3 2" xfId="13993" xr:uid="{00000000-0005-0000-0000-0000AA360000}"/>
    <cellStyle name="Normal 19 3 4 2 3 2 2" xfId="13994" xr:uid="{00000000-0005-0000-0000-0000AB360000}"/>
    <cellStyle name="Normal 19 3 4 2 3 3" xfId="13995" xr:uid="{00000000-0005-0000-0000-0000AC360000}"/>
    <cellStyle name="Normal 19 3 4 2 4" xfId="13996" xr:uid="{00000000-0005-0000-0000-0000AD360000}"/>
    <cellStyle name="Normal 19 3 4 2 4 2" xfId="13997" xr:uid="{00000000-0005-0000-0000-0000AE360000}"/>
    <cellStyle name="Normal 19 3 4 2 4 2 2" xfId="13998" xr:uid="{00000000-0005-0000-0000-0000AF360000}"/>
    <cellStyle name="Normal 19 3 4 2 4 3" xfId="13999" xr:uid="{00000000-0005-0000-0000-0000B0360000}"/>
    <cellStyle name="Normal 19 3 4 2 5" xfId="14000" xr:uid="{00000000-0005-0000-0000-0000B1360000}"/>
    <cellStyle name="Normal 19 3 4 2 5 2" xfId="14001" xr:uid="{00000000-0005-0000-0000-0000B2360000}"/>
    <cellStyle name="Normal 19 3 4 2 6" xfId="14002" xr:uid="{00000000-0005-0000-0000-0000B3360000}"/>
    <cellStyle name="Normal 19 3 4 2 6 2" xfId="14003" xr:uid="{00000000-0005-0000-0000-0000B4360000}"/>
    <cellStyle name="Normal 19 3 4 2 7" xfId="14004" xr:uid="{00000000-0005-0000-0000-0000B5360000}"/>
    <cellStyle name="Normal 19 3 4 3" xfId="14005" xr:uid="{00000000-0005-0000-0000-0000B6360000}"/>
    <cellStyle name="Normal 19 3 4 3 2" xfId="14006" xr:uid="{00000000-0005-0000-0000-0000B7360000}"/>
    <cellStyle name="Normal 19 3 4 3 2 2" xfId="14007" xr:uid="{00000000-0005-0000-0000-0000B8360000}"/>
    <cellStyle name="Normal 19 3 4 3 2 2 2" xfId="14008" xr:uid="{00000000-0005-0000-0000-0000B9360000}"/>
    <cellStyle name="Normal 19 3 4 3 2 3" xfId="14009" xr:uid="{00000000-0005-0000-0000-0000BA360000}"/>
    <cellStyle name="Normal 19 3 4 3 3" xfId="14010" xr:uid="{00000000-0005-0000-0000-0000BB360000}"/>
    <cellStyle name="Normal 19 3 4 3 3 2" xfId="14011" xr:uid="{00000000-0005-0000-0000-0000BC360000}"/>
    <cellStyle name="Normal 19 3 4 3 3 2 2" xfId="14012" xr:uid="{00000000-0005-0000-0000-0000BD360000}"/>
    <cellStyle name="Normal 19 3 4 3 3 3" xfId="14013" xr:uid="{00000000-0005-0000-0000-0000BE360000}"/>
    <cellStyle name="Normal 19 3 4 3 4" xfId="14014" xr:uid="{00000000-0005-0000-0000-0000BF360000}"/>
    <cellStyle name="Normal 19 3 4 3 4 2" xfId="14015" xr:uid="{00000000-0005-0000-0000-0000C0360000}"/>
    <cellStyle name="Normal 19 3 4 3 4 2 2" xfId="14016" xr:uid="{00000000-0005-0000-0000-0000C1360000}"/>
    <cellStyle name="Normal 19 3 4 3 4 3" xfId="14017" xr:uid="{00000000-0005-0000-0000-0000C2360000}"/>
    <cellStyle name="Normal 19 3 4 3 5" xfId="14018" xr:uid="{00000000-0005-0000-0000-0000C3360000}"/>
    <cellStyle name="Normal 19 3 4 3 5 2" xfId="14019" xr:uid="{00000000-0005-0000-0000-0000C4360000}"/>
    <cellStyle name="Normal 19 3 4 3 6" xfId="14020" xr:uid="{00000000-0005-0000-0000-0000C5360000}"/>
    <cellStyle name="Normal 19 3 4 3 6 2" xfId="14021" xr:uid="{00000000-0005-0000-0000-0000C6360000}"/>
    <cellStyle name="Normal 19 3 4 3 7" xfId="14022" xr:uid="{00000000-0005-0000-0000-0000C7360000}"/>
    <cellStyle name="Normal 19 3 4 4" xfId="14023" xr:uid="{00000000-0005-0000-0000-0000C8360000}"/>
    <cellStyle name="Normal 19 3 4 4 2" xfId="14024" xr:uid="{00000000-0005-0000-0000-0000C9360000}"/>
    <cellStyle name="Normal 19 3 4 4 2 2" xfId="14025" xr:uid="{00000000-0005-0000-0000-0000CA360000}"/>
    <cellStyle name="Normal 19 3 4 4 3" xfId="14026" xr:uid="{00000000-0005-0000-0000-0000CB360000}"/>
    <cellStyle name="Normal 19 3 4 5" xfId="14027" xr:uid="{00000000-0005-0000-0000-0000CC360000}"/>
    <cellStyle name="Normal 19 3 4 5 2" xfId="14028" xr:uid="{00000000-0005-0000-0000-0000CD360000}"/>
    <cellStyle name="Normal 19 3 4 5 2 2" xfId="14029" xr:uid="{00000000-0005-0000-0000-0000CE360000}"/>
    <cellStyle name="Normal 19 3 4 5 3" xfId="14030" xr:uid="{00000000-0005-0000-0000-0000CF360000}"/>
    <cellStyle name="Normal 19 3 4 6" xfId="14031" xr:uid="{00000000-0005-0000-0000-0000D0360000}"/>
    <cellStyle name="Normal 19 3 4 6 2" xfId="14032" xr:uid="{00000000-0005-0000-0000-0000D1360000}"/>
    <cellStyle name="Normal 19 3 4 6 2 2" xfId="14033" xr:uid="{00000000-0005-0000-0000-0000D2360000}"/>
    <cellStyle name="Normal 19 3 4 6 3" xfId="14034" xr:uid="{00000000-0005-0000-0000-0000D3360000}"/>
    <cellStyle name="Normal 19 3 4 7" xfId="14035" xr:uid="{00000000-0005-0000-0000-0000D4360000}"/>
    <cellStyle name="Normal 19 3 4 7 2" xfId="14036" xr:uid="{00000000-0005-0000-0000-0000D5360000}"/>
    <cellStyle name="Normal 19 3 4 8" xfId="14037" xr:uid="{00000000-0005-0000-0000-0000D6360000}"/>
    <cellStyle name="Normal 19 3 4 8 2" xfId="14038" xr:uid="{00000000-0005-0000-0000-0000D7360000}"/>
    <cellStyle name="Normal 19 3 4 9" xfId="14039" xr:uid="{00000000-0005-0000-0000-0000D8360000}"/>
    <cellStyle name="Normal 19 3 5" xfId="14040" xr:uid="{00000000-0005-0000-0000-0000D9360000}"/>
    <cellStyle name="Normal 19 3 5 2" xfId="14041" xr:uid="{00000000-0005-0000-0000-0000DA360000}"/>
    <cellStyle name="Normal 19 3 5 2 2" xfId="14042" xr:uid="{00000000-0005-0000-0000-0000DB360000}"/>
    <cellStyle name="Normal 19 3 5 2 2 2" xfId="14043" xr:uid="{00000000-0005-0000-0000-0000DC360000}"/>
    <cellStyle name="Normal 19 3 5 2 2 2 2" xfId="14044" xr:uid="{00000000-0005-0000-0000-0000DD360000}"/>
    <cellStyle name="Normal 19 3 5 2 2 3" xfId="14045" xr:uid="{00000000-0005-0000-0000-0000DE360000}"/>
    <cellStyle name="Normal 19 3 5 2 3" xfId="14046" xr:uid="{00000000-0005-0000-0000-0000DF360000}"/>
    <cellStyle name="Normal 19 3 5 2 3 2" xfId="14047" xr:uid="{00000000-0005-0000-0000-0000E0360000}"/>
    <cellStyle name="Normal 19 3 5 2 3 2 2" xfId="14048" xr:uid="{00000000-0005-0000-0000-0000E1360000}"/>
    <cellStyle name="Normal 19 3 5 2 3 3" xfId="14049" xr:uid="{00000000-0005-0000-0000-0000E2360000}"/>
    <cellStyle name="Normal 19 3 5 2 4" xfId="14050" xr:uid="{00000000-0005-0000-0000-0000E3360000}"/>
    <cellStyle name="Normal 19 3 5 2 4 2" xfId="14051" xr:uid="{00000000-0005-0000-0000-0000E4360000}"/>
    <cellStyle name="Normal 19 3 5 2 4 2 2" xfId="14052" xr:uid="{00000000-0005-0000-0000-0000E5360000}"/>
    <cellStyle name="Normal 19 3 5 2 4 3" xfId="14053" xr:uid="{00000000-0005-0000-0000-0000E6360000}"/>
    <cellStyle name="Normal 19 3 5 2 5" xfId="14054" xr:uid="{00000000-0005-0000-0000-0000E7360000}"/>
    <cellStyle name="Normal 19 3 5 2 5 2" xfId="14055" xr:uid="{00000000-0005-0000-0000-0000E8360000}"/>
    <cellStyle name="Normal 19 3 5 2 6" xfId="14056" xr:uid="{00000000-0005-0000-0000-0000E9360000}"/>
    <cellStyle name="Normal 19 3 5 2 6 2" xfId="14057" xr:uid="{00000000-0005-0000-0000-0000EA360000}"/>
    <cellStyle name="Normal 19 3 5 2 7" xfId="14058" xr:uid="{00000000-0005-0000-0000-0000EB360000}"/>
    <cellStyle name="Normal 19 3 5 3" xfId="14059" xr:uid="{00000000-0005-0000-0000-0000EC360000}"/>
    <cellStyle name="Normal 19 3 5 3 2" xfId="14060" xr:uid="{00000000-0005-0000-0000-0000ED360000}"/>
    <cellStyle name="Normal 19 3 5 3 2 2" xfId="14061" xr:uid="{00000000-0005-0000-0000-0000EE360000}"/>
    <cellStyle name="Normal 19 3 5 3 3" xfId="14062" xr:uid="{00000000-0005-0000-0000-0000EF360000}"/>
    <cellStyle name="Normal 19 3 5 4" xfId="14063" xr:uid="{00000000-0005-0000-0000-0000F0360000}"/>
    <cellStyle name="Normal 19 3 5 4 2" xfId="14064" xr:uid="{00000000-0005-0000-0000-0000F1360000}"/>
    <cellStyle name="Normal 19 3 5 4 2 2" xfId="14065" xr:uid="{00000000-0005-0000-0000-0000F2360000}"/>
    <cellStyle name="Normal 19 3 5 4 3" xfId="14066" xr:uid="{00000000-0005-0000-0000-0000F3360000}"/>
    <cellStyle name="Normal 19 3 5 5" xfId="14067" xr:uid="{00000000-0005-0000-0000-0000F4360000}"/>
    <cellStyle name="Normal 19 3 5 5 2" xfId="14068" xr:uid="{00000000-0005-0000-0000-0000F5360000}"/>
    <cellStyle name="Normal 19 3 5 5 2 2" xfId="14069" xr:uid="{00000000-0005-0000-0000-0000F6360000}"/>
    <cellStyle name="Normal 19 3 5 5 3" xfId="14070" xr:uid="{00000000-0005-0000-0000-0000F7360000}"/>
    <cellStyle name="Normal 19 3 5 6" xfId="14071" xr:uid="{00000000-0005-0000-0000-0000F8360000}"/>
    <cellStyle name="Normal 19 3 5 6 2" xfId="14072" xr:uid="{00000000-0005-0000-0000-0000F9360000}"/>
    <cellStyle name="Normal 19 3 5 7" xfId="14073" xr:uid="{00000000-0005-0000-0000-0000FA360000}"/>
    <cellStyle name="Normal 19 3 5 7 2" xfId="14074" xr:uid="{00000000-0005-0000-0000-0000FB360000}"/>
    <cellStyle name="Normal 19 3 5 8" xfId="14075" xr:uid="{00000000-0005-0000-0000-0000FC360000}"/>
    <cellStyle name="Normal 19 3 6" xfId="14076" xr:uid="{00000000-0005-0000-0000-0000FD360000}"/>
    <cellStyle name="Normal 19 3 6 2" xfId="14077" xr:uid="{00000000-0005-0000-0000-0000FE360000}"/>
    <cellStyle name="Normal 19 3 6 2 2" xfId="14078" xr:uid="{00000000-0005-0000-0000-0000FF360000}"/>
    <cellStyle name="Normal 19 3 6 2 2 2" xfId="14079" xr:uid="{00000000-0005-0000-0000-000000370000}"/>
    <cellStyle name="Normal 19 3 6 2 3" xfId="14080" xr:uid="{00000000-0005-0000-0000-000001370000}"/>
    <cellStyle name="Normal 19 3 6 3" xfId="14081" xr:uid="{00000000-0005-0000-0000-000002370000}"/>
    <cellStyle name="Normal 19 3 6 3 2" xfId="14082" xr:uid="{00000000-0005-0000-0000-000003370000}"/>
    <cellStyle name="Normal 19 3 6 3 2 2" xfId="14083" xr:uid="{00000000-0005-0000-0000-000004370000}"/>
    <cellStyle name="Normal 19 3 6 3 3" xfId="14084" xr:uid="{00000000-0005-0000-0000-000005370000}"/>
    <cellStyle name="Normal 19 3 6 4" xfId="14085" xr:uid="{00000000-0005-0000-0000-000006370000}"/>
    <cellStyle name="Normal 19 3 6 4 2" xfId="14086" xr:uid="{00000000-0005-0000-0000-000007370000}"/>
    <cellStyle name="Normal 19 3 6 4 2 2" xfId="14087" xr:uid="{00000000-0005-0000-0000-000008370000}"/>
    <cellStyle name="Normal 19 3 6 4 3" xfId="14088" xr:uid="{00000000-0005-0000-0000-000009370000}"/>
    <cellStyle name="Normal 19 3 6 5" xfId="14089" xr:uid="{00000000-0005-0000-0000-00000A370000}"/>
    <cellStyle name="Normal 19 3 6 5 2" xfId="14090" xr:uid="{00000000-0005-0000-0000-00000B370000}"/>
    <cellStyle name="Normal 19 3 6 6" xfId="14091" xr:uid="{00000000-0005-0000-0000-00000C370000}"/>
    <cellStyle name="Normal 19 3 6 6 2" xfId="14092" xr:uid="{00000000-0005-0000-0000-00000D370000}"/>
    <cellStyle name="Normal 19 3 6 7" xfId="14093" xr:uid="{00000000-0005-0000-0000-00000E370000}"/>
    <cellStyle name="Normal 19 3 7" xfId="14094" xr:uid="{00000000-0005-0000-0000-00000F370000}"/>
    <cellStyle name="Normal 19 3 7 2" xfId="14095" xr:uid="{00000000-0005-0000-0000-000010370000}"/>
    <cellStyle name="Normal 19 3 7 2 2" xfId="14096" xr:uid="{00000000-0005-0000-0000-000011370000}"/>
    <cellStyle name="Normal 19 3 7 2 2 2" xfId="14097" xr:uid="{00000000-0005-0000-0000-000012370000}"/>
    <cellStyle name="Normal 19 3 7 2 3" xfId="14098" xr:uid="{00000000-0005-0000-0000-000013370000}"/>
    <cellStyle name="Normal 19 3 7 3" xfId="14099" xr:uid="{00000000-0005-0000-0000-000014370000}"/>
    <cellStyle name="Normal 19 3 7 3 2" xfId="14100" xr:uid="{00000000-0005-0000-0000-000015370000}"/>
    <cellStyle name="Normal 19 3 7 3 2 2" xfId="14101" xr:uid="{00000000-0005-0000-0000-000016370000}"/>
    <cellStyle name="Normal 19 3 7 3 3" xfId="14102" xr:uid="{00000000-0005-0000-0000-000017370000}"/>
    <cellStyle name="Normal 19 3 7 4" xfId="14103" xr:uid="{00000000-0005-0000-0000-000018370000}"/>
    <cellStyle name="Normal 19 3 7 4 2" xfId="14104" xr:uid="{00000000-0005-0000-0000-000019370000}"/>
    <cellStyle name="Normal 19 3 7 4 2 2" xfId="14105" xr:uid="{00000000-0005-0000-0000-00001A370000}"/>
    <cellStyle name="Normal 19 3 7 4 3" xfId="14106" xr:uid="{00000000-0005-0000-0000-00001B370000}"/>
    <cellStyle name="Normal 19 3 7 5" xfId="14107" xr:uid="{00000000-0005-0000-0000-00001C370000}"/>
    <cellStyle name="Normal 19 3 7 5 2" xfId="14108" xr:uid="{00000000-0005-0000-0000-00001D370000}"/>
    <cellStyle name="Normal 19 3 7 6" xfId="14109" xr:uid="{00000000-0005-0000-0000-00001E370000}"/>
    <cellStyle name="Normal 19 3 7 6 2" xfId="14110" xr:uid="{00000000-0005-0000-0000-00001F370000}"/>
    <cellStyle name="Normal 19 3 7 7" xfId="14111" xr:uid="{00000000-0005-0000-0000-000020370000}"/>
    <cellStyle name="Normal 19 3 8" xfId="14112" xr:uid="{00000000-0005-0000-0000-000021370000}"/>
    <cellStyle name="Normal 19 3 8 2" xfId="14113" xr:uid="{00000000-0005-0000-0000-000022370000}"/>
    <cellStyle name="Normal 19 3 8 2 2" xfId="14114" xr:uid="{00000000-0005-0000-0000-000023370000}"/>
    <cellStyle name="Normal 19 3 8 3" xfId="14115" xr:uid="{00000000-0005-0000-0000-000024370000}"/>
    <cellStyle name="Normal 19 3 9" xfId="14116" xr:uid="{00000000-0005-0000-0000-000025370000}"/>
    <cellStyle name="Normal 19 3 9 2" xfId="14117" xr:uid="{00000000-0005-0000-0000-000026370000}"/>
    <cellStyle name="Normal 19 3 9 2 2" xfId="14118" xr:uid="{00000000-0005-0000-0000-000027370000}"/>
    <cellStyle name="Normal 19 3 9 3" xfId="14119" xr:uid="{00000000-0005-0000-0000-000028370000}"/>
    <cellStyle name="Normal 19 3_Confidential Information" xfId="14120" xr:uid="{00000000-0005-0000-0000-000029370000}"/>
    <cellStyle name="Normal 19 4" xfId="14121" xr:uid="{00000000-0005-0000-0000-00002A370000}"/>
    <cellStyle name="Normal 19 4 10" xfId="14122" xr:uid="{00000000-0005-0000-0000-00002B370000}"/>
    <cellStyle name="Normal 19 4 10 2" xfId="14123" xr:uid="{00000000-0005-0000-0000-00002C370000}"/>
    <cellStyle name="Normal 19 4 11" xfId="14124" xr:uid="{00000000-0005-0000-0000-00002D370000}"/>
    <cellStyle name="Normal 19 4 2" xfId="14125" xr:uid="{00000000-0005-0000-0000-00002E370000}"/>
    <cellStyle name="Normal 19 4 2 2" xfId="14126" xr:uid="{00000000-0005-0000-0000-00002F370000}"/>
    <cellStyle name="Normal 19 4 2 2 2" xfId="14127" xr:uid="{00000000-0005-0000-0000-000030370000}"/>
    <cellStyle name="Normal 19 4 2 2 2 2" xfId="14128" xr:uid="{00000000-0005-0000-0000-000031370000}"/>
    <cellStyle name="Normal 19 4 2 2 2 2 2" xfId="14129" xr:uid="{00000000-0005-0000-0000-000032370000}"/>
    <cellStyle name="Normal 19 4 2 2 2 3" xfId="14130" xr:uid="{00000000-0005-0000-0000-000033370000}"/>
    <cellStyle name="Normal 19 4 2 2 3" xfId="14131" xr:uid="{00000000-0005-0000-0000-000034370000}"/>
    <cellStyle name="Normal 19 4 2 2 3 2" xfId="14132" xr:uid="{00000000-0005-0000-0000-000035370000}"/>
    <cellStyle name="Normal 19 4 2 2 3 2 2" xfId="14133" xr:uid="{00000000-0005-0000-0000-000036370000}"/>
    <cellStyle name="Normal 19 4 2 2 3 3" xfId="14134" xr:uid="{00000000-0005-0000-0000-000037370000}"/>
    <cellStyle name="Normal 19 4 2 2 4" xfId="14135" xr:uid="{00000000-0005-0000-0000-000038370000}"/>
    <cellStyle name="Normal 19 4 2 2 4 2" xfId="14136" xr:uid="{00000000-0005-0000-0000-000039370000}"/>
    <cellStyle name="Normal 19 4 2 2 4 2 2" xfId="14137" xr:uid="{00000000-0005-0000-0000-00003A370000}"/>
    <cellStyle name="Normal 19 4 2 2 4 3" xfId="14138" xr:uid="{00000000-0005-0000-0000-00003B370000}"/>
    <cellStyle name="Normal 19 4 2 2 5" xfId="14139" xr:uid="{00000000-0005-0000-0000-00003C370000}"/>
    <cellStyle name="Normal 19 4 2 2 5 2" xfId="14140" xr:uid="{00000000-0005-0000-0000-00003D370000}"/>
    <cellStyle name="Normal 19 4 2 2 6" xfId="14141" xr:uid="{00000000-0005-0000-0000-00003E370000}"/>
    <cellStyle name="Normal 19 4 2 2 6 2" xfId="14142" xr:uid="{00000000-0005-0000-0000-00003F370000}"/>
    <cellStyle name="Normal 19 4 2 2 7" xfId="14143" xr:uid="{00000000-0005-0000-0000-000040370000}"/>
    <cellStyle name="Normal 19 4 2 3" xfId="14144" xr:uid="{00000000-0005-0000-0000-000041370000}"/>
    <cellStyle name="Normal 19 4 2 3 2" xfId="14145" xr:uid="{00000000-0005-0000-0000-000042370000}"/>
    <cellStyle name="Normal 19 4 2 3 2 2" xfId="14146" xr:uid="{00000000-0005-0000-0000-000043370000}"/>
    <cellStyle name="Normal 19 4 2 3 2 2 2" xfId="14147" xr:uid="{00000000-0005-0000-0000-000044370000}"/>
    <cellStyle name="Normal 19 4 2 3 2 3" xfId="14148" xr:uid="{00000000-0005-0000-0000-000045370000}"/>
    <cellStyle name="Normal 19 4 2 3 3" xfId="14149" xr:uid="{00000000-0005-0000-0000-000046370000}"/>
    <cellStyle name="Normal 19 4 2 3 3 2" xfId="14150" xr:uid="{00000000-0005-0000-0000-000047370000}"/>
    <cellStyle name="Normal 19 4 2 3 3 2 2" xfId="14151" xr:uid="{00000000-0005-0000-0000-000048370000}"/>
    <cellStyle name="Normal 19 4 2 3 3 3" xfId="14152" xr:uid="{00000000-0005-0000-0000-000049370000}"/>
    <cellStyle name="Normal 19 4 2 3 4" xfId="14153" xr:uid="{00000000-0005-0000-0000-00004A370000}"/>
    <cellStyle name="Normal 19 4 2 3 4 2" xfId="14154" xr:uid="{00000000-0005-0000-0000-00004B370000}"/>
    <cellStyle name="Normal 19 4 2 3 4 2 2" xfId="14155" xr:uid="{00000000-0005-0000-0000-00004C370000}"/>
    <cellStyle name="Normal 19 4 2 3 4 3" xfId="14156" xr:uid="{00000000-0005-0000-0000-00004D370000}"/>
    <cellStyle name="Normal 19 4 2 3 5" xfId="14157" xr:uid="{00000000-0005-0000-0000-00004E370000}"/>
    <cellStyle name="Normal 19 4 2 3 5 2" xfId="14158" xr:uid="{00000000-0005-0000-0000-00004F370000}"/>
    <cellStyle name="Normal 19 4 2 3 6" xfId="14159" xr:uid="{00000000-0005-0000-0000-000050370000}"/>
    <cellStyle name="Normal 19 4 2 3 6 2" xfId="14160" xr:uid="{00000000-0005-0000-0000-000051370000}"/>
    <cellStyle name="Normal 19 4 2 3 7" xfId="14161" xr:uid="{00000000-0005-0000-0000-000052370000}"/>
    <cellStyle name="Normal 19 4 2 4" xfId="14162" xr:uid="{00000000-0005-0000-0000-000053370000}"/>
    <cellStyle name="Normal 19 4 2 4 2" xfId="14163" xr:uid="{00000000-0005-0000-0000-000054370000}"/>
    <cellStyle name="Normal 19 4 2 4 2 2" xfId="14164" xr:uid="{00000000-0005-0000-0000-000055370000}"/>
    <cellStyle name="Normal 19 4 2 4 3" xfId="14165" xr:uid="{00000000-0005-0000-0000-000056370000}"/>
    <cellStyle name="Normal 19 4 2 5" xfId="14166" xr:uid="{00000000-0005-0000-0000-000057370000}"/>
    <cellStyle name="Normal 19 4 2 5 2" xfId="14167" xr:uid="{00000000-0005-0000-0000-000058370000}"/>
    <cellStyle name="Normal 19 4 2 5 2 2" xfId="14168" xr:uid="{00000000-0005-0000-0000-000059370000}"/>
    <cellStyle name="Normal 19 4 2 5 3" xfId="14169" xr:uid="{00000000-0005-0000-0000-00005A370000}"/>
    <cellStyle name="Normal 19 4 2 6" xfId="14170" xr:uid="{00000000-0005-0000-0000-00005B370000}"/>
    <cellStyle name="Normal 19 4 2 6 2" xfId="14171" xr:uid="{00000000-0005-0000-0000-00005C370000}"/>
    <cellStyle name="Normal 19 4 2 6 2 2" xfId="14172" xr:uid="{00000000-0005-0000-0000-00005D370000}"/>
    <cellStyle name="Normal 19 4 2 6 3" xfId="14173" xr:uid="{00000000-0005-0000-0000-00005E370000}"/>
    <cellStyle name="Normal 19 4 2 7" xfId="14174" xr:uid="{00000000-0005-0000-0000-00005F370000}"/>
    <cellStyle name="Normal 19 4 2 7 2" xfId="14175" xr:uid="{00000000-0005-0000-0000-000060370000}"/>
    <cellStyle name="Normal 19 4 2 8" xfId="14176" xr:uid="{00000000-0005-0000-0000-000061370000}"/>
    <cellStyle name="Normal 19 4 2 8 2" xfId="14177" xr:uid="{00000000-0005-0000-0000-000062370000}"/>
    <cellStyle name="Normal 19 4 2 9" xfId="14178" xr:uid="{00000000-0005-0000-0000-000063370000}"/>
    <cellStyle name="Normal 19 4 3" xfId="14179" xr:uid="{00000000-0005-0000-0000-000064370000}"/>
    <cellStyle name="Normal 19 4 3 2" xfId="14180" xr:uid="{00000000-0005-0000-0000-000065370000}"/>
    <cellStyle name="Normal 19 4 3 2 2" xfId="14181" xr:uid="{00000000-0005-0000-0000-000066370000}"/>
    <cellStyle name="Normal 19 4 3 2 2 2" xfId="14182" xr:uid="{00000000-0005-0000-0000-000067370000}"/>
    <cellStyle name="Normal 19 4 3 2 2 2 2" xfId="14183" xr:uid="{00000000-0005-0000-0000-000068370000}"/>
    <cellStyle name="Normal 19 4 3 2 2 3" xfId="14184" xr:uid="{00000000-0005-0000-0000-000069370000}"/>
    <cellStyle name="Normal 19 4 3 2 3" xfId="14185" xr:uid="{00000000-0005-0000-0000-00006A370000}"/>
    <cellStyle name="Normal 19 4 3 2 3 2" xfId="14186" xr:uid="{00000000-0005-0000-0000-00006B370000}"/>
    <cellStyle name="Normal 19 4 3 2 3 2 2" xfId="14187" xr:uid="{00000000-0005-0000-0000-00006C370000}"/>
    <cellStyle name="Normal 19 4 3 2 3 3" xfId="14188" xr:uid="{00000000-0005-0000-0000-00006D370000}"/>
    <cellStyle name="Normal 19 4 3 2 4" xfId="14189" xr:uid="{00000000-0005-0000-0000-00006E370000}"/>
    <cellStyle name="Normal 19 4 3 2 4 2" xfId="14190" xr:uid="{00000000-0005-0000-0000-00006F370000}"/>
    <cellStyle name="Normal 19 4 3 2 4 2 2" xfId="14191" xr:uid="{00000000-0005-0000-0000-000070370000}"/>
    <cellStyle name="Normal 19 4 3 2 4 3" xfId="14192" xr:uid="{00000000-0005-0000-0000-000071370000}"/>
    <cellStyle name="Normal 19 4 3 2 5" xfId="14193" xr:uid="{00000000-0005-0000-0000-000072370000}"/>
    <cellStyle name="Normal 19 4 3 2 5 2" xfId="14194" xr:uid="{00000000-0005-0000-0000-000073370000}"/>
    <cellStyle name="Normal 19 4 3 2 6" xfId="14195" xr:uid="{00000000-0005-0000-0000-000074370000}"/>
    <cellStyle name="Normal 19 4 3 2 6 2" xfId="14196" xr:uid="{00000000-0005-0000-0000-000075370000}"/>
    <cellStyle name="Normal 19 4 3 2 7" xfId="14197" xr:uid="{00000000-0005-0000-0000-000076370000}"/>
    <cellStyle name="Normal 19 4 3 3" xfId="14198" xr:uid="{00000000-0005-0000-0000-000077370000}"/>
    <cellStyle name="Normal 19 4 3 3 2" xfId="14199" xr:uid="{00000000-0005-0000-0000-000078370000}"/>
    <cellStyle name="Normal 19 4 3 3 2 2" xfId="14200" xr:uid="{00000000-0005-0000-0000-000079370000}"/>
    <cellStyle name="Normal 19 4 3 3 3" xfId="14201" xr:uid="{00000000-0005-0000-0000-00007A370000}"/>
    <cellStyle name="Normal 19 4 3 4" xfId="14202" xr:uid="{00000000-0005-0000-0000-00007B370000}"/>
    <cellStyle name="Normal 19 4 3 4 2" xfId="14203" xr:uid="{00000000-0005-0000-0000-00007C370000}"/>
    <cellStyle name="Normal 19 4 3 4 2 2" xfId="14204" xr:uid="{00000000-0005-0000-0000-00007D370000}"/>
    <cellStyle name="Normal 19 4 3 4 3" xfId="14205" xr:uid="{00000000-0005-0000-0000-00007E370000}"/>
    <cellStyle name="Normal 19 4 3 5" xfId="14206" xr:uid="{00000000-0005-0000-0000-00007F370000}"/>
    <cellStyle name="Normal 19 4 3 5 2" xfId="14207" xr:uid="{00000000-0005-0000-0000-000080370000}"/>
    <cellStyle name="Normal 19 4 3 5 2 2" xfId="14208" xr:uid="{00000000-0005-0000-0000-000081370000}"/>
    <cellStyle name="Normal 19 4 3 5 3" xfId="14209" xr:uid="{00000000-0005-0000-0000-000082370000}"/>
    <cellStyle name="Normal 19 4 3 6" xfId="14210" xr:uid="{00000000-0005-0000-0000-000083370000}"/>
    <cellStyle name="Normal 19 4 3 6 2" xfId="14211" xr:uid="{00000000-0005-0000-0000-000084370000}"/>
    <cellStyle name="Normal 19 4 3 7" xfId="14212" xr:uid="{00000000-0005-0000-0000-000085370000}"/>
    <cellStyle name="Normal 19 4 3 7 2" xfId="14213" xr:uid="{00000000-0005-0000-0000-000086370000}"/>
    <cellStyle name="Normal 19 4 3 8" xfId="14214" xr:uid="{00000000-0005-0000-0000-000087370000}"/>
    <cellStyle name="Normal 19 4 4" xfId="14215" xr:uid="{00000000-0005-0000-0000-000088370000}"/>
    <cellStyle name="Normal 19 4 4 2" xfId="14216" xr:uid="{00000000-0005-0000-0000-000089370000}"/>
    <cellStyle name="Normal 19 4 4 2 2" xfId="14217" xr:uid="{00000000-0005-0000-0000-00008A370000}"/>
    <cellStyle name="Normal 19 4 4 2 2 2" xfId="14218" xr:uid="{00000000-0005-0000-0000-00008B370000}"/>
    <cellStyle name="Normal 19 4 4 2 3" xfId="14219" xr:uid="{00000000-0005-0000-0000-00008C370000}"/>
    <cellStyle name="Normal 19 4 4 3" xfId="14220" xr:uid="{00000000-0005-0000-0000-00008D370000}"/>
    <cellStyle name="Normal 19 4 4 3 2" xfId="14221" xr:uid="{00000000-0005-0000-0000-00008E370000}"/>
    <cellStyle name="Normal 19 4 4 3 2 2" xfId="14222" xr:uid="{00000000-0005-0000-0000-00008F370000}"/>
    <cellStyle name="Normal 19 4 4 3 3" xfId="14223" xr:uid="{00000000-0005-0000-0000-000090370000}"/>
    <cellStyle name="Normal 19 4 4 4" xfId="14224" xr:uid="{00000000-0005-0000-0000-000091370000}"/>
    <cellStyle name="Normal 19 4 4 4 2" xfId="14225" xr:uid="{00000000-0005-0000-0000-000092370000}"/>
    <cellStyle name="Normal 19 4 4 4 2 2" xfId="14226" xr:uid="{00000000-0005-0000-0000-000093370000}"/>
    <cellStyle name="Normal 19 4 4 4 3" xfId="14227" xr:uid="{00000000-0005-0000-0000-000094370000}"/>
    <cellStyle name="Normal 19 4 4 5" xfId="14228" xr:uid="{00000000-0005-0000-0000-000095370000}"/>
    <cellStyle name="Normal 19 4 4 5 2" xfId="14229" xr:uid="{00000000-0005-0000-0000-000096370000}"/>
    <cellStyle name="Normal 19 4 4 6" xfId="14230" xr:uid="{00000000-0005-0000-0000-000097370000}"/>
    <cellStyle name="Normal 19 4 4 6 2" xfId="14231" xr:uid="{00000000-0005-0000-0000-000098370000}"/>
    <cellStyle name="Normal 19 4 4 7" xfId="14232" xr:uid="{00000000-0005-0000-0000-000099370000}"/>
    <cellStyle name="Normal 19 4 5" xfId="14233" xr:uid="{00000000-0005-0000-0000-00009A370000}"/>
    <cellStyle name="Normal 19 4 5 2" xfId="14234" xr:uid="{00000000-0005-0000-0000-00009B370000}"/>
    <cellStyle name="Normal 19 4 5 2 2" xfId="14235" xr:uid="{00000000-0005-0000-0000-00009C370000}"/>
    <cellStyle name="Normal 19 4 5 2 2 2" xfId="14236" xr:uid="{00000000-0005-0000-0000-00009D370000}"/>
    <cellStyle name="Normal 19 4 5 2 3" xfId="14237" xr:uid="{00000000-0005-0000-0000-00009E370000}"/>
    <cellStyle name="Normal 19 4 5 3" xfId="14238" xr:uid="{00000000-0005-0000-0000-00009F370000}"/>
    <cellStyle name="Normal 19 4 5 3 2" xfId="14239" xr:uid="{00000000-0005-0000-0000-0000A0370000}"/>
    <cellStyle name="Normal 19 4 5 3 2 2" xfId="14240" xr:uid="{00000000-0005-0000-0000-0000A1370000}"/>
    <cellStyle name="Normal 19 4 5 3 3" xfId="14241" xr:uid="{00000000-0005-0000-0000-0000A2370000}"/>
    <cellStyle name="Normal 19 4 5 4" xfId="14242" xr:uid="{00000000-0005-0000-0000-0000A3370000}"/>
    <cellStyle name="Normal 19 4 5 4 2" xfId="14243" xr:uid="{00000000-0005-0000-0000-0000A4370000}"/>
    <cellStyle name="Normal 19 4 5 4 2 2" xfId="14244" xr:uid="{00000000-0005-0000-0000-0000A5370000}"/>
    <cellStyle name="Normal 19 4 5 4 3" xfId="14245" xr:uid="{00000000-0005-0000-0000-0000A6370000}"/>
    <cellStyle name="Normal 19 4 5 5" xfId="14246" xr:uid="{00000000-0005-0000-0000-0000A7370000}"/>
    <cellStyle name="Normal 19 4 5 5 2" xfId="14247" xr:uid="{00000000-0005-0000-0000-0000A8370000}"/>
    <cellStyle name="Normal 19 4 5 6" xfId="14248" xr:uid="{00000000-0005-0000-0000-0000A9370000}"/>
    <cellStyle name="Normal 19 4 5 6 2" xfId="14249" xr:uid="{00000000-0005-0000-0000-0000AA370000}"/>
    <cellStyle name="Normal 19 4 5 7" xfId="14250" xr:uid="{00000000-0005-0000-0000-0000AB370000}"/>
    <cellStyle name="Normal 19 4 6" xfId="14251" xr:uid="{00000000-0005-0000-0000-0000AC370000}"/>
    <cellStyle name="Normal 19 4 6 2" xfId="14252" xr:uid="{00000000-0005-0000-0000-0000AD370000}"/>
    <cellStyle name="Normal 19 4 6 2 2" xfId="14253" xr:uid="{00000000-0005-0000-0000-0000AE370000}"/>
    <cellStyle name="Normal 19 4 6 3" xfId="14254" xr:uid="{00000000-0005-0000-0000-0000AF370000}"/>
    <cellStyle name="Normal 19 4 7" xfId="14255" xr:uid="{00000000-0005-0000-0000-0000B0370000}"/>
    <cellStyle name="Normal 19 4 7 2" xfId="14256" xr:uid="{00000000-0005-0000-0000-0000B1370000}"/>
    <cellStyle name="Normal 19 4 7 2 2" xfId="14257" xr:uid="{00000000-0005-0000-0000-0000B2370000}"/>
    <cellStyle name="Normal 19 4 7 3" xfId="14258" xr:uid="{00000000-0005-0000-0000-0000B3370000}"/>
    <cellStyle name="Normal 19 4 8" xfId="14259" xr:uid="{00000000-0005-0000-0000-0000B4370000}"/>
    <cellStyle name="Normal 19 4 8 2" xfId="14260" xr:uid="{00000000-0005-0000-0000-0000B5370000}"/>
    <cellStyle name="Normal 19 4 8 2 2" xfId="14261" xr:uid="{00000000-0005-0000-0000-0000B6370000}"/>
    <cellStyle name="Normal 19 4 8 3" xfId="14262" xr:uid="{00000000-0005-0000-0000-0000B7370000}"/>
    <cellStyle name="Normal 19 4 9" xfId="14263" xr:uid="{00000000-0005-0000-0000-0000B8370000}"/>
    <cellStyle name="Normal 19 4 9 2" xfId="14264" xr:uid="{00000000-0005-0000-0000-0000B9370000}"/>
    <cellStyle name="Normal 19 5" xfId="14265" xr:uid="{00000000-0005-0000-0000-0000BA370000}"/>
    <cellStyle name="Normal 19 5 10" xfId="14266" xr:uid="{00000000-0005-0000-0000-0000BB370000}"/>
    <cellStyle name="Normal 19 5 10 2" xfId="14267" xr:uid="{00000000-0005-0000-0000-0000BC370000}"/>
    <cellStyle name="Normal 19 5 11" xfId="14268" xr:uid="{00000000-0005-0000-0000-0000BD370000}"/>
    <cellStyle name="Normal 19 5 2" xfId="14269" xr:uid="{00000000-0005-0000-0000-0000BE370000}"/>
    <cellStyle name="Normal 19 5 2 2" xfId="14270" xr:uid="{00000000-0005-0000-0000-0000BF370000}"/>
    <cellStyle name="Normal 19 5 2 2 2" xfId="14271" xr:uid="{00000000-0005-0000-0000-0000C0370000}"/>
    <cellStyle name="Normal 19 5 2 2 2 2" xfId="14272" xr:uid="{00000000-0005-0000-0000-0000C1370000}"/>
    <cellStyle name="Normal 19 5 2 2 2 2 2" xfId="14273" xr:uid="{00000000-0005-0000-0000-0000C2370000}"/>
    <cellStyle name="Normal 19 5 2 2 2 3" xfId="14274" xr:uid="{00000000-0005-0000-0000-0000C3370000}"/>
    <cellStyle name="Normal 19 5 2 2 3" xfId="14275" xr:uid="{00000000-0005-0000-0000-0000C4370000}"/>
    <cellStyle name="Normal 19 5 2 2 3 2" xfId="14276" xr:uid="{00000000-0005-0000-0000-0000C5370000}"/>
    <cellStyle name="Normal 19 5 2 2 3 2 2" xfId="14277" xr:uid="{00000000-0005-0000-0000-0000C6370000}"/>
    <cellStyle name="Normal 19 5 2 2 3 3" xfId="14278" xr:uid="{00000000-0005-0000-0000-0000C7370000}"/>
    <cellStyle name="Normal 19 5 2 2 4" xfId="14279" xr:uid="{00000000-0005-0000-0000-0000C8370000}"/>
    <cellStyle name="Normal 19 5 2 2 4 2" xfId="14280" xr:uid="{00000000-0005-0000-0000-0000C9370000}"/>
    <cellStyle name="Normal 19 5 2 2 4 2 2" xfId="14281" xr:uid="{00000000-0005-0000-0000-0000CA370000}"/>
    <cellStyle name="Normal 19 5 2 2 4 3" xfId="14282" xr:uid="{00000000-0005-0000-0000-0000CB370000}"/>
    <cellStyle name="Normal 19 5 2 2 5" xfId="14283" xr:uid="{00000000-0005-0000-0000-0000CC370000}"/>
    <cellStyle name="Normal 19 5 2 2 5 2" xfId="14284" xr:uid="{00000000-0005-0000-0000-0000CD370000}"/>
    <cellStyle name="Normal 19 5 2 2 6" xfId="14285" xr:uid="{00000000-0005-0000-0000-0000CE370000}"/>
    <cellStyle name="Normal 19 5 2 2 6 2" xfId="14286" xr:uid="{00000000-0005-0000-0000-0000CF370000}"/>
    <cellStyle name="Normal 19 5 2 2 7" xfId="14287" xr:uid="{00000000-0005-0000-0000-0000D0370000}"/>
    <cellStyle name="Normal 19 5 2 3" xfId="14288" xr:uid="{00000000-0005-0000-0000-0000D1370000}"/>
    <cellStyle name="Normal 19 5 2 3 2" xfId="14289" xr:uid="{00000000-0005-0000-0000-0000D2370000}"/>
    <cellStyle name="Normal 19 5 2 3 2 2" xfId="14290" xr:uid="{00000000-0005-0000-0000-0000D3370000}"/>
    <cellStyle name="Normal 19 5 2 3 2 2 2" xfId="14291" xr:uid="{00000000-0005-0000-0000-0000D4370000}"/>
    <cellStyle name="Normal 19 5 2 3 2 3" xfId="14292" xr:uid="{00000000-0005-0000-0000-0000D5370000}"/>
    <cellStyle name="Normal 19 5 2 3 3" xfId="14293" xr:uid="{00000000-0005-0000-0000-0000D6370000}"/>
    <cellStyle name="Normal 19 5 2 3 3 2" xfId="14294" xr:uid="{00000000-0005-0000-0000-0000D7370000}"/>
    <cellStyle name="Normal 19 5 2 3 3 2 2" xfId="14295" xr:uid="{00000000-0005-0000-0000-0000D8370000}"/>
    <cellStyle name="Normal 19 5 2 3 3 3" xfId="14296" xr:uid="{00000000-0005-0000-0000-0000D9370000}"/>
    <cellStyle name="Normal 19 5 2 3 4" xfId="14297" xr:uid="{00000000-0005-0000-0000-0000DA370000}"/>
    <cellStyle name="Normal 19 5 2 3 4 2" xfId="14298" xr:uid="{00000000-0005-0000-0000-0000DB370000}"/>
    <cellStyle name="Normal 19 5 2 3 4 2 2" xfId="14299" xr:uid="{00000000-0005-0000-0000-0000DC370000}"/>
    <cellStyle name="Normal 19 5 2 3 4 3" xfId="14300" xr:uid="{00000000-0005-0000-0000-0000DD370000}"/>
    <cellStyle name="Normal 19 5 2 3 5" xfId="14301" xr:uid="{00000000-0005-0000-0000-0000DE370000}"/>
    <cellStyle name="Normal 19 5 2 3 5 2" xfId="14302" xr:uid="{00000000-0005-0000-0000-0000DF370000}"/>
    <cellStyle name="Normal 19 5 2 3 6" xfId="14303" xr:uid="{00000000-0005-0000-0000-0000E0370000}"/>
    <cellStyle name="Normal 19 5 2 3 6 2" xfId="14304" xr:uid="{00000000-0005-0000-0000-0000E1370000}"/>
    <cellStyle name="Normal 19 5 2 3 7" xfId="14305" xr:uid="{00000000-0005-0000-0000-0000E2370000}"/>
    <cellStyle name="Normal 19 5 2 4" xfId="14306" xr:uid="{00000000-0005-0000-0000-0000E3370000}"/>
    <cellStyle name="Normal 19 5 2 4 2" xfId="14307" xr:uid="{00000000-0005-0000-0000-0000E4370000}"/>
    <cellStyle name="Normal 19 5 2 4 2 2" xfId="14308" xr:uid="{00000000-0005-0000-0000-0000E5370000}"/>
    <cellStyle name="Normal 19 5 2 4 3" xfId="14309" xr:uid="{00000000-0005-0000-0000-0000E6370000}"/>
    <cellStyle name="Normal 19 5 2 5" xfId="14310" xr:uid="{00000000-0005-0000-0000-0000E7370000}"/>
    <cellStyle name="Normal 19 5 2 5 2" xfId="14311" xr:uid="{00000000-0005-0000-0000-0000E8370000}"/>
    <cellStyle name="Normal 19 5 2 5 2 2" xfId="14312" xr:uid="{00000000-0005-0000-0000-0000E9370000}"/>
    <cellStyle name="Normal 19 5 2 5 3" xfId="14313" xr:uid="{00000000-0005-0000-0000-0000EA370000}"/>
    <cellStyle name="Normal 19 5 2 6" xfId="14314" xr:uid="{00000000-0005-0000-0000-0000EB370000}"/>
    <cellStyle name="Normal 19 5 2 6 2" xfId="14315" xr:uid="{00000000-0005-0000-0000-0000EC370000}"/>
    <cellStyle name="Normal 19 5 2 6 2 2" xfId="14316" xr:uid="{00000000-0005-0000-0000-0000ED370000}"/>
    <cellStyle name="Normal 19 5 2 6 3" xfId="14317" xr:uid="{00000000-0005-0000-0000-0000EE370000}"/>
    <cellStyle name="Normal 19 5 2 7" xfId="14318" xr:uid="{00000000-0005-0000-0000-0000EF370000}"/>
    <cellStyle name="Normal 19 5 2 7 2" xfId="14319" xr:uid="{00000000-0005-0000-0000-0000F0370000}"/>
    <cellStyle name="Normal 19 5 2 8" xfId="14320" xr:uid="{00000000-0005-0000-0000-0000F1370000}"/>
    <cellStyle name="Normal 19 5 2 8 2" xfId="14321" xr:uid="{00000000-0005-0000-0000-0000F2370000}"/>
    <cellStyle name="Normal 19 5 2 9" xfId="14322" xr:uid="{00000000-0005-0000-0000-0000F3370000}"/>
    <cellStyle name="Normal 19 5 3" xfId="14323" xr:uid="{00000000-0005-0000-0000-0000F4370000}"/>
    <cellStyle name="Normal 19 5 3 2" xfId="14324" xr:uid="{00000000-0005-0000-0000-0000F5370000}"/>
    <cellStyle name="Normal 19 5 3 2 2" xfId="14325" xr:uid="{00000000-0005-0000-0000-0000F6370000}"/>
    <cellStyle name="Normal 19 5 3 2 2 2" xfId="14326" xr:uid="{00000000-0005-0000-0000-0000F7370000}"/>
    <cellStyle name="Normal 19 5 3 2 2 2 2" xfId="14327" xr:uid="{00000000-0005-0000-0000-0000F8370000}"/>
    <cellStyle name="Normal 19 5 3 2 2 3" xfId="14328" xr:uid="{00000000-0005-0000-0000-0000F9370000}"/>
    <cellStyle name="Normal 19 5 3 2 3" xfId="14329" xr:uid="{00000000-0005-0000-0000-0000FA370000}"/>
    <cellStyle name="Normal 19 5 3 2 3 2" xfId="14330" xr:uid="{00000000-0005-0000-0000-0000FB370000}"/>
    <cellStyle name="Normal 19 5 3 2 3 2 2" xfId="14331" xr:uid="{00000000-0005-0000-0000-0000FC370000}"/>
    <cellStyle name="Normal 19 5 3 2 3 3" xfId="14332" xr:uid="{00000000-0005-0000-0000-0000FD370000}"/>
    <cellStyle name="Normal 19 5 3 2 4" xfId="14333" xr:uid="{00000000-0005-0000-0000-0000FE370000}"/>
    <cellStyle name="Normal 19 5 3 2 4 2" xfId="14334" xr:uid="{00000000-0005-0000-0000-0000FF370000}"/>
    <cellStyle name="Normal 19 5 3 2 4 2 2" xfId="14335" xr:uid="{00000000-0005-0000-0000-000000380000}"/>
    <cellStyle name="Normal 19 5 3 2 4 3" xfId="14336" xr:uid="{00000000-0005-0000-0000-000001380000}"/>
    <cellStyle name="Normal 19 5 3 2 5" xfId="14337" xr:uid="{00000000-0005-0000-0000-000002380000}"/>
    <cellStyle name="Normal 19 5 3 2 5 2" xfId="14338" xr:uid="{00000000-0005-0000-0000-000003380000}"/>
    <cellStyle name="Normal 19 5 3 2 6" xfId="14339" xr:uid="{00000000-0005-0000-0000-000004380000}"/>
    <cellStyle name="Normal 19 5 3 2 6 2" xfId="14340" xr:uid="{00000000-0005-0000-0000-000005380000}"/>
    <cellStyle name="Normal 19 5 3 2 7" xfId="14341" xr:uid="{00000000-0005-0000-0000-000006380000}"/>
    <cellStyle name="Normal 19 5 3 3" xfId="14342" xr:uid="{00000000-0005-0000-0000-000007380000}"/>
    <cellStyle name="Normal 19 5 3 3 2" xfId="14343" xr:uid="{00000000-0005-0000-0000-000008380000}"/>
    <cellStyle name="Normal 19 5 3 3 2 2" xfId="14344" xr:uid="{00000000-0005-0000-0000-000009380000}"/>
    <cellStyle name="Normal 19 5 3 3 3" xfId="14345" xr:uid="{00000000-0005-0000-0000-00000A380000}"/>
    <cellStyle name="Normal 19 5 3 4" xfId="14346" xr:uid="{00000000-0005-0000-0000-00000B380000}"/>
    <cellStyle name="Normal 19 5 3 4 2" xfId="14347" xr:uid="{00000000-0005-0000-0000-00000C380000}"/>
    <cellStyle name="Normal 19 5 3 4 2 2" xfId="14348" xr:uid="{00000000-0005-0000-0000-00000D380000}"/>
    <cellStyle name="Normal 19 5 3 4 3" xfId="14349" xr:uid="{00000000-0005-0000-0000-00000E380000}"/>
    <cellStyle name="Normal 19 5 3 5" xfId="14350" xr:uid="{00000000-0005-0000-0000-00000F380000}"/>
    <cellStyle name="Normal 19 5 3 5 2" xfId="14351" xr:uid="{00000000-0005-0000-0000-000010380000}"/>
    <cellStyle name="Normal 19 5 3 5 2 2" xfId="14352" xr:uid="{00000000-0005-0000-0000-000011380000}"/>
    <cellStyle name="Normal 19 5 3 5 3" xfId="14353" xr:uid="{00000000-0005-0000-0000-000012380000}"/>
    <cellStyle name="Normal 19 5 3 6" xfId="14354" xr:uid="{00000000-0005-0000-0000-000013380000}"/>
    <cellStyle name="Normal 19 5 3 6 2" xfId="14355" xr:uid="{00000000-0005-0000-0000-000014380000}"/>
    <cellStyle name="Normal 19 5 3 7" xfId="14356" xr:uid="{00000000-0005-0000-0000-000015380000}"/>
    <cellStyle name="Normal 19 5 3 7 2" xfId="14357" xr:uid="{00000000-0005-0000-0000-000016380000}"/>
    <cellStyle name="Normal 19 5 3 8" xfId="14358" xr:uid="{00000000-0005-0000-0000-000017380000}"/>
    <cellStyle name="Normal 19 5 4" xfId="14359" xr:uid="{00000000-0005-0000-0000-000018380000}"/>
    <cellStyle name="Normal 19 5 4 2" xfId="14360" xr:uid="{00000000-0005-0000-0000-000019380000}"/>
    <cellStyle name="Normal 19 5 4 2 2" xfId="14361" xr:uid="{00000000-0005-0000-0000-00001A380000}"/>
    <cellStyle name="Normal 19 5 4 2 2 2" xfId="14362" xr:uid="{00000000-0005-0000-0000-00001B380000}"/>
    <cellStyle name="Normal 19 5 4 2 3" xfId="14363" xr:uid="{00000000-0005-0000-0000-00001C380000}"/>
    <cellStyle name="Normal 19 5 4 3" xfId="14364" xr:uid="{00000000-0005-0000-0000-00001D380000}"/>
    <cellStyle name="Normal 19 5 4 3 2" xfId="14365" xr:uid="{00000000-0005-0000-0000-00001E380000}"/>
    <cellStyle name="Normal 19 5 4 3 2 2" xfId="14366" xr:uid="{00000000-0005-0000-0000-00001F380000}"/>
    <cellStyle name="Normal 19 5 4 3 3" xfId="14367" xr:uid="{00000000-0005-0000-0000-000020380000}"/>
    <cellStyle name="Normal 19 5 4 4" xfId="14368" xr:uid="{00000000-0005-0000-0000-000021380000}"/>
    <cellStyle name="Normal 19 5 4 4 2" xfId="14369" xr:uid="{00000000-0005-0000-0000-000022380000}"/>
    <cellStyle name="Normal 19 5 4 4 2 2" xfId="14370" xr:uid="{00000000-0005-0000-0000-000023380000}"/>
    <cellStyle name="Normal 19 5 4 4 3" xfId="14371" xr:uid="{00000000-0005-0000-0000-000024380000}"/>
    <cellStyle name="Normal 19 5 4 5" xfId="14372" xr:uid="{00000000-0005-0000-0000-000025380000}"/>
    <cellStyle name="Normal 19 5 4 5 2" xfId="14373" xr:uid="{00000000-0005-0000-0000-000026380000}"/>
    <cellStyle name="Normal 19 5 4 6" xfId="14374" xr:uid="{00000000-0005-0000-0000-000027380000}"/>
    <cellStyle name="Normal 19 5 4 6 2" xfId="14375" xr:uid="{00000000-0005-0000-0000-000028380000}"/>
    <cellStyle name="Normal 19 5 4 7" xfId="14376" xr:uid="{00000000-0005-0000-0000-000029380000}"/>
    <cellStyle name="Normal 19 5 5" xfId="14377" xr:uid="{00000000-0005-0000-0000-00002A380000}"/>
    <cellStyle name="Normal 19 5 5 2" xfId="14378" xr:uid="{00000000-0005-0000-0000-00002B380000}"/>
    <cellStyle name="Normal 19 5 5 2 2" xfId="14379" xr:uid="{00000000-0005-0000-0000-00002C380000}"/>
    <cellStyle name="Normal 19 5 5 2 2 2" xfId="14380" xr:uid="{00000000-0005-0000-0000-00002D380000}"/>
    <cellStyle name="Normal 19 5 5 2 3" xfId="14381" xr:uid="{00000000-0005-0000-0000-00002E380000}"/>
    <cellStyle name="Normal 19 5 5 3" xfId="14382" xr:uid="{00000000-0005-0000-0000-00002F380000}"/>
    <cellStyle name="Normal 19 5 5 3 2" xfId="14383" xr:uid="{00000000-0005-0000-0000-000030380000}"/>
    <cellStyle name="Normal 19 5 5 3 2 2" xfId="14384" xr:uid="{00000000-0005-0000-0000-000031380000}"/>
    <cellStyle name="Normal 19 5 5 3 3" xfId="14385" xr:uid="{00000000-0005-0000-0000-000032380000}"/>
    <cellStyle name="Normal 19 5 5 4" xfId="14386" xr:uid="{00000000-0005-0000-0000-000033380000}"/>
    <cellStyle name="Normal 19 5 5 4 2" xfId="14387" xr:uid="{00000000-0005-0000-0000-000034380000}"/>
    <cellStyle name="Normal 19 5 5 4 2 2" xfId="14388" xr:uid="{00000000-0005-0000-0000-000035380000}"/>
    <cellStyle name="Normal 19 5 5 4 3" xfId="14389" xr:uid="{00000000-0005-0000-0000-000036380000}"/>
    <cellStyle name="Normal 19 5 5 5" xfId="14390" xr:uid="{00000000-0005-0000-0000-000037380000}"/>
    <cellStyle name="Normal 19 5 5 5 2" xfId="14391" xr:uid="{00000000-0005-0000-0000-000038380000}"/>
    <cellStyle name="Normal 19 5 5 6" xfId="14392" xr:uid="{00000000-0005-0000-0000-000039380000}"/>
    <cellStyle name="Normal 19 5 5 6 2" xfId="14393" xr:uid="{00000000-0005-0000-0000-00003A380000}"/>
    <cellStyle name="Normal 19 5 5 7" xfId="14394" xr:uid="{00000000-0005-0000-0000-00003B380000}"/>
    <cellStyle name="Normal 19 5 6" xfId="14395" xr:uid="{00000000-0005-0000-0000-00003C380000}"/>
    <cellStyle name="Normal 19 5 6 2" xfId="14396" xr:uid="{00000000-0005-0000-0000-00003D380000}"/>
    <cellStyle name="Normal 19 5 6 2 2" xfId="14397" xr:uid="{00000000-0005-0000-0000-00003E380000}"/>
    <cellStyle name="Normal 19 5 6 3" xfId="14398" xr:uid="{00000000-0005-0000-0000-00003F380000}"/>
    <cellStyle name="Normal 19 5 7" xfId="14399" xr:uid="{00000000-0005-0000-0000-000040380000}"/>
    <cellStyle name="Normal 19 5 7 2" xfId="14400" xr:uid="{00000000-0005-0000-0000-000041380000}"/>
    <cellStyle name="Normal 19 5 7 2 2" xfId="14401" xr:uid="{00000000-0005-0000-0000-000042380000}"/>
    <cellStyle name="Normal 19 5 7 3" xfId="14402" xr:uid="{00000000-0005-0000-0000-000043380000}"/>
    <cellStyle name="Normal 19 5 8" xfId="14403" xr:uid="{00000000-0005-0000-0000-000044380000}"/>
    <cellStyle name="Normal 19 5 8 2" xfId="14404" xr:uid="{00000000-0005-0000-0000-000045380000}"/>
    <cellStyle name="Normal 19 5 8 2 2" xfId="14405" xr:uid="{00000000-0005-0000-0000-000046380000}"/>
    <cellStyle name="Normal 19 5 8 3" xfId="14406" xr:uid="{00000000-0005-0000-0000-000047380000}"/>
    <cellStyle name="Normal 19 5 9" xfId="14407" xr:uid="{00000000-0005-0000-0000-000048380000}"/>
    <cellStyle name="Normal 19 5 9 2" xfId="14408" xr:uid="{00000000-0005-0000-0000-000049380000}"/>
    <cellStyle name="Normal 19 6" xfId="14409" xr:uid="{00000000-0005-0000-0000-00004A380000}"/>
    <cellStyle name="Normal 19 6 2" xfId="14410" xr:uid="{00000000-0005-0000-0000-00004B380000}"/>
    <cellStyle name="Normal 19 6 2 2" xfId="14411" xr:uid="{00000000-0005-0000-0000-00004C380000}"/>
    <cellStyle name="Normal 19 6 2 2 2" xfId="14412" xr:uid="{00000000-0005-0000-0000-00004D380000}"/>
    <cellStyle name="Normal 19 6 2 2 2 2" xfId="14413" xr:uid="{00000000-0005-0000-0000-00004E380000}"/>
    <cellStyle name="Normal 19 6 2 2 3" xfId="14414" xr:uid="{00000000-0005-0000-0000-00004F380000}"/>
    <cellStyle name="Normal 19 6 2 3" xfId="14415" xr:uid="{00000000-0005-0000-0000-000050380000}"/>
    <cellStyle name="Normal 19 6 2 3 2" xfId="14416" xr:uid="{00000000-0005-0000-0000-000051380000}"/>
    <cellStyle name="Normal 19 6 2 3 2 2" xfId="14417" xr:uid="{00000000-0005-0000-0000-000052380000}"/>
    <cellStyle name="Normal 19 6 2 3 3" xfId="14418" xr:uid="{00000000-0005-0000-0000-000053380000}"/>
    <cellStyle name="Normal 19 6 2 4" xfId="14419" xr:uid="{00000000-0005-0000-0000-000054380000}"/>
    <cellStyle name="Normal 19 6 2 4 2" xfId="14420" xr:uid="{00000000-0005-0000-0000-000055380000}"/>
    <cellStyle name="Normal 19 6 2 4 2 2" xfId="14421" xr:uid="{00000000-0005-0000-0000-000056380000}"/>
    <cellStyle name="Normal 19 6 2 4 3" xfId="14422" xr:uid="{00000000-0005-0000-0000-000057380000}"/>
    <cellStyle name="Normal 19 6 2 5" xfId="14423" xr:uid="{00000000-0005-0000-0000-000058380000}"/>
    <cellStyle name="Normal 19 6 2 5 2" xfId="14424" xr:uid="{00000000-0005-0000-0000-000059380000}"/>
    <cellStyle name="Normal 19 6 2 6" xfId="14425" xr:uid="{00000000-0005-0000-0000-00005A380000}"/>
    <cellStyle name="Normal 19 6 2 6 2" xfId="14426" xr:uid="{00000000-0005-0000-0000-00005B380000}"/>
    <cellStyle name="Normal 19 6 2 7" xfId="14427" xr:uid="{00000000-0005-0000-0000-00005C380000}"/>
    <cellStyle name="Normal 19 6 3" xfId="14428" xr:uid="{00000000-0005-0000-0000-00005D380000}"/>
    <cellStyle name="Normal 19 6 3 2" xfId="14429" xr:uid="{00000000-0005-0000-0000-00005E380000}"/>
    <cellStyle name="Normal 19 6 3 2 2" xfId="14430" xr:uid="{00000000-0005-0000-0000-00005F380000}"/>
    <cellStyle name="Normal 19 6 3 2 2 2" xfId="14431" xr:uid="{00000000-0005-0000-0000-000060380000}"/>
    <cellStyle name="Normal 19 6 3 2 3" xfId="14432" xr:uid="{00000000-0005-0000-0000-000061380000}"/>
    <cellStyle name="Normal 19 6 3 3" xfId="14433" xr:uid="{00000000-0005-0000-0000-000062380000}"/>
    <cellStyle name="Normal 19 6 3 3 2" xfId="14434" xr:uid="{00000000-0005-0000-0000-000063380000}"/>
    <cellStyle name="Normal 19 6 3 3 2 2" xfId="14435" xr:uid="{00000000-0005-0000-0000-000064380000}"/>
    <cellStyle name="Normal 19 6 3 3 3" xfId="14436" xr:uid="{00000000-0005-0000-0000-000065380000}"/>
    <cellStyle name="Normal 19 6 3 4" xfId="14437" xr:uid="{00000000-0005-0000-0000-000066380000}"/>
    <cellStyle name="Normal 19 6 3 4 2" xfId="14438" xr:uid="{00000000-0005-0000-0000-000067380000}"/>
    <cellStyle name="Normal 19 6 3 4 2 2" xfId="14439" xr:uid="{00000000-0005-0000-0000-000068380000}"/>
    <cellStyle name="Normal 19 6 3 4 3" xfId="14440" xr:uid="{00000000-0005-0000-0000-000069380000}"/>
    <cellStyle name="Normal 19 6 3 5" xfId="14441" xr:uid="{00000000-0005-0000-0000-00006A380000}"/>
    <cellStyle name="Normal 19 6 3 5 2" xfId="14442" xr:uid="{00000000-0005-0000-0000-00006B380000}"/>
    <cellStyle name="Normal 19 6 3 6" xfId="14443" xr:uid="{00000000-0005-0000-0000-00006C380000}"/>
    <cellStyle name="Normal 19 6 3 6 2" xfId="14444" xr:uid="{00000000-0005-0000-0000-00006D380000}"/>
    <cellStyle name="Normal 19 6 3 7" xfId="14445" xr:uid="{00000000-0005-0000-0000-00006E380000}"/>
    <cellStyle name="Normal 19 6 4" xfId="14446" xr:uid="{00000000-0005-0000-0000-00006F380000}"/>
    <cellStyle name="Normal 19 6 4 2" xfId="14447" xr:uid="{00000000-0005-0000-0000-000070380000}"/>
    <cellStyle name="Normal 19 6 4 2 2" xfId="14448" xr:uid="{00000000-0005-0000-0000-000071380000}"/>
    <cellStyle name="Normal 19 6 4 3" xfId="14449" xr:uid="{00000000-0005-0000-0000-000072380000}"/>
    <cellStyle name="Normal 19 6 5" xfId="14450" xr:uid="{00000000-0005-0000-0000-000073380000}"/>
    <cellStyle name="Normal 19 6 5 2" xfId="14451" xr:uid="{00000000-0005-0000-0000-000074380000}"/>
    <cellStyle name="Normal 19 6 5 2 2" xfId="14452" xr:uid="{00000000-0005-0000-0000-000075380000}"/>
    <cellStyle name="Normal 19 6 5 3" xfId="14453" xr:uid="{00000000-0005-0000-0000-000076380000}"/>
    <cellStyle name="Normal 19 6 6" xfId="14454" xr:uid="{00000000-0005-0000-0000-000077380000}"/>
    <cellStyle name="Normal 19 6 6 2" xfId="14455" xr:uid="{00000000-0005-0000-0000-000078380000}"/>
    <cellStyle name="Normal 19 6 6 2 2" xfId="14456" xr:uid="{00000000-0005-0000-0000-000079380000}"/>
    <cellStyle name="Normal 19 6 6 3" xfId="14457" xr:uid="{00000000-0005-0000-0000-00007A380000}"/>
    <cellStyle name="Normal 19 6 7" xfId="14458" xr:uid="{00000000-0005-0000-0000-00007B380000}"/>
    <cellStyle name="Normal 19 6 7 2" xfId="14459" xr:uid="{00000000-0005-0000-0000-00007C380000}"/>
    <cellStyle name="Normal 19 6 8" xfId="14460" xr:uid="{00000000-0005-0000-0000-00007D380000}"/>
    <cellStyle name="Normal 19 6 8 2" xfId="14461" xr:uid="{00000000-0005-0000-0000-00007E380000}"/>
    <cellStyle name="Normal 19 6 9" xfId="14462" xr:uid="{00000000-0005-0000-0000-00007F380000}"/>
    <cellStyle name="Normal 19 7" xfId="14463" xr:uid="{00000000-0005-0000-0000-000080380000}"/>
    <cellStyle name="Normal 19 7 2" xfId="14464" xr:uid="{00000000-0005-0000-0000-000081380000}"/>
    <cellStyle name="Normal 19 7 2 2" xfId="14465" xr:uid="{00000000-0005-0000-0000-000082380000}"/>
    <cellStyle name="Normal 19 7 2 2 2" xfId="14466" xr:uid="{00000000-0005-0000-0000-000083380000}"/>
    <cellStyle name="Normal 19 7 2 2 2 2" xfId="14467" xr:uid="{00000000-0005-0000-0000-000084380000}"/>
    <cellStyle name="Normal 19 7 2 2 3" xfId="14468" xr:uid="{00000000-0005-0000-0000-000085380000}"/>
    <cellStyle name="Normal 19 7 2 3" xfId="14469" xr:uid="{00000000-0005-0000-0000-000086380000}"/>
    <cellStyle name="Normal 19 7 2 3 2" xfId="14470" xr:uid="{00000000-0005-0000-0000-000087380000}"/>
    <cellStyle name="Normal 19 7 2 3 2 2" xfId="14471" xr:uid="{00000000-0005-0000-0000-000088380000}"/>
    <cellStyle name="Normal 19 7 2 3 3" xfId="14472" xr:uid="{00000000-0005-0000-0000-000089380000}"/>
    <cellStyle name="Normal 19 7 2 4" xfId="14473" xr:uid="{00000000-0005-0000-0000-00008A380000}"/>
    <cellStyle name="Normal 19 7 2 4 2" xfId="14474" xr:uid="{00000000-0005-0000-0000-00008B380000}"/>
    <cellStyle name="Normal 19 7 2 4 2 2" xfId="14475" xr:uid="{00000000-0005-0000-0000-00008C380000}"/>
    <cellStyle name="Normal 19 7 2 4 3" xfId="14476" xr:uid="{00000000-0005-0000-0000-00008D380000}"/>
    <cellStyle name="Normal 19 7 2 5" xfId="14477" xr:uid="{00000000-0005-0000-0000-00008E380000}"/>
    <cellStyle name="Normal 19 7 2 5 2" xfId="14478" xr:uid="{00000000-0005-0000-0000-00008F380000}"/>
    <cellStyle name="Normal 19 7 2 6" xfId="14479" xr:uid="{00000000-0005-0000-0000-000090380000}"/>
    <cellStyle name="Normal 19 7 2 6 2" xfId="14480" xr:uid="{00000000-0005-0000-0000-000091380000}"/>
    <cellStyle name="Normal 19 7 2 7" xfId="14481" xr:uid="{00000000-0005-0000-0000-000092380000}"/>
    <cellStyle name="Normal 19 7 3" xfId="14482" xr:uid="{00000000-0005-0000-0000-000093380000}"/>
    <cellStyle name="Normal 19 7 3 2" xfId="14483" xr:uid="{00000000-0005-0000-0000-000094380000}"/>
    <cellStyle name="Normal 19 7 3 2 2" xfId="14484" xr:uid="{00000000-0005-0000-0000-000095380000}"/>
    <cellStyle name="Normal 19 7 3 3" xfId="14485" xr:uid="{00000000-0005-0000-0000-000096380000}"/>
    <cellStyle name="Normal 19 7 4" xfId="14486" xr:uid="{00000000-0005-0000-0000-000097380000}"/>
    <cellStyle name="Normal 19 7 4 2" xfId="14487" xr:uid="{00000000-0005-0000-0000-000098380000}"/>
    <cellStyle name="Normal 19 7 4 2 2" xfId="14488" xr:uid="{00000000-0005-0000-0000-000099380000}"/>
    <cellStyle name="Normal 19 7 4 3" xfId="14489" xr:uid="{00000000-0005-0000-0000-00009A380000}"/>
    <cellStyle name="Normal 19 7 5" xfId="14490" xr:uid="{00000000-0005-0000-0000-00009B380000}"/>
    <cellStyle name="Normal 19 7 5 2" xfId="14491" xr:uid="{00000000-0005-0000-0000-00009C380000}"/>
    <cellStyle name="Normal 19 7 5 2 2" xfId="14492" xr:uid="{00000000-0005-0000-0000-00009D380000}"/>
    <cellStyle name="Normal 19 7 5 3" xfId="14493" xr:uid="{00000000-0005-0000-0000-00009E380000}"/>
    <cellStyle name="Normal 19 7 6" xfId="14494" xr:uid="{00000000-0005-0000-0000-00009F380000}"/>
    <cellStyle name="Normal 19 7 6 2" xfId="14495" xr:uid="{00000000-0005-0000-0000-0000A0380000}"/>
    <cellStyle name="Normal 19 7 7" xfId="14496" xr:uid="{00000000-0005-0000-0000-0000A1380000}"/>
    <cellStyle name="Normal 19 7 7 2" xfId="14497" xr:uid="{00000000-0005-0000-0000-0000A2380000}"/>
    <cellStyle name="Normal 19 7 8" xfId="14498" xr:uid="{00000000-0005-0000-0000-0000A3380000}"/>
    <cellStyle name="Normal 19 8" xfId="14499" xr:uid="{00000000-0005-0000-0000-0000A4380000}"/>
    <cellStyle name="Normal 19 8 2" xfId="14500" xr:uid="{00000000-0005-0000-0000-0000A5380000}"/>
    <cellStyle name="Normal 19 8 2 2" xfId="14501" xr:uid="{00000000-0005-0000-0000-0000A6380000}"/>
    <cellStyle name="Normal 19 8 2 2 2" xfId="14502" xr:uid="{00000000-0005-0000-0000-0000A7380000}"/>
    <cellStyle name="Normal 19 8 2 3" xfId="14503" xr:uid="{00000000-0005-0000-0000-0000A8380000}"/>
    <cellStyle name="Normal 19 8 3" xfId="14504" xr:uid="{00000000-0005-0000-0000-0000A9380000}"/>
    <cellStyle name="Normal 19 8 3 2" xfId="14505" xr:uid="{00000000-0005-0000-0000-0000AA380000}"/>
    <cellStyle name="Normal 19 8 3 2 2" xfId="14506" xr:uid="{00000000-0005-0000-0000-0000AB380000}"/>
    <cellStyle name="Normal 19 8 3 3" xfId="14507" xr:uid="{00000000-0005-0000-0000-0000AC380000}"/>
    <cellStyle name="Normal 19 8 4" xfId="14508" xr:uid="{00000000-0005-0000-0000-0000AD380000}"/>
    <cellStyle name="Normal 19 8 4 2" xfId="14509" xr:uid="{00000000-0005-0000-0000-0000AE380000}"/>
    <cellStyle name="Normal 19 8 4 2 2" xfId="14510" xr:uid="{00000000-0005-0000-0000-0000AF380000}"/>
    <cellStyle name="Normal 19 8 4 3" xfId="14511" xr:uid="{00000000-0005-0000-0000-0000B0380000}"/>
    <cellStyle name="Normal 19 8 5" xfId="14512" xr:uid="{00000000-0005-0000-0000-0000B1380000}"/>
    <cellStyle name="Normal 19 8 5 2" xfId="14513" xr:uid="{00000000-0005-0000-0000-0000B2380000}"/>
    <cellStyle name="Normal 19 8 6" xfId="14514" xr:uid="{00000000-0005-0000-0000-0000B3380000}"/>
    <cellStyle name="Normal 19 8 6 2" xfId="14515" xr:uid="{00000000-0005-0000-0000-0000B4380000}"/>
    <cellStyle name="Normal 19 8 7" xfId="14516" xr:uid="{00000000-0005-0000-0000-0000B5380000}"/>
    <cellStyle name="Normal 19 9" xfId="14517" xr:uid="{00000000-0005-0000-0000-0000B6380000}"/>
    <cellStyle name="Normal 19 9 2" xfId="14518" xr:uid="{00000000-0005-0000-0000-0000B7380000}"/>
    <cellStyle name="Normal 19 9 2 2" xfId="14519" xr:uid="{00000000-0005-0000-0000-0000B8380000}"/>
    <cellStyle name="Normal 19 9 2 2 2" xfId="14520" xr:uid="{00000000-0005-0000-0000-0000B9380000}"/>
    <cellStyle name="Normal 19 9 2 3" xfId="14521" xr:uid="{00000000-0005-0000-0000-0000BA380000}"/>
    <cellStyle name="Normal 19 9 3" xfId="14522" xr:uid="{00000000-0005-0000-0000-0000BB380000}"/>
    <cellStyle name="Normal 19 9 3 2" xfId="14523" xr:uid="{00000000-0005-0000-0000-0000BC380000}"/>
    <cellStyle name="Normal 19 9 3 2 2" xfId="14524" xr:uid="{00000000-0005-0000-0000-0000BD380000}"/>
    <cellStyle name="Normal 19 9 3 3" xfId="14525" xr:uid="{00000000-0005-0000-0000-0000BE380000}"/>
    <cellStyle name="Normal 19 9 4" xfId="14526" xr:uid="{00000000-0005-0000-0000-0000BF380000}"/>
    <cellStyle name="Normal 19 9 4 2" xfId="14527" xr:uid="{00000000-0005-0000-0000-0000C0380000}"/>
    <cellStyle name="Normal 19 9 4 2 2" xfId="14528" xr:uid="{00000000-0005-0000-0000-0000C1380000}"/>
    <cellStyle name="Normal 19 9 4 3" xfId="14529" xr:uid="{00000000-0005-0000-0000-0000C2380000}"/>
    <cellStyle name="Normal 19 9 5" xfId="14530" xr:uid="{00000000-0005-0000-0000-0000C3380000}"/>
    <cellStyle name="Normal 19 9 5 2" xfId="14531" xr:uid="{00000000-0005-0000-0000-0000C4380000}"/>
    <cellStyle name="Normal 19 9 6" xfId="14532" xr:uid="{00000000-0005-0000-0000-0000C5380000}"/>
    <cellStyle name="Normal 19 9 6 2" xfId="14533" xr:uid="{00000000-0005-0000-0000-0000C6380000}"/>
    <cellStyle name="Normal 19 9 7" xfId="14534" xr:uid="{00000000-0005-0000-0000-0000C7380000}"/>
    <cellStyle name="Normal 19_Confidential Information" xfId="14535" xr:uid="{00000000-0005-0000-0000-0000C8380000}"/>
    <cellStyle name="Normal 2" xfId="14536" xr:uid="{00000000-0005-0000-0000-0000C9380000}"/>
    <cellStyle name="Normal 2 10" xfId="14537" xr:uid="{00000000-0005-0000-0000-0000CA380000}"/>
    <cellStyle name="Normal 2 10 2" xfId="14538" xr:uid="{00000000-0005-0000-0000-0000CB380000}"/>
    <cellStyle name="Normal 2 10 2 2" xfId="14539" xr:uid="{00000000-0005-0000-0000-0000CC380000}"/>
    <cellStyle name="Normal 2 10 2 2 2" xfId="14540" xr:uid="{00000000-0005-0000-0000-0000CD380000}"/>
    <cellStyle name="Normal 2 10 2 3" xfId="14541" xr:uid="{00000000-0005-0000-0000-0000CE380000}"/>
    <cellStyle name="Normal 2 10 3" xfId="14542" xr:uid="{00000000-0005-0000-0000-0000CF380000}"/>
    <cellStyle name="Normal 2 10 3 2" xfId="14543" xr:uid="{00000000-0005-0000-0000-0000D0380000}"/>
    <cellStyle name="Normal 2 10 3 2 2" xfId="14544" xr:uid="{00000000-0005-0000-0000-0000D1380000}"/>
    <cellStyle name="Normal 2 10 3 3" xfId="14545" xr:uid="{00000000-0005-0000-0000-0000D2380000}"/>
    <cellStyle name="Normal 2 10 4" xfId="14546" xr:uid="{00000000-0005-0000-0000-0000D3380000}"/>
    <cellStyle name="Normal 2 10 4 2" xfId="14547" xr:uid="{00000000-0005-0000-0000-0000D4380000}"/>
    <cellStyle name="Normal 2 10 4 2 2" xfId="14548" xr:uid="{00000000-0005-0000-0000-0000D5380000}"/>
    <cellStyle name="Normal 2 10 4 3" xfId="14549" xr:uid="{00000000-0005-0000-0000-0000D6380000}"/>
    <cellStyle name="Normal 2 10 5" xfId="14550" xr:uid="{00000000-0005-0000-0000-0000D7380000}"/>
    <cellStyle name="Normal 2 10 5 2" xfId="14551" xr:uid="{00000000-0005-0000-0000-0000D8380000}"/>
    <cellStyle name="Normal 2 10 6" xfId="14552" xr:uid="{00000000-0005-0000-0000-0000D9380000}"/>
    <cellStyle name="Normal 2 10 6 2" xfId="14553" xr:uid="{00000000-0005-0000-0000-0000DA380000}"/>
    <cellStyle name="Normal 2 10 7" xfId="14554" xr:uid="{00000000-0005-0000-0000-0000DB380000}"/>
    <cellStyle name="Normal 2 11" xfId="14555" xr:uid="{00000000-0005-0000-0000-0000DC380000}"/>
    <cellStyle name="Normal 2 11 2" xfId="14556" xr:uid="{00000000-0005-0000-0000-0000DD380000}"/>
    <cellStyle name="Normal 2 11 2 2" xfId="14557" xr:uid="{00000000-0005-0000-0000-0000DE380000}"/>
    <cellStyle name="Normal 2 11 2 2 2" xfId="14558" xr:uid="{00000000-0005-0000-0000-0000DF380000}"/>
    <cellStyle name="Normal 2 11 2 3" xfId="14559" xr:uid="{00000000-0005-0000-0000-0000E0380000}"/>
    <cellStyle name="Normal 2 11 3" xfId="14560" xr:uid="{00000000-0005-0000-0000-0000E1380000}"/>
    <cellStyle name="Normal 2 11 3 2" xfId="14561" xr:uid="{00000000-0005-0000-0000-0000E2380000}"/>
    <cellStyle name="Normal 2 11 3 2 2" xfId="14562" xr:uid="{00000000-0005-0000-0000-0000E3380000}"/>
    <cellStyle name="Normal 2 11 3 3" xfId="14563" xr:uid="{00000000-0005-0000-0000-0000E4380000}"/>
    <cellStyle name="Normal 2 11 4" xfId="14564" xr:uid="{00000000-0005-0000-0000-0000E5380000}"/>
    <cellStyle name="Normal 2 11 4 2" xfId="14565" xr:uid="{00000000-0005-0000-0000-0000E6380000}"/>
    <cellStyle name="Normal 2 11 4 2 2" xfId="14566" xr:uid="{00000000-0005-0000-0000-0000E7380000}"/>
    <cellStyle name="Normal 2 11 4 3" xfId="14567" xr:uid="{00000000-0005-0000-0000-0000E8380000}"/>
    <cellStyle name="Normal 2 11 5" xfId="14568" xr:uid="{00000000-0005-0000-0000-0000E9380000}"/>
    <cellStyle name="Normal 2 11 5 2" xfId="14569" xr:uid="{00000000-0005-0000-0000-0000EA380000}"/>
    <cellStyle name="Normal 2 11 6" xfId="14570" xr:uid="{00000000-0005-0000-0000-0000EB380000}"/>
    <cellStyle name="Normal 2 11 6 2" xfId="14571" xr:uid="{00000000-0005-0000-0000-0000EC380000}"/>
    <cellStyle name="Normal 2 11 7" xfId="14572" xr:uid="{00000000-0005-0000-0000-0000ED380000}"/>
    <cellStyle name="Normal 2 12" xfId="14573" xr:uid="{00000000-0005-0000-0000-0000EE380000}"/>
    <cellStyle name="Normal 2 13" xfId="14574" xr:uid="{00000000-0005-0000-0000-0000EF380000}"/>
    <cellStyle name="Normal 2 13 2" xfId="14575" xr:uid="{00000000-0005-0000-0000-0000F0380000}"/>
    <cellStyle name="Normal 2 14" xfId="14576" xr:uid="{00000000-0005-0000-0000-0000F1380000}"/>
    <cellStyle name="Normal 2 15" xfId="14577" xr:uid="{00000000-0005-0000-0000-0000F2380000}"/>
    <cellStyle name="Normal 2 16" xfId="14578" xr:uid="{00000000-0005-0000-0000-0000F3380000}"/>
    <cellStyle name="Normal 2 2" xfId="14579" xr:uid="{00000000-0005-0000-0000-0000F4380000}"/>
    <cellStyle name="Normal 2 2 10" xfId="14580" xr:uid="{00000000-0005-0000-0000-0000F5380000}"/>
    <cellStyle name="Normal 2 2 11" xfId="14581" xr:uid="{00000000-0005-0000-0000-0000F6380000}"/>
    <cellStyle name="Normal 2 2 12" xfId="14582" xr:uid="{00000000-0005-0000-0000-0000F7380000}"/>
    <cellStyle name="Normal 2 2 2" xfId="14583" xr:uid="{00000000-0005-0000-0000-0000F8380000}"/>
    <cellStyle name="Normal 2 2 2 2" xfId="14584" xr:uid="{00000000-0005-0000-0000-0000F9380000}"/>
    <cellStyle name="Normal 2 2 3" xfId="14585" xr:uid="{00000000-0005-0000-0000-0000FA380000}"/>
    <cellStyle name="Normal 2 2 3 10" xfId="14586" xr:uid="{00000000-0005-0000-0000-0000FB380000}"/>
    <cellStyle name="Normal 2 2 3 10 2" xfId="14587" xr:uid="{00000000-0005-0000-0000-0000FC380000}"/>
    <cellStyle name="Normal 2 2 3 10 2 2" xfId="14588" xr:uid="{00000000-0005-0000-0000-0000FD380000}"/>
    <cellStyle name="Normal 2 2 3 10 3" xfId="14589" xr:uid="{00000000-0005-0000-0000-0000FE380000}"/>
    <cellStyle name="Normal 2 2 3 11" xfId="14590" xr:uid="{00000000-0005-0000-0000-0000FF380000}"/>
    <cellStyle name="Normal 2 2 3 11 2" xfId="14591" xr:uid="{00000000-0005-0000-0000-000000390000}"/>
    <cellStyle name="Normal 2 2 3 12" xfId="14592" xr:uid="{00000000-0005-0000-0000-000001390000}"/>
    <cellStyle name="Normal 2 2 3 12 2" xfId="14593" xr:uid="{00000000-0005-0000-0000-000002390000}"/>
    <cellStyle name="Normal 2 2 3 13" xfId="14594" xr:uid="{00000000-0005-0000-0000-000003390000}"/>
    <cellStyle name="Normal 2 2 3 2" xfId="14595" xr:uid="{00000000-0005-0000-0000-000004390000}"/>
    <cellStyle name="Normal 2 2 3 2 10" xfId="14596" xr:uid="{00000000-0005-0000-0000-000005390000}"/>
    <cellStyle name="Normal 2 2 3 2 10 2" xfId="14597" xr:uid="{00000000-0005-0000-0000-000006390000}"/>
    <cellStyle name="Normal 2 2 3 2 11" xfId="14598" xr:uid="{00000000-0005-0000-0000-000007390000}"/>
    <cellStyle name="Normal 2 2 3 2 2" xfId="14599" xr:uid="{00000000-0005-0000-0000-000008390000}"/>
    <cellStyle name="Normal 2 2 3 2 2 2" xfId="14600" xr:uid="{00000000-0005-0000-0000-000009390000}"/>
    <cellStyle name="Normal 2 2 3 2 2 2 2" xfId="14601" xr:uid="{00000000-0005-0000-0000-00000A390000}"/>
    <cellStyle name="Normal 2 2 3 2 2 2 2 2" xfId="14602" xr:uid="{00000000-0005-0000-0000-00000B390000}"/>
    <cellStyle name="Normal 2 2 3 2 2 2 2 2 2" xfId="14603" xr:uid="{00000000-0005-0000-0000-00000C390000}"/>
    <cellStyle name="Normal 2 2 3 2 2 2 2 3" xfId="14604" xr:uid="{00000000-0005-0000-0000-00000D390000}"/>
    <cellStyle name="Normal 2 2 3 2 2 2 3" xfId="14605" xr:uid="{00000000-0005-0000-0000-00000E390000}"/>
    <cellStyle name="Normal 2 2 3 2 2 2 3 2" xfId="14606" xr:uid="{00000000-0005-0000-0000-00000F390000}"/>
    <cellStyle name="Normal 2 2 3 2 2 2 3 2 2" xfId="14607" xr:uid="{00000000-0005-0000-0000-000010390000}"/>
    <cellStyle name="Normal 2 2 3 2 2 2 3 3" xfId="14608" xr:uid="{00000000-0005-0000-0000-000011390000}"/>
    <cellStyle name="Normal 2 2 3 2 2 2 4" xfId="14609" xr:uid="{00000000-0005-0000-0000-000012390000}"/>
    <cellStyle name="Normal 2 2 3 2 2 2 4 2" xfId="14610" xr:uid="{00000000-0005-0000-0000-000013390000}"/>
    <cellStyle name="Normal 2 2 3 2 2 2 4 2 2" xfId="14611" xr:uid="{00000000-0005-0000-0000-000014390000}"/>
    <cellStyle name="Normal 2 2 3 2 2 2 4 3" xfId="14612" xr:uid="{00000000-0005-0000-0000-000015390000}"/>
    <cellStyle name="Normal 2 2 3 2 2 2 5" xfId="14613" xr:uid="{00000000-0005-0000-0000-000016390000}"/>
    <cellStyle name="Normal 2 2 3 2 2 2 5 2" xfId="14614" xr:uid="{00000000-0005-0000-0000-000017390000}"/>
    <cellStyle name="Normal 2 2 3 2 2 2 6" xfId="14615" xr:uid="{00000000-0005-0000-0000-000018390000}"/>
    <cellStyle name="Normal 2 2 3 2 2 2 6 2" xfId="14616" xr:uid="{00000000-0005-0000-0000-000019390000}"/>
    <cellStyle name="Normal 2 2 3 2 2 2 7" xfId="14617" xr:uid="{00000000-0005-0000-0000-00001A390000}"/>
    <cellStyle name="Normal 2 2 3 2 2 3" xfId="14618" xr:uid="{00000000-0005-0000-0000-00001B390000}"/>
    <cellStyle name="Normal 2 2 3 2 2 3 2" xfId="14619" xr:uid="{00000000-0005-0000-0000-00001C390000}"/>
    <cellStyle name="Normal 2 2 3 2 2 3 2 2" xfId="14620" xr:uid="{00000000-0005-0000-0000-00001D390000}"/>
    <cellStyle name="Normal 2 2 3 2 2 3 2 2 2" xfId="14621" xr:uid="{00000000-0005-0000-0000-00001E390000}"/>
    <cellStyle name="Normal 2 2 3 2 2 3 2 3" xfId="14622" xr:uid="{00000000-0005-0000-0000-00001F390000}"/>
    <cellStyle name="Normal 2 2 3 2 2 3 3" xfId="14623" xr:uid="{00000000-0005-0000-0000-000020390000}"/>
    <cellStyle name="Normal 2 2 3 2 2 3 3 2" xfId="14624" xr:uid="{00000000-0005-0000-0000-000021390000}"/>
    <cellStyle name="Normal 2 2 3 2 2 3 3 2 2" xfId="14625" xr:uid="{00000000-0005-0000-0000-000022390000}"/>
    <cellStyle name="Normal 2 2 3 2 2 3 3 3" xfId="14626" xr:uid="{00000000-0005-0000-0000-000023390000}"/>
    <cellStyle name="Normal 2 2 3 2 2 3 4" xfId="14627" xr:uid="{00000000-0005-0000-0000-000024390000}"/>
    <cellStyle name="Normal 2 2 3 2 2 3 4 2" xfId="14628" xr:uid="{00000000-0005-0000-0000-000025390000}"/>
    <cellStyle name="Normal 2 2 3 2 2 3 4 2 2" xfId="14629" xr:uid="{00000000-0005-0000-0000-000026390000}"/>
    <cellStyle name="Normal 2 2 3 2 2 3 4 3" xfId="14630" xr:uid="{00000000-0005-0000-0000-000027390000}"/>
    <cellStyle name="Normal 2 2 3 2 2 3 5" xfId="14631" xr:uid="{00000000-0005-0000-0000-000028390000}"/>
    <cellStyle name="Normal 2 2 3 2 2 3 5 2" xfId="14632" xr:uid="{00000000-0005-0000-0000-000029390000}"/>
    <cellStyle name="Normal 2 2 3 2 2 3 6" xfId="14633" xr:uid="{00000000-0005-0000-0000-00002A390000}"/>
    <cellStyle name="Normal 2 2 3 2 2 3 6 2" xfId="14634" xr:uid="{00000000-0005-0000-0000-00002B390000}"/>
    <cellStyle name="Normal 2 2 3 2 2 3 7" xfId="14635" xr:uid="{00000000-0005-0000-0000-00002C390000}"/>
    <cellStyle name="Normal 2 2 3 2 2 4" xfId="14636" xr:uid="{00000000-0005-0000-0000-00002D390000}"/>
    <cellStyle name="Normal 2 2 3 2 2 4 2" xfId="14637" xr:uid="{00000000-0005-0000-0000-00002E390000}"/>
    <cellStyle name="Normal 2 2 3 2 2 4 2 2" xfId="14638" xr:uid="{00000000-0005-0000-0000-00002F390000}"/>
    <cellStyle name="Normal 2 2 3 2 2 4 3" xfId="14639" xr:uid="{00000000-0005-0000-0000-000030390000}"/>
    <cellStyle name="Normal 2 2 3 2 2 5" xfId="14640" xr:uid="{00000000-0005-0000-0000-000031390000}"/>
    <cellStyle name="Normal 2 2 3 2 2 5 2" xfId="14641" xr:uid="{00000000-0005-0000-0000-000032390000}"/>
    <cellStyle name="Normal 2 2 3 2 2 5 2 2" xfId="14642" xr:uid="{00000000-0005-0000-0000-000033390000}"/>
    <cellStyle name="Normal 2 2 3 2 2 5 3" xfId="14643" xr:uid="{00000000-0005-0000-0000-000034390000}"/>
    <cellStyle name="Normal 2 2 3 2 2 6" xfId="14644" xr:uid="{00000000-0005-0000-0000-000035390000}"/>
    <cellStyle name="Normal 2 2 3 2 2 6 2" xfId="14645" xr:uid="{00000000-0005-0000-0000-000036390000}"/>
    <cellStyle name="Normal 2 2 3 2 2 6 2 2" xfId="14646" xr:uid="{00000000-0005-0000-0000-000037390000}"/>
    <cellStyle name="Normal 2 2 3 2 2 6 3" xfId="14647" xr:uid="{00000000-0005-0000-0000-000038390000}"/>
    <cellStyle name="Normal 2 2 3 2 2 7" xfId="14648" xr:uid="{00000000-0005-0000-0000-000039390000}"/>
    <cellStyle name="Normal 2 2 3 2 2 7 2" xfId="14649" xr:uid="{00000000-0005-0000-0000-00003A390000}"/>
    <cellStyle name="Normal 2 2 3 2 2 8" xfId="14650" xr:uid="{00000000-0005-0000-0000-00003B390000}"/>
    <cellStyle name="Normal 2 2 3 2 2 8 2" xfId="14651" xr:uid="{00000000-0005-0000-0000-00003C390000}"/>
    <cellStyle name="Normal 2 2 3 2 2 9" xfId="14652" xr:uid="{00000000-0005-0000-0000-00003D390000}"/>
    <cellStyle name="Normal 2 2 3 2 3" xfId="14653" xr:uid="{00000000-0005-0000-0000-00003E390000}"/>
    <cellStyle name="Normal 2 2 3 2 3 2" xfId="14654" xr:uid="{00000000-0005-0000-0000-00003F390000}"/>
    <cellStyle name="Normal 2 2 3 2 3 2 2" xfId="14655" xr:uid="{00000000-0005-0000-0000-000040390000}"/>
    <cellStyle name="Normal 2 2 3 2 3 2 2 2" xfId="14656" xr:uid="{00000000-0005-0000-0000-000041390000}"/>
    <cellStyle name="Normal 2 2 3 2 3 2 2 2 2" xfId="14657" xr:uid="{00000000-0005-0000-0000-000042390000}"/>
    <cellStyle name="Normal 2 2 3 2 3 2 2 3" xfId="14658" xr:uid="{00000000-0005-0000-0000-000043390000}"/>
    <cellStyle name="Normal 2 2 3 2 3 2 3" xfId="14659" xr:uid="{00000000-0005-0000-0000-000044390000}"/>
    <cellStyle name="Normal 2 2 3 2 3 2 3 2" xfId="14660" xr:uid="{00000000-0005-0000-0000-000045390000}"/>
    <cellStyle name="Normal 2 2 3 2 3 2 3 2 2" xfId="14661" xr:uid="{00000000-0005-0000-0000-000046390000}"/>
    <cellStyle name="Normal 2 2 3 2 3 2 3 3" xfId="14662" xr:uid="{00000000-0005-0000-0000-000047390000}"/>
    <cellStyle name="Normal 2 2 3 2 3 2 4" xfId="14663" xr:uid="{00000000-0005-0000-0000-000048390000}"/>
    <cellStyle name="Normal 2 2 3 2 3 2 4 2" xfId="14664" xr:uid="{00000000-0005-0000-0000-000049390000}"/>
    <cellStyle name="Normal 2 2 3 2 3 2 4 2 2" xfId="14665" xr:uid="{00000000-0005-0000-0000-00004A390000}"/>
    <cellStyle name="Normal 2 2 3 2 3 2 4 3" xfId="14666" xr:uid="{00000000-0005-0000-0000-00004B390000}"/>
    <cellStyle name="Normal 2 2 3 2 3 2 5" xfId="14667" xr:uid="{00000000-0005-0000-0000-00004C390000}"/>
    <cellStyle name="Normal 2 2 3 2 3 2 5 2" xfId="14668" xr:uid="{00000000-0005-0000-0000-00004D390000}"/>
    <cellStyle name="Normal 2 2 3 2 3 2 6" xfId="14669" xr:uid="{00000000-0005-0000-0000-00004E390000}"/>
    <cellStyle name="Normal 2 2 3 2 3 2 6 2" xfId="14670" xr:uid="{00000000-0005-0000-0000-00004F390000}"/>
    <cellStyle name="Normal 2 2 3 2 3 2 7" xfId="14671" xr:uid="{00000000-0005-0000-0000-000050390000}"/>
    <cellStyle name="Normal 2 2 3 2 3 3" xfId="14672" xr:uid="{00000000-0005-0000-0000-000051390000}"/>
    <cellStyle name="Normal 2 2 3 2 3 3 2" xfId="14673" xr:uid="{00000000-0005-0000-0000-000052390000}"/>
    <cellStyle name="Normal 2 2 3 2 3 3 2 2" xfId="14674" xr:uid="{00000000-0005-0000-0000-000053390000}"/>
    <cellStyle name="Normal 2 2 3 2 3 3 3" xfId="14675" xr:uid="{00000000-0005-0000-0000-000054390000}"/>
    <cellStyle name="Normal 2 2 3 2 3 4" xfId="14676" xr:uid="{00000000-0005-0000-0000-000055390000}"/>
    <cellStyle name="Normal 2 2 3 2 3 4 2" xfId="14677" xr:uid="{00000000-0005-0000-0000-000056390000}"/>
    <cellStyle name="Normal 2 2 3 2 3 4 2 2" xfId="14678" xr:uid="{00000000-0005-0000-0000-000057390000}"/>
    <cellStyle name="Normal 2 2 3 2 3 4 3" xfId="14679" xr:uid="{00000000-0005-0000-0000-000058390000}"/>
    <cellStyle name="Normal 2 2 3 2 3 5" xfId="14680" xr:uid="{00000000-0005-0000-0000-000059390000}"/>
    <cellStyle name="Normal 2 2 3 2 3 5 2" xfId="14681" xr:uid="{00000000-0005-0000-0000-00005A390000}"/>
    <cellStyle name="Normal 2 2 3 2 3 5 2 2" xfId="14682" xr:uid="{00000000-0005-0000-0000-00005B390000}"/>
    <cellStyle name="Normal 2 2 3 2 3 5 3" xfId="14683" xr:uid="{00000000-0005-0000-0000-00005C390000}"/>
    <cellStyle name="Normal 2 2 3 2 3 6" xfId="14684" xr:uid="{00000000-0005-0000-0000-00005D390000}"/>
    <cellStyle name="Normal 2 2 3 2 3 6 2" xfId="14685" xr:uid="{00000000-0005-0000-0000-00005E390000}"/>
    <cellStyle name="Normal 2 2 3 2 3 7" xfId="14686" xr:uid="{00000000-0005-0000-0000-00005F390000}"/>
    <cellStyle name="Normal 2 2 3 2 3 7 2" xfId="14687" xr:uid="{00000000-0005-0000-0000-000060390000}"/>
    <cellStyle name="Normal 2 2 3 2 3 8" xfId="14688" xr:uid="{00000000-0005-0000-0000-000061390000}"/>
    <cellStyle name="Normal 2 2 3 2 4" xfId="14689" xr:uid="{00000000-0005-0000-0000-000062390000}"/>
    <cellStyle name="Normal 2 2 3 2 4 2" xfId="14690" xr:uid="{00000000-0005-0000-0000-000063390000}"/>
    <cellStyle name="Normal 2 2 3 2 4 2 2" xfId="14691" xr:uid="{00000000-0005-0000-0000-000064390000}"/>
    <cellStyle name="Normal 2 2 3 2 4 2 2 2" xfId="14692" xr:uid="{00000000-0005-0000-0000-000065390000}"/>
    <cellStyle name="Normal 2 2 3 2 4 2 3" xfId="14693" xr:uid="{00000000-0005-0000-0000-000066390000}"/>
    <cellStyle name="Normal 2 2 3 2 4 3" xfId="14694" xr:uid="{00000000-0005-0000-0000-000067390000}"/>
    <cellStyle name="Normal 2 2 3 2 4 3 2" xfId="14695" xr:uid="{00000000-0005-0000-0000-000068390000}"/>
    <cellStyle name="Normal 2 2 3 2 4 3 2 2" xfId="14696" xr:uid="{00000000-0005-0000-0000-000069390000}"/>
    <cellStyle name="Normal 2 2 3 2 4 3 3" xfId="14697" xr:uid="{00000000-0005-0000-0000-00006A390000}"/>
    <cellStyle name="Normal 2 2 3 2 4 4" xfId="14698" xr:uid="{00000000-0005-0000-0000-00006B390000}"/>
    <cellStyle name="Normal 2 2 3 2 4 4 2" xfId="14699" xr:uid="{00000000-0005-0000-0000-00006C390000}"/>
    <cellStyle name="Normal 2 2 3 2 4 4 2 2" xfId="14700" xr:uid="{00000000-0005-0000-0000-00006D390000}"/>
    <cellStyle name="Normal 2 2 3 2 4 4 3" xfId="14701" xr:uid="{00000000-0005-0000-0000-00006E390000}"/>
    <cellStyle name="Normal 2 2 3 2 4 5" xfId="14702" xr:uid="{00000000-0005-0000-0000-00006F390000}"/>
    <cellStyle name="Normal 2 2 3 2 4 5 2" xfId="14703" xr:uid="{00000000-0005-0000-0000-000070390000}"/>
    <cellStyle name="Normal 2 2 3 2 4 6" xfId="14704" xr:uid="{00000000-0005-0000-0000-000071390000}"/>
    <cellStyle name="Normal 2 2 3 2 4 6 2" xfId="14705" xr:uid="{00000000-0005-0000-0000-000072390000}"/>
    <cellStyle name="Normal 2 2 3 2 4 7" xfId="14706" xr:uid="{00000000-0005-0000-0000-000073390000}"/>
    <cellStyle name="Normal 2 2 3 2 5" xfId="14707" xr:uid="{00000000-0005-0000-0000-000074390000}"/>
    <cellStyle name="Normal 2 2 3 2 5 2" xfId="14708" xr:uid="{00000000-0005-0000-0000-000075390000}"/>
    <cellStyle name="Normal 2 2 3 2 5 2 2" xfId="14709" xr:uid="{00000000-0005-0000-0000-000076390000}"/>
    <cellStyle name="Normal 2 2 3 2 5 2 2 2" xfId="14710" xr:uid="{00000000-0005-0000-0000-000077390000}"/>
    <cellStyle name="Normal 2 2 3 2 5 2 3" xfId="14711" xr:uid="{00000000-0005-0000-0000-000078390000}"/>
    <cellStyle name="Normal 2 2 3 2 5 3" xfId="14712" xr:uid="{00000000-0005-0000-0000-000079390000}"/>
    <cellStyle name="Normal 2 2 3 2 5 3 2" xfId="14713" xr:uid="{00000000-0005-0000-0000-00007A390000}"/>
    <cellStyle name="Normal 2 2 3 2 5 3 2 2" xfId="14714" xr:uid="{00000000-0005-0000-0000-00007B390000}"/>
    <cellStyle name="Normal 2 2 3 2 5 3 3" xfId="14715" xr:uid="{00000000-0005-0000-0000-00007C390000}"/>
    <cellStyle name="Normal 2 2 3 2 5 4" xfId="14716" xr:uid="{00000000-0005-0000-0000-00007D390000}"/>
    <cellStyle name="Normal 2 2 3 2 5 4 2" xfId="14717" xr:uid="{00000000-0005-0000-0000-00007E390000}"/>
    <cellStyle name="Normal 2 2 3 2 5 4 2 2" xfId="14718" xr:uid="{00000000-0005-0000-0000-00007F390000}"/>
    <cellStyle name="Normal 2 2 3 2 5 4 3" xfId="14719" xr:uid="{00000000-0005-0000-0000-000080390000}"/>
    <cellStyle name="Normal 2 2 3 2 5 5" xfId="14720" xr:uid="{00000000-0005-0000-0000-000081390000}"/>
    <cellStyle name="Normal 2 2 3 2 5 5 2" xfId="14721" xr:uid="{00000000-0005-0000-0000-000082390000}"/>
    <cellStyle name="Normal 2 2 3 2 5 6" xfId="14722" xr:uid="{00000000-0005-0000-0000-000083390000}"/>
    <cellStyle name="Normal 2 2 3 2 5 6 2" xfId="14723" xr:uid="{00000000-0005-0000-0000-000084390000}"/>
    <cellStyle name="Normal 2 2 3 2 5 7" xfId="14724" xr:uid="{00000000-0005-0000-0000-000085390000}"/>
    <cellStyle name="Normal 2 2 3 2 6" xfId="14725" xr:uid="{00000000-0005-0000-0000-000086390000}"/>
    <cellStyle name="Normal 2 2 3 2 6 2" xfId="14726" xr:uid="{00000000-0005-0000-0000-000087390000}"/>
    <cellStyle name="Normal 2 2 3 2 6 2 2" xfId="14727" xr:uid="{00000000-0005-0000-0000-000088390000}"/>
    <cellStyle name="Normal 2 2 3 2 6 3" xfId="14728" xr:uid="{00000000-0005-0000-0000-000089390000}"/>
    <cellStyle name="Normal 2 2 3 2 7" xfId="14729" xr:uid="{00000000-0005-0000-0000-00008A390000}"/>
    <cellStyle name="Normal 2 2 3 2 7 2" xfId="14730" xr:uid="{00000000-0005-0000-0000-00008B390000}"/>
    <cellStyle name="Normal 2 2 3 2 7 2 2" xfId="14731" xr:uid="{00000000-0005-0000-0000-00008C390000}"/>
    <cellStyle name="Normal 2 2 3 2 7 3" xfId="14732" xr:uid="{00000000-0005-0000-0000-00008D390000}"/>
    <cellStyle name="Normal 2 2 3 2 8" xfId="14733" xr:uid="{00000000-0005-0000-0000-00008E390000}"/>
    <cellStyle name="Normal 2 2 3 2 8 2" xfId="14734" xr:uid="{00000000-0005-0000-0000-00008F390000}"/>
    <cellStyle name="Normal 2 2 3 2 8 2 2" xfId="14735" xr:uid="{00000000-0005-0000-0000-000090390000}"/>
    <cellStyle name="Normal 2 2 3 2 8 3" xfId="14736" xr:uid="{00000000-0005-0000-0000-000091390000}"/>
    <cellStyle name="Normal 2 2 3 2 9" xfId="14737" xr:uid="{00000000-0005-0000-0000-000092390000}"/>
    <cellStyle name="Normal 2 2 3 2 9 2" xfId="14738" xr:uid="{00000000-0005-0000-0000-000093390000}"/>
    <cellStyle name="Normal 2 2 3 3" xfId="14739" xr:uid="{00000000-0005-0000-0000-000094390000}"/>
    <cellStyle name="Normal 2 2 3 3 10" xfId="14740" xr:uid="{00000000-0005-0000-0000-000095390000}"/>
    <cellStyle name="Normal 2 2 3 3 10 2" xfId="14741" xr:uid="{00000000-0005-0000-0000-000096390000}"/>
    <cellStyle name="Normal 2 2 3 3 11" xfId="14742" xr:uid="{00000000-0005-0000-0000-000097390000}"/>
    <cellStyle name="Normal 2 2 3 3 2" xfId="14743" xr:uid="{00000000-0005-0000-0000-000098390000}"/>
    <cellStyle name="Normal 2 2 3 3 2 2" xfId="14744" xr:uid="{00000000-0005-0000-0000-000099390000}"/>
    <cellStyle name="Normal 2 2 3 3 2 2 2" xfId="14745" xr:uid="{00000000-0005-0000-0000-00009A390000}"/>
    <cellStyle name="Normal 2 2 3 3 2 2 2 2" xfId="14746" xr:uid="{00000000-0005-0000-0000-00009B390000}"/>
    <cellStyle name="Normal 2 2 3 3 2 2 2 2 2" xfId="14747" xr:uid="{00000000-0005-0000-0000-00009C390000}"/>
    <cellStyle name="Normal 2 2 3 3 2 2 2 3" xfId="14748" xr:uid="{00000000-0005-0000-0000-00009D390000}"/>
    <cellStyle name="Normal 2 2 3 3 2 2 3" xfId="14749" xr:uid="{00000000-0005-0000-0000-00009E390000}"/>
    <cellStyle name="Normal 2 2 3 3 2 2 3 2" xfId="14750" xr:uid="{00000000-0005-0000-0000-00009F390000}"/>
    <cellStyle name="Normal 2 2 3 3 2 2 3 2 2" xfId="14751" xr:uid="{00000000-0005-0000-0000-0000A0390000}"/>
    <cellStyle name="Normal 2 2 3 3 2 2 3 3" xfId="14752" xr:uid="{00000000-0005-0000-0000-0000A1390000}"/>
    <cellStyle name="Normal 2 2 3 3 2 2 4" xfId="14753" xr:uid="{00000000-0005-0000-0000-0000A2390000}"/>
    <cellStyle name="Normal 2 2 3 3 2 2 4 2" xfId="14754" xr:uid="{00000000-0005-0000-0000-0000A3390000}"/>
    <cellStyle name="Normal 2 2 3 3 2 2 4 2 2" xfId="14755" xr:uid="{00000000-0005-0000-0000-0000A4390000}"/>
    <cellStyle name="Normal 2 2 3 3 2 2 4 3" xfId="14756" xr:uid="{00000000-0005-0000-0000-0000A5390000}"/>
    <cellStyle name="Normal 2 2 3 3 2 2 5" xfId="14757" xr:uid="{00000000-0005-0000-0000-0000A6390000}"/>
    <cellStyle name="Normal 2 2 3 3 2 2 5 2" xfId="14758" xr:uid="{00000000-0005-0000-0000-0000A7390000}"/>
    <cellStyle name="Normal 2 2 3 3 2 2 6" xfId="14759" xr:uid="{00000000-0005-0000-0000-0000A8390000}"/>
    <cellStyle name="Normal 2 2 3 3 2 2 6 2" xfId="14760" xr:uid="{00000000-0005-0000-0000-0000A9390000}"/>
    <cellStyle name="Normal 2 2 3 3 2 2 7" xfId="14761" xr:uid="{00000000-0005-0000-0000-0000AA390000}"/>
    <cellStyle name="Normal 2 2 3 3 2 3" xfId="14762" xr:uid="{00000000-0005-0000-0000-0000AB390000}"/>
    <cellStyle name="Normal 2 2 3 3 2 3 2" xfId="14763" xr:uid="{00000000-0005-0000-0000-0000AC390000}"/>
    <cellStyle name="Normal 2 2 3 3 2 3 2 2" xfId="14764" xr:uid="{00000000-0005-0000-0000-0000AD390000}"/>
    <cellStyle name="Normal 2 2 3 3 2 3 2 2 2" xfId="14765" xr:uid="{00000000-0005-0000-0000-0000AE390000}"/>
    <cellStyle name="Normal 2 2 3 3 2 3 2 3" xfId="14766" xr:uid="{00000000-0005-0000-0000-0000AF390000}"/>
    <cellStyle name="Normal 2 2 3 3 2 3 3" xfId="14767" xr:uid="{00000000-0005-0000-0000-0000B0390000}"/>
    <cellStyle name="Normal 2 2 3 3 2 3 3 2" xfId="14768" xr:uid="{00000000-0005-0000-0000-0000B1390000}"/>
    <cellStyle name="Normal 2 2 3 3 2 3 3 2 2" xfId="14769" xr:uid="{00000000-0005-0000-0000-0000B2390000}"/>
    <cellStyle name="Normal 2 2 3 3 2 3 3 3" xfId="14770" xr:uid="{00000000-0005-0000-0000-0000B3390000}"/>
    <cellStyle name="Normal 2 2 3 3 2 3 4" xfId="14771" xr:uid="{00000000-0005-0000-0000-0000B4390000}"/>
    <cellStyle name="Normal 2 2 3 3 2 3 4 2" xfId="14772" xr:uid="{00000000-0005-0000-0000-0000B5390000}"/>
    <cellStyle name="Normal 2 2 3 3 2 3 4 2 2" xfId="14773" xr:uid="{00000000-0005-0000-0000-0000B6390000}"/>
    <cellStyle name="Normal 2 2 3 3 2 3 4 3" xfId="14774" xr:uid="{00000000-0005-0000-0000-0000B7390000}"/>
    <cellStyle name="Normal 2 2 3 3 2 3 5" xfId="14775" xr:uid="{00000000-0005-0000-0000-0000B8390000}"/>
    <cellStyle name="Normal 2 2 3 3 2 3 5 2" xfId="14776" xr:uid="{00000000-0005-0000-0000-0000B9390000}"/>
    <cellStyle name="Normal 2 2 3 3 2 3 6" xfId="14777" xr:uid="{00000000-0005-0000-0000-0000BA390000}"/>
    <cellStyle name="Normal 2 2 3 3 2 3 6 2" xfId="14778" xr:uid="{00000000-0005-0000-0000-0000BB390000}"/>
    <cellStyle name="Normal 2 2 3 3 2 3 7" xfId="14779" xr:uid="{00000000-0005-0000-0000-0000BC390000}"/>
    <cellStyle name="Normal 2 2 3 3 2 4" xfId="14780" xr:uid="{00000000-0005-0000-0000-0000BD390000}"/>
    <cellStyle name="Normal 2 2 3 3 2 4 2" xfId="14781" xr:uid="{00000000-0005-0000-0000-0000BE390000}"/>
    <cellStyle name="Normal 2 2 3 3 2 4 2 2" xfId="14782" xr:uid="{00000000-0005-0000-0000-0000BF390000}"/>
    <cellStyle name="Normal 2 2 3 3 2 4 3" xfId="14783" xr:uid="{00000000-0005-0000-0000-0000C0390000}"/>
    <cellStyle name="Normal 2 2 3 3 2 5" xfId="14784" xr:uid="{00000000-0005-0000-0000-0000C1390000}"/>
    <cellStyle name="Normal 2 2 3 3 2 5 2" xfId="14785" xr:uid="{00000000-0005-0000-0000-0000C2390000}"/>
    <cellStyle name="Normal 2 2 3 3 2 5 2 2" xfId="14786" xr:uid="{00000000-0005-0000-0000-0000C3390000}"/>
    <cellStyle name="Normal 2 2 3 3 2 5 3" xfId="14787" xr:uid="{00000000-0005-0000-0000-0000C4390000}"/>
    <cellStyle name="Normal 2 2 3 3 2 6" xfId="14788" xr:uid="{00000000-0005-0000-0000-0000C5390000}"/>
    <cellStyle name="Normal 2 2 3 3 2 6 2" xfId="14789" xr:uid="{00000000-0005-0000-0000-0000C6390000}"/>
    <cellStyle name="Normal 2 2 3 3 2 6 2 2" xfId="14790" xr:uid="{00000000-0005-0000-0000-0000C7390000}"/>
    <cellStyle name="Normal 2 2 3 3 2 6 3" xfId="14791" xr:uid="{00000000-0005-0000-0000-0000C8390000}"/>
    <cellStyle name="Normal 2 2 3 3 2 7" xfId="14792" xr:uid="{00000000-0005-0000-0000-0000C9390000}"/>
    <cellStyle name="Normal 2 2 3 3 2 7 2" xfId="14793" xr:uid="{00000000-0005-0000-0000-0000CA390000}"/>
    <cellStyle name="Normal 2 2 3 3 2 8" xfId="14794" xr:uid="{00000000-0005-0000-0000-0000CB390000}"/>
    <cellStyle name="Normal 2 2 3 3 2 8 2" xfId="14795" xr:uid="{00000000-0005-0000-0000-0000CC390000}"/>
    <cellStyle name="Normal 2 2 3 3 2 9" xfId="14796" xr:uid="{00000000-0005-0000-0000-0000CD390000}"/>
    <cellStyle name="Normal 2 2 3 3 3" xfId="14797" xr:uid="{00000000-0005-0000-0000-0000CE390000}"/>
    <cellStyle name="Normal 2 2 3 3 3 2" xfId="14798" xr:uid="{00000000-0005-0000-0000-0000CF390000}"/>
    <cellStyle name="Normal 2 2 3 3 3 2 2" xfId="14799" xr:uid="{00000000-0005-0000-0000-0000D0390000}"/>
    <cellStyle name="Normal 2 2 3 3 3 2 2 2" xfId="14800" xr:uid="{00000000-0005-0000-0000-0000D1390000}"/>
    <cellStyle name="Normal 2 2 3 3 3 2 2 2 2" xfId="14801" xr:uid="{00000000-0005-0000-0000-0000D2390000}"/>
    <cellStyle name="Normal 2 2 3 3 3 2 2 3" xfId="14802" xr:uid="{00000000-0005-0000-0000-0000D3390000}"/>
    <cellStyle name="Normal 2 2 3 3 3 2 3" xfId="14803" xr:uid="{00000000-0005-0000-0000-0000D4390000}"/>
    <cellStyle name="Normal 2 2 3 3 3 2 3 2" xfId="14804" xr:uid="{00000000-0005-0000-0000-0000D5390000}"/>
    <cellStyle name="Normal 2 2 3 3 3 2 3 2 2" xfId="14805" xr:uid="{00000000-0005-0000-0000-0000D6390000}"/>
    <cellStyle name="Normal 2 2 3 3 3 2 3 3" xfId="14806" xr:uid="{00000000-0005-0000-0000-0000D7390000}"/>
    <cellStyle name="Normal 2 2 3 3 3 2 4" xfId="14807" xr:uid="{00000000-0005-0000-0000-0000D8390000}"/>
    <cellStyle name="Normal 2 2 3 3 3 2 4 2" xfId="14808" xr:uid="{00000000-0005-0000-0000-0000D9390000}"/>
    <cellStyle name="Normal 2 2 3 3 3 2 4 2 2" xfId="14809" xr:uid="{00000000-0005-0000-0000-0000DA390000}"/>
    <cellStyle name="Normal 2 2 3 3 3 2 4 3" xfId="14810" xr:uid="{00000000-0005-0000-0000-0000DB390000}"/>
    <cellStyle name="Normal 2 2 3 3 3 2 5" xfId="14811" xr:uid="{00000000-0005-0000-0000-0000DC390000}"/>
    <cellStyle name="Normal 2 2 3 3 3 2 5 2" xfId="14812" xr:uid="{00000000-0005-0000-0000-0000DD390000}"/>
    <cellStyle name="Normal 2 2 3 3 3 2 6" xfId="14813" xr:uid="{00000000-0005-0000-0000-0000DE390000}"/>
    <cellStyle name="Normal 2 2 3 3 3 2 6 2" xfId="14814" xr:uid="{00000000-0005-0000-0000-0000DF390000}"/>
    <cellStyle name="Normal 2 2 3 3 3 2 7" xfId="14815" xr:uid="{00000000-0005-0000-0000-0000E0390000}"/>
    <cellStyle name="Normal 2 2 3 3 3 3" xfId="14816" xr:uid="{00000000-0005-0000-0000-0000E1390000}"/>
    <cellStyle name="Normal 2 2 3 3 3 3 2" xfId="14817" xr:uid="{00000000-0005-0000-0000-0000E2390000}"/>
    <cellStyle name="Normal 2 2 3 3 3 3 2 2" xfId="14818" xr:uid="{00000000-0005-0000-0000-0000E3390000}"/>
    <cellStyle name="Normal 2 2 3 3 3 3 3" xfId="14819" xr:uid="{00000000-0005-0000-0000-0000E4390000}"/>
    <cellStyle name="Normal 2 2 3 3 3 4" xfId="14820" xr:uid="{00000000-0005-0000-0000-0000E5390000}"/>
    <cellStyle name="Normal 2 2 3 3 3 4 2" xfId="14821" xr:uid="{00000000-0005-0000-0000-0000E6390000}"/>
    <cellStyle name="Normal 2 2 3 3 3 4 2 2" xfId="14822" xr:uid="{00000000-0005-0000-0000-0000E7390000}"/>
    <cellStyle name="Normal 2 2 3 3 3 4 3" xfId="14823" xr:uid="{00000000-0005-0000-0000-0000E8390000}"/>
    <cellStyle name="Normal 2 2 3 3 3 5" xfId="14824" xr:uid="{00000000-0005-0000-0000-0000E9390000}"/>
    <cellStyle name="Normal 2 2 3 3 3 5 2" xfId="14825" xr:uid="{00000000-0005-0000-0000-0000EA390000}"/>
    <cellStyle name="Normal 2 2 3 3 3 5 2 2" xfId="14826" xr:uid="{00000000-0005-0000-0000-0000EB390000}"/>
    <cellStyle name="Normal 2 2 3 3 3 5 3" xfId="14827" xr:uid="{00000000-0005-0000-0000-0000EC390000}"/>
    <cellStyle name="Normal 2 2 3 3 3 6" xfId="14828" xr:uid="{00000000-0005-0000-0000-0000ED390000}"/>
    <cellStyle name="Normal 2 2 3 3 3 6 2" xfId="14829" xr:uid="{00000000-0005-0000-0000-0000EE390000}"/>
    <cellStyle name="Normal 2 2 3 3 3 7" xfId="14830" xr:uid="{00000000-0005-0000-0000-0000EF390000}"/>
    <cellStyle name="Normal 2 2 3 3 3 7 2" xfId="14831" xr:uid="{00000000-0005-0000-0000-0000F0390000}"/>
    <cellStyle name="Normal 2 2 3 3 3 8" xfId="14832" xr:uid="{00000000-0005-0000-0000-0000F1390000}"/>
    <cellStyle name="Normal 2 2 3 3 4" xfId="14833" xr:uid="{00000000-0005-0000-0000-0000F2390000}"/>
    <cellStyle name="Normal 2 2 3 3 4 2" xfId="14834" xr:uid="{00000000-0005-0000-0000-0000F3390000}"/>
    <cellStyle name="Normal 2 2 3 3 4 2 2" xfId="14835" xr:uid="{00000000-0005-0000-0000-0000F4390000}"/>
    <cellStyle name="Normal 2 2 3 3 4 2 2 2" xfId="14836" xr:uid="{00000000-0005-0000-0000-0000F5390000}"/>
    <cellStyle name="Normal 2 2 3 3 4 2 3" xfId="14837" xr:uid="{00000000-0005-0000-0000-0000F6390000}"/>
    <cellStyle name="Normal 2 2 3 3 4 3" xfId="14838" xr:uid="{00000000-0005-0000-0000-0000F7390000}"/>
    <cellStyle name="Normal 2 2 3 3 4 3 2" xfId="14839" xr:uid="{00000000-0005-0000-0000-0000F8390000}"/>
    <cellStyle name="Normal 2 2 3 3 4 3 2 2" xfId="14840" xr:uid="{00000000-0005-0000-0000-0000F9390000}"/>
    <cellStyle name="Normal 2 2 3 3 4 3 3" xfId="14841" xr:uid="{00000000-0005-0000-0000-0000FA390000}"/>
    <cellStyle name="Normal 2 2 3 3 4 4" xfId="14842" xr:uid="{00000000-0005-0000-0000-0000FB390000}"/>
    <cellStyle name="Normal 2 2 3 3 4 4 2" xfId="14843" xr:uid="{00000000-0005-0000-0000-0000FC390000}"/>
    <cellStyle name="Normal 2 2 3 3 4 4 2 2" xfId="14844" xr:uid="{00000000-0005-0000-0000-0000FD390000}"/>
    <cellStyle name="Normal 2 2 3 3 4 4 3" xfId="14845" xr:uid="{00000000-0005-0000-0000-0000FE390000}"/>
    <cellStyle name="Normal 2 2 3 3 4 5" xfId="14846" xr:uid="{00000000-0005-0000-0000-0000FF390000}"/>
    <cellStyle name="Normal 2 2 3 3 4 5 2" xfId="14847" xr:uid="{00000000-0005-0000-0000-0000003A0000}"/>
    <cellStyle name="Normal 2 2 3 3 4 6" xfId="14848" xr:uid="{00000000-0005-0000-0000-0000013A0000}"/>
    <cellStyle name="Normal 2 2 3 3 4 6 2" xfId="14849" xr:uid="{00000000-0005-0000-0000-0000023A0000}"/>
    <cellStyle name="Normal 2 2 3 3 4 7" xfId="14850" xr:uid="{00000000-0005-0000-0000-0000033A0000}"/>
    <cellStyle name="Normal 2 2 3 3 5" xfId="14851" xr:uid="{00000000-0005-0000-0000-0000043A0000}"/>
    <cellStyle name="Normal 2 2 3 3 5 2" xfId="14852" xr:uid="{00000000-0005-0000-0000-0000053A0000}"/>
    <cellStyle name="Normal 2 2 3 3 5 2 2" xfId="14853" xr:uid="{00000000-0005-0000-0000-0000063A0000}"/>
    <cellStyle name="Normal 2 2 3 3 5 2 2 2" xfId="14854" xr:uid="{00000000-0005-0000-0000-0000073A0000}"/>
    <cellStyle name="Normal 2 2 3 3 5 2 3" xfId="14855" xr:uid="{00000000-0005-0000-0000-0000083A0000}"/>
    <cellStyle name="Normal 2 2 3 3 5 3" xfId="14856" xr:uid="{00000000-0005-0000-0000-0000093A0000}"/>
    <cellStyle name="Normal 2 2 3 3 5 3 2" xfId="14857" xr:uid="{00000000-0005-0000-0000-00000A3A0000}"/>
    <cellStyle name="Normal 2 2 3 3 5 3 2 2" xfId="14858" xr:uid="{00000000-0005-0000-0000-00000B3A0000}"/>
    <cellStyle name="Normal 2 2 3 3 5 3 3" xfId="14859" xr:uid="{00000000-0005-0000-0000-00000C3A0000}"/>
    <cellStyle name="Normal 2 2 3 3 5 4" xfId="14860" xr:uid="{00000000-0005-0000-0000-00000D3A0000}"/>
    <cellStyle name="Normal 2 2 3 3 5 4 2" xfId="14861" xr:uid="{00000000-0005-0000-0000-00000E3A0000}"/>
    <cellStyle name="Normal 2 2 3 3 5 4 2 2" xfId="14862" xr:uid="{00000000-0005-0000-0000-00000F3A0000}"/>
    <cellStyle name="Normal 2 2 3 3 5 4 3" xfId="14863" xr:uid="{00000000-0005-0000-0000-0000103A0000}"/>
    <cellStyle name="Normal 2 2 3 3 5 5" xfId="14864" xr:uid="{00000000-0005-0000-0000-0000113A0000}"/>
    <cellStyle name="Normal 2 2 3 3 5 5 2" xfId="14865" xr:uid="{00000000-0005-0000-0000-0000123A0000}"/>
    <cellStyle name="Normal 2 2 3 3 5 6" xfId="14866" xr:uid="{00000000-0005-0000-0000-0000133A0000}"/>
    <cellStyle name="Normal 2 2 3 3 5 6 2" xfId="14867" xr:uid="{00000000-0005-0000-0000-0000143A0000}"/>
    <cellStyle name="Normal 2 2 3 3 5 7" xfId="14868" xr:uid="{00000000-0005-0000-0000-0000153A0000}"/>
    <cellStyle name="Normal 2 2 3 3 6" xfId="14869" xr:uid="{00000000-0005-0000-0000-0000163A0000}"/>
    <cellStyle name="Normal 2 2 3 3 6 2" xfId="14870" xr:uid="{00000000-0005-0000-0000-0000173A0000}"/>
    <cellStyle name="Normal 2 2 3 3 6 2 2" xfId="14871" xr:uid="{00000000-0005-0000-0000-0000183A0000}"/>
    <cellStyle name="Normal 2 2 3 3 6 3" xfId="14872" xr:uid="{00000000-0005-0000-0000-0000193A0000}"/>
    <cellStyle name="Normal 2 2 3 3 7" xfId="14873" xr:uid="{00000000-0005-0000-0000-00001A3A0000}"/>
    <cellStyle name="Normal 2 2 3 3 7 2" xfId="14874" xr:uid="{00000000-0005-0000-0000-00001B3A0000}"/>
    <cellStyle name="Normal 2 2 3 3 7 2 2" xfId="14875" xr:uid="{00000000-0005-0000-0000-00001C3A0000}"/>
    <cellStyle name="Normal 2 2 3 3 7 3" xfId="14876" xr:uid="{00000000-0005-0000-0000-00001D3A0000}"/>
    <cellStyle name="Normal 2 2 3 3 8" xfId="14877" xr:uid="{00000000-0005-0000-0000-00001E3A0000}"/>
    <cellStyle name="Normal 2 2 3 3 8 2" xfId="14878" xr:uid="{00000000-0005-0000-0000-00001F3A0000}"/>
    <cellStyle name="Normal 2 2 3 3 8 2 2" xfId="14879" xr:uid="{00000000-0005-0000-0000-0000203A0000}"/>
    <cellStyle name="Normal 2 2 3 3 8 3" xfId="14880" xr:uid="{00000000-0005-0000-0000-0000213A0000}"/>
    <cellStyle name="Normal 2 2 3 3 9" xfId="14881" xr:uid="{00000000-0005-0000-0000-0000223A0000}"/>
    <cellStyle name="Normal 2 2 3 3 9 2" xfId="14882" xr:uid="{00000000-0005-0000-0000-0000233A0000}"/>
    <cellStyle name="Normal 2 2 3 4" xfId="14883" xr:uid="{00000000-0005-0000-0000-0000243A0000}"/>
    <cellStyle name="Normal 2 2 3 4 2" xfId="14884" xr:uid="{00000000-0005-0000-0000-0000253A0000}"/>
    <cellStyle name="Normal 2 2 3 4 2 2" xfId="14885" xr:uid="{00000000-0005-0000-0000-0000263A0000}"/>
    <cellStyle name="Normal 2 2 3 4 2 2 2" xfId="14886" xr:uid="{00000000-0005-0000-0000-0000273A0000}"/>
    <cellStyle name="Normal 2 2 3 4 2 2 2 2" xfId="14887" xr:uid="{00000000-0005-0000-0000-0000283A0000}"/>
    <cellStyle name="Normal 2 2 3 4 2 2 3" xfId="14888" xr:uid="{00000000-0005-0000-0000-0000293A0000}"/>
    <cellStyle name="Normal 2 2 3 4 2 3" xfId="14889" xr:uid="{00000000-0005-0000-0000-00002A3A0000}"/>
    <cellStyle name="Normal 2 2 3 4 2 3 2" xfId="14890" xr:uid="{00000000-0005-0000-0000-00002B3A0000}"/>
    <cellStyle name="Normal 2 2 3 4 2 3 2 2" xfId="14891" xr:uid="{00000000-0005-0000-0000-00002C3A0000}"/>
    <cellStyle name="Normal 2 2 3 4 2 3 3" xfId="14892" xr:uid="{00000000-0005-0000-0000-00002D3A0000}"/>
    <cellStyle name="Normal 2 2 3 4 2 4" xfId="14893" xr:uid="{00000000-0005-0000-0000-00002E3A0000}"/>
    <cellStyle name="Normal 2 2 3 4 2 4 2" xfId="14894" xr:uid="{00000000-0005-0000-0000-00002F3A0000}"/>
    <cellStyle name="Normal 2 2 3 4 2 4 2 2" xfId="14895" xr:uid="{00000000-0005-0000-0000-0000303A0000}"/>
    <cellStyle name="Normal 2 2 3 4 2 4 3" xfId="14896" xr:uid="{00000000-0005-0000-0000-0000313A0000}"/>
    <cellStyle name="Normal 2 2 3 4 2 5" xfId="14897" xr:uid="{00000000-0005-0000-0000-0000323A0000}"/>
    <cellStyle name="Normal 2 2 3 4 2 5 2" xfId="14898" xr:uid="{00000000-0005-0000-0000-0000333A0000}"/>
    <cellStyle name="Normal 2 2 3 4 2 6" xfId="14899" xr:uid="{00000000-0005-0000-0000-0000343A0000}"/>
    <cellStyle name="Normal 2 2 3 4 2 6 2" xfId="14900" xr:uid="{00000000-0005-0000-0000-0000353A0000}"/>
    <cellStyle name="Normal 2 2 3 4 2 7" xfId="14901" xr:uid="{00000000-0005-0000-0000-0000363A0000}"/>
    <cellStyle name="Normal 2 2 3 4 3" xfId="14902" xr:uid="{00000000-0005-0000-0000-0000373A0000}"/>
    <cellStyle name="Normal 2 2 3 4 3 2" xfId="14903" xr:uid="{00000000-0005-0000-0000-0000383A0000}"/>
    <cellStyle name="Normal 2 2 3 4 3 2 2" xfId="14904" xr:uid="{00000000-0005-0000-0000-0000393A0000}"/>
    <cellStyle name="Normal 2 2 3 4 3 2 2 2" xfId="14905" xr:uid="{00000000-0005-0000-0000-00003A3A0000}"/>
    <cellStyle name="Normal 2 2 3 4 3 2 3" xfId="14906" xr:uid="{00000000-0005-0000-0000-00003B3A0000}"/>
    <cellStyle name="Normal 2 2 3 4 3 3" xfId="14907" xr:uid="{00000000-0005-0000-0000-00003C3A0000}"/>
    <cellStyle name="Normal 2 2 3 4 3 3 2" xfId="14908" xr:uid="{00000000-0005-0000-0000-00003D3A0000}"/>
    <cellStyle name="Normal 2 2 3 4 3 3 2 2" xfId="14909" xr:uid="{00000000-0005-0000-0000-00003E3A0000}"/>
    <cellStyle name="Normal 2 2 3 4 3 3 3" xfId="14910" xr:uid="{00000000-0005-0000-0000-00003F3A0000}"/>
    <cellStyle name="Normal 2 2 3 4 3 4" xfId="14911" xr:uid="{00000000-0005-0000-0000-0000403A0000}"/>
    <cellStyle name="Normal 2 2 3 4 3 4 2" xfId="14912" xr:uid="{00000000-0005-0000-0000-0000413A0000}"/>
    <cellStyle name="Normal 2 2 3 4 3 4 2 2" xfId="14913" xr:uid="{00000000-0005-0000-0000-0000423A0000}"/>
    <cellStyle name="Normal 2 2 3 4 3 4 3" xfId="14914" xr:uid="{00000000-0005-0000-0000-0000433A0000}"/>
    <cellStyle name="Normal 2 2 3 4 3 5" xfId="14915" xr:uid="{00000000-0005-0000-0000-0000443A0000}"/>
    <cellStyle name="Normal 2 2 3 4 3 5 2" xfId="14916" xr:uid="{00000000-0005-0000-0000-0000453A0000}"/>
    <cellStyle name="Normal 2 2 3 4 3 6" xfId="14917" xr:uid="{00000000-0005-0000-0000-0000463A0000}"/>
    <cellStyle name="Normal 2 2 3 4 3 6 2" xfId="14918" xr:uid="{00000000-0005-0000-0000-0000473A0000}"/>
    <cellStyle name="Normal 2 2 3 4 3 7" xfId="14919" xr:uid="{00000000-0005-0000-0000-0000483A0000}"/>
    <cellStyle name="Normal 2 2 3 4 4" xfId="14920" xr:uid="{00000000-0005-0000-0000-0000493A0000}"/>
    <cellStyle name="Normal 2 2 3 4 4 2" xfId="14921" xr:uid="{00000000-0005-0000-0000-00004A3A0000}"/>
    <cellStyle name="Normal 2 2 3 4 4 2 2" xfId="14922" xr:uid="{00000000-0005-0000-0000-00004B3A0000}"/>
    <cellStyle name="Normal 2 2 3 4 4 3" xfId="14923" xr:uid="{00000000-0005-0000-0000-00004C3A0000}"/>
    <cellStyle name="Normal 2 2 3 4 5" xfId="14924" xr:uid="{00000000-0005-0000-0000-00004D3A0000}"/>
    <cellStyle name="Normal 2 2 3 4 5 2" xfId="14925" xr:uid="{00000000-0005-0000-0000-00004E3A0000}"/>
    <cellStyle name="Normal 2 2 3 4 5 2 2" xfId="14926" xr:uid="{00000000-0005-0000-0000-00004F3A0000}"/>
    <cellStyle name="Normal 2 2 3 4 5 3" xfId="14927" xr:uid="{00000000-0005-0000-0000-0000503A0000}"/>
    <cellStyle name="Normal 2 2 3 4 6" xfId="14928" xr:uid="{00000000-0005-0000-0000-0000513A0000}"/>
    <cellStyle name="Normal 2 2 3 4 6 2" xfId="14929" xr:uid="{00000000-0005-0000-0000-0000523A0000}"/>
    <cellStyle name="Normal 2 2 3 4 6 2 2" xfId="14930" xr:uid="{00000000-0005-0000-0000-0000533A0000}"/>
    <cellStyle name="Normal 2 2 3 4 6 3" xfId="14931" xr:uid="{00000000-0005-0000-0000-0000543A0000}"/>
    <cellStyle name="Normal 2 2 3 4 7" xfId="14932" xr:uid="{00000000-0005-0000-0000-0000553A0000}"/>
    <cellStyle name="Normal 2 2 3 4 7 2" xfId="14933" xr:uid="{00000000-0005-0000-0000-0000563A0000}"/>
    <cellStyle name="Normal 2 2 3 4 8" xfId="14934" xr:uid="{00000000-0005-0000-0000-0000573A0000}"/>
    <cellStyle name="Normal 2 2 3 4 8 2" xfId="14935" xr:uid="{00000000-0005-0000-0000-0000583A0000}"/>
    <cellStyle name="Normal 2 2 3 4 9" xfId="14936" xr:uid="{00000000-0005-0000-0000-0000593A0000}"/>
    <cellStyle name="Normal 2 2 3 5" xfId="14937" xr:uid="{00000000-0005-0000-0000-00005A3A0000}"/>
    <cellStyle name="Normal 2 2 3 5 2" xfId="14938" xr:uid="{00000000-0005-0000-0000-00005B3A0000}"/>
    <cellStyle name="Normal 2 2 3 5 2 2" xfId="14939" xr:uid="{00000000-0005-0000-0000-00005C3A0000}"/>
    <cellStyle name="Normal 2 2 3 5 2 2 2" xfId="14940" xr:uid="{00000000-0005-0000-0000-00005D3A0000}"/>
    <cellStyle name="Normal 2 2 3 5 2 2 2 2" xfId="14941" xr:uid="{00000000-0005-0000-0000-00005E3A0000}"/>
    <cellStyle name="Normal 2 2 3 5 2 2 3" xfId="14942" xr:uid="{00000000-0005-0000-0000-00005F3A0000}"/>
    <cellStyle name="Normal 2 2 3 5 2 3" xfId="14943" xr:uid="{00000000-0005-0000-0000-0000603A0000}"/>
    <cellStyle name="Normal 2 2 3 5 2 3 2" xfId="14944" xr:uid="{00000000-0005-0000-0000-0000613A0000}"/>
    <cellStyle name="Normal 2 2 3 5 2 3 2 2" xfId="14945" xr:uid="{00000000-0005-0000-0000-0000623A0000}"/>
    <cellStyle name="Normal 2 2 3 5 2 3 3" xfId="14946" xr:uid="{00000000-0005-0000-0000-0000633A0000}"/>
    <cellStyle name="Normal 2 2 3 5 2 4" xfId="14947" xr:uid="{00000000-0005-0000-0000-0000643A0000}"/>
    <cellStyle name="Normal 2 2 3 5 2 4 2" xfId="14948" xr:uid="{00000000-0005-0000-0000-0000653A0000}"/>
    <cellStyle name="Normal 2 2 3 5 2 4 2 2" xfId="14949" xr:uid="{00000000-0005-0000-0000-0000663A0000}"/>
    <cellStyle name="Normal 2 2 3 5 2 4 3" xfId="14950" xr:uid="{00000000-0005-0000-0000-0000673A0000}"/>
    <cellStyle name="Normal 2 2 3 5 2 5" xfId="14951" xr:uid="{00000000-0005-0000-0000-0000683A0000}"/>
    <cellStyle name="Normal 2 2 3 5 2 5 2" xfId="14952" xr:uid="{00000000-0005-0000-0000-0000693A0000}"/>
    <cellStyle name="Normal 2 2 3 5 2 6" xfId="14953" xr:uid="{00000000-0005-0000-0000-00006A3A0000}"/>
    <cellStyle name="Normal 2 2 3 5 2 6 2" xfId="14954" xr:uid="{00000000-0005-0000-0000-00006B3A0000}"/>
    <cellStyle name="Normal 2 2 3 5 2 7" xfId="14955" xr:uid="{00000000-0005-0000-0000-00006C3A0000}"/>
    <cellStyle name="Normal 2 2 3 5 3" xfId="14956" xr:uid="{00000000-0005-0000-0000-00006D3A0000}"/>
    <cellStyle name="Normal 2 2 3 5 3 2" xfId="14957" xr:uid="{00000000-0005-0000-0000-00006E3A0000}"/>
    <cellStyle name="Normal 2 2 3 5 3 2 2" xfId="14958" xr:uid="{00000000-0005-0000-0000-00006F3A0000}"/>
    <cellStyle name="Normal 2 2 3 5 3 3" xfId="14959" xr:uid="{00000000-0005-0000-0000-0000703A0000}"/>
    <cellStyle name="Normal 2 2 3 5 4" xfId="14960" xr:uid="{00000000-0005-0000-0000-0000713A0000}"/>
    <cellStyle name="Normal 2 2 3 5 4 2" xfId="14961" xr:uid="{00000000-0005-0000-0000-0000723A0000}"/>
    <cellStyle name="Normal 2 2 3 5 4 2 2" xfId="14962" xr:uid="{00000000-0005-0000-0000-0000733A0000}"/>
    <cellStyle name="Normal 2 2 3 5 4 3" xfId="14963" xr:uid="{00000000-0005-0000-0000-0000743A0000}"/>
    <cellStyle name="Normal 2 2 3 5 5" xfId="14964" xr:uid="{00000000-0005-0000-0000-0000753A0000}"/>
    <cellStyle name="Normal 2 2 3 5 5 2" xfId="14965" xr:uid="{00000000-0005-0000-0000-0000763A0000}"/>
    <cellStyle name="Normal 2 2 3 5 5 2 2" xfId="14966" xr:uid="{00000000-0005-0000-0000-0000773A0000}"/>
    <cellStyle name="Normal 2 2 3 5 5 3" xfId="14967" xr:uid="{00000000-0005-0000-0000-0000783A0000}"/>
    <cellStyle name="Normal 2 2 3 5 6" xfId="14968" xr:uid="{00000000-0005-0000-0000-0000793A0000}"/>
    <cellStyle name="Normal 2 2 3 5 6 2" xfId="14969" xr:uid="{00000000-0005-0000-0000-00007A3A0000}"/>
    <cellStyle name="Normal 2 2 3 5 7" xfId="14970" xr:uid="{00000000-0005-0000-0000-00007B3A0000}"/>
    <cellStyle name="Normal 2 2 3 5 7 2" xfId="14971" xr:uid="{00000000-0005-0000-0000-00007C3A0000}"/>
    <cellStyle name="Normal 2 2 3 5 8" xfId="14972" xr:uid="{00000000-0005-0000-0000-00007D3A0000}"/>
    <cellStyle name="Normal 2 2 3 6" xfId="14973" xr:uid="{00000000-0005-0000-0000-00007E3A0000}"/>
    <cellStyle name="Normal 2 2 3 6 2" xfId="14974" xr:uid="{00000000-0005-0000-0000-00007F3A0000}"/>
    <cellStyle name="Normal 2 2 3 6 2 2" xfId="14975" xr:uid="{00000000-0005-0000-0000-0000803A0000}"/>
    <cellStyle name="Normal 2 2 3 6 2 2 2" xfId="14976" xr:uid="{00000000-0005-0000-0000-0000813A0000}"/>
    <cellStyle name="Normal 2 2 3 6 2 3" xfId="14977" xr:uid="{00000000-0005-0000-0000-0000823A0000}"/>
    <cellStyle name="Normal 2 2 3 6 3" xfId="14978" xr:uid="{00000000-0005-0000-0000-0000833A0000}"/>
    <cellStyle name="Normal 2 2 3 6 3 2" xfId="14979" xr:uid="{00000000-0005-0000-0000-0000843A0000}"/>
    <cellStyle name="Normal 2 2 3 6 3 2 2" xfId="14980" xr:uid="{00000000-0005-0000-0000-0000853A0000}"/>
    <cellStyle name="Normal 2 2 3 6 3 3" xfId="14981" xr:uid="{00000000-0005-0000-0000-0000863A0000}"/>
    <cellStyle name="Normal 2 2 3 6 4" xfId="14982" xr:uid="{00000000-0005-0000-0000-0000873A0000}"/>
    <cellStyle name="Normal 2 2 3 6 4 2" xfId="14983" xr:uid="{00000000-0005-0000-0000-0000883A0000}"/>
    <cellStyle name="Normal 2 2 3 6 4 2 2" xfId="14984" xr:uid="{00000000-0005-0000-0000-0000893A0000}"/>
    <cellStyle name="Normal 2 2 3 6 4 3" xfId="14985" xr:uid="{00000000-0005-0000-0000-00008A3A0000}"/>
    <cellStyle name="Normal 2 2 3 6 5" xfId="14986" xr:uid="{00000000-0005-0000-0000-00008B3A0000}"/>
    <cellStyle name="Normal 2 2 3 6 5 2" xfId="14987" xr:uid="{00000000-0005-0000-0000-00008C3A0000}"/>
    <cellStyle name="Normal 2 2 3 6 6" xfId="14988" xr:uid="{00000000-0005-0000-0000-00008D3A0000}"/>
    <cellStyle name="Normal 2 2 3 6 6 2" xfId="14989" xr:uid="{00000000-0005-0000-0000-00008E3A0000}"/>
    <cellStyle name="Normal 2 2 3 6 7" xfId="14990" xr:uid="{00000000-0005-0000-0000-00008F3A0000}"/>
    <cellStyle name="Normal 2 2 3 7" xfId="14991" xr:uid="{00000000-0005-0000-0000-0000903A0000}"/>
    <cellStyle name="Normal 2 2 3 7 2" xfId="14992" xr:uid="{00000000-0005-0000-0000-0000913A0000}"/>
    <cellStyle name="Normal 2 2 3 7 2 2" xfId="14993" xr:uid="{00000000-0005-0000-0000-0000923A0000}"/>
    <cellStyle name="Normal 2 2 3 7 2 2 2" xfId="14994" xr:uid="{00000000-0005-0000-0000-0000933A0000}"/>
    <cellStyle name="Normal 2 2 3 7 2 3" xfId="14995" xr:uid="{00000000-0005-0000-0000-0000943A0000}"/>
    <cellStyle name="Normal 2 2 3 7 3" xfId="14996" xr:uid="{00000000-0005-0000-0000-0000953A0000}"/>
    <cellStyle name="Normal 2 2 3 7 3 2" xfId="14997" xr:uid="{00000000-0005-0000-0000-0000963A0000}"/>
    <cellStyle name="Normal 2 2 3 7 3 2 2" xfId="14998" xr:uid="{00000000-0005-0000-0000-0000973A0000}"/>
    <cellStyle name="Normal 2 2 3 7 3 3" xfId="14999" xr:uid="{00000000-0005-0000-0000-0000983A0000}"/>
    <cellStyle name="Normal 2 2 3 7 4" xfId="15000" xr:uid="{00000000-0005-0000-0000-0000993A0000}"/>
    <cellStyle name="Normal 2 2 3 7 4 2" xfId="15001" xr:uid="{00000000-0005-0000-0000-00009A3A0000}"/>
    <cellStyle name="Normal 2 2 3 7 4 2 2" xfId="15002" xr:uid="{00000000-0005-0000-0000-00009B3A0000}"/>
    <cellStyle name="Normal 2 2 3 7 4 3" xfId="15003" xr:uid="{00000000-0005-0000-0000-00009C3A0000}"/>
    <cellStyle name="Normal 2 2 3 7 5" xfId="15004" xr:uid="{00000000-0005-0000-0000-00009D3A0000}"/>
    <cellStyle name="Normal 2 2 3 7 5 2" xfId="15005" xr:uid="{00000000-0005-0000-0000-00009E3A0000}"/>
    <cellStyle name="Normal 2 2 3 7 6" xfId="15006" xr:uid="{00000000-0005-0000-0000-00009F3A0000}"/>
    <cellStyle name="Normal 2 2 3 7 6 2" xfId="15007" xr:uid="{00000000-0005-0000-0000-0000A03A0000}"/>
    <cellStyle name="Normal 2 2 3 7 7" xfId="15008" xr:uid="{00000000-0005-0000-0000-0000A13A0000}"/>
    <cellStyle name="Normal 2 2 3 8" xfId="15009" xr:uid="{00000000-0005-0000-0000-0000A23A0000}"/>
    <cellStyle name="Normal 2 2 3 8 2" xfId="15010" xr:uid="{00000000-0005-0000-0000-0000A33A0000}"/>
    <cellStyle name="Normal 2 2 3 8 2 2" xfId="15011" xr:uid="{00000000-0005-0000-0000-0000A43A0000}"/>
    <cellStyle name="Normal 2 2 3 8 3" xfId="15012" xr:uid="{00000000-0005-0000-0000-0000A53A0000}"/>
    <cellStyle name="Normal 2 2 3 9" xfId="15013" xr:uid="{00000000-0005-0000-0000-0000A63A0000}"/>
    <cellStyle name="Normal 2 2 3 9 2" xfId="15014" xr:uid="{00000000-0005-0000-0000-0000A73A0000}"/>
    <cellStyle name="Normal 2 2 3 9 2 2" xfId="15015" xr:uid="{00000000-0005-0000-0000-0000A83A0000}"/>
    <cellStyle name="Normal 2 2 3 9 3" xfId="15016" xr:uid="{00000000-0005-0000-0000-0000A93A0000}"/>
    <cellStyle name="Normal 2 2 3_Confidential Information" xfId="15017" xr:uid="{00000000-0005-0000-0000-0000AA3A0000}"/>
    <cellStyle name="Normal 2 2 4" xfId="15018" xr:uid="{00000000-0005-0000-0000-0000AB3A0000}"/>
    <cellStyle name="Normal 2 2 5" xfId="15019" xr:uid="{00000000-0005-0000-0000-0000AC3A0000}"/>
    <cellStyle name="Normal 2 2 6" xfId="15020" xr:uid="{00000000-0005-0000-0000-0000AD3A0000}"/>
    <cellStyle name="Normal 2 2 7" xfId="15021" xr:uid="{00000000-0005-0000-0000-0000AE3A0000}"/>
    <cellStyle name="Normal 2 2 8" xfId="15022" xr:uid="{00000000-0005-0000-0000-0000AF3A0000}"/>
    <cellStyle name="Normal 2 2 9" xfId="15023" xr:uid="{00000000-0005-0000-0000-0000B03A0000}"/>
    <cellStyle name="Normal 2 3" xfId="15024" xr:uid="{00000000-0005-0000-0000-0000B13A0000}"/>
    <cellStyle name="Normal 2 3 10" xfId="15025" xr:uid="{00000000-0005-0000-0000-0000B23A0000}"/>
    <cellStyle name="Normal 2 3 10 2" xfId="15026" xr:uid="{00000000-0005-0000-0000-0000B33A0000}"/>
    <cellStyle name="Normal 2 3 10 2 2" xfId="15027" xr:uid="{00000000-0005-0000-0000-0000B43A0000}"/>
    <cellStyle name="Normal 2 3 10 3" xfId="15028" xr:uid="{00000000-0005-0000-0000-0000B53A0000}"/>
    <cellStyle name="Normal 2 3 11" xfId="15029" xr:uid="{00000000-0005-0000-0000-0000B63A0000}"/>
    <cellStyle name="Normal 2 3 11 2" xfId="15030" xr:uid="{00000000-0005-0000-0000-0000B73A0000}"/>
    <cellStyle name="Normal 2 3 11 2 2" xfId="15031" xr:uid="{00000000-0005-0000-0000-0000B83A0000}"/>
    <cellStyle name="Normal 2 3 11 3" xfId="15032" xr:uid="{00000000-0005-0000-0000-0000B93A0000}"/>
    <cellStyle name="Normal 2 3 12" xfId="15033" xr:uid="{00000000-0005-0000-0000-0000BA3A0000}"/>
    <cellStyle name="Normal 2 3 12 2" xfId="15034" xr:uid="{00000000-0005-0000-0000-0000BB3A0000}"/>
    <cellStyle name="Normal 2 3 12 2 2" xfId="15035" xr:uid="{00000000-0005-0000-0000-0000BC3A0000}"/>
    <cellStyle name="Normal 2 3 12 3" xfId="15036" xr:uid="{00000000-0005-0000-0000-0000BD3A0000}"/>
    <cellStyle name="Normal 2 3 13" xfId="15037" xr:uid="{00000000-0005-0000-0000-0000BE3A0000}"/>
    <cellStyle name="Normal 2 3 13 2" xfId="15038" xr:uid="{00000000-0005-0000-0000-0000BF3A0000}"/>
    <cellStyle name="Normal 2 3 13 2 2" xfId="15039" xr:uid="{00000000-0005-0000-0000-0000C03A0000}"/>
    <cellStyle name="Normal 2 3 13 3" xfId="15040" xr:uid="{00000000-0005-0000-0000-0000C13A0000}"/>
    <cellStyle name="Normal 2 3 14" xfId="15041" xr:uid="{00000000-0005-0000-0000-0000C23A0000}"/>
    <cellStyle name="Normal 2 3 14 2" xfId="15042" xr:uid="{00000000-0005-0000-0000-0000C33A0000}"/>
    <cellStyle name="Normal 2 3 15" xfId="15043" xr:uid="{00000000-0005-0000-0000-0000C43A0000}"/>
    <cellStyle name="Normal 2 3 15 2" xfId="15044" xr:uid="{00000000-0005-0000-0000-0000C53A0000}"/>
    <cellStyle name="Normal 2 3 16" xfId="15045" xr:uid="{00000000-0005-0000-0000-0000C63A0000}"/>
    <cellStyle name="Normal 2 3 17" xfId="15046" xr:uid="{00000000-0005-0000-0000-0000C73A0000}"/>
    <cellStyle name="Normal 2 3 2" xfId="15047" xr:uid="{00000000-0005-0000-0000-0000C83A0000}"/>
    <cellStyle name="Normal 2 3 2 10" xfId="15048" xr:uid="{00000000-0005-0000-0000-0000C93A0000}"/>
    <cellStyle name="Normal 2 3 2 10 2" xfId="15049" xr:uid="{00000000-0005-0000-0000-0000CA3A0000}"/>
    <cellStyle name="Normal 2 3 2 10 2 2" xfId="15050" xr:uid="{00000000-0005-0000-0000-0000CB3A0000}"/>
    <cellStyle name="Normal 2 3 2 10 3" xfId="15051" xr:uid="{00000000-0005-0000-0000-0000CC3A0000}"/>
    <cellStyle name="Normal 2 3 2 11" xfId="15052" xr:uid="{00000000-0005-0000-0000-0000CD3A0000}"/>
    <cellStyle name="Normal 2 3 2 11 2" xfId="15053" xr:uid="{00000000-0005-0000-0000-0000CE3A0000}"/>
    <cellStyle name="Normal 2 3 2 12" xfId="15054" xr:uid="{00000000-0005-0000-0000-0000CF3A0000}"/>
    <cellStyle name="Normal 2 3 2 12 2" xfId="15055" xr:uid="{00000000-0005-0000-0000-0000D03A0000}"/>
    <cellStyle name="Normal 2 3 2 13" xfId="15056" xr:uid="{00000000-0005-0000-0000-0000D13A0000}"/>
    <cellStyle name="Normal 2 3 2 2" xfId="15057" xr:uid="{00000000-0005-0000-0000-0000D23A0000}"/>
    <cellStyle name="Normal 2 3 2 2 10" xfId="15058" xr:uid="{00000000-0005-0000-0000-0000D33A0000}"/>
    <cellStyle name="Normal 2 3 2 2 10 2" xfId="15059" xr:uid="{00000000-0005-0000-0000-0000D43A0000}"/>
    <cellStyle name="Normal 2 3 2 2 11" xfId="15060" xr:uid="{00000000-0005-0000-0000-0000D53A0000}"/>
    <cellStyle name="Normal 2 3 2 2 2" xfId="15061" xr:uid="{00000000-0005-0000-0000-0000D63A0000}"/>
    <cellStyle name="Normal 2 3 2 2 2 2" xfId="15062" xr:uid="{00000000-0005-0000-0000-0000D73A0000}"/>
    <cellStyle name="Normal 2 3 2 2 2 2 2" xfId="15063" xr:uid="{00000000-0005-0000-0000-0000D83A0000}"/>
    <cellStyle name="Normal 2 3 2 2 2 2 2 2" xfId="15064" xr:uid="{00000000-0005-0000-0000-0000D93A0000}"/>
    <cellStyle name="Normal 2 3 2 2 2 2 2 2 2" xfId="15065" xr:uid="{00000000-0005-0000-0000-0000DA3A0000}"/>
    <cellStyle name="Normal 2 3 2 2 2 2 2 3" xfId="15066" xr:uid="{00000000-0005-0000-0000-0000DB3A0000}"/>
    <cellStyle name="Normal 2 3 2 2 2 2 3" xfId="15067" xr:uid="{00000000-0005-0000-0000-0000DC3A0000}"/>
    <cellStyle name="Normal 2 3 2 2 2 2 3 2" xfId="15068" xr:uid="{00000000-0005-0000-0000-0000DD3A0000}"/>
    <cellStyle name="Normal 2 3 2 2 2 2 3 2 2" xfId="15069" xr:uid="{00000000-0005-0000-0000-0000DE3A0000}"/>
    <cellStyle name="Normal 2 3 2 2 2 2 3 3" xfId="15070" xr:uid="{00000000-0005-0000-0000-0000DF3A0000}"/>
    <cellStyle name="Normal 2 3 2 2 2 2 4" xfId="15071" xr:uid="{00000000-0005-0000-0000-0000E03A0000}"/>
    <cellStyle name="Normal 2 3 2 2 2 2 4 2" xfId="15072" xr:uid="{00000000-0005-0000-0000-0000E13A0000}"/>
    <cellStyle name="Normal 2 3 2 2 2 2 4 2 2" xfId="15073" xr:uid="{00000000-0005-0000-0000-0000E23A0000}"/>
    <cellStyle name="Normal 2 3 2 2 2 2 4 3" xfId="15074" xr:uid="{00000000-0005-0000-0000-0000E33A0000}"/>
    <cellStyle name="Normal 2 3 2 2 2 2 5" xfId="15075" xr:uid="{00000000-0005-0000-0000-0000E43A0000}"/>
    <cellStyle name="Normal 2 3 2 2 2 2 5 2" xfId="15076" xr:uid="{00000000-0005-0000-0000-0000E53A0000}"/>
    <cellStyle name="Normal 2 3 2 2 2 2 6" xfId="15077" xr:uid="{00000000-0005-0000-0000-0000E63A0000}"/>
    <cellStyle name="Normal 2 3 2 2 2 2 6 2" xfId="15078" xr:uid="{00000000-0005-0000-0000-0000E73A0000}"/>
    <cellStyle name="Normal 2 3 2 2 2 2 7" xfId="15079" xr:uid="{00000000-0005-0000-0000-0000E83A0000}"/>
    <cellStyle name="Normal 2 3 2 2 2 3" xfId="15080" xr:uid="{00000000-0005-0000-0000-0000E93A0000}"/>
    <cellStyle name="Normal 2 3 2 2 2 3 2" xfId="15081" xr:uid="{00000000-0005-0000-0000-0000EA3A0000}"/>
    <cellStyle name="Normal 2 3 2 2 2 3 2 2" xfId="15082" xr:uid="{00000000-0005-0000-0000-0000EB3A0000}"/>
    <cellStyle name="Normal 2 3 2 2 2 3 2 2 2" xfId="15083" xr:uid="{00000000-0005-0000-0000-0000EC3A0000}"/>
    <cellStyle name="Normal 2 3 2 2 2 3 2 3" xfId="15084" xr:uid="{00000000-0005-0000-0000-0000ED3A0000}"/>
    <cellStyle name="Normal 2 3 2 2 2 3 3" xfId="15085" xr:uid="{00000000-0005-0000-0000-0000EE3A0000}"/>
    <cellStyle name="Normal 2 3 2 2 2 3 3 2" xfId="15086" xr:uid="{00000000-0005-0000-0000-0000EF3A0000}"/>
    <cellStyle name="Normal 2 3 2 2 2 3 3 2 2" xfId="15087" xr:uid="{00000000-0005-0000-0000-0000F03A0000}"/>
    <cellStyle name="Normal 2 3 2 2 2 3 3 3" xfId="15088" xr:uid="{00000000-0005-0000-0000-0000F13A0000}"/>
    <cellStyle name="Normal 2 3 2 2 2 3 4" xfId="15089" xr:uid="{00000000-0005-0000-0000-0000F23A0000}"/>
    <cellStyle name="Normal 2 3 2 2 2 3 4 2" xfId="15090" xr:uid="{00000000-0005-0000-0000-0000F33A0000}"/>
    <cellStyle name="Normal 2 3 2 2 2 3 4 2 2" xfId="15091" xr:uid="{00000000-0005-0000-0000-0000F43A0000}"/>
    <cellStyle name="Normal 2 3 2 2 2 3 4 3" xfId="15092" xr:uid="{00000000-0005-0000-0000-0000F53A0000}"/>
    <cellStyle name="Normal 2 3 2 2 2 3 5" xfId="15093" xr:uid="{00000000-0005-0000-0000-0000F63A0000}"/>
    <cellStyle name="Normal 2 3 2 2 2 3 5 2" xfId="15094" xr:uid="{00000000-0005-0000-0000-0000F73A0000}"/>
    <cellStyle name="Normal 2 3 2 2 2 3 6" xfId="15095" xr:uid="{00000000-0005-0000-0000-0000F83A0000}"/>
    <cellStyle name="Normal 2 3 2 2 2 3 6 2" xfId="15096" xr:uid="{00000000-0005-0000-0000-0000F93A0000}"/>
    <cellStyle name="Normal 2 3 2 2 2 3 7" xfId="15097" xr:uid="{00000000-0005-0000-0000-0000FA3A0000}"/>
    <cellStyle name="Normal 2 3 2 2 2 4" xfId="15098" xr:uid="{00000000-0005-0000-0000-0000FB3A0000}"/>
    <cellStyle name="Normal 2 3 2 2 2 4 2" xfId="15099" xr:uid="{00000000-0005-0000-0000-0000FC3A0000}"/>
    <cellStyle name="Normal 2 3 2 2 2 4 2 2" xfId="15100" xr:uid="{00000000-0005-0000-0000-0000FD3A0000}"/>
    <cellStyle name="Normal 2 3 2 2 2 4 3" xfId="15101" xr:uid="{00000000-0005-0000-0000-0000FE3A0000}"/>
    <cellStyle name="Normal 2 3 2 2 2 5" xfId="15102" xr:uid="{00000000-0005-0000-0000-0000FF3A0000}"/>
    <cellStyle name="Normal 2 3 2 2 2 5 2" xfId="15103" xr:uid="{00000000-0005-0000-0000-0000003B0000}"/>
    <cellStyle name="Normal 2 3 2 2 2 5 2 2" xfId="15104" xr:uid="{00000000-0005-0000-0000-0000013B0000}"/>
    <cellStyle name="Normal 2 3 2 2 2 5 3" xfId="15105" xr:uid="{00000000-0005-0000-0000-0000023B0000}"/>
    <cellStyle name="Normal 2 3 2 2 2 6" xfId="15106" xr:uid="{00000000-0005-0000-0000-0000033B0000}"/>
    <cellStyle name="Normal 2 3 2 2 2 6 2" xfId="15107" xr:uid="{00000000-0005-0000-0000-0000043B0000}"/>
    <cellStyle name="Normal 2 3 2 2 2 6 2 2" xfId="15108" xr:uid="{00000000-0005-0000-0000-0000053B0000}"/>
    <cellStyle name="Normal 2 3 2 2 2 6 3" xfId="15109" xr:uid="{00000000-0005-0000-0000-0000063B0000}"/>
    <cellStyle name="Normal 2 3 2 2 2 7" xfId="15110" xr:uid="{00000000-0005-0000-0000-0000073B0000}"/>
    <cellStyle name="Normal 2 3 2 2 2 7 2" xfId="15111" xr:uid="{00000000-0005-0000-0000-0000083B0000}"/>
    <cellStyle name="Normal 2 3 2 2 2 8" xfId="15112" xr:uid="{00000000-0005-0000-0000-0000093B0000}"/>
    <cellStyle name="Normal 2 3 2 2 2 8 2" xfId="15113" xr:uid="{00000000-0005-0000-0000-00000A3B0000}"/>
    <cellStyle name="Normal 2 3 2 2 2 9" xfId="15114" xr:uid="{00000000-0005-0000-0000-00000B3B0000}"/>
    <cellStyle name="Normal 2 3 2 2 3" xfId="15115" xr:uid="{00000000-0005-0000-0000-00000C3B0000}"/>
    <cellStyle name="Normal 2 3 2 2 3 2" xfId="15116" xr:uid="{00000000-0005-0000-0000-00000D3B0000}"/>
    <cellStyle name="Normal 2 3 2 2 3 2 2" xfId="15117" xr:uid="{00000000-0005-0000-0000-00000E3B0000}"/>
    <cellStyle name="Normal 2 3 2 2 3 2 2 2" xfId="15118" xr:uid="{00000000-0005-0000-0000-00000F3B0000}"/>
    <cellStyle name="Normal 2 3 2 2 3 2 2 2 2" xfId="15119" xr:uid="{00000000-0005-0000-0000-0000103B0000}"/>
    <cellStyle name="Normal 2 3 2 2 3 2 2 3" xfId="15120" xr:uid="{00000000-0005-0000-0000-0000113B0000}"/>
    <cellStyle name="Normal 2 3 2 2 3 2 3" xfId="15121" xr:uid="{00000000-0005-0000-0000-0000123B0000}"/>
    <cellStyle name="Normal 2 3 2 2 3 2 3 2" xfId="15122" xr:uid="{00000000-0005-0000-0000-0000133B0000}"/>
    <cellStyle name="Normal 2 3 2 2 3 2 3 2 2" xfId="15123" xr:uid="{00000000-0005-0000-0000-0000143B0000}"/>
    <cellStyle name="Normal 2 3 2 2 3 2 3 3" xfId="15124" xr:uid="{00000000-0005-0000-0000-0000153B0000}"/>
    <cellStyle name="Normal 2 3 2 2 3 2 4" xfId="15125" xr:uid="{00000000-0005-0000-0000-0000163B0000}"/>
    <cellStyle name="Normal 2 3 2 2 3 2 4 2" xfId="15126" xr:uid="{00000000-0005-0000-0000-0000173B0000}"/>
    <cellStyle name="Normal 2 3 2 2 3 2 4 2 2" xfId="15127" xr:uid="{00000000-0005-0000-0000-0000183B0000}"/>
    <cellStyle name="Normal 2 3 2 2 3 2 4 3" xfId="15128" xr:uid="{00000000-0005-0000-0000-0000193B0000}"/>
    <cellStyle name="Normal 2 3 2 2 3 2 5" xfId="15129" xr:uid="{00000000-0005-0000-0000-00001A3B0000}"/>
    <cellStyle name="Normal 2 3 2 2 3 2 5 2" xfId="15130" xr:uid="{00000000-0005-0000-0000-00001B3B0000}"/>
    <cellStyle name="Normal 2 3 2 2 3 2 6" xfId="15131" xr:uid="{00000000-0005-0000-0000-00001C3B0000}"/>
    <cellStyle name="Normal 2 3 2 2 3 2 6 2" xfId="15132" xr:uid="{00000000-0005-0000-0000-00001D3B0000}"/>
    <cellStyle name="Normal 2 3 2 2 3 2 7" xfId="15133" xr:uid="{00000000-0005-0000-0000-00001E3B0000}"/>
    <cellStyle name="Normal 2 3 2 2 3 3" xfId="15134" xr:uid="{00000000-0005-0000-0000-00001F3B0000}"/>
    <cellStyle name="Normal 2 3 2 2 3 3 2" xfId="15135" xr:uid="{00000000-0005-0000-0000-0000203B0000}"/>
    <cellStyle name="Normal 2 3 2 2 3 3 2 2" xfId="15136" xr:uid="{00000000-0005-0000-0000-0000213B0000}"/>
    <cellStyle name="Normal 2 3 2 2 3 3 3" xfId="15137" xr:uid="{00000000-0005-0000-0000-0000223B0000}"/>
    <cellStyle name="Normal 2 3 2 2 3 4" xfId="15138" xr:uid="{00000000-0005-0000-0000-0000233B0000}"/>
    <cellStyle name="Normal 2 3 2 2 3 4 2" xfId="15139" xr:uid="{00000000-0005-0000-0000-0000243B0000}"/>
    <cellStyle name="Normal 2 3 2 2 3 4 2 2" xfId="15140" xr:uid="{00000000-0005-0000-0000-0000253B0000}"/>
    <cellStyle name="Normal 2 3 2 2 3 4 3" xfId="15141" xr:uid="{00000000-0005-0000-0000-0000263B0000}"/>
    <cellStyle name="Normal 2 3 2 2 3 5" xfId="15142" xr:uid="{00000000-0005-0000-0000-0000273B0000}"/>
    <cellStyle name="Normal 2 3 2 2 3 5 2" xfId="15143" xr:uid="{00000000-0005-0000-0000-0000283B0000}"/>
    <cellStyle name="Normal 2 3 2 2 3 5 2 2" xfId="15144" xr:uid="{00000000-0005-0000-0000-0000293B0000}"/>
    <cellStyle name="Normal 2 3 2 2 3 5 3" xfId="15145" xr:uid="{00000000-0005-0000-0000-00002A3B0000}"/>
    <cellStyle name="Normal 2 3 2 2 3 6" xfId="15146" xr:uid="{00000000-0005-0000-0000-00002B3B0000}"/>
    <cellStyle name="Normal 2 3 2 2 3 6 2" xfId="15147" xr:uid="{00000000-0005-0000-0000-00002C3B0000}"/>
    <cellStyle name="Normal 2 3 2 2 3 7" xfId="15148" xr:uid="{00000000-0005-0000-0000-00002D3B0000}"/>
    <cellStyle name="Normal 2 3 2 2 3 7 2" xfId="15149" xr:uid="{00000000-0005-0000-0000-00002E3B0000}"/>
    <cellStyle name="Normal 2 3 2 2 3 8" xfId="15150" xr:uid="{00000000-0005-0000-0000-00002F3B0000}"/>
    <cellStyle name="Normal 2 3 2 2 4" xfId="15151" xr:uid="{00000000-0005-0000-0000-0000303B0000}"/>
    <cellStyle name="Normal 2 3 2 2 4 2" xfId="15152" xr:uid="{00000000-0005-0000-0000-0000313B0000}"/>
    <cellStyle name="Normal 2 3 2 2 4 2 2" xfId="15153" xr:uid="{00000000-0005-0000-0000-0000323B0000}"/>
    <cellStyle name="Normal 2 3 2 2 4 2 2 2" xfId="15154" xr:uid="{00000000-0005-0000-0000-0000333B0000}"/>
    <cellStyle name="Normal 2 3 2 2 4 2 3" xfId="15155" xr:uid="{00000000-0005-0000-0000-0000343B0000}"/>
    <cellStyle name="Normal 2 3 2 2 4 3" xfId="15156" xr:uid="{00000000-0005-0000-0000-0000353B0000}"/>
    <cellStyle name="Normal 2 3 2 2 4 3 2" xfId="15157" xr:uid="{00000000-0005-0000-0000-0000363B0000}"/>
    <cellStyle name="Normal 2 3 2 2 4 3 2 2" xfId="15158" xr:uid="{00000000-0005-0000-0000-0000373B0000}"/>
    <cellStyle name="Normal 2 3 2 2 4 3 3" xfId="15159" xr:uid="{00000000-0005-0000-0000-0000383B0000}"/>
    <cellStyle name="Normal 2 3 2 2 4 4" xfId="15160" xr:uid="{00000000-0005-0000-0000-0000393B0000}"/>
    <cellStyle name="Normal 2 3 2 2 4 4 2" xfId="15161" xr:uid="{00000000-0005-0000-0000-00003A3B0000}"/>
    <cellStyle name="Normal 2 3 2 2 4 4 2 2" xfId="15162" xr:uid="{00000000-0005-0000-0000-00003B3B0000}"/>
    <cellStyle name="Normal 2 3 2 2 4 4 3" xfId="15163" xr:uid="{00000000-0005-0000-0000-00003C3B0000}"/>
    <cellStyle name="Normal 2 3 2 2 4 5" xfId="15164" xr:uid="{00000000-0005-0000-0000-00003D3B0000}"/>
    <cellStyle name="Normal 2 3 2 2 4 5 2" xfId="15165" xr:uid="{00000000-0005-0000-0000-00003E3B0000}"/>
    <cellStyle name="Normal 2 3 2 2 4 6" xfId="15166" xr:uid="{00000000-0005-0000-0000-00003F3B0000}"/>
    <cellStyle name="Normal 2 3 2 2 4 6 2" xfId="15167" xr:uid="{00000000-0005-0000-0000-0000403B0000}"/>
    <cellStyle name="Normal 2 3 2 2 4 7" xfId="15168" xr:uid="{00000000-0005-0000-0000-0000413B0000}"/>
    <cellStyle name="Normal 2 3 2 2 5" xfId="15169" xr:uid="{00000000-0005-0000-0000-0000423B0000}"/>
    <cellStyle name="Normal 2 3 2 2 5 2" xfId="15170" xr:uid="{00000000-0005-0000-0000-0000433B0000}"/>
    <cellStyle name="Normal 2 3 2 2 5 2 2" xfId="15171" xr:uid="{00000000-0005-0000-0000-0000443B0000}"/>
    <cellStyle name="Normal 2 3 2 2 5 2 2 2" xfId="15172" xr:uid="{00000000-0005-0000-0000-0000453B0000}"/>
    <cellStyle name="Normal 2 3 2 2 5 2 3" xfId="15173" xr:uid="{00000000-0005-0000-0000-0000463B0000}"/>
    <cellStyle name="Normal 2 3 2 2 5 3" xfId="15174" xr:uid="{00000000-0005-0000-0000-0000473B0000}"/>
    <cellStyle name="Normal 2 3 2 2 5 3 2" xfId="15175" xr:uid="{00000000-0005-0000-0000-0000483B0000}"/>
    <cellStyle name="Normal 2 3 2 2 5 3 2 2" xfId="15176" xr:uid="{00000000-0005-0000-0000-0000493B0000}"/>
    <cellStyle name="Normal 2 3 2 2 5 3 3" xfId="15177" xr:uid="{00000000-0005-0000-0000-00004A3B0000}"/>
    <cellStyle name="Normal 2 3 2 2 5 4" xfId="15178" xr:uid="{00000000-0005-0000-0000-00004B3B0000}"/>
    <cellStyle name="Normal 2 3 2 2 5 4 2" xfId="15179" xr:uid="{00000000-0005-0000-0000-00004C3B0000}"/>
    <cellStyle name="Normal 2 3 2 2 5 4 2 2" xfId="15180" xr:uid="{00000000-0005-0000-0000-00004D3B0000}"/>
    <cellStyle name="Normal 2 3 2 2 5 4 3" xfId="15181" xr:uid="{00000000-0005-0000-0000-00004E3B0000}"/>
    <cellStyle name="Normal 2 3 2 2 5 5" xfId="15182" xr:uid="{00000000-0005-0000-0000-00004F3B0000}"/>
    <cellStyle name="Normal 2 3 2 2 5 5 2" xfId="15183" xr:uid="{00000000-0005-0000-0000-0000503B0000}"/>
    <cellStyle name="Normal 2 3 2 2 5 6" xfId="15184" xr:uid="{00000000-0005-0000-0000-0000513B0000}"/>
    <cellStyle name="Normal 2 3 2 2 5 6 2" xfId="15185" xr:uid="{00000000-0005-0000-0000-0000523B0000}"/>
    <cellStyle name="Normal 2 3 2 2 5 7" xfId="15186" xr:uid="{00000000-0005-0000-0000-0000533B0000}"/>
    <cellStyle name="Normal 2 3 2 2 6" xfId="15187" xr:uid="{00000000-0005-0000-0000-0000543B0000}"/>
    <cellStyle name="Normal 2 3 2 2 6 2" xfId="15188" xr:uid="{00000000-0005-0000-0000-0000553B0000}"/>
    <cellStyle name="Normal 2 3 2 2 6 2 2" xfId="15189" xr:uid="{00000000-0005-0000-0000-0000563B0000}"/>
    <cellStyle name="Normal 2 3 2 2 6 3" xfId="15190" xr:uid="{00000000-0005-0000-0000-0000573B0000}"/>
    <cellStyle name="Normal 2 3 2 2 7" xfId="15191" xr:uid="{00000000-0005-0000-0000-0000583B0000}"/>
    <cellStyle name="Normal 2 3 2 2 7 2" xfId="15192" xr:uid="{00000000-0005-0000-0000-0000593B0000}"/>
    <cellStyle name="Normal 2 3 2 2 7 2 2" xfId="15193" xr:uid="{00000000-0005-0000-0000-00005A3B0000}"/>
    <cellStyle name="Normal 2 3 2 2 7 3" xfId="15194" xr:uid="{00000000-0005-0000-0000-00005B3B0000}"/>
    <cellStyle name="Normal 2 3 2 2 8" xfId="15195" xr:uid="{00000000-0005-0000-0000-00005C3B0000}"/>
    <cellStyle name="Normal 2 3 2 2 8 2" xfId="15196" xr:uid="{00000000-0005-0000-0000-00005D3B0000}"/>
    <cellStyle name="Normal 2 3 2 2 8 2 2" xfId="15197" xr:uid="{00000000-0005-0000-0000-00005E3B0000}"/>
    <cellStyle name="Normal 2 3 2 2 8 3" xfId="15198" xr:uid="{00000000-0005-0000-0000-00005F3B0000}"/>
    <cellStyle name="Normal 2 3 2 2 9" xfId="15199" xr:uid="{00000000-0005-0000-0000-0000603B0000}"/>
    <cellStyle name="Normal 2 3 2 2 9 2" xfId="15200" xr:uid="{00000000-0005-0000-0000-0000613B0000}"/>
    <cellStyle name="Normal 2 3 2 3" xfId="15201" xr:uid="{00000000-0005-0000-0000-0000623B0000}"/>
    <cellStyle name="Normal 2 3 2 3 10" xfId="15202" xr:uid="{00000000-0005-0000-0000-0000633B0000}"/>
    <cellStyle name="Normal 2 3 2 3 10 2" xfId="15203" xr:uid="{00000000-0005-0000-0000-0000643B0000}"/>
    <cellStyle name="Normal 2 3 2 3 11" xfId="15204" xr:uid="{00000000-0005-0000-0000-0000653B0000}"/>
    <cellStyle name="Normal 2 3 2 3 2" xfId="15205" xr:uid="{00000000-0005-0000-0000-0000663B0000}"/>
    <cellStyle name="Normal 2 3 2 3 2 2" xfId="15206" xr:uid="{00000000-0005-0000-0000-0000673B0000}"/>
    <cellStyle name="Normal 2 3 2 3 2 2 2" xfId="15207" xr:uid="{00000000-0005-0000-0000-0000683B0000}"/>
    <cellStyle name="Normal 2 3 2 3 2 2 2 2" xfId="15208" xr:uid="{00000000-0005-0000-0000-0000693B0000}"/>
    <cellStyle name="Normal 2 3 2 3 2 2 2 2 2" xfId="15209" xr:uid="{00000000-0005-0000-0000-00006A3B0000}"/>
    <cellStyle name="Normal 2 3 2 3 2 2 2 3" xfId="15210" xr:uid="{00000000-0005-0000-0000-00006B3B0000}"/>
    <cellStyle name="Normal 2 3 2 3 2 2 3" xfId="15211" xr:uid="{00000000-0005-0000-0000-00006C3B0000}"/>
    <cellStyle name="Normal 2 3 2 3 2 2 3 2" xfId="15212" xr:uid="{00000000-0005-0000-0000-00006D3B0000}"/>
    <cellStyle name="Normal 2 3 2 3 2 2 3 2 2" xfId="15213" xr:uid="{00000000-0005-0000-0000-00006E3B0000}"/>
    <cellStyle name="Normal 2 3 2 3 2 2 3 3" xfId="15214" xr:uid="{00000000-0005-0000-0000-00006F3B0000}"/>
    <cellStyle name="Normal 2 3 2 3 2 2 4" xfId="15215" xr:uid="{00000000-0005-0000-0000-0000703B0000}"/>
    <cellStyle name="Normal 2 3 2 3 2 2 4 2" xfId="15216" xr:uid="{00000000-0005-0000-0000-0000713B0000}"/>
    <cellStyle name="Normal 2 3 2 3 2 2 4 2 2" xfId="15217" xr:uid="{00000000-0005-0000-0000-0000723B0000}"/>
    <cellStyle name="Normal 2 3 2 3 2 2 4 3" xfId="15218" xr:uid="{00000000-0005-0000-0000-0000733B0000}"/>
    <cellStyle name="Normal 2 3 2 3 2 2 5" xfId="15219" xr:uid="{00000000-0005-0000-0000-0000743B0000}"/>
    <cellStyle name="Normal 2 3 2 3 2 2 5 2" xfId="15220" xr:uid="{00000000-0005-0000-0000-0000753B0000}"/>
    <cellStyle name="Normal 2 3 2 3 2 2 6" xfId="15221" xr:uid="{00000000-0005-0000-0000-0000763B0000}"/>
    <cellStyle name="Normal 2 3 2 3 2 2 6 2" xfId="15222" xr:uid="{00000000-0005-0000-0000-0000773B0000}"/>
    <cellStyle name="Normal 2 3 2 3 2 2 7" xfId="15223" xr:uid="{00000000-0005-0000-0000-0000783B0000}"/>
    <cellStyle name="Normal 2 3 2 3 2 3" xfId="15224" xr:uid="{00000000-0005-0000-0000-0000793B0000}"/>
    <cellStyle name="Normal 2 3 2 3 2 3 2" xfId="15225" xr:uid="{00000000-0005-0000-0000-00007A3B0000}"/>
    <cellStyle name="Normal 2 3 2 3 2 3 2 2" xfId="15226" xr:uid="{00000000-0005-0000-0000-00007B3B0000}"/>
    <cellStyle name="Normal 2 3 2 3 2 3 2 2 2" xfId="15227" xr:uid="{00000000-0005-0000-0000-00007C3B0000}"/>
    <cellStyle name="Normal 2 3 2 3 2 3 2 3" xfId="15228" xr:uid="{00000000-0005-0000-0000-00007D3B0000}"/>
    <cellStyle name="Normal 2 3 2 3 2 3 3" xfId="15229" xr:uid="{00000000-0005-0000-0000-00007E3B0000}"/>
    <cellStyle name="Normal 2 3 2 3 2 3 3 2" xfId="15230" xr:uid="{00000000-0005-0000-0000-00007F3B0000}"/>
    <cellStyle name="Normal 2 3 2 3 2 3 3 2 2" xfId="15231" xr:uid="{00000000-0005-0000-0000-0000803B0000}"/>
    <cellStyle name="Normal 2 3 2 3 2 3 3 3" xfId="15232" xr:uid="{00000000-0005-0000-0000-0000813B0000}"/>
    <cellStyle name="Normal 2 3 2 3 2 3 4" xfId="15233" xr:uid="{00000000-0005-0000-0000-0000823B0000}"/>
    <cellStyle name="Normal 2 3 2 3 2 3 4 2" xfId="15234" xr:uid="{00000000-0005-0000-0000-0000833B0000}"/>
    <cellStyle name="Normal 2 3 2 3 2 3 4 2 2" xfId="15235" xr:uid="{00000000-0005-0000-0000-0000843B0000}"/>
    <cellStyle name="Normal 2 3 2 3 2 3 4 3" xfId="15236" xr:uid="{00000000-0005-0000-0000-0000853B0000}"/>
    <cellStyle name="Normal 2 3 2 3 2 3 5" xfId="15237" xr:uid="{00000000-0005-0000-0000-0000863B0000}"/>
    <cellStyle name="Normal 2 3 2 3 2 3 5 2" xfId="15238" xr:uid="{00000000-0005-0000-0000-0000873B0000}"/>
    <cellStyle name="Normal 2 3 2 3 2 3 6" xfId="15239" xr:uid="{00000000-0005-0000-0000-0000883B0000}"/>
    <cellStyle name="Normal 2 3 2 3 2 3 6 2" xfId="15240" xr:uid="{00000000-0005-0000-0000-0000893B0000}"/>
    <cellStyle name="Normal 2 3 2 3 2 3 7" xfId="15241" xr:uid="{00000000-0005-0000-0000-00008A3B0000}"/>
    <cellStyle name="Normal 2 3 2 3 2 4" xfId="15242" xr:uid="{00000000-0005-0000-0000-00008B3B0000}"/>
    <cellStyle name="Normal 2 3 2 3 2 4 2" xfId="15243" xr:uid="{00000000-0005-0000-0000-00008C3B0000}"/>
    <cellStyle name="Normal 2 3 2 3 2 4 2 2" xfId="15244" xr:uid="{00000000-0005-0000-0000-00008D3B0000}"/>
    <cellStyle name="Normal 2 3 2 3 2 4 3" xfId="15245" xr:uid="{00000000-0005-0000-0000-00008E3B0000}"/>
    <cellStyle name="Normal 2 3 2 3 2 5" xfId="15246" xr:uid="{00000000-0005-0000-0000-00008F3B0000}"/>
    <cellStyle name="Normal 2 3 2 3 2 5 2" xfId="15247" xr:uid="{00000000-0005-0000-0000-0000903B0000}"/>
    <cellStyle name="Normal 2 3 2 3 2 5 2 2" xfId="15248" xr:uid="{00000000-0005-0000-0000-0000913B0000}"/>
    <cellStyle name="Normal 2 3 2 3 2 5 3" xfId="15249" xr:uid="{00000000-0005-0000-0000-0000923B0000}"/>
    <cellStyle name="Normal 2 3 2 3 2 6" xfId="15250" xr:uid="{00000000-0005-0000-0000-0000933B0000}"/>
    <cellStyle name="Normal 2 3 2 3 2 6 2" xfId="15251" xr:uid="{00000000-0005-0000-0000-0000943B0000}"/>
    <cellStyle name="Normal 2 3 2 3 2 6 2 2" xfId="15252" xr:uid="{00000000-0005-0000-0000-0000953B0000}"/>
    <cellStyle name="Normal 2 3 2 3 2 6 3" xfId="15253" xr:uid="{00000000-0005-0000-0000-0000963B0000}"/>
    <cellStyle name="Normal 2 3 2 3 2 7" xfId="15254" xr:uid="{00000000-0005-0000-0000-0000973B0000}"/>
    <cellStyle name="Normal 2 3 2 3 2 7 2" xfId="15255" xr:uid="{00000000-0005-0000-0000-0000983B0000}"/>
    <cellStyle name="Normal 2 3 2 3 2 8" xfId="15256" xr:uid="{00000000-0005-0000-0000-0000993B0000}"/>
    <cellStyle name="Normal 2 3 2 3 2 8 2" xfId="15257" xr:uid="{00000000-0005-0000-0000-00009A3B0000}"/>
    <cellStyle name="Normal 2 3 2 3 2 9" xfId="15258" xr:uid="{00000000-0005-0000-0000-00009B3B0000}"/>
    <cellStyle name="Normal 2 3 2 3 3" xfId="15259" xr:uid="{00000000-0005-0000-0000-00009C3B0000}"/>
    <cellStyle name="Normal 2 3 2 3 3 2" xfId="15260" xr:uid="{00000000-0005-0000-0000-00009D3B0000}"/>
    <cellStyle name="Normal 2 3 2 3 3 2 2" xfId="15261" xr:uid="{00000000-0005-0000-0000-00009E3B0000}"/>
    <cellStyle name="Normal 2 3 2 3 3 2 2 2" xfId="15262" xr:uid="{00000000-0005-0000-0000-00009F3B0000}"/>
    <cellStyle name="Normal 2 3 2 3 3 2 2 2 2" xfId="15263" xr:uid="{00000000-0005-0000-0000-0000A03B0000}"/>
    <cellStyle name="Normal 2 3 2 3 3 2 2 3" xfId="15264" xr:uid="{00000000-0005-0000-0000-0000A13B0000}"/>
    <cellStyle name="Normal 2 3 2 3 3 2 3" xfId="15265" xr:uid="{00000000-0005-0000-0000-0000A23B0000}"/>
    <cellStyle name="Normal 2 3 2 3 3 2 3 2" xfId="15266" xr:uid="{00000000-0005-0000-0000-0000A33B0000}"/>
    <cellStyle name="Normal 2 3 2 3 3 2 3 2 2" xfId="15267" xr:uid="{00000000-0005-0000-0000-0000A43B0000}"/>
    <cellStyle name="Normal 2 3 2 3 3 2 3 3" xfId="15268" xr:uid="{00000000-0005-0000-0000-0000A53B0000}"/>
    <cellStyle name="Normal 2 3 2 3 3 2 4" xfId="15269" xr:uid="{00000000-0005-0000-0000-0000A63B0000}"/>
    <cellStyle name="Normal 2 3 2 3 3 2 4 2" xfId="15270" xr:uid="{00000000-0005-0000-0000-0000A73B0000}"/>
    <cellStyle name="Normal 2 3 2 3 3 2 4 2 2" xfId="15271" xr:uid="{00000000-0005-0000-0000-0000A83B0000}"/>
    <cellStyle name="Normal 2 3 2 3 3 2 4 3" xfId="15272" xr:uid="{00000000-0005-0000-0000-0000A93B0000}"/>
    <cellStyle name="Normal 2 3 2 3 3 2 5" xfId="15273" xr:uid="{00000000-0005-0000-0000-0000AA3B0000}"/>
    <cellStyle name="Normal 2 3 2 3 3 2 5 2" xfId="15274" xr:uid="{00000000-0005-0000-0000-0000AB3B0000}"/>
    <cellStyle name="Normal 2 3 2 3 3 2 6" xfId="15275" xr:uid="{00000000-0005-0000-0000-0000AC3B0000}"/>
    <cellStyle name="Normal 2 3 2 3 3 2 6 2" xfId="15276" xr:uid="{00000000-0005-0000-0000-0000AD3B0000}"/>
    <cellStyle name="Normal 2 3 2 3 3 2 7" xfId="15277" xr:uid="{00000000-0005-0000-0000-0000AE3B0000}"/>
    <cellStyle name="Normal 2 3 2 3 3 3" xfId="15278" xr:uid="{00000000-0005-0000-0000-0000AF3B0000}"/>
    <cellStyle name="Normal 2 3 2 3 3 3 2" xfId="15279" xr:uid="{00000000-0005-0000-0000-0000B03B0000}"/>
    <cellStyle name="Normal 2 3 2 3 3 3 2 2" xfId="15280" xr:uid="{00000000-0005-0000-0000-0000B13B0000}"/>
    <cellStyle name="Normal 2 3 2 3 3 3 3" xfId="15281" xr:uid="{00000000-0005-0000-0000-0000B23B0000}"/>
    <cellStyle name="Normal 2 3 2 3 3 4" xfId="15282" xr:uid="{00000000-0005-0000-0000-0000B33B0000}"/>
    <cellStyle name="Normal 2 3 2 3 3 4 2" xfId="15283" xr:uid="{00000000-0005-0000-0000-0000B43B0000}"/>
    <cellStyle name="Normal 2 3 2 3 3 4 2 2" xfId="15284" xr:uid="{00000000-0005-0000-0000-0000B53B0000}"/>
    <cellStyle name="Normal 2 3 2 3 3 4 3" xfId="15285" xr:uid="{00000000-0005-0000-0000-0000B63B0000}"/>
    <cellStyle name="Normal 2 3 2 3 3 5" xfId="15286" xr:uid="{00000000-0005-0000-0000-0000B73B0000}"/>
    <cellStyle name="Normal 2 3 2 3 3 5 2" xfId="15287" xr:uid="{00000000-0005-0000-0000-0000B83B0000}"/>
    <cellStyle name="Normal 2 3 2 3 3 5 2 2" xfId="15288" xr:uid="{00000000-0005-0000-0000-0000B93B0000}"/>
    <cellStyle name="Normal 2 3 2 3 3 5 3" xfId="15289" xr:uid="{00000000-0005-0000-0000-0000BA3B0000}"/>
    <cellStyle name="Normal 2 3 2 3 3 6" xfId="15290" xr:uid="{00000000-0005-0000-0000-0000BB3B0000}"/>
    <cellStyle name="Normal 2 3 2 3 3 6 2" xfId="15291" xr:uid="{00000000-0005-0000-0000-0000BC3B0000}"/>
    <cellStyle name="Normal 2 3 2 3 3 7" xfId="15292" xr:uid="{00000000-0005-0000-0000-0000BD3B0000}"/>
    <cellStyle name="Normal 2 3 2 3 3 7 2" xfId="15293" xr:uid="{00000000-0005-0000-0000-0000BE3B0000}"/>
    <cellStyle name="Normal 2 3 2 3 3 8" xfId="15294" xr:uid="{00000000-0005-0000-0000-0000BF3B0000}"/>
    <cellStyle name="Normal 2 3 2 3 4" xfId="15295" xr:uid="{00000000-0005-0000-0000-0000C03B0000}"/>
    <cellStyle name="Normal 2 3 2 3 4 2" xfId="15296" xr:uid="{00000000-0005-0000-0000-0000C13B0000}"/>
    <cellStyle name="Normal 2 3 2 3 4 2 2" xfId="15297" xr:uid="{00000000-0005-0000-0000-0000C23B0000}"/>
    <cellStyle name="Normal 2 3 2 3 4 2 2 2" xfId="15298" xr:uid="{00000000-0005-0000-0000-0000C33B0000}"/>
    <cellStyle name="Normal 2 3 2 3 4 2 3" xfId="15299" xr:uid="{00000000-0005-0000-0000-0000C43B0000}"/>
    <cellStyle name="Normal 2 3 2 3 4 3" xfId="15300" xr:uid="{00000000-0005-0000-0000-0000C53B0000}"/>
    <cellStyle name="Normal 2 3 2 3 4 3 2" xfId="15301" xr:uid="{00000000-0005-0000-0000-0000C63B0000}"/>
    <cellStyle name="Normal 2 3 2 3 4 3 2 2" xfId="15302" xr:uid="{00000000-0005-0000-0000-0000C73B0000}"/>
    <cellStyle name="Normal 2 3 2 3 4 3 3" xfId="15303" xr:uid="{00000000-0005-0000-0000-0000C83B0000}"/>
    <cellStyle name="Normal 2 3 2 3 4 4" xfId="15304" xr:uid="{00000000-0005-0000-0000-0000C93B0000}"/>
    <cellStyle name="Normal 2 3 2 3 4 4 2" xfId="15305" xr:uid="{00000000-0005-0000-0000-0000CA3B0000}"/>
    <cellStyle name="Normal 2 3 2 3 4 4 2 2" xfId="15306" xr:uid="{00000000-0005-0000-0000-0000CB3B0000}"/>
    <cellStyle name="Normal 2 3 2 3 4 4 3" xfId="15307" xr:uid="{00000000-0005-0000-0000-0000CC3B0000}"/>
    <cellStyle name="Normal 2 3 2 3 4 5" xfId="15308" xr:uid="{00000000-0005-0000-0000-0000CD3B0000}"/>
    <cellStyle name="Normal 2 3 2 3 4 5 2" xfId="15309" xr:uid="{00000000-0005-0000-0000-0000CE3B0000}"/>
    <cellStyle name="Normal 2 3 2 3 4 6" xfId="15310" xr:uid="{00000000-0005-0000-0000-0000CF3B0000}"/>
    <cellStyle name="Normal 2 3 2 3 4 6 2" xfId="15311" xr:uid="{00000000-0005-0000-0000-0000D03B0000}"/>
    <cellStyle name="Normal 2 3 2 3 4 7" xfId="15312" xr:uid="{00000000-0005-0000-0000-0000D13B0000}"/>
    <cellStyle name="Normal 2 3 2 3 5" xfId="15313" xr:uid="{00000000-0005-0000-0000-0000D23B0000}"/>
    <cellStyle name="Normal 2 3 2 3 5 2" xfId="15314" xr:uid="{00000000-0005-0000-0000-0000D33B0000}"/>
    <cellStyle name="Normal 2 3 2 3 5 2 2" xfId="15315" xr:uid="{00000000-0005-0000-0000-0000D43B0000}"/>
    <cellStyle name="Normal 2 3 2 3 5 2 2 2" xfId="15316" xr:uid="{00000000-0005-0000-0000-0000D53B0000}"/>
    <cellStyle name="Normal 2 3 2 3 5 2 3" xfId="15317" xr:uid="{00000000-0005-0000-0000-0000D63B0000}"/>
    <cellStyle name="Normal 2 3 2 3 5 3" xfId="15318" xr:uid="{00000000-0005-0000-0000-0000D73B0000}"/>
    <cellStyle name="Normal 2 3 2 3 5 3 2" xfId="15319" xr:uid="{00000000-0005-0000-0000-0000D83B0000}"/>
    <cellStyle name="Normal 2 3 2 3 5 3 2 2" xfId="15320" xr:uid="{00000000-0005-0000-0000-0000D93B0000}"/>
    <cellStyle name="Normal 2 3 2 3 5 3 3" xfId="15321" xr:uid="{00000000-0005-0000-0000-0000DA3B0000}"/>
    <cellStyle name="Normal 2 3 2 3 5 4" xfId="15322" xr:uid="{00000000-0005-0000-0000-0000DB3B0000}"/>
    <cellStyle name="Normal 2 3 2 3 5 4 2" xfId="15323" xr:uid="{00000000-0005-0000-0000-0000DC3B0000}"/>
    <cellStyle name="Normal 2 3 2 3 5 4 2 2" xfId="15324" xr:uid="{00000000-0005-0000-0000-0000DD3B0000}"/>
    <cellStyle name="Normal 2 3 2 3 5 4 3" xfId="15325" xr:uid="{00000000-0005-0000-0000-0000DE3B0000}"/>
    <cellStyle name="Normal 2 3 2 3 5 5" xfId="15326" xr:uid="{00000000-0005-0000-0000-0000DF3B0000}"/>
    <cellStyle name="Normal 2 3 2 3 5 5 2" xfId="15327" xr:uid="{00000000-0005-0000-0000-0000E03B0000}"/>
    <cellStyle name="Normal 2 3 2 3 5 6" xfId="15328" xr:uid="{00000000-0005-0000-0000-0000E13B0000}"/>
    <cellStyle name="Normal 2 3 2 3 5 6 2" xfId="15329" xr:uid="{00000000-0005-0000-0000-0000E23B0000}"/>
    <cellStyle name="Normal 2 3 2 3 5 7" xfId="15330" xr:uid="{00000000-0005-0000-0000-0000E33B0000}"/>
    <cellStyle name="Normal 2 3 2 3 6" xfId="15331" xr:uid="{00000000-0005-0000-0000-0000E43B0000}"/>
    <cellStyle name="Normal 2 3 2 3 6 2" xfId="15332" xr:uid="{00000000-0005-0000-0000-0000E53B0000}"/>
    <cellStyle name="Normal 2 3 2 3 6 2 2" xfId="15333" xr:uid="{00000000-0005-0000-0000-0000E63B0000}"/>
    <cellStyle name="Normal 2 3 2 3 6 3" xfId="15334" xr:uid="{00000000-0005-0000-0000-0000E73B0000}"/>
    <cellStyle name="Normal 2 3 2 3 7" xfId="15335" xr:uid="{00000000-0005-0000-0000-0000E83B0000}"/>
    <cellStyle name="Normal 2 3 2 3 7 2" xfId="15336" xr:uid="{00000000-0005-0000-0000-0000E93B0000}"/>
    <cellStyle name="Normal 2 3 2 3 7 2 2" xfId="15337" xr:uid="{00000000-0005-0000-0000-0000EA3B0000}"/>
    <cellStyle name="Normal 2 3 2 3 7 3" xfId="15338" xr:uid="{00000000-0005-0000-0000-0000EB3B0000}"/>
    <cellStyle name="Normal 2 3 2 3 8" xfId="15339" xr:uid="{00000000-0005-0000-0000-0000EC3B0000}"/>
    <cellStyle name="Normal 2 3 2 3 8 2" xfId="15340" xr:uid="{00000000-0005-0000-0000-0000ED3B0000}"/>
    <cellStyle name="Normal 2 3 2 3 8 2 2" xfId="15341" xr:uid="{00000000-0005-0000-0000-0000EE3B0000}"/>
    <cellStyle name="Normal 2 3 2 3 8 3" xfId="15342" xr:uid="{00000000-0005-0000-0000-0000EF3B0000}"/>
    <cellStyle name="Normal 2 3 2 3 9" xfId="15343" xr:uid="{00000000-0005-0000-0000-0000F03B0000}"/>
    <cellStyle name="Normal 2 3 2 3 9 2" xfId="15344" xr:uid="{00000000-0005-0000-0000-0000F13B0000}"/>
    <cellStyle name="Normal 2 3 2 4" xfId="15345" xr:uid="{00000000-0005-0000-0000-0000F23B0000}"/>
    <cellStyle name="Normal 2 3 2 4 2" xfId="15346" xr:uid="{00000000-0005-0000-0000-0000F33B0000}"/>
    <cellStyle name="Normal 2 3 2 4 2 2" xfId="15347" xr:uid="{00000000-0005-0000-0000-0000F43B0000}"/>
    <cellStyle name="Normal 2 3 2 4 2 2 2" xfId="15348" xr:uid="{00000000-0005-0000-0000-0000F53B0000}"/>
    <cellStyle name="Normal 2 3 2 4 2 2 2 2" xfId="15349" xr:uid="{00000000-0005-0000-0000-0000F63B0000}"/>
    <cellStyle name="Normal 2 3 2 4 2 2 3" xfId="15350" xr:uid="{00000000-0005-0000-0000-0000F73B0000}"/>
    <cellStyle name="Normal 2 3 2 4 2 3" xfId="15351" xr:uid="{00000000-0005-0000-0000-0000F83B0000}"/>
    <cellStyle name="Normal 2 3 2 4 2 3 2" xfId="15352" xr:uid="{00000000-0005-0000-0000-0000F93B0000}"/>
    <cellStyle name="Normal 2 3 2 4 2 3 2 2" xfId="15353" xr:uid="{00000000-0005-0000-0000-0000FA3B0000}"/>
    <cellStyle name="Normal 2 3 2 4 2 3 3" xfId="15354" xr:uid="{00000000-0005-0000-0000-0000FB3B0000}"/>
    <cellStyle name="Normal 2 3 2 4 2 4" xfId="15355" xr:uid="{00000000-0005-0000-0000-0000FC3B0000}"/>
    <cellStyle name="Normal 2 3 2 4 2 4 2" xfId="15356" xr:uid="{00000000-0005-0000-0000-0000FD3B0000}"/>
    <cellStyle name="Normal 2 3 2 4 2 4 2 2" xfId="15357" xr:uid="{00000000-0005-0000-0000-0000FE3B0000}"/>
    <cellStyle name="Normal 2 3 2 4 2 4 3" xfId="15358" xr:uid="{00000000-0005-0000-0000-0000FF3B0000}"/>
    <cellStyle name="Normal 2 3 2 4 2 5" xfId="15359" xr:uid="{00000000-0005-0000-0000-0000003C0000}"/>
    <cellStyle name="Normal 2 3 2 4 2 5 2" xfId="15360" xr:uid="{00000000-0005-0000-0000-0000013C0000}"/>
    <cellStyle name="Normal 2 3 2 4 2 6" xfId="15361" xr:uid="{00000000-0005-0000-0000-0000023C0000}"/>
    <cellStyle name="Normal 2 3 2 4 2 6 2" xfId="15362" xr:uid="{00000000-0005-0000-0000-0000033C0000}"/>
    <cellStyle name="Normal 2 3 2 4 2 7" xfId="15363" xr:uid="{00000000-0005-0000-0000-0000043C0000}"/>
    <cellStyle name="Normal 2 3 2 4 3" xfId="15364" xr:uid="{00000000-0005-0000-0000-0000053C0000}"/>
    <cellStyle name="Normal 2 3 2 4 3 2" xfId="15365" xr:uid="{00000000-0005-0000-0000-0000063C0000}"/>
    <cellStyle name="Normal 2 3 2 4 3 2 2" xfId="15366" xr:uid="{00000000-0005-0000-0000-0000073C0000}"/>
    <cellStyle name="Normal 2 3 2 4 3 2 2 2" xfId="15367" xr:uid="{00000000-0005-0000-0000-0000083C0000}"/>
    <cellStyle name="Normal 2 3 2 4 3 2 3" xfId="15368" xr:uid="{00000000-0005-0000-0000-0000093C0000}"/>
    <cellStyle name="Normal 2 3 2 4 3 3" xfId="15369" xr:uid="{00000000-0005-0000-0000-00000A3C0000}"/>
    <cellStyle name="Normal 2 3 2 4 3 3 2" xfId="15370" xr:uid="{00000000-0005-0000-0000-00000B3C0000}"/>
    <cellStyle name="Normal 2 3 2 4 3 3 2 2" xfId="15371" xr:uid="{00000000-0005-0000-0000-00000C3C0000}"/>
    <cellStyle name="Normal 2 3 2 4 3 3 3" xfId="15372" xr:uid="{00000000-0005-0000-0000-00000D3C0000}"/>
    <cellStyle name="Normal 2 3 2 4 3 4" xfId="15373" xr:uid="{00000000-0005-0000-0000-00000E3C0000}"/>
    <cellStyle name="Normal 2 3 2 4 3 4 2" xfId="15374" xr:uid="{00000000-0005-0000-0000-00000F3C0000}"/>
    <cellStyle name="Normal 2 3 2 4 3 4 2 2" xfId="15375" xr:uid="{00000000-0005-0000-0000-0000103C0000}"/>
    <cellStyle name="Normal 2 3 2 4 3 4 3" xfId="15376" xr:uid="{00000000-0005-0000-0000-0000113C0000}"/>
    <cellStyle name="Normal 2 3 2 4 3 5" xfId="15377" xr:uid="{00000000-0005-0000-0000-0000123C0000}"/>
    <cellStyle name="Normal 2 3 2 4 3 5 2" xfId="15378" xr:uid="{00000000-0005-0000-0000-0000133C0000}"/>
    <cellStyle name="Normal 2 3 2 4 3 6" xfId="15379" xr:uid="{00000000-0005-0000-0000-0000143C0000}"/>
    <cellStyle name="Normal 2 3 2 4 3 6 2" xfId="15380" xr:uid="{00000000-0005-0000-0000-0000153C0000}"/>
    <cellStyle name="Normal 2 3 2 4 3 7" xfId="15381" xr:uid="{00000000-0005-0000-0000-0000163C0000}"/>
    <cellStyle name="Normal 2 3 2 4 4" xfId="15382" xr:uid="{00000000-0005-0000-0000-0000173C0000}"/>
    <cellStyle name="Normal 2 3 2 4 4 2" xfId="15383" xr:uid="{00000000-0005-0000-0000-0000183C0000}"/>
    <cellStyle name="Normal 2 3 2 4 4 2 2" xfId="15384" xr:uid="{00000000-0005-0000-0000-0000193C0000}"/>
    <cellStyle name="Normal 2 3 2 4 4 3" xfId="15385" xr:uid="{00000000-0005-0000-0000-00001A3C0000}"/>
    <cellStyle name="Normal 2 3 2 4 5" xfId="15386" xr:uid="{00000000-0005-0000-0000-00001B3C0000}"/>
    <cellStyle name="Normal 2 3 2 4 5 2" xfId="15387" xr:uid="{00000000-0005-0000-0000-00001C3C0000}"/>
    <cellStyle name="Normal 2 3 2 4 5 2 2" xfId="15388" xr:uid="{00000000-0005-0000-0000-00001D3C0000}"/>
    <cellStyle name="Normal 2 3 2 4 5 3" xfId="15389" xr:uid="{00000000-0005-0000-0000-00001E3C0000}"/>
    <cellStyle name="Normal 2 3 2 4 6" xfId="15390" xr:uid="{00000000-0005-0000-0000-00001F3C0000}"/>
    <cellStyle name="Normal 2 3 2 4 6 2" xfId="15391" xr:uid="{00000000-0005-0000-0000-0000203C0000}"/>
    <cellStyle name="Normal 2 3 2 4 6 2 2" xfId="15392" xr:uid="{00000000-0005-0000-0000-0000213C0000}"/>
    <cellStyle name="Normal 2 3 2 4 6 3" xfId="15393" xr:uid="{00000000-0005-0000-0000-0000223C0000}"/>
    <cellStyle name="Normal 2 3 2 4 7" xfId="15394" xr:uid="{00000000-0005-0000-0000-0000233C0000}"/>
    <cellStyle name="Normal 2 3 2 4 7 2" xfId="15395" xr:uid="{00000000-0005-0000-0000-0000243C0000}"/>
    <cellStyle name="Normal 2 3 2 4 8" xfId="15396" xr:uid="{00000000-0005-0000-0000-0000253C0000}"/>
    <cellStyle name="Normal 2 3 2 4 8 2" xfId="15397" xr:uid="{00000000-0005-0000-0000-0000263C0000}"/>
    <cellStyle name="Normal 2 3 2 4 9" xfId="15398" xr:uid="{00000000-0005-0000-0000-0000273C0000}"/>
    <cellStyle name="Normal 2 3 2 5" xfId="15399" xr:uid="{00000000-0005-0000-0000-0000283C0000}"/>
    <cellStyle name="Normal 2 3 2 5 2" xfId="15400" xr:uid="{00000000-0005-0000-0000-0000293C0000}"/>
    <cellStyle name="Normal 2 3 2 5 2 2" xfId="15401" xr:uid="{00000000-0005-0000-0000-00002A3C0000}"/>
    <cellStyle name="Normal 2 3 2 5 2 2 2" xfId="15402" xr:uid="{00000000-0005-0000-0000-00002B3C0000}"/>
    <cellStyle name="Normal 2 3 2 5 2 2 2 2" xfId="15403" xr:uid="{00000000-0005-0000-0000-00002C3C0000}"/>
    <cellStyle name="Normal 2 3 2 5 2 2 3" xfId="15404" xr:uid="{00000000-0005-0000-0000-00002D3C0000}"/>
    <cellStyle name="Normal 2 3 2 5 2 3" xfId="15405" xr:uid="{00000000-0005-0000-0000-00002E3C0000}"/>
    <cellStyle name="Normal 2 3 2 5 2 3 2" xfId="15406" xr:uid="{00000000-0005-0000-0000-00002F3C0000}"/>
    <cellStyle name="Normal 2 3 2 5 2 3 2 2" xfId="15407" xr:uid="{00000000-0005-0000-0000-0000303C0000}"/>
    <cellStyle name="Normal 2 3 2 5 2 3 3" xfId="15408" xr:uid="{00000000-0005-0000-0000-0000313C0000}"/>
    <cellStyle name="Normal 2 3 2 5 2 4" xfId="15409" xr:uid="{00000000-0005-0000-0000-0000323C0000}"/>
    <cellStyle name="Normal 2 3 2 5 2 4 2" xfId="15410" xr:uid="{00000000-0005-0000-0000-0000333C0000}"/>
    <cellStyle name="Normal 2 3 2 5 2 4 2 2" xfId="15411" xr:uid="{00000000-0005-0000-0000-0000343C0000}"/>
    <cellStyle name="Normal 2 3 2 5 2 4 3" xfId="15412" xr:uid="{00000000-0005-0000-0000-0000353C0000}"/>
    <cellStyle name="Normal 2 3 2 5 2 5" xfId="15413" xr:uid="{00000000-0005-0000-0000-0000363C0000}"/>
    <cellStyle name="Normal 2 3 2 5 2 5 2" xfId="15414" xr:uid="{00000000-0005-0000-0000-0000373C0000}"/>
    <cellStyle name="Normal 2 3 2 5 2 6" xfId="15415" xr:uid="{00000000-0005-0000-0000-0000383C0000}"/>
    <cellStyle name="Normal 2 3 2 5 2 6 2" xfId="15416" xr:uid="{00000000-0005-0000-0000-0000393C0000}"/>
    <cellStyle name="Normal 2 3 2 5 2 7" xfId="15417" xr:uid="{00000000-0005-0000-0000-00003A3C0000}"/>
    <cellStyle name="Normal 2 3 2 5 3" xfId="15418" xr:uid="{00000000-0005-0000-0000-00003B3C0000}"/>
    <cellStyle name="Normal 2 3 2 5 3 2" xfId="15419" xr:uid="{00000000-0005-0000-0000-00003C3C0000}"/>
    <cellStyle name="Normal 2 3 2 5 3 2 2" xfId="15420" xr:uid="{00000000-0005-0000-0000-00003D3C0000}"/>
    <cellStyle name="Normal 2 3 2 5 3 3" xfId="15421" xr:uid="{00000000-0005-0000-0000-00003E3C0000}"/>
    <cellStyle name="Normal 2 3 2 5 4" xfId="15422" xr:uid="{00000000-0005-0000-0000-00003F3C0000}"/>
    <cellStyle name="Normal 2 3 2 5 4 2" xfId="15423" xr:uid="{00000000-0005-0000-0000-0000403C0000}"/>
    <cellStyle name="Normal 2 3 2 5 4 2 2" xfId="15424" xr:uid="{00000000-0005-0000-0000-0000413C0000}"/>
    <cellStyle name="Normal 2 3 2 5 4 3" xfId="15425" xr:uid="{00000000-0005-0000-0000-0000423C0000}"/>
    <cellStyle name="Normal 2 3 2 5 5" xfId="15426" xr:uid="{00000000-0005-0000-0000-0000433C0000}"/>
    <cellStyle name="Normal 2 3 2 5 5 2" xfId="15427" xr:uid="{00000000-0005-0000-0000-0000443C0000}"/>
    <cellStyle name="Normal 2 3 2 5 5 2 2" xfId="15428" xr:uid="{00000000-0005-0000-0000-0000453C0000}"/>
    <cellStyle name="Normal 2 3 2 5 5 3" xfId="15429" xr:uid="{00000000-0005-0000-0000-0000463C0000}"/>
    <cellStyle name="Normal 2 3 2 5 6" xfId="15430" xr:uid="{00000000-0005-0000-0000-0000473C0000}"/>
    <cellStyle name="Normal 2 3 2 5 6 2" xfId="15431" xr:uid="{00000000-0005-0000-0000-0000483C0000}"/>
    <cellStyle name="Normal 2 3 2 5 7" xfId="15432" xr:uid="{00000000-0005-0000-0000-0000493C0000}"/>
    <cellStyle name="Normal 2 3 2 5 7 2" xfId="15433" xr:uid="{00000000-0005-0000-0000-00004A3C0000}"/>
    <cellStyle name="Normal 2 3 2 5 8" xfId="15434" xr:uid="{00000000-0005-0000-0000-00004B3C0000}"/>
    <cellStyle name="Normal 2 3 2 6" xfId="15435" xr:uid="{00000000-0005-0000-0000-00004C3C0000}"/>
    <cellStyle name="Normal 2 3 2 6 2" xfId="15436" xr:uid="{00000000-0005-0000-0000-00004D3C0000}"/>
    <cellStyle name="Normal 2 3 2 6 2 2" xfId="15437" xr:uid="{00000000-0005-0000-0000-00004E3C0000}"/>
    <cellStyle name="Normal 2 3 2 6 2 2 2" xfId="15438" xr:uid="{00000000-0005-0000-0000-00004F3C0000}"/>
    <cellStyle name="Normal 2 3 2 6 2 3" xfId="15439" xr:uid="{00000000-0005-0000-0000-0000503C0000}"/>
    <cellStyle name="Normal 2 3 2 6 3" xfId="15440" xr:uid="{00000000-0005-0000-0000-0000513C0000}"/>
    <cellStyle name="Normal 2 3 2 6 3 2" xfId="15441" xr:uid="{00000000-0005-0000-0000-0000523C0000}"/>
    <cellStyle name="Normal 2 3 2 6 3 2 2" xfId="15442" xr:uid="{00000000-0005-0000-0000-0000533C0000}"/>
    <cellStyle name="Normal 2 3 2 6 3 3" xfId="15443" xr:uid="{00000000-0005-0000-0000-0000543C0000}"/>
    <cellStyle name="Normal 2 3 2 6 4" xfId="15444" xr:uid="{00000000-0005-0000-0000-0000553C0000}"/>
    <cellStyle name="Normal 2 3 2 6 4 2" xfId="15445" xr:uid="{00000000-0005-0000-0000-0000563C0000}"/>
    <cellStyle name="Normal 2 3 2 6 4 2 2" xfId="15446" xr:uid="{00000000-0005-0000-0000-0000573C0000}"/>
    <cellStyle name="Normal 2 3 2 6 4 3" xfId="15447" xr:uid="{00000000-0005-0000-0000-0000583C0000}"/>
    <cellStyle name="Normal 2 3 2 6 5" xfId="15448" xr:uid="{00000000-0005-0000-0000-0000593C0000}"/>
    <cellStyle name="Normal 2 3 2 6 5 2" xfId="15449" xr:uid="{00000000-0005-0000-0000-00005A3C0000}"/>
    <cellStyle name="Normal 2 3 2 6 6" xfId="15450" xr:uid="{00000000-0005-0000-0000-00005B3C0000}"/>
    <cellStyle name="Normal 2 3 2 6 6 2" xfId="15451" xr:uid="{00000000-0005-0000-0000-00005C3C0000}"/>
    <cellStyle name="Normal 2 3 2 6 7" xfId="15452" xr:uid="{00000000-0005-0000-0000-00005D3C0000}"/>
    <cellStyle name="Normal 2 3 2 7" xfId="15453" xr:uid="{00000000-0005-0000-0000-00005E3C0000}"/>
    <cellStyle name="Normal 2 3 2 7 2" xfId="15454" xr:uid="{00000000-0005-0000-0000-00005F3C0000}"/>
    <cellStyle name="Normal 2 3 2 7 2 2" xfId="15455" xr:uid="{00000000-0005-0000-0000-0000603C0000}"/>
    <cellStyle name="Normal 2 3 2 7 2 2 2" xfId="15456" xr:uid="{00000000-0005-0000-0000-0000613C0000}"/>
    <cellStyle name="Normal 2 3 2 7 2 3" xfId="15457" xr:uid="{00000000-0005-0000-0000-0000623C0000}"/>
    <cellStyle name="Normal 2 3 2 7 3" xfId="15458" xr:uid="{00000000-0005-0000-0000-0000633C0000}"/>
    <cellStyle name="Normal 2 3 2 7 3 2" xfId="15459" xr:uid="{00000000-0005-0000-0000-0000643C0000}"/>
    <cellStyle name="Normal 2 3 2 7 3 2 2" xfId="15460" xr:uid="{00000000-0005-0000-0000-0000653C0000}"/>
    <cellStyle name="Normal 2 3 2 7 3 3" xfId="15461" xr:uid="{00000000-0005-0000-0000-0000663C0000}"/>
    <cellStyle name="Normal 2 3 2 7 4" xfId="15462" xr:uid="{00000000-0005-0000-0000-0000673C0000}"/>
    <cellStyle name="Normal 2 3 2 7 4 2" xfId="15463" xr:uid="{00000000-0005-0000-0000-0000683C0000}"/>
    <cellStyle name="Normal 2 3 2 7 4 2 2" xfId="15464" xr:uid="{00000000-0005-0000-0000-0000693C0000}"/>
    <cellStyle name="Normal 2 3 2 7 4 3" xfId="15465" xr:uid="{00000000-0005-0000-0000-00006A3C0000}"/>
    <cellStyle name="Normal 2 3 2 7 5" xfId="15466" xr:uid="{00000000-0005-0000-0000-00006B3C0000}"/>
    <cellStyle name="Normal 2 3 2 7 5 2" xfId="15467" xr:uid="{00000000-0005-0000-0000-00006C3C0000}"/>
    <cellStyle name="Normal 2 3 2 7 6" xfId="15468" xr:uid="{00000000-0005-0000-0000-00006D3C0000}"/>
    <cellStyle name="Normal 2 3 2 7 6 2" xfId="15469" xr:uid="{00000000-0005-0000-0000-00006E3C0000}"/>
    <cellStyle name="Normal 2 3 2 7 7" xfId="15470" xr:uid="{00000000-0005-0000-0000-00006F3C0000}"/>
    <cellStyle name="Normal 2 3 2 8" xfId="15471" xr:uid="{00000000-0005-0000-0000-0000703C0000}"/>
    <cellStyle name="Normal 2 3 2 8 2" xfId="15472" xr:uid="{00000000-0005-0000-0000-0000713C0000}"/>
    <cellStyle name="Normal 2 3 2 8 2 2" xfId="15473" xr:uid="{00000000-0005-0000-0000-0000723C0000}"/>
    <cellStyle name="Normal 2 3 2 8 3" xfId="15474" xr:uid="{00000000-0005-0000-0000-0000733C0000}"/>
    <cellStyle name="Normal 2 3 2 9" xfId="15475" xr:uid="{00000000-0005-0000-0000-0000743C0000}"/>
    <cellStyle name="Normal 2 3 2 9 2" xfId="15476" xr:uid="{00000000-0005-0000-0000-0000753C0000}"/>
    <cellStyle name="Normal 2 3 2 9 2 2" xfId="15477" xr:uid="{00000000-0005-0000-0000-0000763C0000}"/>
    <cellStyle name="Normal 2 3 2 9 3" xfId="15478" xr:uid="{00000000-0005-0000-0000-0000773C0000}"/>
    <cellStyle name="Normal 2 3 2_Confidential Information" xfId="15479" xr:uid="{00000000-0005-0000-0000-0000783C0000}"/>
    <cellStyle name="Normal 2 3 3" xfId="15480" xr:uid="{00000000-0005-0000-0000-0000793C0000}"/>
    <cellStyle name="Normal 2 3 3 10" xfId="15481" xr:uid="{00000000-0005-0000-0000-00007A3C0000}"/>
    <cellStyle name="Normal 2 3 3 10 2" xfId="15482" xr:uid="{00000000-0005-0000-0000-00007B3C0000}"/>
    <cellStyle name="Normal 2 3 3 10 2 2" xfId="15483" xr:uid="{00000000-0005-0000-0000-00007C3C0000}"/>
    <cellStyle name="Normal 2 3 3 10 3" xfId="15484" xr:uid="{00000000-0005-0000-0000-00007D3C0000}"/>
    <cellStyle name="Normal 2 3 3 11" xfId="15485" xr:uid="{00000000-0005-0000-0000-00007E3C0000}"/>
    <cellStyle name="Normal 2 3 3 11 2" xfId="15486" xr:uid="{00000000-0005-0000-0000-00007F3C0000}"/>
    <cellStyle name="Normal 2 3 3 12" xfId="15487" xr:uid="{00000000-0005-0000-0000-0000803C0000}"/>
    <cellStyle name="Normal 2 3 3 12 2" xfId="15488" xr:uid="{00000000-0005-0000-0000-0000813C0000}"/>
    <cellStyle name="Normal 2 3 3 13" xfId="15489" xr:uid="{00000000-0005-0000-0000-0000823C0000}"/>
    <cellStyle name="Normal 2 3 3 2" xfId="15490" xr:uid="{00000000-0005-0000-0000-0000833C0000}"/>
    <cellStyle name="Normal 2 3 3 2 10" xfId="15491" xr:uid="{00000000-0005-0000-0000-0000843C0000}"/>
    <cellStyle name="Normal 2 3 3 2 10 2" xfId="15492" xr:uid="{00000000-0005-0000-0000-0000853C0000}"/>
    <cellStyle name="Normal 2 3 3 2 11" xfId="15493" xr:uid="{00000000-0005-0000-0000-0000863C0000}"/>
    <cellStyle name="Normal 2 3 3 2 2" xfId="15494" xr:uid="{00000000-0005-0000-0000-0000873C0000}"/>
    <cellStyle name="Normal 2 3 3 2 2 2" xfId="15495" xr:uid="{00000000-0005-0000-0000-0000883C0000}"/>
    <cellStyle name="Normal 2 3 3 2 2 2 2" xfId="15496" xr:uid="{00000000-0005-0000-0000-0000893C0000}"/>
    <cellStyle name="Normal 2 3 3 2 2 2 2 2" xfId="15497" xr:uid="{00000000-0005-0000-0000-00008A3C0000}"/>
    <cellStyle name="Normal 2 3 3 2 2 2 2 2 2" xfId="15498" xr:uid="{00000000-0005-0000-0000-00008B3C0000}"/>
    <cellStyle name="Normal 2 3 3 2 2 2 2 3" xfId="15499" xr:uid="{00000000-0005-0000-0000-00008C3C0000}"/>
    <cellStyle name="Normal 2 3 3 2 2 2 3" xfId="15500" xr:uid="{00000000-0005-0000-0000-00008D3C0000}"/>
    <cellStyle name="Normal 2 3 3 2 2 2 3 2" xfId="15501" xr:uid="{00000000-0005-0000-0000-00008E3C0000}"/>
    <cellStyle name="Normal 2 3 3 2 2 2 3 2 2" xfId="15502" xr:uid="{00000000-0005-0000-0000-00008F3C0000}"/>
    <cellStyle name="Normal 2 3 3 2 2 2 3 3" xfId="15503" xr:uid="{00000000-0005-0000-0000-0000903C0000}"/>
    <cellStyle name="Normal 2 3 3 2 2 2 4" xfId="15504" xr:uid="{00000000-0005-0000-0000-0000913C0000}"/>
    <cellStyle name="Normal 2 3 3 2 2 2 4 2" xfId="15505" xr:uid="{00000000-0005-0000-0000-0000923C0000}"/>
    <cellStyle name="Normal 2 3 3 2 2 2 4 2 2" xfId="15506" xr:uid="{00000000-0005-0000-0000-0000933C0000}"/>
    <cellStyle name="Normal 2 3 3 2 2 2 4 3" xfId="15507" xr:uid="{00000000-0005-0000-0000-0000943C0000}"/>
    <cellStyle name="Normal 2 3 3 2 2 2 5" xfId="15508" xr:uid="{00000000-0005-0000-0000-0000953C0000}"/>
    <cellStyle name="Normal 2 3 3 2 2 2 5 2" xfId="15509" xr:uid="{00000000-0005-0000-0000-0000963C0000}"/>
    <cellStyle name="Normal 2 3 3 2 2 2 6" xfId="15510" xr:uid="{00000000-0005-0000-0000-0000973C0000}"/>
    <cellStyle name="Normal 2 3 3 2 2 2 6 2" xfId="15511" xr:uid="{00000000-0005-0000-0000-0000983C0000}"/>
    <cellStyle name="Normal 2 3 3 2 2 2 7" xfId="15512" xr:uid="{00000000-0005-0000-0000-0000993C0000}"/>
    <cellStyle name="Normal 2 3 3 2 2 3" xfId="15513" xr:uid="{00000000-0005-0000-0000-00009A3C0000}"/>
    <cellStyle name="Normal 2 3 3 2 2 3 2" xfId="15514" xr:uid="{00000000-0005-0000-0000-00009B3C0000}"/>
    <cellStyle name="Normal 2 3 3 2 2 3 2 2" xfId="15515" xr:uid="{00000000-0005-0000-0000-00009C3C0000}"/>
    <cellStyle name="Normal 2 3 3 2 2 3 2 2 2" xfId="15516" xr:uid="{00000000-0005-0000-0000-00009D3C0000}"/>
    <cellStyle name="Normal 2 3 3 2 2 3 2 3" xfId="15517" xr:uid="{00000000-0005-0000-0000-00009E3C0000}"/>
    <cellStyle name="Normal 2 3 3 2 2 3 3" xfId="15518" xr:uid="{00000000-0005-0000-0000-00009F3C0000}"/>
    <cellStyle name="Normal 2 3 3 2 2 3 3 2" xfId="15519" xr:uid="{00000000-0005-0000-0000-0000A03C0000}"/>
    <cellStyle name="Normal 2 3 3 2 2 3 3 2 2" xfId="15520" xr:uid="{00000000-0005-0000-0000-0000A13C0000}"/>
    <cellStyle name="Normal 2 3 3 2 2 3 3 3" xfId="15521" xr:uid="{00000000-0005-0000-0000-0000A23C0000}"/>
    <cellStyle name="Normal 2 3 3 2 2 3 4" xfId="15522" xr:uid="{00000000-0005-0000-0000-0000A33C0000}"/>
    <cellStyle name="Normal 2 3 3 2 2 3 4 2" xfId="15523" xr:uid="{00000000-0005-0000-0000-0000A43C0000}"/>
    <cellStyle name="Normal 2 3 3 2 2 3 4 2 2" xfId="15524" xr:uid="{00000000-0005-0000-0000-0000A53C0000}"/>
    <cellStyle name="Normal 2 3 3 2 2 3 4 3" xfId="15525" xr:uid="{00000000-0005-0000-0000-0000A63C0000}"/>
    <cellStyle name="Normal 2 3 3 2 2 3 5" xfId="15526" xr:uid="{00000000-0005-0000-0000-0000A73C0000}"/>
    <cellStyle name="Normal 2 3 3 2 2 3 5 2" xfId="15527" xr:uid="{00000000-0005-0000-0000-0000A83C0000}"/>
    <cellStyle name="Normal 2 3 3 2 2 3 6" xfId="15528" xr:uid="{00000000-0005-0000-0000-0000A93C0000}"/>
    <cellStyle name="Normal 2 3 3 2 2 3 6 2" xfId="15529" xr:uid="{00000000-0005-0000-0000-0000AA3C0000}"/>
    <cellStyle name="Normal 2 3 3 2 2 3 7" xfId="15530" xr:uid="{00000000-0005-0000-0000-0000AB3C0000}"/>
    <cellStyle name="Normal 2 3 3 2 2 4" xfId="15531" xr:uid="{00000000-0005-0000-0000-0000AC3C0000}"/>
    <cellStyle name="Normal 2 3 3 2 2 4 2" xfId="15532" xr:uid="{00000000-0005-0000-0000-0000AD3C0000}"/>
    <cellStyle name="Normal 2 3 3 2 2 4 2 2" xfId="15533" xr:uid="{00000000-0005-0000-0000-0000AE3C0000}"/>
    <cellStyle name="Normal 2 3 3 2 2 4 3" xfId="15534" xr:uid="{00000000-0005-0000-0000-0000AF3C0000}"/>
    <cellStyle name="Normal 2 3 3 2 2 5" xfId="15535" xr:uid="{00000000-0005-0000-0000-0000B03C0000}"/>
    <cellStyle name="Normal 2 3 3 2 2 5 2" xfId="15536" xr:uid="{00000000-0005-0000-0000-0000B13C0000}"/>
    <cellStyle name="Normal 2 3 3 2 2 5 2 2" xfId="15537" xr:uid="{00000000-0005-0000-0000-0000B23C0000}"/>
    <cellStyle name="Normal 2 3 3 2 2 5 3" xfId="15538" xr:uid="{00000000-0005-0000-0000-0000B33C0000}"/>
    <cellStyle name="Normal 2 3 3 2 2 6" xfId="15539" xr:uid="{00000000-0005-0000-0000-0000B43C0000}"/>
    <cellStyle name="Normal 2 3 3 2 2 6 2" xfId="15540" xr:uid="{00000000-0005-0000-0000-0000B53C0000}"/>
    <cellStyle name="Normal 2 3 3 2 2 6 2 2" xfId="15541" xr:uid="{00000000-0005-0000-0000-0000B63C0000}"/>
    <cellStyle name="Normal 2 3 3 2 2 6 3" xfId="15542" xr:uid="{00000000-0005-0000-0000-0000B73C0000}"/>
    <cellStyle name="Normal 2 3 3 2 2 7" xfId="15543" xr:uid="{00000000-0005-0000-0000-0000B83C0000}"/>
    <cellStyle name="Normal 2 3 3 2 2 7 2" xfId="15544" xr:uid="{00000000-0005-0000-0000-0000B93C0000}"/>
    <cellStyle name="Normal 2 3 3 2 2 8" xfId="15545" xr:uid="{00000000-0005-0000-0000-0000BA3C0000}"/>
    <cellStyle name="Normal 2 3 3 2 2 8 2" xfId="15546" xr:uid="{00000000-0005-0000-0000-0000BB3C0000}"/>
    <cellStyle name="Normal 2 3 3 2 2 9" xfId="15547" xr:uid="{00000000-0005-0000-0000-0000BC3C0000}"/>
    <cellStyle name="Normal 2 3 3 2 3" xfId="15548" xr:uid="{00000000-0005-0000-0000-0000BD3C0000}"/>
    <cellStyle name="Normal 2 3 3 2 3 2" xfId="15549" xr:uid="{00000000-0005-0000-0000-0000BE3C0000}"/>
    <cellStyle name="Normal 2 3 3 2 3 2 2" xfId="15550" xr:uid="{00000000-0005-0000-0000-0000BF3C0000}"/>
    <cellStyle name="Normal 2 3 3 2 3 2 2 2" xfId="15551" xr:uid="{00000000-0005-0000-0000-0000C03C0000}"/>
    <cellStyle name="Normal 2 3 3 2 3 2 2 2 2" xfId="15552" xr:uid="{00000000-0005-0000-0000-0000C13C0000}"/>
    <cellStyle name="Normal 2 3 3 2 3 2 2 3" xfId="15553" xr:uid="{00000000-0005-0000-0000-0000C23C0000}"/>
    <cellStyle name="Normal 2 3 3 2 3 2 3" xfId="15554" xr:uid="{00000000-0005-0000-0000-0000C33C0000}"/>
    <cellStyle name="Normal 2 3 3 2 3 2 3 2" xfId="15555" xr:uid="{00000000-0005-0000-0000-0000C43C0000}"/>
    <cellStyle name="Normal 2 3 3 2 3 2 3 2 2" xfId="15556" xr:uid="{00000000-0005-0000-0000-0000C53C0000}"/>
    <cellStyle name="Normal 2 3 3 2 3 2 3 3" xfId="15557" xr:uid="{00000000-0005-0000-0000-0000C63C0000}"/>
    <cellStyle name="Normal 2 3 3 2 3 2 4" xfId="15558" xr:uid="{00000000-0005-0000-0000-0000C73C0000}"/>
    <cellStyle name="Normal 2 3 3 2 3 2 4 2" xfId="15559" xr:uid="{00000000-0005-0000-0000-0000C83C0000}"/>
    <cellStyle name="Normal 2 3 3 2 3 2 4 2 2" xfId="15560" xr:uid="{00000000-0005-0000-0000-0000C93C0000}"/>
    <cellStyle name="Normal 2 3 3 2 3 2 4 3" xfId="15561" xr:uid="{00000000-0005-0000-0000-0000CA3C0000}"/>
    <cellStyle name="Normal 2 3 3 2 3 2 5" xfId="15562" xr:uid="{00000000-0005-0000-0000-0000CB3C0000}"/>
    <cellStyle name="Normal 2 3 3 2 3 2 5 2" xfId="15563" xr:uid="{00000000-0005-0000-0000-0000CC3C0000}"/>
    <cellStyle name="Normal 2 3 3 2 3 2 6" xfId="15564" xr:uid="{00000000-0005-0000-0000-0000CD3C0000}"/>
    <cellStyle name="Normal 2 3 3 2 3 2 6 2" xfId="15565" xr:uid="{00000000-0005-0000-0000-0000CE3C0000}"/>
    <cellStyle name="Normal 2 3 3 2 3 2 7" xfId="15566" xr:uid="{00000000-0005-0000-0000-0000CF3C0000}"/>
    <cellStyle name="Normal 2 3 3 2 3 3" xfId="15567" xr:uid="{00000000-0005-0000-0000-0000D03C0000}"/>
    <cellStyle name="Normal 2 3 3 2 3 3 2" xfId="15568" xr:uid="{00000000-0005-0000-0000-0000D13C0000}"/>
    <cellStyle name="Normal 2 3 3 2 3 3 2 2" xfId="15569" xr:uid="{00000000-0005-0000-0000-0000D23C0000}"/>
    <cellStyle name="Normal 2 3 3 2 3 3 3" xfId="15570" xr:uid="{00000000-0005-0000-0000-0000D33C0000}"/>
    <cellStyle name="Normal 2 3 3 2 3 4" xfId="15571" xr:uid="{00000000-0005-0000-0000-0000D43C0000}"/>
    <cellStyle name="Normal 2 3 3 2 3 4 2" xfId="15572" xr:uid="{00000000-0005-0000-0000-0000D53C0000}"/>
    <cellStyle name="Normal 2 3 3 2 3 4 2 2" xfId="15573" xr:uid="{00000000-0005-0000-0000-0000D63C0000}"/>
    <cellStyle name="Normal 2 3 3 2 3 4 3" xfId="15574" xr:uid="{00000000-0005-0000-0000-0000D73C0000}"/>
    <cellStyle name="Normal 2 3 3 2 3 5" xfId="15575" xr:uid="{00000000-0005-0000-0000-0000D83C0000}"/>
    <cellStyle name="Normal 2 3 3 2 3 5 2" xfId="15576" xr:uid="{00000000-0005-0000-0000-0000D93C0000}"/>
    <cellStyle name="Normal 2 3 3 2 3 5 2 2" xfId="15577" xr:uid="{00000000-0005-0000-0000-0000DA3C0000}"/>
    <cellStyle name="Normal 2 3 3 2 3 5 3" xfId="15578" xr:uid="{00000000-0005-0000-0000-0000DB3C0000}"/>
    <cellStyle name="Normal 2 3 3 2 3 6" xfId="15579" xr:uid="{00000000-0005-0000-0000-0000DC3C0000}"/>
    <cellStyle name="Normal 2 3 3 2 3 6 2" xfId="15580" xr:uid="{00000000-0005-0000-0000-0000DD3C0000}"/>
    <cellStyle name="Normal 2 3 3 2 3 7" xfId="15581" xr:uid="{00000000-0005-0000-0000-0000DE3C0000}"/>
    <cellStyle name="Normal 2 3 3 2 3 7 2" xfId="15582" xr:uid="{00000000-0005-0000-0000-0000DF3C0000}"/>
    <cellStyle name="Normal 2 3 3 2 3 8" xfId="15583" xr:uid="{00000000-0005-0000-0000-0000E03C0000}"/>
    <cellStyle name="Normal 2 3 3 2 4" xfId="15584" xr:uid="{00000000-0005-0000-0000-0000E13C0000}"/>
    <cellStyle name="Normal 2 3 3 2 4 2" xfId="15585" xr:uid="{00000000-0005-0000-0000-0000E23C0000}"/>
    <cellStyle name="Normal 2 3 3 2 4 2 2" xfId="15586" xr:uid="{00000000-0005-0000-0000-0000E33C0000}"/>
    <cellStyle name="Normal 2 3 3 2 4 2 2 2" xfId="15587" xr:uid="{00000000-0005-0000-0000-0000E43C0000}"/>
    <cellStyle name="Normal 2 3 3 2 4 2 3" xfId="15588" xr:uid="{00000000-0005-0000-0000-0000E53C0000}"/>
    <cellStyle name="Normal 2 3 3 2 4 3" xfId="15589" xr:uid="{00000000-0005-0000-0000-0000E63C0000}"/>
    <cellStyle name="Normal 2 3 3 2 4 3 2" xfId="15590" xr:uid="{00000000-0005-0000-0000-0000E73C0000}"/>
    <cellStyle name="Normal 2 3 3 2 4 3 2 2" xfId="15591" xr:uid="{00000000-0005-0000-0000-0000E83C0000}"/>
    <cellStyle name="Normal 2 3 3 2 4 3 3" xfId="15592" xr:uid="{00000000-0005-0000-0000-0000E93C0000}"/>
    <cellStyle name="Normal 2 3 3 2 4 4" xfId="15593" xr:uid="{00000000-0005-0000-0000-0000EA3C0000}"/>
    <cellStyle name="Normal 2 3 3 2 4 4 2" xfId="15594" xr:uid="{00000000-0005-0000-0000-0000EB3C0000}"/>
    <cellStyle name="Normal 2 3 3 2 4 4 2 2" xfId="15595" xr:uid="{00000000-0005-0000-0000-0000EC3C0000}"/>
    <cellStyle name="Normal 2 3 3 2 4 4 3" xfId="15596" xr:uid="{00000000-0005-0000-0000-0000ED3C0000}"/>
    <cellStyle name="Normal 2 3 3 2 4 5" xfId="15597" xr:uid="{00000000-0005-0000-0000-0000EE3C0000}"/>
    <cellStyle name="Normal 2 3 3 2 4 5 2" xfId="15598" xr:uid="{00000000-0005-0000-0000-0000EF3C0000}"/>
    <cellStyle name="Normal 2 3 3 2 4 6" xfId="15599" xr:uid="{00000000-0005-0000-0000-0000F03C0000}"/>
    <cellStyle name="Normal 2 3 3 2 4 6 2" xfId="15600" xr:uid="{00000000-0005-0000-0000-0000F13C0000}"/>
    <cellStyle name="Normal 2 3 3 2 4 7" xfId="15601" xr:uid="{00000000-0005-0000-0000-0000F23C0000}"/>
    <cellStyle name="Normal 2 3 3 2 5" xfId="15602" xr:uid="{00000000-0005-0000-0000-0000F33C0000}"/>
    <cellStyle name="Normal 2 3 3 2 5 2" xfId="15603" xr:uid="{00000000-0005-0000-0000-0000F43C0000}"/>
    <cellStyle name="Normal 2 3 3 2 5 2 2" xfId="15604" xr:uid="{00000000-0005-0000-0000-0000F53C0000}"/>
    <cellStyle name="Normal 2 3 3 2 5 2 2 2" xfId="15605" xr:uid="{00000000-0005-0000-0000-0000F63C0000}"/>
    <cellStyle name="Normal 2 3 3 2 5 2 3" xfId="15606" xr:uid="{00000000-0005-0000-0000-0000F73C0000}"/>
    <cellStyle name="Normal 2 3 3 2 5 3" xfId="15607" xr:uid="{00000000-0005-0000-0000-0000F83C0000}"/>
    <cellStyle name="Normal 2 3 3 2 5 3 2" xfId="15608" xr:uid="{00000000-0005-0000-0000-0000F93C0000}"/>
    <cellStyle name="Normal 2 3 3 2 5 3 2 2" xfId="15609" xr:uid="{00000000-0005-0000-0000-0000FA3C0000}"/>
    <cellStyle name="Normal 2 3 3 2 5 3 3" xfId="15610" xr:uid="{00000000-0005-0000-0000-0000FB3C0000}"/>
    <cellStyle name="Normal 2 3 3 2 5 4" xfId="15611" xr:uid="{00000000-0005-0000-0000-0000FC3C0000}"/>
    <cellStyle name="Normal 2 3 3 2 5 4 2" xfId="15612" xr:uid="{00000000-0005-0000-0000-0000FD3C0000}"/>
    <cellStyle name="Normal 2 3 3 2 5 4 2 2" xfId="15613" xr:uid="{00000000-0005-0000-0000-0000FE3C0000}"/>
    <cellStyle name="Normal 2 3 3 2 5 4 3" xfId="15614" xr:uid="{00000000-0005-0000-0000-0000FF3C0000}"/>
    <cellStyle name="Normal 2 3 3 2 5 5" xfId="15615" xr:uid="{00000000-0005-0000-0000-0000003D0000}"/>
    <cellStyle name="Normal 2 3 3 2 5 5 2" xfId="15616" xr:uid="{00000000-0005-0000-0000-0000013D0000}"/>
    <cellStyle name="Normal 2 3 3 2 5 6" xfId="15617" xr:uid="{00000000-0005-0000-0000-0000023D0000}"/>
    <cellStyle name="Normal 2 3 3 2 5 6 2" xfId="15618" xr:uid="{00000000-0005-0000-0000-0000033D0000}"/>
    <cellStyle name="Normal 2 3 3 2 5 7" xfId="15619" xr:uid="{00000000-0005-0000-0000-0000043D0000}"/>
    <cellStyle name="Normal 2 3 3 2 6" xfId="15620" xr:uid="{00000000-0005-0000-0000-0000053D0000}"/>
    <cellStyle name="Normal 2 3 3 2 6 2" xfId="15621" xr:uid="{00000000-0005-0000-0000-0000063D0000}"/>
    <cellStyle name="Normal 2 3 3 2 6 2 2" xfId="15622" xr:uid="{00000000-0005-0000-0000-0000073D0000}"/>
    <cellStyle name="Normal 2 3 3 2 6 3" xfId="15623" xr:uid="{00000000-0005-0000-0000-0000083D0000}"/>
    <cellStyle name="Normal 2 3 3 2 7" xfId="15624" xr:uid="{00000000-0005-0000-0000-0000093D0000}"/>
    <cellStyle name="Normal 2 3 3 2 7 2" xfId="15625" xr:uid="{00000000-0005-0000-0000-00000A3D0000}"/>
    <cellStyle name="Normal 2 3 3 2 7 2 2" xfId="15626" xr:uid="{00000000-0005-0000-0000-00000B3D0000}"/>
    <cellStyle name="Normal 2 3 3 2 7 3" xfId="15627" xr:uid="{00000000-0005-0000-0000-00000C3D0000}"/>
    <cellStyle name="Normal 2 3 3 2 8" xfId="15628" xr:uid="{00000000-0005-0000-0000-00000D3D0000}"/>
    <cellStyle name="Normal 2 3 3 2 8 2" xfId="15629" xr:uid="{00000000-0005-0000-0000-00000E3D0000}"/>
    <cellStyle name="Normal 2 3 3 2 8 2 2" xfId="15630" xr:uid="{00000000-0005-0000-0000-00000F3D0000}"/>
    <cellStyle name="Normal 2 3 3 2 8 3" xfId="15631" xr:uid="{00000000-0005-0000-0000-0000103D0000}"/>
    <cellStyle name="Normal 2 3 3 2 9" xfId="15632" xr:uid="{00000000-0005-0000-0000-0000113D0000}"/>
    <cellStyle name="Normal 2 3 3 2 9 2" xfId="15633" xr:uid="{00000000-0005-0000-0000-0000123D0000}"/>
    <cellStyle name="Normal 2 3 3 3" xfId="15634" xr:uid="{00000000-0005-0000-0000-0000133D0000}"/>
    <cellStyle name="Normal 2 3 3 3 10" xfId="15635" xr:uid="{00000000-0005-0000-0000-0000143D0000}"/>
    <cellStyle name="Normal 2 3 3 3 10 2" xfId="15636" xr:uid="{00000000-0005-0000-0000-0000153D0000}"/>
    <cellStyle name="Normal 2 3 3 3 11" xfId="15637" xr:uid="{00000000-0005-0000-0000-0000163D0000}"/>
    <cellStyle name="Normal 2 3 3 3 2" xfId="15638" xr:uid="{00000000-0005-0000-0000-0000173D0000}"/>
    <cellStyle name="Normal 2 3 3 3 2 2" xfId="15639" xr:uid="{00000000-0005-0000-0000-0000183D0000}"/>
    <cellStyle name="Normal 2 3 3 3 2 2 2" xfId="15640" xr:uid="{00000000-0005-0000-0000-0000193D0000}"/>
    <cellStyle name="Normal 2 3 3 3 2 2 2 2" xfId="15641" xr:uid="{00000000-0005-0000-0000-00001A3D0000}"/>
    <cellStyle name="Normal 2 3 3 3 2 2 2 2 2" xfId="15642" xr:uid="{00000000-0005-0000-0000-00001B3D0000}"/>
    <cellStyle name="Normal 2 3 3 3 2 2 2 3" xfId="15643" xr:uid="{00000000-0005-0000-0000-00001C3D0000}"/>
    <cellStyle name="Normal 2 3 3 3 2 2 3" xfId="15644" xr:uid="{00000000-0005-0000-0000-00001D3D0000}"/>
    <cellStyle name="Normal 2 3 3 3 2 2 3 2" xfId="15645" xr:uid="{00000000-0005-0000-0000-00001E3D0000}"/>
    <cellStyle name="Normal 2 3 3 3 2 2 3 2 2" xfId="15646" xr:uid="{00000000-0005-0000-0000-00001F3D0000}"/>
    <cellStyle name="Normal 2 3 3 3 2 2 3 3" xfId="15647" xr:uid="{00000000-0005-0000-0000-0000203D0000}"/>
    <cellStyle name="Normal 2 3 3 3 2 2 4" xfId="15648" xr:uid="{00000000-0005-0000-0000-0000213D0000}"/>
    <cellStyle name="Normal 2 3 3 3 2 2 4 2" xfId="15649" xr:uid="{00000000-0005-0000-0000-0000223D0000}"/>
    <cellStyle name="Normal 2 3 3 3 2 2 4 2 2" xfId="15650" xr:uid="{00000000-0005-0000-0000-0000233D0000}"/>
    <cellStyle name="Normal 2 3 3 3 2 2 4 3" xfId="15651" xr:uid="{00000000-0005-0000-0000-0000243D0000}"/>
    <cellStyle name="Normal 2 3 3 3 2 2 5" xfId="15652" xr:uid="{00000000-0005-0000-0000-0000253D0000}"/>
    <cellStyle name="Normal 2 3 3 3 2 2 5 2" xfId="15653" xr:uid="{00000000-0005-0000-0000-0000263D0000}"/>
    <cellStyle name="Normal 2 3 3 3 2 2 6" xfId="15654" xr:uid="{00000000-0005-0000-0000-0000273D0000}"/>
    <cellStyle name="Normal 2 3 3 3 2 2 6 2" xfId="15655" xr:uid="{00000000-0005-0000-0000-0000283D0000}"/>
    <cellStyle name="Normal 2 3 3 3 2 2 7" xfId="15656" xr:uid="{00000000-0005-0000-0000-0000293D0000}"/>
    <cellStyle name="Normal 2 3 3 3 2 3" xfId="15657" xr:uid="{00000000-0005-0000-0000-00002A3D0000}"/>
    <cellStyle name="Normal 2 3 3 3 2 3 2" xfId="15658" xr:uid="{00000000-0005-0000-0000-00002B3D0000}"/>
    <cellStyle name="Normal 2 3 3 3 2 3 2 2" xfId="15659" xr:uid="{00000000-0005-0000-0000-00002C3D0000}"/>
    <cellStyle name="Normal 2 3 3 3 2 3 2 2 2" xfId="15660" xr:uid="{00000000-0005-0000-0000-00002D3D0000}"/>
    <cellStyle name="Normal 2 3 3 3 2 3 2 3" xfId="15661" xr:uid="{00000000-0005-0000-0000-00002E3D0000}"/>
    <cellStyle name="Normal 2 3 3 3 2 3 3" xfId="15662" xr:uid="{00000000-0005-0000-0000-00002F3D0000}"/>
    <cellStyle name="Normal 2 3 3 3 2 3 3 2" xfId="15663" xr:uid="{00000000-0005-0000-0000-0000303D0000}"/>
    <cellStyle name="Normal 2 3 3 3 2 3 3 2 2" xfId="15664" xr:uid="{00000000-0005-0000-0000-0000313D0000}"/>
    <cellStyle name="Normal 2 3 3 3 2 3 3 3" xfId="15665" xr:uid="{00000000-0005-0000-0000-0000323D0000}"/>
    <cellStyle name="Normal 2 3 3 3 2 3 4" xfId="15666" xr:uid="{00000000-0005-0000-0000-0000333D0000}"/>
    <cellStyle name="Normal 2 3 3 3 2 3 4 2" xfId="15667" xr:uid="{00000000-0005-0000-0000-0000343D0000}"/>
    <cellStyle name="Normal 2 3 3 3 2 3 4 2 2" xfId="15668" xr:uid="{00000000-0005-0000-0000-0000353D0000}"/>
    <cellStyle name="Normal 2 3 3 3 2 3 4 3" xfId="15669" xr:uid="{00000000-0005-0000-0000-0000363D0000}"/>
    <cellStyle name="Normal 2 3 3 3 2 3 5" xfId="15670" xr:uid="{00000000-0005-0000-0000-0000373D0000}"/>
    <cellStyle name="Normal 2 3 3 3 2 3 5 2" xfId="15671" xr:uid="{00000000-0005-0000-0000-0000383D0000}"/>
    <cellStyle name="Normal 2 3 3 3 2 3 6" xfId="15672" xr:uid="{00000000-0005-0000-0000-0000393D0000}"/>
    <cellStyle name="Normal 2 3 3 3 2 3 6 2" xfId="15673" xr:uid="{00000000-0005-0000-0000-00003A3D0000}"/>
    <cellStyle name="Normal 2 3 3 3 2 3 7" xfId="15674" xr:uid="{00000000-0005-0000-0000-00003B3D0000}"/>
    <cellStyle name="Normal 2 3 3 3 2 4" xfId="15675" xr:uid="{00000000-0005-0000-0000-00003C3D0000}"/>
    <cellStyle name="Normal 2 3 3 3 2 4 2" xfId="15676" xr:uid="{00000000-0005-0000-0000-00003D3D0000}"/>
    <cellStyle name="Normal 2 3 3 3 2 4 2 2" xfId="15677" xr:uid="{00000000-0005-0000-0000-00003E3D0000}"/>
    <cellStyle name="Normal 2 3 3 3 2 4 3" xfId="15678" xr:uid="{00000000-0005-0000-0000-00003F3D0000}"/>
    <cellStyle name="Normal 2 3 3 3 2 5" xfId="15679" xr:uid="{00000000-0005-0000-0000-0000403D0000}"/>
    <cellStyle name="Normal 2 3 3 3 2 5 2" xfId="15680" xr:uid="{00000000-0005-0000-0000-0000413D0000}"/>
    <cellStyle name="Normal 2 3 3 3 2 5 2 2" xfId="15681" xr:uid="{00000000-0005-0000-0000-0000423D0000}"/>
    <cellStyle name="Normal 2 3 3 3 2 5 3" xfId="15682" xr:uid="{00000000-0005-0000-0000-0000433D0000}"/>
    <cellStyle name="Normal 2 3 3 3 2 6" xfId="15683" xr:uid="{00000000-0005-0000-0000-0000443D0000}"/>
    <cellStyle name="Normal 2 3 3 3 2 6 2" xfId="15684" xr:uid="{00000000-0005-0000-0000-0000453D0000}"/>
    <cellStyle name="Normal 2 3 3 3 2 6 2 2" xfId="15685" xr:uid="{00000000-0005-0000-0000-0000463D0000}"/>
    <cellStyle name="Normal 2 3 3 3 2 6 3" xfId="15686" xr:uid="{00000000-0005-0000-0000-0000473D0000}"/>
    <cellStyle name="Normal 2 3 3 3 2 7" xfId="15687" xr:uid="{00000000-0005-0000-0000-0000483D0000}"/>
    <cellStyle name="Normal 2 3 3 3 2 7 2" xfId="15688" xr:uid="{00000000-0005-0000-0000-0000493D0000}"/>
    <cellStyle name="Normal 2 3 3 3 2 8" xfId="15689" xr:uid="{00000000-0005-0000-0000-00004A3D0000}"/>
    <cellStyle name="Normal 2 3 3 3 2 8 2" xfId="15690" xr:uid="{00000000-0005-0000-0000-00004B3D0000}"/>
    <cellStyle name="Normal 2 3 3 3 2 9" xfId="15691" xr:uid="{00000000-0005-0000-0000-00004C3D0000}"/>
    <cellStyle name="Normal 2 3 3 3 3" xfId="15692" xr:uid="{00000000-0005-0000-0000-00004D3D0000}"/>
    <cellStyle name="Normal 2 3 3 3 3 2" xfId="15693" xr:uid="{00000000-0005-0000-0000-00004E3D0000}"/>
    <cellStyle name="Normal 2 3 3 3 3 2 2" xfId="15694" xr:uid="{00000000-0005-0000-0000-00004F3D0000}"/>
    <cellStyle name="Normal 2 3 3 3 3 2 2 2" xfId="15695" xr:uid="{00000000-0005-0000-0000-0000503D0000}"/>
    <cellStyle name="Normal 2 3 3 3 3 2 2 2 2" xfId="15696" xr:uid="{00000000-0005-0000-0000-0000513D0000}"/>
    <cellStyle name="Normal 2 3 3 3 3 2 2 3" xfId="15697" xr:uid="{00000000-0005-0000-0000-0000523D0000}"/>
    <cellStyle name="Normal 2 3 3 3 3 2 3" xfId="15698" xr:uid="{00000000-0005-0000-0000-0000533D0000}"/>
    <cellStyle name="Normal 2 3 3 3 3 2 3 2" xfId="15699" xr:uid="{00000000-0005-0000-0000-0000543D0000}"/>
    <cellStyle name="Normal 2 3 3 3 3 2 3 2 2" xfId="15700" xr:uid="{00000000-0005-0000-0000-0000553D0000}"/>
    <cellStyle name="Normal 2 3 3 3 3 2 3 3" xfId="15701" xr:uid="{00000000-0005-0000-0000-0000563D0000}"/>
    <cellStyle name="Normal 2 3 3 3 3 2 4" xfId="15702" xr:uid="{00000000-0005-0000-0000-0000573D0000}"/>
    <cellStyle name="Normal 2 3 3 3 3 2 4 2" xfId="15703" xr:uid="{00000000-0005-0000-0000-0000583D0000}"/>
    <cellStyle name="Normal 2 3 3 3 3 2 4 2 2" xfId="15704" xr:uid="{00000000-0005-0000-0000-0000593D0000}"/>
    <cellStyle name="Normal 2 3 3 3 3 2 4 3" xfId="15705" xr:uid="{00000000-0005-0000-0000-00005A3D0000}"/>
    <cellStyle name="Normal 2 3 3 3 3 2 5" xfId="15706" xr:uid="{00000000-0005-0000-0000-00005B3D0000}"/>
    <cellStyle name="Normal 2 3 3 3 3 2 5 2" xfId="15707" xr:uid="{00000000-0005-0000-0000-00005C3D0000}"/>
    <cellStyle name="Normal 2 3 3 3 3 2 6" xfId="15708" xr:uid="{00000000-0005-0000-0000-00005D3D0000}"/>
    <cellStyle name="Normal 2 3 3 3 3 2 6 2" xfId="15709" xr:uid="{00000000-0005-0000-0000-00005E3D0000}"/>
    <cellStyle name="Normal 2 3 3 3 3 2 7" xfId="15710" xr:uid="{00000000-0005-0000-0000-00005F3D0000}"/>
    <cellStyle name="Normal 2 3 3 3 3 3" xfId="15711" xr:uid="{00000000-0005-0000-0000-0000603D0000}"/>
    <cellStyle name="Normal 2 3 3 3 3 3 2" xfId="15712" xr:uid="{00000000-0005-0000-0000-0000613D0000}"/>
    <cellStyle name="Normal 2 3 3 3 3 3 2 2" xfId="15713" xr:uid="{00000000-0005-0000-0000-0000623D0000}"/>
    <cellStyle name="Normal 2 3 3 3 3 3 3" xfId="15714" xr:uid="{00000000-0005-0000-0000-0000633D0000}"/>
    <cellStyle name="Normal 2 3 3 3 3 4" xfId="15715" xr:uid="{00000000-0005-0000-0000-0000643D0000}"/>
    <cellStyle name="Normal 2 3 3 3 3 4 2" xfId="15716" xr:uid="{00000000-0005-0000-0000-0000653D0000}"/>
    <cellStyle name="Normal 2 3 3 3 3 4 2 2" xfId="15717" xr:uid="{00000000-0005-0000-0000-0000663D0000}"/>
    <cellStyle name="Normal 2 3 3 3 3 4 3" xfId="15718" xr:uid="{00000000-0005-0000-0000-0000673D0000}"/>
    <cellStyle name="Normal 2 3 3 3 3 5" xfId="15719" xr:uid="{00000000-0005-0000-0000-0000683D0000}"/>
    <cellStyle name="Normal 2 3 3 3 3 5 2" xfId="15720" xr:uid="{00000000-0005-0000-0000-0000693D0000}"/>
    <cellStyle name="Normal 2 3 3 3 3 5 2 2" xfId="15721" xr:uid="{00000000-0005-0000-0000-00006A3D0000}"/>
    <cellStyle name="Normal 2 3 3 3 3 5 3" xfId="15722" xr:uid="{00000000-0005-0000-0000-00006B3D0000}"/>
    <cellStyle name="Normal 2 3 3 3 3 6" xfId="15723" xr:uid="{00000000-0005-0000-0000-00006C3D0000}"/>
    <cellStyle name="Normal 2 3 3 3 3 6 2" xfId="15724" xr:uid="{00000000-0005-0000-0000-00006D3D0000}"/>
    <cellStyle name="Normal 2 3 3 3 3 7" xfId="15725" xr:uid="{00000000-0005-0000-0000-00006E3D0000}"/>
    <cellStyle name="Normal 2 3 3 3 3 7 2" xfId="15726" xr:uid="{00000000-0005-0000-0000-00006F3D0000}"/>
    <cellStyle name="Normal 2 3 3 3 3 8" xfId="15727" xr:uid="{00000000-0005-0000-0000-0000703D0000}"/>
    <cellStyle name="Normal 2 3 3 3 4" xfId="15728" xr:uid="{00000000-0005-0000-0000-0000713D0000}"/>
    <cellStyle name="Normal 2 3 3 3 4 2" xfId="15729" xr:uid="{00000000-0005-0000-0000-0000723D0000}"/>
    <cellStyle name="Normal 2 3 3 3 4 2 2" xfId="15730" xr:uid="{00000000-0005-0000-0000-0000733D0000}"/>
    <cellStyle name="Normal 2 3 3 3 4 2 2 2" xfId="15731" xr:uid="{00000000-0005-0000-0000-0000743D0000}"/>
    <cellStyle name="Normal 2 3 3 3 4 2 3" xfId="15732" xr:uid="{00000000-0005-0000-0000-0000753D0000}"/>
    <cellStyle name="Normal 2 3 3 3 4 3" xfId="15733" xr:uid="{00000000-0005-0000-0000-0000763D0000}"/>
    <cellStyle name="Normal 2 3 3 3 4 3 2" xfId="15734" xr:uid="{00000000-0005-0000-0000-0000773D0000}"/>
    <cellStyle name="Normal 2 3 3 3 4 3 2 2" xfId="15735" xr:uid="{00000000-0005-0000-0000-0000783D0000}"/>
    <cellStyle name="Normal 2 3 3 3 4 3 3" xfId="15736" xr:uid="{00000000-0005-0000-0000-0000793D0000}"/>
    <cellStyle name="Normal 2 3 3 3 4 4" xfId="15737" xr:uid="{00000000-0005-0000-0000-00007A3D0000}"/>
    <cellStyle name="Normal 2 3 3 3 4 4 2" xfId="15738" xr:uid="{00000000-0005-0000-0000-00007B3D0000}"/>
    <cellStyle name="Normal 2 3 3 3 4 4 2 2" xfId="15739" xr:uid="{00000000-0005-0000-0000-00007C3D0000}"/>
    <cellStyle name="Normal 2 3 3 3 4 4 3" xfId="15740" xr:uid="{00000000-0005-0000-0000-00007D3D0000}"/>
    <cellStyle name="Normal 2 3 3 3 4 5" xfId="15741" xr:uid="{00000000-0005-0000-0000-00007E3D0000}"/>
    <cellStyle name="Normal 2 3 3 3 4 5 2" xfId="15742" xr:uid="{00000000-0005-0000-0000-00007F3D0000}"/>
    <cellStyle name="Normal 2 3 3 3 4 6" xfId="15743" xr:uid="{00000000-0005-0000-0000-0000803D0000}"/>
    <cellStyle name="Normal 2 3 3 3 4 6 2" xfId="15744" xr:uid="{00000000-0005-0000-0000-0000813D0000}"/>
    <cellStyle name="Normal 2 3 3 3 4 7" xfId="15745" xr:uid="{00000000-0005-0000-0000-0000823D0000}"/>
    <cellStyle name="Normal 2 3 3 3 5" xfId="15746" xr:uid="{00000000-0005-0000-0000-0000833D0000}"/>
    <cellStyle name="Normal 2 3 3 3 5 2" xfId="15747" xr:uid="{00000000-0005-0000-0000-0000843D0000}"/>
    <cellStyle name="Normal 2 3 3 3 5 2 2" xfId="15748" xr:uid="{00000000-0005-0000-0000-0000853D0000}"/>
    <cellStyle name="Normal 2 3 3 3 5 2 2 2" xfId="15749" xr:uid="{00000000-0005-0000-0000-0000863D0000}"/>
    <cellStyle name="Normal 2 3 3 3 5 2 3" xfId="15750" xr:uid="{00000000-0005-0000-0000-0000873D0000}"/>
    <cellStyle name="Normal 2 3 3 3 5 3" xfId="15751" xr:uid="{00000000-0005-0000-0000-0000883D0000}"/>
    <cellStyle name="Normal 2 3 3 3 5 3 2" xfId="15752" xr:uid="{00000000-0005-0000-0000-0000893D0000}"/>
    <cellStyle name="Normal 2 3 3 3 5 3 2 2" xfId="15753" xr:uid="{00000000-0005-0000-0000-00008A3D0000}"/>
    <cellStyle name="Normal 2 3 3 3 5 3 3" xfId="15754" xr:uid="{00000000-0005-0000-0000-00008B3D0000}"/>
    <cellStyle name="Normal 2 3 3 3 5 4" xfId="15755" xr:uid="{00000000-0005-0000-0000-00008C3D0000}"/>
    <cellStyle name="Normal 2 3 3 3 5 4 2" xfId="15756" xr:uid="{00000000-0005-0000-0000-00008D3D0000}"/>
    <cellStyle name="Normal 2 3 3 3 5 4 2 2" xfId="15757" xr:uid="{00000000-0005-0000-0000-00008E3D0000}"/>
    <cellStyle name="Normal 2 3 3 3 5 4 3" xfId="15758" xr:uid="{00000000-0005-0000-0000-00008F3D0000}"/>
    <cellStyle name="Normal 2 3 3 3 5 5" xfId="15759" xr:uid="{00000000-0005-0000-0000-0000903D0000}"/>
    <cellStyle name="Normal 2 3 3 3 5 5 2" xfId="15760" xr:uid="{00000000-0005-0000-0000-0000913D0000}"/>
    <cellStyle name="Normal 2 3 3 3 5 6" xfId="15761" xr:uid="{00000000-0005-0000-0000-0000923D0000}"/>
    <cellStyle name="Normal 2 3 3 3 5 6 2" xfId="15762" xr:uid="{00000000-0005-0000-0000-0000933D0000}"/>
    <cellStyle name="Normal 2 3 3 3 5 7" xfId="15763" xr:uid="{00000000-0005-0000-0000-0000943D0000}"/>
    <cellStyle name="Normal 2 3 3 3 6" xfId="15764" xr:uid="{00000000-0005-0000-0000-0000953D0000}"/>
    <cellStyle name="Normal 2 3 3 3 6 2" xfId="15765" xr:uid="{00000000-0005-0000-0000-0000963D0000}"/>
    <cellStyle name="Normal 2 3 3 3 6 2 2" xfId="15766" xr:uid="{00000000-0005-0000-0000-0000973D0000}"/>
    <cellStyle name="Normal 2 3 3 3 6 3" xfId="15767" xr:uid="{00000000-0005-0000-0000-0000983D0000}"/>
    <cellStyle name="Normal 2 3 3 3 7" xfId="15768" xr:uid="{00000000-0005-0000-0000-0000993D0000}"/>
    <cellStyle name="Normal 2 3 3 3 7 2" xfId="15769" xr:uid="{00000000-0005-0000-0000-00009A3D0000}"/>
    <cellStyle name="Normal 2 3 3 3 7 2 2" xfId="15770" xr:uid="{00000000-0005-0000-0000-00009B3D0000}"/>
    <cellStyle name="Normal 2 3 3 3 7 3" xfId="15771" xr:uid="{00000000-0005-0000-0000-00009C3D0000}"/>
    <cellStyle name="Normal 2 3 3 3 8" xfId="15772" xr:uid="{00000000-0005-0000-0000-00009D3D0000}"/>
    <cellStyle name="Normal 2 3 3 3 8 2" xfId="15773" xr:uid="{00000000-0005-0000-0000-00009E3D0000}"/>
    <cellStyle name="Normal 2 3 3 3 8 2 2" xfId="15774" xr:uid="{00000000-0005-0000-0000-00009F3D0000}"/>
    <cellStyle name="Normal 2 3 3 3 8 3" xfId="15775" xr:uid="{00000000-0005-0000-0000-0000A03D0000}"/>
    <cellStyle name="Normal 2 3 3 3 9" xfId="15776" xr:uid="{00000000-0005-0000-0000-0000A13D0000}"/>
    <cellStyle name="Normal 2 3 3 3 9 2" xfId="15777" xr:uid="{00000000-0005-0000-0000-0000A23D0000}"/>
    <cellStyle name="Normal 2 3 3 4" xfId="15778" xr:uid="{00000000-0005-0000-0000-0000A33D0000}"/>
    <cellStyle name="Normal 2 3 3 4 2" xfId="15779" xr:uid="{00000000-0005-0000-0000-0000A43D0000}"/>
    <cellStyle name="Normal 2 3 3 4 2 2" xfId="15780" xr:uid="{00000000-0005-0000-0000-0000A53D0000}"/>
    <cellStyle name="Normal 2 3 3 4 2 2 2" xfId="15781" xr:uid="{00000000-0005-0000-0000-0000A63D0000}"/>
    <cellStyle name="Normal 2 3 3 4 2 2 2 2" xfId="15782" xr:uid="{00000000-0005-0000-0000-0000A73D0000}"/>
    <cellStyle name="Normal 2 3 3 4 2 2 3" xfId="15783" xr:uid="{00000000-0005-0000-0000-0000A83D0000}"/>
    <cellStyle name="Normal 2 3 3 4 2 3" xfId="15784" xr:uid="{00000000-0005-0000-0000-0000A93D0000}"/>
    <cellStyle name="Normal 2 3 3 4 2 3 2" xfId="15785" xr:uid="{00000000-0005-0000-0000-0000AA3D0000}"/>
    <cellStyle name="Normal 2 3 3 4 2 3 2 2" xfId="15786" xr:uid="{00000000-0005-0000-0000-0000AB3D0000}"/>
    <cellStyle name="Normal 2 3 3 4 2 3 3" xfId="15787" xr:uid="{00000000-0005-0000-0000-0000AC3D0000}"/>
    <cellStyle name="Normal 2 3 3 4 2 4" xfId="15788" xr:uid="{00000000-0005-0000-0000-0000AD3D0000}"/>
    <cellStyle name="Normal 2 3 3 4 2 4 2" xfId="15789" xr:uid="{00000000-0005-0000-0000-0000AE3D0000}"/>
    <cellStyle name="Normal 2 3 3 4 2 4 2 2" xfId="15790" xr:uid="{00000000-0005-0000-0000-0000AF3D0000}"/>
    <cellStyle name="Normal 2 3 3 4 2 4 3" xfId="15791" xr:uid="{00000000-0005-0000-0000-0000B03D0000}"/>
    <cellStyle name="Normal 2 3 3 4 2 5" xfId="15792" xr:uid="{00000000-0005-0000-0000-0000B13D0000}"/>
    <cellStyle name="Normal 2 3 3 4 2 5 2" xfId="15793" xr:uid="{00000000-0005-0000-0000-0000B23D0000}"/>
    <cellStyle name="Normal 2 3 3 4 2 6" xfId="15794" xr:uid="{00000000-0005-0000-0000-0000B33D0000}"/>
    <cellStyle name="Normal 2 3 3 4 2 6 2" xfId="15795" xr:uid="{00000000-0005-0000-0000-0000B43D0000}"/>
    <cellStyle name="Normal 2 3 3 4 2 7" xfId="15796" xr:uid="{00000000-0005-0000-0000-0000B53D0000}"/>
    <cellStyle name="Normal 2 3 3 4 3" xfId="15797" xr:uid="{00000000-0005-0000-0000-0000B63D0000}"/>
    <cellStyle name="Normal 2 3 3 4 3 2" xfId="15798" xr:uid="{00000000-0005-0000-0000-0000B73D0000}"/>
    <cellStyle name="Normal 2 3 3 4 3 2 2" xfId="15799" xr:uid="{00000000-0005-0000-0000-0000B83D0000}"/>
    <cellStyle name="Normal 2 3 3 4 3 2 2 2" xfId="15800" xr:uid="{00000000-0005-0000-0000-0000B93D0000}"/>
    <cellStyle name="Normal 2 3 3 4 3 2 3" xfId="15801" xr:uid="{00000000-0005-0000-0000-0000BA3D0000}"/>
    <cellStyle name="Normal 2 3 3 4 3 3" xfId="15802" xr:uid="{00000000-0005-0000-0000-0000BB3D0000}"/>
    <cellStyle name="Normal 2 3 3 4 3 3 2" xfId="15803" xr:uid="{00000000-0005-0000-0000-0000BC3D0000}"/>
    <cellStyle name="Normal 2 3 3 4 3 3 2 2" xfId="15804" xr:uid="{00000000-0005-0000-0000-0000BD3D0000}"/>
    <cellStyle name="Normal 2 3 3 4 3 3 3" xfId="15805" xr:uid="{00000000-0005-0000-0000-0000BE3D0000}"/>
    <cellStyle name="Normal 2 3 3 4 3 4" xfId="15806" xr:uid="{00000000-0005-0000-0000-0000BF3D0000}"/>
    <cellStyle name="Normal 2 3 3 4 3 4 2" xfId="15807" xr:uid="{00000000-0005-0000-0000-0000C03D0000}"/>
    <cellStyle name="Normal 2 3 3 4 3 4 2 2" xfId="15808" xr:uid="{00000000-0005-0000-0000-0000C13D0000}"/>
    <cellStyle name="Normal 2 3 3 4 3 4 3" xfId="15809" xr:uid="{00000000-0005-0000-0000-0000C23D0000}"/>
    <cellStyle name="Normal 2 3 3 4 3 5" xfId="15810" xr:uid="{00000000-0005-0000-0000-0000C33D0000}"/>
    <cellStyle name="Normal 2 3 3 4 3 5 2" xfId="15811" xr:uid="{00000000-0005-0000-0000-0000C43D0000}"/>
    <cellStyle name="Normal 2 3 3 4 3 6" xfId="15812" xr:uid="{00000000-0005-0000-0000-0000C53D0000}"/>
    <cellStyle name="Normal 2 3 3 4 3 6 2" xfId="15813" xr:uid="{00000000-0005-0000-0000-0000C63D0000}"/>
    <cellStyle name="Normal 2 3 3 4 3 7" xfId="15814" xr:uid="{00000000-0005-0000-0000-0000C73D0000}"/>
    <cellStyle name="Normal 2 3 3 4 4" xfId="15815" xr:uid="{00000000-0005-0000-0000-0000C83D0000}"/>
    <cellStyle name="Normal 2 3 3 4 4 2" xfId="15816" xr:uid="{00000000-0005-0000-0000-0000C93D0000}"/>
    <cellStyle name="Normal 2 3 3 4 4 2 2" xfId="15817" xr:uid="{00000000-0005-0000-0000-0000CA3D0000}"/>
    <cellStyle name="Normal 2 3 3 4 4 3" xfId="15818" xr:uid="{00000000-0005-0000-0000-0000CB3D0000}"/>
    <cellStyle name="Normal 2 3 3 4 5" xfId="15819" xr:uid="{00000000-0005-0000-0000-0000CC3D0000}"/>
    <cellStyle name="Normal 2 3 3 4 5 2" xfId="15820" xr:uid="{00000000-0005-0000-0000-0000CD3D0000}"/>
    <cellStyle name="Normal 2 3 3 4 5 2 2" xfId="15821" xr:uid="{00000000-0005-0000-0000-0000CE3D0000}"/>
    <cellStyle name="Normal 2 3 3 4 5 3" xfId="15822" xr:uid="{00000000-0005-0000-0000-0000CF3D0000}"/>
    <cellStyle name="Normal 2 3 3 4 6" xfId="15823" xr:uid="{00000000-0005-0000-0000-0000D03D0000}"/>
    <cellStyle name="Normal 2 3 3 4 6 2" xfId="15824" xr:uid="{00000000-0005-0000-0000-0000D13D0000}"/>
    <cellStyle name="Normal 2 3 3 4 6 2 2" xfId="15825" xr:uid="{00000000-0005-0000-0000-0000D23D0000}"/>
    <cellStyle name="Normal 2 3 3 4 6 3" xfId="15826" xr:uid="{00000000-0005-0000-0000-0000D33D0000}"/>
    <cellStyle name="Normal 2 3 3 4 7" xfId="15827" xr:uid="{00000000-0005-0000-0000-0000D43D0000}"/>
    <cellStyle name="Normal 2 3 3 4 7 2" xfId="15828" xr:uid="{00000000-0005-0000-0000-0000D53D0000}"/>
    <cellStyle name="Normal 2 3 3 4 8" xfId="15829" xr:uid="{00000000-0005-0000-0000-0000D63D0000}"/>
    <cellStyle name="Normal 2 3 3 4 8 2" xfId="15830" xr:uid="{00000000-0005-0000-0000-0000D73D0000}"/>
    <cellStyle name="Normal 2 3 3 4 9" xfId="15831" xr:uid="{00000000-0005-0000-0000-0000D83D0000}"/>
    <cellStyle name="Normal 2 3 3 5" xfId="15832" xr:uid="{00000000-0005-0000-0000-0000D93D0000}"/>
    <cellStyle name="Normal 2 3 3 5 2" xfId="15833" xr:uid="{00000000-0005-0000-0000-0000DA3D0000}"/>
    <cellStyle name="Normal 2 3 3 5 2 2" xfId="15834" xr:uid="{00000000-0005-0000-0000-0000DB3D0000}"/>
    <cellStyle name="Normal 2 3 3 5 2 2 2" xfId="15835" xr:uid="{00000000-0005-0000-0000-0000DC3D0000}"/>
    <cellStyle name="Normal 2 3 3 5 2 2 2 2" xfId="15836" xr:uid="{00000000-0005-0000-0000-0000DD3D0000}"/>
    <cellStyle name="Normal 2 3 3 5 2 2 3" xfId="15837" xr:uid="{00000000-0005-0000-0000-0000DE3D0000}"/>
    <cellStyle name="Normal 2 3 3 5 2 3" xfId="15838" xr:uid="{00000000-0005-0000-0000-0000DF3D0000}"/>
    <cellStyle name="Normal 2 3 3 5 2 3 2" xfId="15839" xr:uid="{00000000-0005-0000-0000-0000E03D0000}"/>
    <cellStyle name="Normal 2 3 3 5 2 3 2 2" xfId="15840" xr:uid="{00000000-0005-0000-0000-0000E13D0000}"/>
    <cellStyle name="Normal 2 3 3 5 2 3 3" xfId="15841" xr:uid="{00000000-0005-0000-0000-0000E23D0000}"/>
    <cellStyle name="Normal 2 3 3 5 2 4" xfId="15842" xr:uid="{00000000-0005-0000-0000-0000E33D0000}"/>
    <cellStyle name="Normal 2 3 3 5 2 4 2" xfId="15843" xr:uid="{00000000-0005-0000-0000-0000E43D0000}"/>
    <cellStyle name="Normal 2 3 3 5 2 4 2 2" xfId="15844" xr:uid="{00000000-0005-0000-0000-0000E53D0000}"/>
    <cellStyle name="Normal 2 3 3 5 2 4 3" xfId="15845" xr:uid="{00000000-0005-0000-0000-0000E63D0000}"/>
    <cellStyle name="Normal 2 3 3 5 2 5" xfId="15846" xr:uid="{00000000-0005-0000-0000-0000E73D0000}"/>
    <cellStyle name="Normal 2 3 3 5 2 5 2" xfId="15847" xr:uid="{00000000-0005-0000-0000-0000E83D0000}"/>
    <cellStyle name="Normal 2 3 3 5 2 6" xfId="15848" xr:uid="{00000000-0005-0000-0000-0000E93D0000}"/>
    <cellStyle name="Normal 2 3 3 5 2 6 2" xfId="15849" xr:uid="{00000000-0005-0000-0000-0000EA3D0000}"/>
    <cellStyle name="Normal 2 3 3 5 2 7" xfId="15850" xr:uid="{00000000-0005-0000-0000-0000EB3D0000}"/>
    <cellStyle name="Normal 2 3 3 5 3" xfId="15851" xr:uid="{00000000-0005-0000-0000-0000EC3D0000}"/>
    <cellStyle name="Normal 2 3 3 5 3 2" xfId="15852" xr:uid="{00000000-0005-0000-0000-0000ED3D0000}"/>
    <cellStyle name="Normal 2 3 3 5 3 2 2" xfId="15853" xr:uid="{00000000-0005-0000-0000-0000EE3D0000}"/>
    <cellStyle name="Normal 2 3 3 5 3 3" xfId="15854" xr:uid="{00000000-0005-0000-0000-0000EF3D0000}"/>
    <cellStyle name="Normal 2 3 3 5 4" xfId="15855" xr:uid="{00000000-0005-0000-0000-0000F03D0000}"/>
    <cellStyle name="Normal 2 3 3 5 4 2" xfId="15856" xr:uid="{00000000-0005-0000-0000-0000F13D0000}"/>
    <cellStyle name="Normal 2 3 3 5 4 2 2" xfId="15857" xr:uid="{00000000-0005-0000-0000-0000F23D0000}"/>
    <cellStyle name="Normal 2 3 3 5 4 3" xfId="15858" xr:uid="{00000000-0005-0000-0000-0000F33D0000}"/>
    <cellStyle name="Normal 2 3 3 5 5" xfId="15859" xr:uid="{00000000-0005-0000-0000-0000F43D0000}"/>
    <cellStyle name="Normal 2 3 3 5 5 2" xfId="15860" xr:uid="{00000000-0005-0000-0000-0000F53D0000}"/>
    <cellStyle name="Normal 2 3 3 5 5 2 2" xfId="15861" xr:uid="{00000000-0005-0000-0000-0000F63D0000}"/>
    <cellStyle name="Normal 2 3 3 5 5 3" xfId="15862" xr:uid="{00000000-0005-0000-0000-0000F73D0000}"/>
    <cellStyle name="Normal 2 3 3 5 6" xfId="15863" xr:uid="{00000000-0005-0000-0000-0000F83D0000}"/>
    <cellStyle name="Normal 2 3 3 5 6 2" xfId="15864" xr:uid="{00000000-0005-0000-0000-0000F93D0000}"/>
    <cellStyle name="Normal 2 3 3 5 7" xfId="15865" xr:uid="{00000000-0005-0000-0000-0000FA3D0000}"/>
    <cellStyle name="Normal 2 3 3 5 7 2" xfId="15866" xr:uid="{00000000-0005-0000-0000-0000FB3D0000}"/>
    <cellStyle name="Normal 2 3 3 5 8" xfId="15867" xr:uid="{00000000-0005-0000-0000-0000FC3D0000}"/>
    <cellStyle name="Normal 2 3 3 6" xfId="15868" xr:uid="{00000000-0005-0000-0000-0000FD3D0000}"/>
    <cellStyle name="Normal 2 3 3 6 2" xfId="15869" xr:uid="{00000000-0005-0000-0000-0000FE3D0000}"/>
    <cellStyle name="Normal 2 3 3 6 2 2" xfId="15870" xr:uid="{00000000-0005-0000-0000-0000FF3D0000}"/>
    <cellStyle name="Normal 2 3 3 6 2 2 2" xfId="15871" xr:uid="{00000000-0005-0000-0000-0000003E0000}"/>
    <cellStyle name="Normal 2 3 3 6 2 3" xfId="15872" xr:uid="{00000000-0005-0000-0000-0000013E0000}"/>
    <cellStyle name="Normal 2 3 3 6 3" xfId="15873" xr:uid="{00000000-0005-0000-0000-0000023E0000}"/>
    <cellStyle name="Normal 2 3 3 6 3 2" xfId="15874" xr:uid="{00000000-0005-0000-0000-0000033E0000}"/>
    <cellStyle name="Normal 2 3 3 6 3 2 2" xfId="15875" xr:uid="{00000000-0005-0000-0000-0000043E0000}"/>
    <cellStyle name="Normal 2 3 3 6 3 3" xfId="15876" xr:uid="{00000000-0005-0000-0000-0000053E0000}"/>
    <cellStyle name="Normal 2 3 3 6 4" xfId="15877" xr:uid="{00000000-0005-0000-0000-0000063E0000}"/>
    <cellStyle name="Normal 2 3 3 6 4 2" xfId="15878" xr:uid="{00000000-0005-0000-0000-0000073E0000}"/>
    <cellStyle name="Normal 2 3 3 6 4 2 2" xfId="15879" xr:uid="{00000000-0005-0000-0000-0000083E0000}"/>
    <cellStyle name="Normal 2 3 3 6 4 3" xfId="15880" xr:uid="{00000000-0005-0000-0000-0000093E0000}"/>
    <cellStyle name="Normal 2 3 3 6 5" xfId="15881" xr:uid="{00000000-0005-0000-0000-00000A3E0000}"/>
    <cellStyle name="Normal 2 3 3 6 5 2" xfId="15882" xr:uid="{00000000-0005-0000-0000-00000B3E0000}"/>
    <cellStyle name="Normal 2 3 3 6 6" xfId="15883" xr:uid="{00000000-0005-0000-0000-00000C3E0000}"/>
    <cellStyle name="Normal 2 3 3 6 6 2" xfId="15884" xr:uid="{00000000-0005-0000-0000-00000D3E0000}"/>
    <cellStyle name="Normal 2 3 3 6 7" xfId="15885" xr:uid="{00000000-0005-0000-0000-00000E3E0000}"/>
    <cellStyle name="Normal 2 3 3 7" xfId="15886" xr:uid="{00000000-0005-0000-0000-00000F3E0000}"/>
    <cellStyle name="Normal 2 3 3 7 2" xfId="15887" xr:uid="{00000000-0005-0000-0000-0000103E0000}"/>
    <cellStyle name="Normal 2 3 3 7 2 2" xfId="15888" xr:uid="{00000000-0005-0000-0000-0000113E0000}"/>
    <cellStyle name="Normal 2 3 3 7 2 2 2" xfId="15889" xr:uid="{00000000-0005-0000-0000-0000123E0000}"/>
    <cellStyle name="Normal 2 3 3 7 2 3" xfId="15890" xr:uid="{00000000-0005-0000-0000-0000133E0000}"/>
    <cellStyle name="Normal 2 3 3 7 3" xfId="15891" xr:uid="{00000000-0005-0000-0000-0000143E0000}"/>
    <cellStyle name="Normal 2 3 3 7 3 2" xfId="15892" xr:uid="{00000000-0005-0000-0000-0000153E0000}"/>
    <cellStyle name="Normal 2 3 3 7 3 2 2" xfId="15893" xr:uid="{00000000-0005-0000-0000-0000163E0000}"/>
    <cellStyle name="Normal 2 3 3 7 3 3" xfId="15894" xr:uid="{00000000-0005-0000-0000-0000173E0000}"/>
    <cellStyle name="Normal 2 3 3 7 4" xfId="15895" xr:uid="{00000000-0005-0000-0000-0000183E0000}"/>
    <cellStyle name="Normal 2 3 3 7 4 2" xfId="15896" xr:uid="{00000000-0005-0000-0000-0000193E0000}"/>
    <cellStyle name="Normal 2 3 3 7 4 2 2" xfId="15897" xr:uid="{00000000-0005-0000-0000-00001A3E0000}"/>
    <cellStyle name="Normal 2 3 3 7 4 3" xfId="15898" xr:uid="{00000000-0005-0000-0000-00001B3E0000}"/>
    <cellStyle name="Normal 2 3 3 7 5" xfId="15899" xr:uid="{00000000-0005-0000-0000-00001C3E0000}"/>
    <cellStyle name="Normal 2 3 3 7 5 2" xfId="15900" xr:uid="{00000000-0005-0000-0000-00001D3E0000}"/>
    <cellStyle name="Normal 2 3 3 7 6" xfId="15901" xr:uid="{00000000-0005-0000-0000-00001E3E0000}"/>
    <cellStyle name="Normal 2 3 3 7 6 2" xfId="15902" xr:uid="{00000000-0005-0000-0000-00001F3E0000}"/>
    <cellStyle name="Normal 2 3 3 7 7" xfId="15903" xr:uid="{00000000-0005-0000-0000-0000203E0000}"/>
    <cellStyle name="Normal 2 3 3 8" xfId="15904" xr:uid="{00000000-0005-0000-0000-0000213E0000}"/>
    <cellStyle name="Normal 2 3 3 8 2" xfId="15905" xr:uid="{00000000-0005-0000-0000-0000223E0000}"/>
    <cellStyle name="Normal 2 3 3 8 2 2" xfId="15906" xr:uid="{00000000-0005-0000-0000-0000233E0000}"/>
    <cellStyle name="Normal 2 3 3 8 3" xfId="15907" xr:uid="{00000000-0005-0000-0000-0000243E0000}"/>
    <cellStyle name="Normal 2 3 3 9" xfId="15908" xr:uid="{00000000-0005-0000-0000-0000253E0000}"/>
    <cellStyle name="Normal 2 3 3 9 2" xfId="15909" xr:uid="{00000000-0005-0000-0000-0000263E0000}"/>
    <cellStyle name="Normal 2 3 3 9 2 2" xfId="15910" xr:uid="{00000000-0005-0000-0000-0000273E0000}"/>
    <cellStyle name="Normal 2 3 3 9 3" xfId="15911" xr:uid="{00000000-0005-0000-0000-0000283E0000}"/>
    <cellStyle name="Normal 2 3 3_Confidential Information" xfId="15912" xr:uid="{00000000-0005-0000-0000-0000293E0000}"/>
    <cellStyle name="Normal 2 3 4" xfId="15913" xr:uid="{00000000-0005-0000-0000-00002A3E0000}"/>
    <cellStyle name="Normal 2 3 4 10" xfId="15914" xr:uid="{00000000-0005-0000-0000-00002B3E0000}"/>
    <cellStyle name="Normal 2 3 4 10 2" xfId="15915" xr:uid="{00000000-0005-0000-0000-00002C3E0000}"/>
    <cellStyle name="Normal 2 3 4 11" xfId="15916" xr:uid="{00000000-0005-0000-0000-00002D3E0000}"/>
    <cellStyle name="Normal 2 3 4 2" xfId="15917" xr:uid="{00000000-0005-0000-0000-00002E3E0000}"/>
    <cellStyle name="Normal 2 3 4 2 2" xfId="15918" xr:uid="{00000000-0005-0000-0000-00002F3E0000}"/>
    <cellStyle name="Normal 2 3 4 2 2 2" xfId="15919" xr:uid="{00000000-0005-0000-0000-0000303E0000}"/>
    <cellStyle name="Normal 2 3 4 2 2 2 2" xfId="15920" xr:uid="{00000000-0005-0000-0000-0000313E0000}"/>
    <cellStyle name="Normal 2 3 4 2 2 2 2 2" xfId="15921" xr:uid="{00000000-0005-0000-0000-0000323E0000}"/>
    <cellStyle name="Normal 2 3 4 2 2 2 3" xfId="15922" xr:uid="{00000000-0005-0000-0000-0000333E0000}"/>
    <cellStyle name="Normal 2 3 4 2 2 3" xfId="15923" xr:uid="{00000000-0005-0000-0000-0000343E0000}"/>
    <cellStyle name="Normal 2 3 4 2 2 3 2" xfId="15924" xr:uid="{00000000-0005-0000-0000-0000353E0000}"/>
    <cellStyle name="Normal 2 3 4 2 2 3 2 2" xfId="15925" xr:uid="{00000000-0005-0000-0000-0000363E0000}"/>
    <cellStyle name="Normal 2 3 4 2 2 3 3" xfId="15926" xr:uid="{00000000-0005-0000-0000-0000373E0000}"/>
    <cellStyle name="Normal 2 3 4 2 2 4" xfId="15927" xr:uid="{00000000-0005-0000-0000-0000383E0000}"/>
    <cellStyle name="Normal 2 3 4 2 2 4 2" xfId="15928" xr:uid="{00000000-0005-0000-0000-0000393E0000}"/>
    <cellStyle name="Normal 2 3 4 2 2 4 2 2" xfId="15929" xr:uid="{00000000-0005-0000-0000-00003A3E0000}"/>
    <cellStyle name="Normal 2 3 4 2 2 4 3" xfId="15930" xr:uid="{00000000-0005-0000-0000-00003B3E0000}"/>
    <cellStyle name="Normal 2 3 4 2 2 5" xfId="15931" xr:uid="{00000000-0005-0000-0000-00003C3E0000}"/>
    <cellStyle name="Normal 2 3 4 2 2 5 2" xfId="15932" xr:uid="{00000000-0005-0000-0000-00003D3E0000}"/>
    <cellStyle name="Normal 2 3 4 2 2 6" xfId="15933" xr:uid="{00000000-0005-0000-0000-00003E3E0000}"/>
    <cellStyle name="Normal 2 3 4 2 2 6 2" xfId="15934" xr:uid="{00000000-0005-0000-0000-00003F3E0000}"/>
    <cellStyle name="Normal 2 3 4 2 2 7" xfId="15935" xr:uid="{00000000-0005-0000-0000-0000403E0000}"/>
    <cellStyle name="Normal 2 3 4 2 3" xfId="15936" xr:uid="{00000000-0005-0000-0000-0000413E0000}"/>
    <cellStyle name="Normal 2 3 4 2 3 2" xfId="15937" xr:uid="{00000000-0005-0000-0000-0000423E0000}"/>
    <cellStyle name="Normal 2 3 4 2 3 2 2" xfId="15938" xr:uid="{00000000-0005-0000-0000-0000433E0000}"/>
    <cellStyle name="Normal 2 3 4 2 3 2 2 2" xfId="15939" xr:uid="{00000000-0005-0000-0000-0000443E0000}"/>
    <cellStyle name="Normal 2 3 4 2 3 2 3" xfId="15940" xr:uid="{00000000-0005-0000-0000-0000453E0000}"/>
    <cellStyle name="Normal 2 3 4 2 3 3" xfId="15941" xr:uid="{00000000-0005-0000-0000-0000463E0000}"/>
    <cellStyle name="Normal 2 3 4 2 3 3 2" xfId="15942" xr:uid="{00000000-0005-0000-0000-0000473E0000}"/>
    <cellStyle name="Normal 2 3 4 2 3 3 2 2" xfId="15943" xr:uid="{00000000-0005-0000-0000-0000483E0000}"/>
    <cellStyle name="Normal 2 3 4 2 3 3 3" xfId="15944" xr:uid="{00000000-0005-0000-0000-0000493E0000}"/>
    <cellStyle name="Normal 2 3 4 2 3 4" xfId="15945" xr:uid="{00000000-0005-0000-0000-00004A3E0000}"/>
    <cellStyle name="Normal 2 3 4 2 3 4 2" xfId="15946" xr:uid="{00000000-0005-0000-0000-00004B3E0000}"/>
    <cellStyle name="Normal 2 3 4 2 3 4 2 2" xfId="15947" xr:uid="{00000000-0005-0000-0000-00004C3E0000}"/>
    <cellStyle name="Normal 2 3 4 2 3 4 3" xfId="15948" xr:uid="{00000000-0005-0000-0000-00004D3E0000}"/>
    <cellStyle name="Normal 2 3 4 2 3 5" xfId="15949" xr:uid="{00000000-0005-0000-0000-00004E3E0000}"/>
    <cellStyle name="Normal 2 3 4 2 3 5 2" xfId="15950" xr:uid="{00000000-0005-0000-0000-00004F3E0000}"/>
    <cellStyle name="Normal 2 3 4 2 3 6" xfId="15951" xr:uid="{00000000-0005-0000-0000-0000503E0000}"/>
    <cellStyle name="Normal 2 3 4 2 3 6 2" xfId="15952" xr:uid="{00000000-0005-0000-0000-0000513E0000}"/>
    <cellStyle name="Normal 2 3 4 2 3 7" xfId="15953" xr:uid="{00000000-0005-0000-0000-0000523E0000}"/>
    <cellStyle name="Normal 2 3 4 2 4" xfId="15954" xr:uid="{00000000-0005-0000-0000-0000533E0000}"/>
    <cellStyle name="Normal 2 3 4 2 4 2" xfId="15955" xr:uid="{00000000-0005-0000-0000-0000543E0000}"/>
    <cellStyle name="Normal 2 3 4 2 4 2 2" xfId="15956" xr:uid="{00000000-0005-0000-0000-0000553E0000}"/>
    <cellStyle name="Normal 2 3 4 2 4 3" xfId="15957" xr:uid="{00000000-0005-0000-0000-0000563E0000}"/>
    <cellStyle name="Normal 2 3 4 2 5" xfId="15958" xr:uid="{00000000-0005-0000-0000-0000573E0000}"/>
    <cellStyle name="Normal 2 3 4 2 5 2" xfId="15959" xr:uid="{00000000-0005-0000-0000-0000583E0000}"/>
    <cellStyle name="Normal 2 3 4 2 5 2 2" xfId="15960" xr:uid="{00000000-0005-0000-0000-0000593E0000}"/>
    <cellStyle name="Normal 2 3 4 2 5 3" xfId="15961" xr:uid="{00000000-0005-0000-0000-00005A3E0000}"/>
    <cellStyle name="Normal 2 3 4 2 6" xfId="15962" xr:uid="{00000000-0005-0000-0000-00005B3E0000}"/>
    <cellStyle name="Normal 2 3 4 2 6 2" xfId="15963" xr:uid="{00000000-0005-0000-0000-00005C3E0000}"/>
    <cellStyle name="Normal 2 3 4 2 6 2 2" xfId="15964" xr:uid="{00000000-0005-0000-0000-00005D3E0000}"/>
    <cellStyle name="Normal 2 3 4 2 6 3" xfId="15965" xr:uid="{00000000-0005-0000-0000-00005E3E0000}"/>
    <cellStyle name="Normal 2 3 4 2 7" xfId="15966" xr:uid="{00000000-0005-0000-0000-00005F3E0000}"/>
    <cellStyle name="Normal 2 3 4 2 7 2" xfId="15967" xr:uid="{00000000-0005-0000-0000-0000603E0000}"/>
    <cellStyle name="Normal 2 3 4 2 8" xfId="15968" xr:uid="{00000000-0005-0000-0000-0000613E0000}"/>
    <cellStyle name="Normal 2 3 4 2 8 2" xfId="15969" xr:uid="{00000000-0005-0000-0000-0000623E0000}"/>
    <cellStyle name="Normal 2 3 4 2 9" xfId="15970" xr:uid="{00000000-0005-0000-0000-0000633E0000}"/>
    <cellStyle name="Normal 2 3 4 3" xfId="15971" xr:uid="{00000000-0005-0000-0000-0000643E0000}"/>
    <cellStyle name="Normal 2 3 4 3 2" xfId="15972" xr:uid="{00000000-0005-0000-0000-0000653E0000}"/>
    <cellStyle name="Normal 2 3 4 3 2 2" xfId="15973" xr:uid="{00000000-0005-0000-0000-0000663E0000}"/>
    <cellStyle name="Normal 2 3 4 3 2 2 2" xfId="15974" xr:uid="{00000000-0005-0000-0000-0000673E0000}"/>
    <cellStyle name="Normal 2 3 4 3 2 2 2 2" xfId="15975" xr:uid="{00000000-0005-0000-0000-0000683E0000}"/>
    <cellStyle name="Normal 2 3 4 3 2 2 3" xfId="15976" xr:uid="{00000000-0005-0000-0000-0000693E0000}"/>
    <cellStyle name="Normal 2 3 4 3 2 3" xfId="15977" xr:uid="{00000000-0005-0000-0000-00006A3E0000}"/>
    <cellStyle name="Normal 2 3 4 3 2 3 2" xfId="15978" xr:uid="{00000000-0005-0000-0000-00006B3E0000}"/>
    <cellStyle name="Normal 2 3 4 3 2 3 2 2" xfId="15979" xr:uid="{00000000-0005-0000-0000-00006C3E0000}"/>
    <cellStyle name="Normal 2 3 4 3 2 3 3" xfId="15980" xr:uid="{00000000-0005-0000-0000-00006D3E0000}"/>
    <cellStyle name="Normal 2 3 4 3 2 4" xfId="15981" xr:uid="{00000000-0005-0000-0000-00006E3E0000}"/>
    <cellStyle name="Normal 2 3 4 3 2 4 2" xfId="15982" xr:uid="{00000000-0005-0000-0000-00006F3E0000}"/>
    <cellStyle name="Normal 2 3 4 3 2 4 2 2" xfId="15983" xr:uid="{00000000-0005-0000-0000-0000703E0000}"/>
    <cellStyle name="Normal 2 3 4 3 2 4 3" xfId="15984" xr:uid="{00000000-0005-0000-0000-0000713E0000}"/>
    <cellStyle name="Normal 2 3 4 3 2 5" xfId="15985" xr:uid="{00000000-0005-0000-0000-0000723E0000}"/>
    <cellStyle name="Normal 2 3 4 3 2 5 2" xfId="15986" xr:uid="{00000000-0005-0000-0000-0000733E0000}"/>
    <cellStyle name="Normal 2 3 4 3 2 6" xfId="15987" xr:uid="{00000000-0005-0000-0000-0000743E0000}"/>
    <cellStyle name="Normal 2 3 4 3 2 6 2" xfId="15988" xr:uid="{00000000-0005-0000-0000-0000753E0000}"/>
    <cellStyle name="Normal 2 3 4 3 2 7" xfId="15989" xr:uid="{00000000-0005-0000-0000-0000763E0000}"/>
    <cellStyle name="Normal 2 3 4 3 3" xfId="15990" xr:uid="{00000000-0005-0000-0000-0000773E0000}"/>
    <cellStyle name="Normal 2 3 4 3 3 2" xfId="15991" xr:uid="{00000000-0005-0000-0000-0000783E0000}"/>
    <cellStyle name="Normal 2 3 4 3 3 2 2" xfId="15992" xr:uid="{00000000-0005-0000-0000-0000793E0000}"/>
    <cellStyle name="Normal 2 3 4 3 3 3" xfId="15993" xr:uid="{00000000-0005-0000-0000-00007A3E0000}"/>
    <cellStyle name="Normal 2 3 4 3 4" xfId="15994" xr:uid="{00000000-0005-0000-0000-00007B3E0000}"/>
    <cellStyle name="Normal 2 3 4 3 4 2" xfId="15995" xr:uid="{00000000-0005-0000-0000-00007C3E0000}"/>
    <cellStyle name="Normal 2 3 4 3 4 2 2" xfId="15996" xr:uid="{00000000-0005-0000-0000-00007D3E0000}"/>
    <cellStyle name="Normal 2 3 4 3 4 3" xfId="15997" xr:uid="{00000000-0005-0000-0000-00007E3E0000}"/>
    <cellStyle name="Normal 2 3 4 3 5" xfId="15998" xr:uid="{00000000-0005-0000-0000-00007F3E0000}"/>
    <cellStyle name="Normal 2 3 4 3 5 2" xfId="15999" xr:uid="{00000000-0005-0000-0000-0000803E0000}"/>
    <cellStyle name="Normal 2 3 4 3 5 2 2" xfId="16000" xr:uid="{00000000-0005-0000-0000-0000813E0000}"/>
    <cellStyle name="Normal 2 3 4 3 5 3" xfId="16001" xr:uid="{00000000-0005-0000-0000-0000823E0000}"/>
    <cellStyle name="Normal 2 3 4 3 6" xfId="16002" xr:uid="{00000000-0005-0000-0000-0000833E0000}"/>
    <cellStyle name="Normal 2 3 4 3 6 2" xfId="16003" xr:uid="{00000000-0005-0000-0000-0000843E0000}"/>
    <cellStyle name="Normal 2 3 4 3 7" xfId="16004" xr:uid="{00000000-0005-0000-0000-0000853E0000}"/>
    <cellStyle name="Normal 2 3 4 3 7 2" xfId="16005" xr:uid="{00000000-0005-0000-0000-0000863E0000}"/>
    <cellStyle name="Normal 2 3 4 3 8" xfId="16006" xr:uid="{00000000-0005-0000-0000-0000873E0000}"/>
    <cellStyle name="Normal 2 3 4 4" xfId="16007" xr:uid="{00000000-0005-0000-0000-0000883E0000}"/>
    <cellStyle name="Normal 2 3 4 4 2" xfId="16008" xr:uid="{00000000-0005-0000-0000-0000893E0000}"/>
    <cellStyle name="Normal 2 3 4 4 2 2" xfId="16009" xr:uid="{00000000-0005-0000-0000-00008A3E0000}"/>
    <cellStyle name="Normal 2 3 4 4 2 2 2" xfId="16010" xr:uid="{00000000-0005-0000-0000-00008B3E0000}"/>
    <cellStyle name="Normal 2 3 4 4 2 3" xfId="16011" xr:uid="{00000000-0005-0000-0000-00008C3E0000}"/>
    <cellStyle name="Normal 2 3 4 4 3" xfId="16012" xr:uid="{00000000-0005-0000-0000-00008D3E0000}"/>
    <cellStyle name="Normal 2 3 4 4 3 2" xfId="16013" xr:uid="{00000000-0005-0000-0000-00008E3E0000}"/>
    <cellStyle name="Normal 2 3 4 4 3 2 2" xfId="16014" xr:uid="{00000000-0005-0000-0000-00008F3E0000}"/>
    <cellStyle name="Normal 2 3 4 4 3 3" xfId="16015" xr:uid="{00000000-0005-0000-0000-0000903E0000}"/>
    <cellStyle name="Normal 2 3 4 4 4" xfId="16016" xr:uid="{00000000-0005-0000-0000-0000913E0000}"/>
    <cellStyle name="Normal 2 3 4 4 4 2" xfId="16017" xr:uid="{00000000-0005-0000-0000-0000923E0000}"/>
    <cellStyle name="Normal 2 3 4 4 4 2 2" xfId="16018" xr:uid="{00000000-0005-0000-0000-0000933E0000}"/>
    <cellStyle name="Normal 2 3 4 4 4 3" xfId="16019" xr:uid="{00000000-0005-0000-0000-0000943E0000}"/>
    <cellStyle name="Normal 2 3 4 4 5" xfId="16020" xr:uid="{00000000-0005-0000-0000-0000953E0000}"/>
    <cellStyle name="Normal 2 3 4 4 5 2" xfId="16021" xr:uid="{00000000-0005-0000-0000-0000963E0000}"/>
    <cellStyle name="Normal 2 3 4 4 6" xfId="16022" xr:uid="{00000000-0005-0000-0000-0000973E0000}"/>
    <cellStyle name="Normal 2 3 4 4 6 2" xfId="16023" xr:uid="{00000000-0005-0000-0000-0000983E0000}"/>
    <cellStyle name="Normal 2 3 4 4 7" xfId="16024" xr:uid="{00000000-0005-0000-0000-0000993E0000}"/>
    <cellStyle name="Normal 2 3 4 5" xfId="16025" xr:uid="{00000000-0005-0000-0000-00009A3E0000}"/>
    <cellStyle name="Normal 2 3 4 5 2" xfId="16026" xr:uid="{00000000-0005-0000-0000-00009B3E0000}"/>
    <cellStyle name="Normal 2 3 4 5 2 2" xfId="16027" xr:uid="{00000000-0005-0000-0000-00009C3E0000}"/>
    <cellStyle name="Normal 2 3 4 5 2 2 2" xfId="16028" xr:uid="{00000000-0005-0000-0000-00009D3E0000}"/>
    <cellStyle name="Normal 2 3 4 5 2 3" xfId="16029" xr:uid="{00000000-0005-0000-0000-00009E3E0000}"/>
    <cellStyle name="Normal 2 3 4 5 3" xfId="16030" xr:uid="{00000000-0005-0000-0000-00009F3E0000}"/>
    <cellStyle name="Normal 2 3 4 5 3 2" xfId="16031" xr:uid="{00000000-0005-0000-0000-0000A03E0000}"/>
    <cellStyle name="Normal 2 3 4 5 3 2 2" xfId="16032" xr:uid="{00000000-0005-0000-0000-0000A13E0000}"/>
    <cellStyle name="Normal 2 3 4 5 3 3" xfId="16033" xr:uid="{00000000-0005-0000-0000-0000A23E0000}"/>
    <cellStyle name="Normal 2 3 4 5 4" xfId="16034" xr:uid="{00000000-0005-0000-0000-0000A33E0000}"/>
    <cellStyle name="Normal 2 3 4 5 4 2" xfId="16035" xr:uid="{00000000-0005-0000-0000-0000A43E0000}"/>
    <cellStyle name="Normal 2 3 4 5 4 2 2" xfId="16036" xr:uid="{00000000-0005-0000-0000-0000A53E0000}"/>
    <cellStyle name="Normal 2 3 4 5 4 3" xfId="16037" xr:uid="{00000000-0005-0000-0000-0000A63E0000}"/>
    <cellStyle name="Normal 2 3 4 5 5" xfId="16038" xr:uid="{00000000-0005-0000-0000-0000A73E0000}"/>
    <cellStyle name="Normal 2 3 4 5 5 2" xfId="16039" xr:uid="{00000000-0005-0000-0000-0000A83E0000}"/>
    <cellStyle name="Normal 2 3 4 5 6" xfId="16040" xr:uid="{00000000-0005-0000-0000-0000A93E0000}"/>
    <cellStyle name="Normal 2 3 4 5 6 2" xfId="16041" xr:uid="{00000000-0005-0000-0000-0000AA3E0000}"/>
    <cellStyle name="Normal 2 3 4 5 7" xfId="16042" xr:uid="{00000000-0005-0000-0000-0000AB3E0000}"/>
    <cellStyle name="Normal 2 3 4 6" xfId="16043" xr:uid="{00000000-0005-0000-0000-0000AC3E0000}"/>
    <cellStyle name="Normal 2 3 4 6 2" xfId="16044" xr:uid="{00000000-0005-0000-0000-0000AD3E0000}"/>
    <cellStyle name="Normal 2 3 4 6 2 2" xfId="16045" xr:uid="{00000000-0005-0000-0000-0000AE3E0000}"/>
    <cellStyle name="Normal 2 3 4 6 3" xfId="16046" xr:uid="{00000000-0005-0000-0000-0000AF3E0000}"/>
    <cellStyle name="Normal 2 3 4 7" xfId="16047" xr:uid="{00000000-0005-0000-0000-0000B03E0000}"/>
    <cellStyle name="Normal 2 3 4 7 2" xfId="16048" xr:uid="{00000000-0005-0000-0000-0000B13E0000}"/>
    <cellStyle name="Normal 2 3 4 7 2 2" xfId="16049" xr:uid="{00000000-0005-0000-0000-0000B23E0000}"/>
    <cellStyle name="Normal 2 3 4 7 3" xfId="16050" xr:uid="{00000000-0005-0000-0000-0000B33E0000}"/>
    <cellStyle name="Normal 2 3 4 8" xfId="16051" xr:uid="{00000000-0005-0000-0000-0000B43E0000}"/>
    <cellStyle name="Normal 2 3 4 8 2" xfId="16052" xr:uid="{00000000-0005-0000-0000-0000B53E0000}"/>
    <cellStyle name="Normal 2 3 4 8 2 2" xfId="16053" xr:uid="{00000000-0005-0000-0000-0000B63E0000}"/>
    <cellStyle name="Normal 2 3 4 8 3" xfId="16054" xr:uid="{00000000-0005-0000-0000-0000B73E0000}"/>
    <cellStyle name="Normal 2 3 4 9" xfId="16055" xr:uid="{00000000-0005-0000-0000-0000B83E0000}"/>
    <cellStyle name="Normal 2 3 4 9 2" xfId="16056" xr:uid="{00000000-0005-0000-0000-0000B93E0000}"/>
    <cellStyle name="Normal 2 3 5" xfId="16057" xr:uid="{00000000-0005-0000-0000-0000BA3E0000}"/>
    <cellStyle name="Normal 2 3 5 10" xfId="16058" xr:uid="{00000000-0005-0000-0000-0000BB3E0000}"/>
    <cellStyle name="Normal 2 3 5 10 2" xfId="16059" xr:uid="{00000000-0005-0000-0000-0000BC3E0000}"/>
    <cellStyle name="Normal 2 3 5 11" xfId="16060" xr:uid="{00000000-0005-0000-0000-0000BD3E0000}"/>
    <cellStyle name="Normal 2 3 5 2" xfId="16061" xr:uid="{00000000-0005-0000-0000-0000BE3E0000}"/>
    <cellStyle name="Normal 2 3 5 2 2" xfId="16062" xr:uid="{00000000-0005-0000-0000-0000BF3E0000}"/>
    <cellStyle name="Normal 2 3 5 2 2 2" xfId="16063" xr:uid="{00000000-0005-0000-0000-0000C03E0000}"/>
    <cellStyle name="Normal 2 3 5 2 2 2 2" xfId="16064" xr:uid="{00000000-0005-0000-0000-0000C13E0000}"/>
    <cellStyle name="Normal 2 3 5 2 2 2 2 2" xfId="16065" xr:uid="{00000000-0005-0000-0000-0000C23E0000}"/>
    <cellStyle name="Normal 2 3 5 2 2 2 3" xfId="16066" xr:uid="{00000000-0005-0000-0000-0000C33E0000}"/>
    <cellStyle name="Normal 2 3 5 2 2 3" xfId="16067" xr:uid="{00000000-0005-0000-0000-0000C43E0000}"/>
    <cellStyle name="Normal 2 3 5 2 2 3 2" xfId="16068" xr:uid="{00000000-0005-0000-0000-0000C53E0000}"/>
    <cellStyle name="Normal 2 3 5 2 2 3 2 2" xfId="16069" xr:uid="{00000000-0005-0000-0000-0000C63E0000}"/>
    <cellStyle name="Normal 2 3 5 2 2 3 3" xfId="16070" xr:uid="{00000000-0005-0000-0000-0000C73E0000}"/>
    <cellStyle name="Normal 2 3 5 2 2 4" xfId="16071" xr:uid="{00000000-0005-0000-0000-0000C83E0000}"/>
    <cellStyle name="Normal 2 3 5 2 2 4 2" xfId="16072" xr:uid="{00000000-0005-0000-0000-0000C93E0000}"/>
    <cellStyle name="Normal 2 3 5 2 2 4 2 2" xfId="16073" xr:uid="{00000000-0005-0000-0000-0000CA3E0000}"/>
    <cellStyle name="Normal 2 3 5 2 2 4 3" xfId="16074" xr:uid="{00000000-0005-0000-0000-0000CB3E0000}"/>
    <cellStyle name="Normal 2 3 5 2 2 5" xfId="16075" xr:uid="{00000000-0005-0000-0000-0000CC3E0000}"/>
    <cellStyle name="Normal 2 3 5 2 2 5 2" xfId="16076" xr:uid="{00000000-0005-0000-0000-0000CD3E0000}"/>
    <cellStyle name="Normal 2 3 5 2 2 6" xfId="16077" xr:uid="{00000000-0005-0000-0000-0000CE3E0000}"/>
    <cellStyle name="Normal 2 3 5 2 2 6 2" xfId="16078" xr:uid="{00000000-0005-0000-0000-0000CF3E0000}"/>
    <cellStyle name="Normal 2 3 5 2 2 7" xfId="16079" xr:uid="{00000000-0005-0000-0000-0000D03E0000}"/>
    <cellStyle name="Normal 2 3 5 2 3" xfId="16080" xr:uid="{00000000-0005-0000-0000-0000D13E0000}"/>
    <cellStyle name="Normal 2 3 5 2 3 2" xfId="16081" xr:uid="{00000000-0005-0000-0000-0000D23E0000}"/>
    <cellStyle name="Normal 2 3 5 2 3 2 2" xfId="16082" xr:uid="{00000000-0005-0000-0000-0000D33E0000}"/>
    <cellStyle name="Normal 2 3 5 2 3 2 2 2" xfId="16083" xr:uid="{00000000-0005-0000-0000-0000D43E0000}"/>
    <cellStyle name="Normal 2 3 5 2 3 2 3" xfId="16084" xr:uid="{00000000-0005-0000-0000-0000D53E0000}"/>
    <cellStyle name="Normal 2 3 5 2 3 3" xfId="16085" xr:uid="{00000000-0005-0000-0000-0000D63E0000}"/>
    <cellStyle name="Normal 2 3 5 2 3 3 2" xfId="16086" xr:uid="{00000000-0005-0000-0000-0000D73E0000}"/>
    <cellStyle name="Normal 2 3 5 2 3 3 2 2" xfId="16087" xr:uid="{00000000-0005-0000-0000-0000D83E0000}"/>
    <cellStyle name="Normal 2 3 5 2 3 3 3" xfId="16088" xr:uid="{00000000-0005-0000-0000-0000D93E0000}"/>
    <cellStyle name="Normal 2 3 5 2 3 4" xfId="16089" xr:uid="{00000000-0005-0000-0000-0000DA3E0000}"/>
    <cellStyle name="Normal 2 3 5 2 3 4 2" xfId="16090" xr:uid="{00000000-0005-0000-0000-0000DB3E0000}"/>
    <cellStyle name="Normal 2 3 5 2 3 4 2 2" xfId="16091" xr:uid="{00000000-0005-0000-0000-0000DC3E0000}"/>
    <cellStyle name="Normal 2 3 5 2 3 4 3" xfId="16092" xr:uid="{00000000-0005-0000-0000-0000DD3E0000}"/>
    <cellStyle name="Normal 2 3 5 2 3 5" xfId="16093" xr:uid="{00000000-0005-0000-0000-0000DE3E0000}"/>
    <cellStyle name="Normal 2 3 5 2 3 5 2" xfId="16094" xr:uid="{00000000-0005-0000-0000-0000DF3E0000}"/>
    <cellStyle name="Normal 2 3 5 2 3 6" xfId="16095" xr:uid="{00000000-0005-0000-0000-0000E03E0000}"/>
    <cellStyle name="Normal 2 3 5 2 3 6 2" xfId="16096" xr:uid="{00000000-0005-0000-0000-0000E13E0000}"/>
    <cellStyle name="Normal 2 3 5 2 3 7" xfId="16097" xr:uid="{00000000-0005-0000-0000-0000E23E0000}"/>
    <cellStyle name="Normal 2 3 5 2 4" xfId="16098" xr:uid="{00000000-0005-0000-0000-0000E33E0000}"/>
    <cellStyle name="Normal 2 3 5 2 4 2" xfId="16099" xr:uid="{00000000-0005-0000-0000-0000E43E0000}"/>
    <cellStyle name="Normal 2 3 5 2 4 2 2" xfId="16100" xr:uid="{00000000-0005-0000-0000-0000E53E0000}"/>
    <cellStyle name="Normal 2 3 5 2 4 3" xfId="16101" xr:uid="{00000000-0005-0000-0000-0000E63E0000}"/>
    <cellStyle name="Normal 2 3 5 2 5" xfId="16102" xr:uid="{00000000-0005-0000-0000-0000E73E0000}"/>
    <cellStyle name="Normal 2 3 5 2 5 2" xfId="16103" xr:uid="{00000000-0005-0000-0000-0000E83E0000}"/>
    <cellStyle name="Normal 2 3 5 2 5 2 2" xfId="16104" xr:uid="{00000000-0005-0000-0000-0000E93E0000}"/>
    <cellStyle name="Normal 2 3 5 2 5 3" xfId="16105" xr:uid="{00000000-0005-0000-0000-0000EA3E0000}"/>
    <cellStyle name="Normal 2 3 5 2 6" xfId="16106" xr:uid="{00000000-0005-0000-0000-0000EB3E0000}"/>
    <cellStyle name="Normal 2 3 5 2 6 2" xfId="16107" xr:uid="{00000000-0005-0000-0000-0000EC3E0000}"/>
    <cellStyle name="Normal 2 3 5 2 6 2 2" xfId="16108" xr:uid="{00000000-0005-0000-0000-0000ED3E0000}"/>
    <cellStyle name="Normal 2 3 5 2 6 3" xfId="16109" xr:uid="{00000000-0005-0000-0000-0000EE3E0000}"/>
    <cellStyle name="Normal 2 3 5 2 7" xfId="16110" xr:uid="{00000000-0005-0000-0000-0000EF3E0000}"/>
    <cellStyle name="Normal 2 3 5 2 7 2" xfId="16111" xr:uid="{00000000-0005-0000-0000-0000F03E0000}"/>
    <cellStyle name="Normal 2 3 5 2 8" xfId="16112" xr:uid="{00000000-0005-0000-0000-0000F13E0000}"/>
    <cellStyle name="Normal 2 3 5 2 8 2" xfId="16113" xr:uid="{00000000-0005-0000-0000-0000F23E0000}"/>
    <cellStyle name="Normal 2 3 5 2 9" xfId="16114" xr:uid="{00000000-0005-0000-0000-0000F33E0000}"/>
    <cellStyle name="Normal 2 3 5 3" xfId="16115" xr:uid="{00000000-0005-0000-0000-0000F43E0000}"/>
    <cellStyle name="Normal 2 3 5 3 2" xfId="16116" xr:uid="{00000000-0005-0000-0000-0000F53E0000}"/>
    <cellStyle name="Normal 2 3 5 3 2 2" xfId="16117" xr:uid="{00000000-0005-0000-0000-0000F63E0000}"/>
    <cellStyle name="Normal 2 3 5 3 2 2 2" xfId="16118" xr:uid="{00000000-0005-0000-0000-0000F73E0000}"/>
    <cellStyle name="Normal 2 3 5 3 2 2 2 2" xfId="16119" xr:uid="{00000000-0005-0000-0000-0000F83E0000}"/>
    <cellStyle name="Normal 2 3 5 3 2 2 3" xfId="16120" xr:uid="{00000000-0005-0000-0000-0000F93E0000}"/>
    <cellStyle name="Normal 2 3 5 3 2 3" xfId="16121" xr:uid="{00000000-0005-0000-0000-0000FA3E0000}"/>
    <cellStyle name="Normal 2 3 5 3 2 3 2" xfId="16122" xr:uid="{00000000-0005-0000-0000-0000FB3E0000}"/>
    <cellStyle name="Normal 2 3 5 3 2 3 2 2" xfId="16123" xr:uid="{00000000-0005-0000-0000-0000FC3E0000}"/>
    <cellStyle name="Normal 2 3 5 3 2 3 3" xfId="16124" xr:uid="{00000000-0005-0000-0000-0000FD3E0000}"/>
    <cellStyle name="Normal 2 3 5 3 2 4" xfId="16125" xr:uid="{00000000-0005-0000-0000-0000FE3E0000}"/>
    <cellStyle name="Normal 2 3 5 3 2 4 2" xfId="16126" xr:uid="{00000000-0005-0000-0000-0000FF3E0000}"/>
    <cellStyle name="Normal 2 3 5 3 2 4 2 2" xfId="16127" xr:uid="{00000000-0005-0000-0000-0000003F0000}"/>
    <cellStyle name="Normal 2 3 5 3 2 4 3" xfId="16128" xr:uid="{00000000-0005-0000-0000-0000013F0000}"/>
    <cellStyle name="Normal 2 3 5 3 2 5" xfId="16129" xr:uid="{00000000-0005-0000-0000-0000023F0000}"/>
    <cellStyle name="Normal 2 3 5 3 2 5 2" xfId="16130" xr:uid="{00000000-0005-0000-0000-0000033F0000}"/>
    <cellStyle name="Normal 2 3 5 3 2 6" xfId="16131" xr:uid="{00000000-0005-0000-0000-0000043F0000}"/>
    <cellStyle name="Normal 2 3 5 3 2 6 2" xfId="16132" xr:uid="{00000000-0005-0000-0000-0000053F0000}"/>
    <cellStyle name="Normal 2 3 5 3 2 7" xfId="16133" xr:uid="{00000000-0005-0000-0000-0000063F0000}"/>
    <cellStyle name="Normal 2 3 5 3 3" xfId="16134" xr:uid="{00000000-0005-0000-0000-0000073F0000}"/>
    <cellStyle name="Normal 2 3 5 3 3 2" xfId="16135" xr:uid="{00000000-0005-0000-0000-0000083F0000}"/>
    <cellStyle name="Normal 2 3 5 3 3 2 2" xfId="16136" xr:uid="{00000000-0005-0000-0000-0000093F0000}"/>
    <cellStyle name="Normal 2 3 5 3 3 3" xfId="16137" xr:uid="{00000000-0005-0000-0000-00000A3F0000}"/>
    <cellStyle name="Normal 2 3 5 3 4" xfId="16138" xr:uid="{00000000-0005-0000-0000-00000B3F0000}"/>
    <cellStyle name="Normal 2 3 5 3 4 2" xfId="16139" xr:uid="{00000000-0005-0000-0000-00000C3F0000}"/>
    <cellStyle name="Normal 2 3 5 3 4 2 2" xfId="16140" xr:uid="{00000000-0005-0000-0000-00000D3F0000}"/>
    <cellStyle name="Normal 2 3 5 3 4 3" xfId="16141" xr:uid="{00000000-0005-0000-0000-00000E3F0000}"/>
    <cellStyle name="Normal 2 3 5 3 5" xfId="16142" xr:uid="{00000000-0005-0000-0000-00000F3F0000}"/>
    <cellStyle name="Normal 2 3 5 3 5 2" xfId="16143" xr:uid="{00000000-0005-0000-0000-0000103F0000}"/>
    <cellStyle name="Normal 2 3 5 3 5 2 2" xfId="16144" xr:uid="{00000000-0005-0000-0000-0000113F0000}"/>
    <cellStyle name="Normal 2 3 5 3 5 3" xfId="16145" xr:uid="{00000000-0005-0000-0000-0000123F0000}"/>
    <cellStyle name="Normal 2 3 5 3 6" xfId="16146" xr:uid="{00000000-0005-0000-0000-0000133F0000}"/>
    <cellStyle name="Normal 2 3 5 3 6 2" xfId="16147" xr:uid="{00000000-0005-0000-0000-0000143F0000}"/>
    <cellStyle name="Normal 2 3 5 3 7" xfId="16148" xr:uid="{00000000-0005-0000-0000-0000153F0000}"/>
    <cellStyle name="Normal 2 3 5 3 7 2" xfId="16149" xr:uid="{00000000-0005-0000-0000-0000163F0000}"/>
    <cellStyle name="Normal 2 3 5 3 8" xfId="16150" xr:uid="{00000000-0005-0000-0000-0000173F0000}"/>
    <cellStyle name="Normal 2 3 5 4" xfId="16151" xr:uid="{00000000-0005-0000-0000-0000183F0000}"/>
    <cellStyle name="Normal 2 3 5 4 2" xfId="16152" xr:uid="{00000000-0005-0000-0000-0000193F0000}"/>
    <cellStyle name="Normal 2 3 5 4 2 2" xfId="16153" xr:uid="{00000000-0005-0000-0000-00001A3F0000}"/>
    <cellStyle name="Normal 2 3 5 4 2 2 2" xfId="16154" xr:uid="{00000000-0005-0000-0000-00001B3F0000}"/>
    <cellStyle name="Normal 2 3 5 4 2 3" xfId="16155" xr:uid="{00000000-0005-0000-0000-00001C3F0000}"/>
    <cellStyle name="Normal 2 3 5 4 3" xfId="16156" xr:uid="{00000000-0005-0000-0000-00001D3F0000}"/>
    <cellStyle name="Normal 2 3 5 4 3 2" xfId="16157" xr:uid="{00000000-0005-0000-0000-00001E3F0000}"/>
    <cellStyle name="Normal 2 3 5 4 3 2 2" xfId="16158" xr:uid="{00000000-0005-0000-0000-00001F3F0000}"/>
    <cellStyle name="Normal 2 3 5 4 3 3" xfId="16159" xr:uid="{00000000-0005-0000-0000-0000203F0000}"/>
    <cellStyle name="Normal 2 3 5 4 4" xfId="16160" xr:uid="{00000000-0005-0000-0000-0000213F0000}"/>
    <cellStyle name="Normal 2 3 5 4 4 2" xfId="16161" xr:uid="{00000000-0005-0000-0000-0000223F0000}"/>
    <cellStyle name="Normal 2 3 5 4 4 2 2" xfId="16162" xr:uid="{00000000-0005-0000-0000-0000233F0000}"/>
    <cellStyle name="Normal 2 3 5 4 4 3" xfId="16163" xr:uid="{00000000-0005-0000-0000-0000243F0000}"/>
    <cellStyle name="Normal 2 3 5 4 5" xfId="16164" xr:uid="{00000000-0005-0000-0000-0000253F0000}"/>
    <cellStyle name="Normal 2 3 5 4 5 2" xfId="16165" xr:uid="{00000000-0005-0000-0000-0000263F0000}"/>
    <cellStyle name="Normal 2 3 5 4 6" xfId="16166" xr:uid="{00000000-0005-0000-0000-0000273F0000}"/>
    <cellStyle name="Normal 2 3 5 4 6 2" xfId="16167" xr:uid="{00000000-0005-0000-0000-0000283F0000}"/>
    <cellStyle name="Normal 2 3 5 4 7" xfId="16168" xr:uid="{00000000-0005-0000-0000-0000293F0000}"/>
    <cellStyle name="Normal 2 3 5 5" xfId="16169" xr:uid="{00000000-0005-0000-0000-00002A3F0000}"/>
    <cellStyle name="Normal 2 3 5 5 2" xfId="16170" xr:uid="{00000000-0005-0000-0000-00002B3F0000}"/>
    <cellStyle name="Normal 2 3 5 5 2 2" xfId="16171" xr:uid="{00000000-0005-0000-0000-00002C3F0000}"/>
    <cellStyle name="Normal 2 3 5 5 2 2 2" xfId="16172" xr:uid="{00000000-0005-0000-0000-00002D3F0000}"/>
    <cellStyle name="Normal 2 3 5 5 2 3" xfId="16173" xr:uid="{00000000-0005-0000-0000-00002E3F0000}"/>
    <cellStyle name="Normal 2 3 5 5 3" xfId="16174" xr:uid="{00000000-0005-0000-0000-00002F3F0000}"/>
    <cellStyle name="Normal 2 3 5 5 3 2" xfId="16175" xr:uid="{00000000-0005-0000-0000-0000303F0000}"/>
    <cellStyle name="Normal 2 3 5 5 3 2 2" xfId="16176" xr:uid="{00000000-0005-0000-0000-0000313F0000}"/>
    <cellStyle name="Normal 2 3 5 5 3 3" xfId="16177" xr:uid="{00000000-0005-0000-0000-0000323F0000}"/>
    <cellStyle name="Normal 2 3 5 5 4" xfId="16178" xr:uid="{00000000-0005-0000-0000-0000333F0000}"/>
    <cellStyle name="Normal 2 3 5 5 4 2" xfId="16179" xr:uid="{00000000-0005-0000-0000-0000343F0000}"/>
    <cellStyle name="Normal 2 3 5 5 4 2 2" xfId="16180" xr:uid="{00000000-0005-0000-0000-0000353F0000}"/>
    <cellStyle name="Normal 2 3 5 5 4 3" xfId="16181" xr:uid="{00000000-0005-0000-0000-0000363F0000}"/>
    <cellStyle name="Normal 2 3 5 5 5" xfId="16182" xr:uid="{00000000-0005-0000-0000-0000373F0000}"/>
    <cellStyle name="Normal 2 3 5 5 5 2" xfId="16183" xr:uid="{00000000-0005-0000-0000-0000383F0000}"/>
    <cellStyle name="Normal 2 3 5 5 6" xfId="16184" xr:uid="{00000000-0005-0000-0000-0000393F0000}"/>
    <cellStyle name="Normal 2 3 5 5 6 2" xfId="16185" xr:uid="{00000000-0005-0000-0000-00003A3F0000}"/>
    <cellStyle name="Normal 2 3 5 5 7" xfId="16186" xr:uid="{00000000-0005-0000-0000-00003B3F0000}"/>
    <cellStyle name="Normal 2 3 5 6" xfId="16187" xr:uid="{00000000-0005-0000-0000-00003C3F0000}"/>
    <cellStyle name="Normal 2 3 5 6 2" xfId="16188" xr:uid="{00000000-0005-0000-0000-00003D3F0000}"/>
    <cellStyle name="Normal 2 3 5 6 2 2" xfId="16189" xr:uid="{00000000-0005-0000-0000-00003E3F0000}"/>
    <cellStyle name="Normal 2 3 5 6 3" xfId="16190" xr:uid="{00000000-0005-0000-0000-00003F3F0000}"/>
    <cellStyle name="Normal 2 3 5 7" xfId="16191" xr:uid="{00000000-0005-0000-0000-0000403F0000}"/>
    <cellStyle name="Normal 2 3 5 7 2" xfId="16192" xr:uid="{00000000-0005-0000-0000-0000413F0000}"/>
    <cellStyle name="Normal 2 3 5 7 2 2" xfId="16193" xr:uid="{00000000-0005-0000-0000-0000423F0000}"/>
    <cellStyle name="Normal 2 3 5 7 3" xfId="16194" xr:uid="{00000000-0005-0000-0000-0000433F0000}"/>
    <cellStyle name="Normal 2 3 5 8" xfId="16195" xr:uid="{00000000-0005-0000-0000-0000443F0000}"/>
    <cellStyle name="Normal 2 3 5 8 2" xfId="16196" xr:uid="{00000000-0005-0000-0000-0000453F0000}"/>
    <cellStyle name="Normal 2 3 5 8 2 2" xfId="16197" xr:uid="{00000000-0005-0000-0000-0000463F0000}"/>
    <cellStyle name="Normal 2 3 5 8 3" xfId="16198" xr:uid="{00000000-0005-0000-0000-0000473F0000}"/>
    <cellStyle name="Normal 2 3 5 9" xfId="16199" xr:uid="{00000000-0005-0000-0000-0000483F0000}"/>
    <cellStyle name="Normal 2 3 5 9 2" xfId="16200" xr:uid="{00000000-0005-0000-0000-0000493F0000}"/>
    <cellStyle name="Normal 2 3 6" xfId="16201" xr:uid="{00000000-0005-0000-0000-00004A3F0000}"/>
    <cellStyle name="Normal 2 3 6 2" xfId="16202" xr:uid="{00000000-0005-0000-0000-00004B3F0000}"/>
    <cellStyle name="Normal 2 3 6 2 2" xfId="16203" xr:uid="{00000000-0005-0000-0000-00004C3F0000}"/>
    <cellStyle name="Normal 2 3 6 2 2 2" xfId="16204" xr:uid="{00000000-0005-0000-0000-00004D3F0000}"/>
    <cellStyle name="Normal 2 3 6 2 2 2 2" xfId="16205" xr:uid="{00000000-0005-0000-0000-00004E3F0000}"/>
    <cellStyle name="Normal 2 3 6 2 2 3" xfId="16206" xr:uid="{00000000-0005-0000-0000-00004F3F0000}"/>
    <cellStyle name="Normal 2 3 6 2 3" xfId="16207" xr:uid="{00000000-0005-0000-0000-0000503F0000}"/>
    <cellStyle name="Normal 2 3 6 2 3 2" xfId="16208" xr:uid="{00000000-0005-0000-0000-0000513F0000}"/>
    <cellStyle name="Normal 2 3 6 2 3 2 2" xfId="16209" xr:uid="{00000000-0005-0000-0000-0000523F0000}"/>
    <cellStyle name="Normal 2 3 6 2 3 3" xfId="16210" xr:uid="{00000000-0005-0000-0000-0000533F0000}"/>
    <cellStyle name="Normal 2 3 6 2 4" xfId="16211" xr:uid="{00000000-0005-0000-0000-0000543F0000}"/>
    <cellStyle name="Normal 2 3 6 2 4 2" xfId="16212" xr:uid="{00000000-0005-0000-0000-0000553F0000}"/>
    <cellStyle name="Normal 2 3 6 2 4 2 2" xfId="16213" xr:uid="{00000000-0005-0000-0000-0000563F0000}"/>
    <cellStyle name="Normal 2 3 6 2 4 3" xfId="16214" xr:uid="{00000000-0005-0000-0000-0000573F0000}"/>
    <cellStyle name="Normal 2 3 6 2 5" xfId="16215" xr:uid="{00000000-0005-0000-0000-0000583F0000}"/>
    <cellStyle name="Normal 2 3 6 2 5 2" xfId="16216" xr:uid="{00000000-0005-0000-0000-0000593F0000}"/>
    <cellStyle name="Normal 2 3 6 2 6" xfId="16217" xr:uid="{00000000-0005-0000-0000-00005A3F0000}"/>
    <cellStyle name="Normal 2 3 6 2 6 2" xfId="16218" xr:uid="{00000000-0005-0000-0000-00005B3F0000}"/>
    <cellStyle name="Normal 2 3 6 2 7" xfId="16219" xr:uid="{00000000-0005-0000-0000-00005C3F0000}"/>
    <cellStyle name="Normal 2 3 6 3" xfId="16220" xr:uid="{00000000-0005-0000-0000-00005D3F0000}"/>
    <cellStyle name="Normal 2 3 6 3 2" xfId="16221" xr:uid="{00000000-0005-0000-0000-00005E3F0000}"/>
    <cellStyle name="Normal 2 3 6 3 2 2" xfId="16222" xr:uid="{00000000-0005-0000-0000-00005F3F0000}"/>
    <cellStyle name="Normal 2 3 6 3 2 2 2" xfId="16223" xr:uid="{00000000-0005-0000-0000-0000603F0000}"/>
    <cellStyle name="Normal 2 3 6 3 2 3" xfId="16224" xr:uid="{00000000-0005-0000-0000-0000613F0000}"/>
    <cellStyle name="Normal 2 3 6 3 3" xfId="16225" xr:uid="{00000000-0005-0000-0000-0000623F0000}"/>
    <cellStyle name="Normal 2 3 6 3 3 2" xfId="16226" xr:uid="{00000000-0005-0000-0000-0000633F0000}"/>
    <cellStyle name="Normal 2 3 6 3 3 2 2" xfId="16227" xr:uid="{00000000-0005-0000-0000-0000643F0000}"/>
    <cellStyle name="Normal 2 3 6 3 3 3" xfId="16228" xr:uid="{00000000-0005-0000-0000-0000653F0000}"/>
    <cellStyle name="Normal 2 3 6 3 4" xfId="16229" xr:uid="{00000000-0005-0000-0000-0000663F0000}"/>
    <cellStyle name="Normal 2 3 6 3 4 2" xfId="16230" xr:uid="{00000000-0005-0000-0000-0000673F0000}"/>
    <cellStyle name="Normal 2 3 6 3 4 2 2" xfId="16231" xr:uid="{00000000-0005-0000-0000-0000683F0000}"/>
    <cellStyle name="Normal 2 3 6 3 4 3" xfId="16232" xr:uid="{00000000-0005-0000-0000-0000693F0000}"/>
    <cellStyle name="Normal 2 3 6 3 5" xfId="16233" xr:uid="{00000000-0005-0000-0000-00006A3F0000}"/>
    <cellStyle name="Normal 2 3 6 3 5 2" xfId="16234" xr:uid="{00000000-0005-0000-0000-00006B3F0000}"/>
    <cellStyle name="Normal 2 3 6 3 6" xfId="16235" xr:uid="{00000000-0005-0000-0000-00006C3F0000}"/>
    <cellStyle name="Normal 2 3 6 3 6 2" xfId="16236" xr:uid="{00000000-0005-0000-0000-00006D3F0000}"/>
    <cellStyle name="Normal 2 3 6 3 7" xfId="16237" xr:uid="{00000000-0005-0000-0000-00006E3F0000}"/>
    <cellStyle name="Normal 2 3 6 4" xfId="16238" xr:uid="{00000000-0005-0000-0000-00006F3F0000}"/>
    <cellStyle name="Normal 2 3 6 4 2" xfId="16239" xr:uid="{00000000-0005-0000-0000-0000703F0000}"/>
    <cellStyle name="Normal 2 3 6 4 2 2" xfId="16240" xr:uid="{00000000-0005-0000-0000-0000713F0000}"/>
    <cellStyle name="Normal 2 3 6 4 3" xfId="16241" xr:uid="{00000000-0005-0000-0000-0000723F0000}"/>
    <cellStyle name="Normal 2 3 6 5" xfId="16242" xr:uid="{00000000-0005-0000-0000-0000733F0000}"/>
    <cellStyle name="Normal 2 3 6 5 2" xfId="16243" xr:uid="{00000000-0005-0000-0000-0000743F0000}"/>
    <cellStyle name="Normal 2 3 6 5 2 2" xfId="16244" xr:uid="{00000000-0005-0000-0000-0000753F0000}"/>
    <cellStyle name="Normal 2 3 6 5 3" xfId="16245" xr:uid="{00000000-0005-0000-0000-0000763F0000}"/>
    <cellStyle name="Normal 2 3 6 6" xfId="16246" xr:uid="{00000000-0005-0000-0000-0000773F0000}"/>
    <cellStyle name="Normal 2 3 6 6 2" xfId="16247" xr:uid="{00000000-0005-0000-0000-0000783F0000}"/>
    <cellStyle name="Normal 2 3 6 6 2 2" xfId="16248" xr:uid="{00000000-0005-0000-0000-0000793F0000}"/>
    <cellStyle name="Normal 2 3 6 6 3" xfId="16249" xr:uid="{00000000-0005-0000-0000-00007A3F0000}"/>
    <cellStyle name="Normal 2 3 6 7" xfId="16250" xr:uid="{00000000-0005-0000-0000-00007B3F0000}"/>
    <cellStyle name="Normal 2 3 6 7 2" xfId="16251" xr:uid="{00000000-0005-0000-0000-00007C3F0000}"/>
    <cellStyle name="Normal 2 3 6 8" xfId="16252" xr:uid="{00000000-0005-0000-0000-00007D3F0000}"/>
    <cellStyle name="Normal 2 3 6 8 2" xfId="16253" xr:uid="{00000000-0005-0000-0000-00007E3F0000}"/>
    <cellStyle name="Normal 2 3 6 9" xfId="16254" xr:uid="{00000000-0005-0000-0000-00007F3F0000}"/>
    <cellStyle name="Normal 2 3 7" xfId="16255" xr:uid="{00000000-0005-0000-0000-0000803F0000}"/>
    <cellStyle name="Normal 2 3 7 2" xfId="16256" xr:uid="{00000000-0005-0000-0000-0000813F0000}"/>
    <cellStyle name="Normal 2 3 7 2 2" xfId="16257" xr:uid="{00000000-0005-0000-0000-0000823F0000}"/>
    <cellStyle name="Normal 2 3 7 2 2 2" xfId="16258" xr:uid="{00000000-0005-0000-0000-0000833F0000}"/>
    <cellStyle name="Normal 2 3 7 2 2 2 2" xfId="16259" xr:uid="{00000000-0005-0000-0000-0000843F0000}"/>
    <cellStyle name="Normal 2 3 7 2 2 3" xfId="16260" xr:uid="{00000000-0005-0000-0000-0000853F0000}"/>
    <cellStyle name="Normal 2 3 7 2 3" xfId="16261" xr:uid="{00000000-0005-0000-0000-0000863F0000}"/>
    <cellStyle name="Normal 2 3 7 2 3 2" xfId="16262" xr:uid="{00000000-0005-0000-0000-0000873F0000}"/>
    <cellStyle name="Normal 2 3 7 2 3 2 2" xfId="16263" xr:uid="{00000000-0005-0000-0000-0000883F0000}"/>
    <cellStyle name="Normal 2 3 7 2 3 3" xfId="16264" xr:uid="{00000000-0005-0000-0000-0000893F0000}"/>
    <cellStyle name="Normal 2 3 7 2 4" xfId="16265" xr:uid="{00000000-0005-0000-0000-00008A3F0000}"/>
    <cellStyle name="Normal 2 3 7 2 4 2" xfId="16266" xr:uid="{00000000-0005-0000-0000-00008B3F0000}"/>
    <cellStyle name="Normal 2 3 7 2 4 2 2" xfId="16267" xr:uid="{00000000-0005-0000-0000-00008C3F0000}"/>
    <cellStyle name="Normal 2 3 7 2 4 3" xfId="16268" xr:uid="{00000000-0005-0000-0000-00008D3F0000}"/>
    <cellStyle name="Normal 2 3 7 2 5" xfId="16269" xr:uid="{00000000-0005-0000-0000-00008E3F0000}"/>
    <cellStyle name="Normal 2 3 7 2 5 2" xfId="16270" xr:uid="{00000000-0005-0000-0000-00008F3F0000}"/>
    <cellStyle name="Normal 2 3 7 2 6" xfId="16271" xr:uid="{00000000-0005-0000-0000-0000903F0000}"/>
    <cellStyle name="Normal 2 3 7 2 6 2" xfId="16272" xr:uid="{00000000-0005-0000-0000-0000913F0000}"/>
    <cellStyle name="Normal 2 3 7 2 7" xfId="16273" xr:uid="{00000000-0005-0000-0000-0000923F0000}"/>
    <cellStyle name="Normal 2 3 7 3" xfId="16274" xr:uid="{00000000-0005-0000-0000-0000933F0000}"/>
    <cellStyle name="Normal 2 3 7 3 2" xfId="16275" xr:uid="{00000000-0005-0000-0000-0000943F0000}"/>
    <cellStyle name="Normal 2 3 7 3 2 2" xfId="16276" xr:uid="{00000000-0005-0000-0000-0000953F0000}"/>
    <cellStyle name="Normal 2 3 7 3 3" xfId="16277" xr:uid="{00000000-0005-0000-0000-0000963F0000}"/>
    <cellStyle name="Normal 2 3 7 4" xfId="16278" xr:uid="{00000000-0005-0000-0000-0000973F0000}"/>
    <cellStyle name="Normal 2 3 7 4 2" xfId="16279" xr:uid="{00000000-0005-0000-0000-0000983F0000}"/>
    <cellStyle name="Normal 2 3 7 4 2 2" xfId="16280" xr:uid="{00000000-0005-0000-0000-0000993F0000}"/>
    <cellStyle name="Normal 2 3 7 4 3" xfId="16281" xr:uid="{00000000-0005-0000-0000-00009A3F0000}"/>
    <cellStyle name="Normal 2 3 7 5" xfId="16282" xr:uid="{00000000-0005-0000-0000-00009B3F0000}"/>
    <cellStyle name="Normal 2 3 7 5 2" xfId="16283" xr:uid="{00000000-0005-0000-0000-00009C3F0000}"/>
    <cellStyle name="Normal 2 3 7 5 2 2" xfId="16284" xr:uid="{00000000-0005-0000-0000-00009D3F0000}"/>
    <cellStyle name="Normal 2 3 7 5 3" xfId="16285" xr:uid="{00000000-0005-0000-0000-00009E3F0000}"/>
    <cellStyle name="Normal 2 3 7 6" xfId="16286" xr:uid="{00000000-0005-0000-0000-00009F3F0000}"/>
    <cellStyle name="Normal 2 3 7 6 2" xfId="16287" xr:uid="{00000000-0005-0000-0000-0000A03F0000}"/>
    <cellStyle name="Normal 2 3 7 7" xfId="16288" xr:uid="{00000000-0005-0000-0000-0000A13F0000}"/>
    <cellStyle name="Normal 2 3 7 7 2" xfId="16289" xr:uid="{00000000-0005-0000-0000-0000A23F0000}"/>
    <cellStyle name="Normal 2 3 7 8" xfId="16290" xr:uid="{00000000-0005-0000-0000-0000A33F0000}"/>
    <cellStyle name="Normal 2 3 8" xfId="16291" xr:uid="{00000000-0005-0000-0000-0000A43F0000}"/>
    <cellStyle name="Normal 2 3 8 2" xfId="16292" xr:uid="{00000000-0005-0000-0000-0000A53F0000}"/>
    <cellStyle name="Normal 2 3 8 2 2" xfId="16293" xr:uid="{00000000-0005-0000-0000-0000A63F0000}"/>
    <cellStyle name="Normal 2 3 8 2 2 2" xfId="16294" xr:uid="{00000000-0005-0000-0000-0000A73F0000}"/>
    <cellStyle name="Normal 2 3 8 2 3" xfId="16295" xr:uid="{00000000-0005-0000-0000-0000A83F0000}"/>
    <cellStyle name="Normal 2 3 8 3" xfId="16296" xr:uid="{00000000-0005-0000-0000-0000A93F0000}"/>
    <cellStyle name="Normal 2 3 8 3 2" xfId="16297" xr:uid="{00000000-0005-0000-0000-0000AA3F0000}"/>
    <cellStyle name="Normal 2 3 8 3 2 2" xfId="16298" xr:uid="{00000000-0005-0000-0000-0000AB3F0000}"/>
    <cellStyle name="Normal 2 3 8 3 3" xfId="16299" xr:uid="{00000000-0005-0000-0000-0000AC3F0000}"/>
    <cellStyle name="Normal 2 3 8 4" xfId="16300" xr:uid="{00000000-0005-0000-0000-0000AD3F0000}"/>
    <cellStyle name="Normal 2 3 8 4 2" xfId="16301" xr:uid="{00000000-0005-0000-0000-0000AE3F0000}"/>
    <cellStyle name="Normal 2 3 8 4 2 2" xfId="16302" xr:uid="{00000000-0005-0000-0000-0000AF3F0000}"/>
    <cellStyle name="Normal 2 3 8 4 3" xfId="16303" xr:uid="{00000000-0005-0000-0000-0000B03F0000}"/>
    <cellStyle name="Normal 2 3 8 5" xfId="16304" xr:uid="{00000000-0005-0000-0000-0000B13F0000}"/>
    <cellStyle name="Normal 2 3 8 5 2" xfId="16305" xr:uid="{00000000-0005-0000-0000-0000B23F0000}"/>
    <cellStyle name="Normal 2 3 8 6" xfId="16306" xr:uid="{00000000-0005-0000-0000-0000B33F0000}"/>
    <cellStyle name="Normal 2 3 8 6 2" xfId="16307" xr:uid="{00000000-0005-0000-0000-0000B43F0000}"/>
    <cellStyle name="Normal 2 3 8 7" xfId="16308" xr:uid="{00000000-0005-0000-0000-0000B53F0000}"/>
    <cellStyle name="Normal 2 3 9" xfId="16309" xr:uid="{00000000-0005-0000-0000-0000B63F0000}"/>
    <cellStyle name="Normal 2 3 9 2" xfId="16310" xr:uid="{00000000-0005-0000-0000-0000B73F0000}"/>
    <cellStyle name="Normal 2 3 9 2 2" xfId="16311" xr:uid="{00000000-0005-0000-0000-0000B83F0000}"/>
    <cellStyle name="Normal 2 3 9 2 2 2" xfId="16312" xr:uid="{00000000-0005-0000-0000-0000B93F0000}"/>
    <cellStyle name="Normal 2 3 9 2 3" xfId="16313" xr:uid="{00000000-0005-0000-0000-0000BA3F0000}"/>
    <cellStyle name="Normal 2 3 9 3" xfId="16314" xr:uid="{00000000-0005-0000-0000-0000BB3F0000}"/>
    <cellStyle name="Normal 2 3 9 3 2" xfId="16315" xr:uid="{00000000-0005-0000-0000-0000BC3F0000}"/>
    <cellStyle name="Normal 2 3 9 3 2 2" xfId="16316" xr:uid="{00000000-0005-0000-0000-0000BD3F0000}"/>
    <cellStyle name="Normal 2 3 9 3 3" xfId="16317" xr:uid="{00000000-0005-0000-0000-0000BE3F0000}"/>
    <cellStyle name="Normal 2 3 9 4" xfId="16318" xr:uid="{00000000-0005-0000-0000-0000BF3F0000}"/>
    <cellStyle name="Normal 2 3 9 4 2" xfId="16319" xr:uid="{00000000-0005-0000-0000-0000C03F0000}"/>
    <cellStyle name="Normal 2 3 9 4 2 2" xfId="16320" xr:uid="{00000000-0005-0000-0000-0000C13F0000}"/>
    <cellStyle name="Normal 2 3 9 4 3" xfId="16321" xr:uid="{00000000-0005-0000-0000-0000C23F0000}"/>
    <cellStyle name="Normal 2 3 9 5" xfId="16322" xr:uid="{00000000-0005-0000-0000-0000C33F0000}"/>
    <cellStyle name="Normal 2 3 9 5 2" xfId="16323" xr:uid="{00000000-0005-0000-0000-0000C43F0000}"/>
    <cellStyle name="Normal 2 3 9 6" xfId="16324" xr:uid="{00000000-0005-0000-0000-0000C53F0000}"/>
    <cellStyle name="Normal 2 3 9 6 2" xfId="16325" xr:uid="{00000000-0005-0000-0000-0000C63F0000}"/>
    <cellStyle name="Normal 2 3 9 7" xfId="16326" xr:uid="{00000000-0005-0000-0000-0000C73F0000}"/>
    <cellStyle name="Normal 2 3_Confidential Information" xfId="16327" xr:uid="{00000000-0005-0000-0000-0000C83F0000}"/>
    <cellStyle name="Normal 2 4" xfId="16328" xr:uid="{00000000-0005-0000-0000-0000C93F0000}"/>
    <cellStyle name="Normal 2 4 10" xfId="16329" xr:uid="{00000000-0005-0000-0000-0000CA3F0000}"/>
    <cellStyle name="Normal 2 4 10 2" xfId="16330" xr:uid="{00000000-0005-0000-0000-0000CB3F0000}"/>
    <cellStyle name="Normal 2 4 10 2 2" xfId="16331" xr:uid="{00000000-0005-0000-0000-0000CC3F0000}"/>
    <cellStyle name="Normal 2 4 10 3" xfId="16332" xr:uid="{00000000-0005-0000-0000-0000CD3F0000}"/>
    <cellStyle name="Normal 2 4 11" xfId="16333" xr:uid="{00000000-0005-0000-0000-0000CE3F0000}"/>
    <cellStyle name="Normal 2 4 11 2" xfId="16334" xr:uid="{00000000-0005-0000-0000-0000CF3F0000}"/>
    <cellStyle name="Normal 2 4 11 2 2" xfId="16335" xr:uid="{00000000-0005-0000-0000-0000D03F0000}"/>
    <cellStyle name="Normal 2 4 11 3" xfId="16336" xr:uid="{00000000-0005-0000-0000-0000D13F0000}"/>
    <cellStyle name="Normal 2 4 12" xfId="16337" xr:uid="{00000000-0005-0000-0000-0000D23F0000}"/>
    <cellStyle name="Normal 2 4 12 2" xfId="16338" xr:uid="{00000000-0005-0000-0000-0000D33F0000}"/>
    <cellStyle name="Normal 2 4 12 2 2" xfId="16339" xr:uid="{00000000-0005-0000-0000-0000D43F0000}"/>
    <cellStyle name="Normal 2 4 12 3" xfId="16340" xr:uid="{00000000-0005-0000-0000-0000D53F0000}"/>
    <cellStyle name="Normal 2 4 13" xfId="16341" xr:uid="{00000000-0005-0000-0000-0000D63F0000}"/>
    <cellStyle name="Normal 2 4 13 2" xfId="16342" xr:uid="{00000000-0005-0000-0000-0000D73F0000}"/>
    <cellStyle name="Normal 2 4 13 2 2" xfId="16343" xr:uid="{00000000-0005-0000-0000-0000D83F0000}"/>
    <cellStyle name="Normal 2 4 13 3" xfId="16344" xr:uid="{00000000-0005-0000-0000-0000D93F0000}"/>
    <cellStyle name="Normal 2 4 14" xfId="16345" xr:uid="{00000000-0005-0000-0000-0000DA3F0000}"/>
    <cellStyle name="Normal 2 4 14 2" xfId="16346" xr:uid="{00000000-0005-0000-0000-0000DB3F0000}"/>
    <cellStyle name="Normal 2 4 15" xfId="16347" xr:uid="{00000000-0005-0000-0000-0000DC3F0000}"/>
    <cellStyle name="Normal 2 4 15 2" xfId="16348" xr:uid="{00000000-0005-0000-0000-0000DD3F0000}"/>
    <cellStyle name="Normal 2 4 16" xfId="16349" xr:uid="{00000000-0005-0000-0000-0000DE3F0000}"/>
    <cellStyle name="Normal 2 4 16 2" xfId="16350" xr:uid="{00000000-0005-0000-0000-0000DF3F0000}"/>
    <cellStyle name="Normal 2 4 17" xfId="16351" xr:uid="{00000000-0005-0000-0000-0000E03F0000}"/>
    <cellStyle name="Normal 2 4 2" xfId="16352" xr:uid="{00000000-0005-0000-0000-0000E13F0000}"/>
    <cellStyle name="Normal 2 4 2 10" xfId="16353" xr:uid="{00000000-0005-0000-0000-0000E23F0000}"/>
    <cellStyle name="Normal 2 4 2 10 2" xfId="16354" xr:uid="{00000000-0005-0000-0000-0000E33F0000}"/>
    <cellStyle name="Normal 2 4 2 10 2 2" xfId="16355" xr:uid="{00000000-0005-0000-0000-0000E43F0000}"/>
    <cellStyle name="Normal 2 4 2 10 3" xfId="16356" xr:uid="{00000000-0005-0000-0000-0000E53F0000}"/>
    <cellStyle name="Normal 2 4 2 11" xfId="16357" xr:uid="{00000000-0005-0000-0000-0000E63F0000}"/>
    <cellStyle name="Normal 2 4 2 11 2" xfId="16358" xr:uid="{00000000-0005-0000-0000-0000E73F0000}"/>
    <cellStyle name="Normal 2 4 2 12" xfId="16359" xr:uid="{00000000-0005-0000-0000-0000E83F0000}"/>
    <cellStyle name="Normal 2 4 2 12 2" xfId="16360" xr:uid="{00000000-0005-0000-0000-0000E93F0000}"/>
    <cellStyle name="Normal 2 4 2 13" xfId="16361" xr:uid="{00000000-0005-0000-0000-0000EA3F0000}"/>
    <cellStyle name="Normal 2 4 2 2" xfId="16362" xr:uid="{00000000-0005-0000-0000-0000EB3F0000}"/>
    <cellStyle name="Normal 2 4 2 2 10" xfId="16363" xr:uid="{00000000-0005-0000-0000-0000EC3F0000}"/>
    <cellStyle name="Normal 2 4 2 2 10 2" xfId="16364" xr:uid="{00000000-0005-0000-0000-0000ED3F0000}"/>
    <cellStyle name="Normal 2 4 2 2 11" xfId="16365" xr:uid="{00000000-0005-0000-0000-0000EE3F0000}"/>
    <cellStyle name="Normal 2 4 2 2 2" xfId="16366" xr:uid="{00000000-0005-0000-0000-0000EF3F0000}"/>
    <cellStyle name="Normal 2 4 2 2 2 2" xfId="16367" xr:uid="{00000000-0005-0000-0000-0000F03F0000}"/>
    <cellStyle name="Normal 2 4 2 2 2 2 2" xfId="16368" xr:uid="{00000000-0005-0000-0000-0000F13F0000}"/>
    <cellStyle name="Normal 2 4 2 2 2 2 2 2" xfId="16369" xr:uid="{00000000-0005-0000-0000-0000F23F0000}"/>
    <cellStyle name="Normal 2 4 2 2 2 2 2 2 2" xfId="16370" xr:uid="{00000000-0005-0000-0000-0000F33F0000}"/>
    <cellStyle name="Normal 2 4 2 2 2 2 2 3" xfId="16371" xr:uid="{00000000-0005-0000-0000-0000F43F0000}"/>
    <cellStyle name="Normal 2 4 2 2 2 2 3" xfId="16372" xr:uid="{00000000-0005-0000-0000-0000F53F0000}"/>
    <cellStyle name="Normal 2 4 2 2 2 2 3 2" xfId="16373" xr:uid="{00000000-0005-0000-0000-0000F63F0000}"/>
    <cellStyle name="Normal 2 4 2 2 2 2 3 2 2" xfId="16374" xr:uid="{00000000-0005-0000-0000-0000F73F0000}"/>
    <cellStyle name="Normal 2 4 2 2 2 2 3 3" xfId="16375" xr:uid="{00000000-0005-0000-0000-0000F83F0000}"/>
    <cellStyle name="Normal 2 4 2 2 2 2 4" xfId="16376" xr:uid="{00000000-0005-0000-0000-0000F93F0000}"/>
    <cellStyle name="Normal 2 4 2 2 2 2 4 2" xfId="16377" xr:uid="{00000000-0005-0000-0000-0000FA3F0000}"/>
    <cellStyle name="Normal 2 4 2 2 2 2 4 2 2" xfId="16378" xr:uid="{00000000-0005-0000-0000-0000FB3F0000}"/>
    <cellStyle name="Normal 2 4 2 2 2 2 4 3" xfId="16379" xr:uid="{00000000-0005-0000-0000-0000FC3F0000}"/>
    <cellStyle name="Normal 2 4 2 2 2 2 5" xfId="16380" xr:uid="{00000000-0005-0000-0000-0000FD3F0000}"/>
    <cellStyle name="Normal 2 4 2 2 2 2 5 2" xfId="16381" xr:uid="{00000000-0005-0000-0000-0000FE3F0000}"/>
    <cellStyle name="Normal 2 4 2 2 2 2 6" xfId="16382" xr:uid="{00000000-0005-0000-0000-0000FF3F0000}"/>
    <cellStyle name="Normal 2 4 2 2 2 2 6 2" xfId="16383" xr:uid="{00000000-0005-0000-0000-000000400000}"/>
    <cellStyle name="Normal 2 4 2 2 2 2 7" xfId="16384" xr:uid="{00000000-0005-0000-0000-000001400000}"/>
    <cellStyle name="Normal 2 4 2 2 2 3" xfId="16385" xr:uid="{00000000-0005-0000-0000-000002400000}"/>
    <cellStyle name="Normal 2 4 2 2 2 3 2" xfId="16386" xr:uid="{00000000-0005-0000-0000-000003400000}"/>
    <cellStyle name="Normal 2 4 2 2 2 3 2 2" xfId="16387" xr:uid="{00000000-0005-0000-0000-000004400000}"/>
    <cellStyle name="Normal 2 4 2 2 2 3 2 2 2" xfId="16388" xr:uid="{00000000-0005-0000-0000-000005400000}"/>
    <cellStyle name="Normal 2 4 2 2 2 3 2 3" xfId="16389" xr:uid="{00000000-0005-0000-0000-000006400000}"/>
    <cellStyle name="Normal 2 4 2 2 2 3 3" xfId="16390" xr:uid="{00000000-0005-0000-0000-000007400000}"/>
    <cellStyle name="Normal 2 4 2 2 2 3 3 2" xfId="16391" xr:uid="{00000000-0005-0000-0000-000008400000}"/>
    <cellStyle name="Normal 2 4 2 2 2 3 3 2 2" xfId="16392" xr:uid="{00000000-0005-0000-0000-000009400000}"/>
    <cellStyle name="Normal 2 4 2 2 2 3 3 3" xfId="16393" xr:uid="{00000000-0005-0000-0000-00000A400000}"/>
    <cellStyle name="Normal 2 4 2 2 2 3 4" xfId="16394" xr:uid="{00000000-0005-0000-0000-00000B400000}"/>
    <cellStyle name="Normal 2 4 2 2 2 3 4 2" xfId="16395" xr:uid="{00000000-0005-0000-0000-00000C400000}"/>
    <cellStyle name="Normal 2 4 2 2 2 3 4 2 2" xfId="16396" xr:uid="{00000000-0005-0000-0000-00000D400000}"/>
    <cellStyle name="Normal 2 4 2 2 2 3 4 3" xfId="16397" xr:uid="{00000000-0005-0000-0000-00000E400000}"/>
    <cellStyle name="Normal 2 4 2 2 2 3 5" xfId="16398" xr:uid="{00000000-0005-0000-0000-00000F400000}"/>
    <cellStyle name="Normal 2 4 2 2 2 3 5 2" xfId="16399" xr:uid="{00000000-0005-0000-0000-000010400000}"/>
    <cellStyle name="Normal 2 4 2 2 2 3 6" xfId="16400" xr:uid="{00000000-0005-0000-0000-000011400000}"/>
    <cellStyle name="Normal 2 4 2 2 2 3 6 2" xfId="16401" xr:uid="{00000000-0005-0000-0000-000012400000}"/>
    <cellStyle name="Normal 2 4 2 2 2 3 7" xfId="16402" xr:uid="{00000000-0005-0000-0000-000013400000}"/>
    <cellStyle name="Normal 2 4 2 2 2 4" xfId="16403" xr:uid="{00000000-0005-0000-0000-000014400000}"/>
    <cellStyle name="Normal 2 4 2 2 2 4 2" xfId="16404" xr:uid="{00000000-0005-0000-0000-000015400000}"/>
    <cellStyle name="Normal 2 4 2 2 2 4 2 2" xfId="16405" xr:uid="{00000000-0005-0000-0000-000016400000}"/>
    <cellStyle name="Normal 2 4 2 2 2 4 3" xfId="16406" xr:uid="{00000000-0005-0000-0000-000017400000}"/>
    <cellStyle name="Normal 2 4 2 2 2 5" xfId="16407" xr:uid="{00000000-0005-0000-0000-000018400000}"/>
    <cellStyle name="Normal 2 4 2 2 2 5 2" xfId="16408" xr:uid="{00000000-0005-0000-0000-000019400000}"/>
    <cellStyle name="Normal 2 4 2 2 2 5 2 2" xfId="16409" xr:uid="{00000000-0005-0000-0000-00001A400000}"/>
    <cellStyle name="Normal 2 4 2 2 2 5 3" xfId="16410" xr:uid="{00000000-0005-0000-0000-00001B400000}"/>
    <cellStyle name="Normal 2 4 2 2 2 6" xfId="16411" xr:uid="{00000000-0005-0000-0000-00001C400000}"/>
    <cellStyle name="Normal 2 4 2 2 2 6 2" xfId="16412" xr:uid="{00000000-0005-0000-0000-00001D400000}"/>
    <cellStyle name="Normal 2 4 2 2 2 6 2 2" xfId="16413" xr:uid="{00000000-0005-0000-0000-00001E400000}"/>
    <cellStyle name="Normal 2 4 2 2 2 6 3" xfId="16414" xr:uid="{00000000-0005-0000-0000-00001F400000}"/>
    <cellStyle name="Normal 2 4 2 2 2 7" xfId="16415" xr:uid="{00000000-0005-0000-0000-000020400000}"/>
    <cellStyle name="Normal 2 4 2 2 2 7 2" xfId="16416" xr:uid="{00000000-0005-0000-0000-000021400000}"/>
    <cellStyle name="Normal 2 4 2 2 2 8" xfId="16417" xr:uid="{00000000-0005-0000-0000-000022400000}"/>
    <cellStyle name="Normal 2 4 2 2 2 8 2" xfId="16418" xr:uid="{00000000-0005-0000-0000-000023400000}"/>
    <cellStyle name="Normal 2 4 2 2 2 9" xfId="16419" xr:uid="{00000000-0005-0000-0000-000024400000}"/>
    <cellStyle name="Normal 2 4 2 2 3" xfId="16420" xr:uid="{00000000-0005-0000-0000-000025400000}"/>
    <cellStyle name="Normal 2 4 2 2 3 2" xfId="16421" xr:uid="{00000000-0005-0000-0000-000026400000}"/>
    <cellStyle name="Normal 2 4 2 2 3 2 2" xfId="16422" xr:uid="{00000000-0005-0000-0000-000027400000}"/>
    <cellStyle name="Normal 2 4 2 2 3 2 2 2" xfId="16423" xr:uid="{00000000-0005-0000-0000-000028400000}"/>
    <cellStyle name="Normal 2 4 2 2 3 2 2 2 2" xfId="16424" xr:uid="{00000000-0005-0000-0000-000029400000}"/>
    <cellStyle name="Normal 2 4 2 2 3 2 2 3" xfId="16425" xr:uid="{00000000-0005-0000-0000-00002A400000}"/>
    <cellStyle name="Normal 2 4 2 2 3 2 3" xfId="16426" xr:uid="{00000000-0005-0000-0000-00002B400000}"/>
    <cellStyle name="Normal 2 4 2 2 3 2 3 2" xfId="16427" xr:uid="{00000000-0005-0000-0000-00002C400000}"/>
    <cellStyle name="Normal 2 4 2 2 3 2 3 2 2" xfId="16428" xr:uid="{00000000-0005-0000-0000-00002D400000}"/>
    <cellStyle name="Normal 2 4 2 2 3 2 3 3" xfId="16429" xr:uid="{00000000-0005-0000-0000-00002E400000}"/>
    <cellStyle name="Normal 2 4 2 2 3 2 4" xfId="16430" xr:uid="{00000000-0005-0000-0000-00002F400000}"/>
    <cellStyle name="Normal 2 4 2 2 3 2 4 2" xfId="16431" xr:uid="{00000000-0005-0000-0000-000030400000}"/>
    <cellStyle name="Normal 2 4 2 2 3 2 4 2 2" xfId="16432" xr:uid="{00000000-0005-0000-0000-000031400000}"/>
    <cellStyle name="Normal 2 4 2 2 3 2 4 3" xfId="16433" xr:uid="{00000000-0005-0000-0000-000032400000}"/>
    <cellStyle name="Normal 2 4 2 2 3 2 5" xfId="16434" xr:uid="{00000000-0005-0000-0000-000033400000}"/>
    <cellStyle name="Normal 2 4 2 2 3 2 5 2" xfId="16435" xr:uid="{00000000-0005-0000-0000-000034400000}"/>
    <cellStyle name="Normal 2 4 2 2 3 2 6" xfId="16436" xr:uid="{00000000-0005-0000-0000-000035400000}"/>
    <cellStyle name="Normal 2 4 2 2 3 2 6 2" xfId="16437" xr:uid="{00000000-0005-0000-0000-000036400000}"/>
    <cellStyle name="Normal 2 4 2 2 3 2 7" xfId="16438" xr:uid="{00000000-0005-0000-0000-000037400000}"/>
    <cellStyle name="Normal 2 4 2 2 3 3" xfId="16439" xr:uid="{00000000-0005-0000-0000-000038400000}"/>
    <cellStyle name="Normal 2 4 2 2 3 3 2" xfId="16440" xr:uid="{00000000-0005-0000-0000-000039400000}"/>
    <cellStyle name="Normal 2 4 2 2 3 3 2 2" xfId="16441" xr:uid="{00000000-0005-0000-0000-00003A400000}"/>
    <cellStyle name="Normal 2 4 2 2 3 3 3" xfId="16442" xr:uid="{00000000-0005-0000-0000-00003B400000}"/>
    <cellStyle name="Normal 2 4 2 2 3 4" xfId="16443" xr:uid="{00000000-0005-0000-0000-00003C400000}"/>
    <cellStyle name="Normal 2 4 2 2 3 4 2" xfId="16444" xr:uid="{00000000-0005-0000-0000-00003D400000}"/>
    <cellStyle name="Normal 2 4 2 2 3 4 2 2" xfId="16445" xr:uid="{00000000-0005-0000-0000-00003E400000}"/>
    <cellStyle name="Normal 2 4 2 2 3 4 3" xfId="16446" xr:uid="{00000000-0005-0000-0000-00003F400000}"/>
    <cellStyle name="Normal 2 4 2 2 3 5" xfId="16447" xr:uid="{00000000-0005-0000-0000-000040400000}"/>
    <cellStyle name="Normal 2 4 2 2 3 5 2" xfId="16448" xr:uid="{00000000-0005-0000-0000-000041400000}"/>
    <cellStyle name="Normal 2 4 2 2 3 5 2 2" xfId="16449" xr:uid="{00000000-0005-0000-0000-000042400000}"/>
    <cellStyle name="Normal 2 4 2 2 3 5 3" xfId="16450" xr:uid="{00000000-0005-0000-0000-000043400000}"/>
    <cellStyle name="Normal 2 4 2 2 3 6" xfId="16451" xr:uid="{00000000-0005-0000-0000-000044400000}"/>
    <cellStyle name="Normal 2 4 2 2 3 6 2" xfId="16452" xr:uid="{00000000-0005-0000-0000-000045400000}"/>
    <cellStyle name="Normal 2 4 2 2 3 7" xfId="16453" xr:uid="{00000000-0005-0000-0000-000046400000}"/>
    <cellStyle name="Normal 2 4 2 2 3 7 2" xfId="16454" xr:uid="{00000000-0005-0000-0000-000047400000}"/>
    <cellStyle name="Normal 2 4 2 2 3 8" xfId="16455" xr:uid="{00000000-0005-0000-0000-000048400000}"/>
    <cellStyle name="Normal 2 4 2 2 4" xfId="16456" xr:uid="{00000000-0005-0000-0000-000049400000}"/>
    <cellStyle name="Normal 2 4 2 2 4 2" xfId="16457" xr:uid="{00000000-0005-0000-0000-00004A400000}"/>
    <cellStyle name="Normal 2 4 2 2 4 2 2" xfId="16458" xr:uid="{00000000-0005-0000-0000-00004B400000}"/>
    <cellStyle name="Normal 2 4 2 2 4 2 2 2" xfId="16459" xr:uid="{00000000-0005-0000-0000-00004C400000}"/>
    <cellStyle name="Normal 2 4 2 2 4 2 3" xfId="16460" xr:uid="{00000000-0005-0000-0000-00004D400000}"/>
    <cellStyle name="Normal 2 4 2 2 4 3" xfId="16461" xr:uid="{00000000-0005-0000-0000-00004E400000}"/>
    <cellStyle name="Normal 2 4 2 2 4 3 2" xfId="16462" xr:uid="{00000000-0005-0000-0000-00004F400000}"/>
    <cellStyle name="Normal 2 4 2 2 4 3 2 2" xfId="16463" xr:uid="{00000000-0005-0000-0000-000050400000}"/>
    <cellStyle name="Normal 2 4 2 2 4 3 3" xfId="16464" xr:uid="{00000000-0005-0000-0000-000051400000}"/>
    <cellStyle name="Normal 2 4 2 2 4 4" xfId="16465" xr:uid="{00000000-0005-0000-0000-000052400000}"/>
    <cellStyle name="Normal 2 4 2 2 4 4 2" xfId="16466" xr:uid="{00000000-0005-0000-0000-000053400000}"/>
    <cellStyle name="Normal 2 4 2 2 4 4 2 2" xfId="16467" xr:uid="{00000000-0005-0000-0000-000054400000}"/>
    <cellStyle name="Normal 2 4 2 2 4 4 3" xfId="16468" xr:uid="{00000000-0005-0000-0000-000055400000}"/>
    <cellStyle name="Normal 2 4 2 2 4 5" xfId="16469" xr:uid="{00000000-0005-0000-0000-000056400000}"/>
    <cellStyle name="Normal 2 4 2 2 4 5 2" xfId="16470" xr:uid="{00000000-0005-0000-0000-000057400000}"/>
    <cellStyle name="Normal 2 4 2 2 4 6" xfId="16471" xr:uid="{00000000-0005-0000-0000-000058400000}"/>
    <cellStyle name="Normal 2 4 2 2 4 6 2" xfId="16472" xr:uid="{00000000-0005-0000-0000-000059400000}"/>
    <cellStyle name="Normal 2 4 2 2 4 7" xfId="16473" xr:uid="{00000000-0005-0000-0000-00005A400000}"/>
    <cellStyle name="Normal 2 4 2 2 5" xfId="16474" xr:uid="{00000000-0005-0000-0000-00005B400000}"/>
    <cellStyle name="Normal 2 4 2 2 5 2" xfId="16475" xr:uid="{00000000-0005-0000-0000-00005C400000}"/>
    <cellStyle name="Normal 2 4 2 2 5 2 2" xfId="16476" xr:uid="{00000000-0005-0000-0000-00005D400000}"/>
    <cellStyle name="Normal 2 4 2 2 5 2 2 2" xfId="16477" xr:uid="{00000000-0005-0000-0000-00005E400000}"/>
    <cellStyle name="Normal 2 4 2 2 5 2 3" xfId="16478" xr:uid="{00000000-0005-0000-0000-00005F400000}"/>
    <cellStyle name="Normal 2 4 2 2 5 3" xfId="16479" xr:uid="{00000000-0005-0000-0000-000060400000}"/>
    <cellStyle name="Normal 2 4 2 2 5 3 2" xfId="16480" xr:uid="{00000000-0005-0000-0000-000061400000}"/>
    <cellStyle name="Normal 2 4 2 2 5 3 2 2" xfId="16481" xr:uid="{00000000-0005-0000-0000-000062400000}"/>
    <cellStyle name="Normal 2 4 2 2 5 3 3" xfId="16482" xr:uid="{00000000-0005-0000-0000-000063400000}"/>
    <cellStyle name="Normal 2 4 2 2 5 4" xfId="16483" xr:uid="{00000000-0005-0000-0000-000064400000}"/>
    <cellStyle name="Normal 2 4 2 2 5 4 2" xfId="16484" xr:uid="{00000000-0005-0000-0000-000065400000}"/>
    <cellStyle name="Normal 2 4 2 2 5 4 2 2" xfId="16485" xr:uid="{00000000-0005-0000-0000-000066400000}"/>
    <cellStyle name="Normal 2 4 2 2 5 4 3" xfId="16486" xr:uid="{00000000-0005-0000-0000-000067400000}"/>
    <cellStyle name="Normal 2 4 2 2 5 5" xfId="16487" xr:uid="{00000000-0005-0000-0000-000068400000}"/>
    <cellStyle name="Normal 2 4 2 2 5 5 2" xfId="16488" xr:uid="{00000000-0005-0000-0000-000069400000}"/>
    <cellStyle name="Normal 2 4 2 2 5 6" xfId="16489" xr:uid="{00000000-0005-0000-0000-00006A400000}"/>
    <cellStyle name="Normal 2 4 2 2 5 6 2" xfId="16490" xr:uid="{00000000-0005-0000-0000-00006B400000}"/>
    <cellStyle name="Normal 2 4 2 2 5 7" xfId="16491" xr:uid="{00000000-0005-0000-0000-00006C400000}"/>
    <cellStyle name="Normal 2 4 2 2 6" xfId="16492" xr:uid="{00000000-0005-0000-0000-00006D400000}"/>
    <cellStyle name="Normal 2 4 2 2 6 2" xfId="16493" xr:uid="{00000000-0005-0000-0000-00006E400000}"/>
    <cellStyle name="Normal 2 4 2 2 6 2 2" xfId="16494" xr:uid="{00000000-0005-0000-0000-00006F400000}"/>
    <cellStyle name="Normal 2 4 2 2 6 3" xfId="16495" xr:uid="{00000000-0005-0000-0000-000070400000}"/>
    <cellStyle name="Normal 2 4 2 2 7" xfId="16496" xr:uid="{00000000-0005-0000-0000-000071400000}"/>
    <cellStyle name="Normal 2 4 2 2 7 2" xfId="16497" xr:uid="{00000000-0005-0000-0000-000072400000}"/>
    <cellStyle name="Normal 2 4 2 2 7 2 2" xfId="16498" xr:uid="{00000000-0005-0000-0000-000073400000}"/>
    <cellStyle name="Normal 2 4 2 2 7 3" xfId="16499" xr:uid="{00000000-0005-0000-0000-000074400000}"/>
    <cellStyle name="Normal 2 4 2 2 8" xfId="16500" xr:uid="{00000000-0005-0000-0000-000075400000}"/>
    <cellStyle name="Normal 2 4 2 2 8 2" xfId="16501" xr:uid="{00000000-0005-0000-0000-000076400000}"/>
    <cellStyle name="Normal 2 4 2 2 8 2 2" xfId="16502" xr:uid="{00000000-0005-0000-0000-000077400000}"/>
    <cellStyle name="Normal 2 4 2 2 8 3" xfId="16503" xr:uid="{00000000-0005-0000-0000-000078400000}"/>
    <cellStyle name="Normal 2 4 2 2 9" xfId="16504" xr:uid="{00000000-0005-0000-0000-000079400000}"/>
    <cellStyle name="Normal 2 4 2 2 9 2" xfId="16505" xr:uid="{00000000-0005-0000-0000-00007A400000}"/>
    <cellStyle name="Normal 2 4 2 3" xfId="16506" xr:uid="{00000000-0005-0000-0000-00007B400000}"/>
    <cellStyle name="Normal 2 4 2 3 10" xfId="16507" xr:uid="{00000000-0005-0000-0000-00007C400000}"/>
    <cellStyle name="Normal 2 4 2 3 10 2" xfId="16508" xr:uid="{00000000-0005-0000-0000-00007D400000}"/>
    <cellStyle name="Normal 2 4 2 3 11" xfId="16509" xr:uid="{00000000-0005-0000-0000-00007E400000}"/>
    <cellStyle name="Normal 2 4 2 3 2" xfId="16510" xr:uid="{00000000-0005-0000-0000-00007F400000}"/>
    <cellStyle name="Normal 2 4 2 3 2 2" xfId="16511" xr:uid="{00000000-0005-0000-0000-000080400000}"/>
    <cellStyle name="Normal 2 4 2 3 2 2 2" xfId="16512" xr:uid="{00000000-0005-0000-0000-000081400000}"/>
    <cellStyle name="Normal 2 4 2 3 2 2 2 2" xfId="16513" xr:uid="{00000000-0005-0000-0000-000082400000}"/>
    <cellStyle name="Normal 2 4 2 3 2 2 2 2 2" xfId="16514" xr:uid="{00000000-0005-0000-0000-000083400000}"/>
    <cellStyle name="Normal 2 4 2 3 2 2 2 3" xfId="16515" xr:uid="{00000000-0005-0000-0000-000084400000}"/>
    <cellStyle name="Normal 2 4 2 3 2 2 3" xfId="16516" xr:uid="{00000000-0005-0000-0000-000085400000}"/>
    <cellStyle name="Normal 2 4 2 3 2 2 3 2" xfId="16517" xr:uid="{00000000-0005-0000-0000-000086400000}"/>
    <cellStyle name="Normal 2 4 2 3 2 2 3 2 2" xfId="16518" xr:uid="{00000000-0005-0000-0000-000087400000}"/>
    <cellStyle name="Normal 2 4 2 3 2 2 3 3" xfId="16519" xr:uid="{00000000-0005-0000-0000-000088400000}"/>
    <cellStyle name="Normal 2 4 2 3 2 2 4" xfId="16520" xr:uid="{00000000-0005-0000-0000-000089400000}"/>
    <cellStyle name="Normal 2 4 2 3 2 2 4 2" xfId="16521" xr:uid="{00000000-0005-0000-0000-00008A400000}"/>
    <cellStyle name="Normal 2 4 2 3 2 2 4 2 2" xfId="16522" xr:uid="{00000000-0005-0000-0000-00008B400000}"/>
    <cellStyle name="Normal 2 4 2 3 2 2 4 3" xfId="16523" xr:uid="{00000000-0005-0000-0000-00008C400000}"/>
    <cellStyle name="Normal 2 4 2 3 2 2 5" xfId="16524" xr:uid="{00000000-0005-0000-0000-00008D400000}"/>
    <cellStyle name="Normal 2 4 2 3 2 2 5 2" xfId="16525" xr:uid="{00000000-0005-0000-0000-00008E400000}"/>
    <cellStyle name="Normal 2 4 2 3 2 2 6" xfId="16526" xr:uid="{00000000-0005-0000-0000-00008F400000}"/>
    <cellStyle name="Normal 2 4 2 3 2 2 6 2" xfId="16527" xr:uid="{00000000-0005-0000-0000-000090400000}"/>
    <cellStyle name="Normal 2 4 2 3 2 2 7" xfId="16528" xr:uid="{00000000-0005-0000-0000-000091400000}"/>
    <cellStyle name="Normal 2 4 2 3 2 3" xfId="16529" xr:uid="{00000000-0005-0000-0000-000092400000}"/>
    <cellStyle name="Normal 2 4 2 3 2 3 2" xfId="16530" xr:uid="{00000000-0005-0000-0000-000093400000}"/>
    <cellStyle name="Normal 2 4 2 3 2 3 2 2" xfId="16531" xr:uid="{00000000-0005-0000-0000-000094400000}"/>
    <cellStyle name="Normal 2 4 2 3 2 3 2 2 2" xfId="16532" xr:uid="{00000000-0005-0000-0000-000095400000}"/>
    <cellStyle name="Normal 2 4 2 3 2 3 2 3" xfId="16533" xr:uid="{00000000-0005-0000-0000-000096400000}"/>
    <cellStyle name="Normal 2 4 2 3 2 3 3" xfId="16534" xr:uid="{00000000-0005-0000-0000-000097400000}"/>
    <cellStyle name="Normal 2 4 2 3 2 3 3 2" xfId="16535" xr:uid="{00000000-0005-0000-0000-000098400000}"/>
    <cellStyle name="Normal 2 4 2 3 2 3 3 2 2" xfId="16536" xr:uid="{00000000-0005-0000-0000-000099400000}"/>
    <cellStyle name="Normal 2 4 2 3 2 3 3 3" xfId="16537" xr:uid="{00000000-0005-0000-0000-00009A400000}"/>
    <cellStyle name="Normal 2 4 2 3 2 3 4" xfId="16538" xr:uid="{00000000-0005-0000-0000-00009B400000}"/>
    <cellStyle name="Normal 2 4 2 3 2 3 4 2" xfId="16539" xr:uid="{00000000-0005-0000-0000-00009C400000}"/>
    <cellStyle name="Normal 2 4 2 3 2 3 4 2 2" xfId="16540" xr:uid="{00000000-0005-0000-0000-00009D400000}"/>
    <cellStyle name="Normal 2 4 2 3 2 3 4 3" xfId="16541" xr:uid="{00000000-0005-0000-0000-00009E400000}"/>
    <cellStyle name="Normal 2 4 2 3 2 3 5" xfId="16542" xr:uid="{00000000-0005-0000-0000-00009F400000}"/>
    <cellStyle name="Normal 2 4 2 3 2 3 5 2" xfId="16543" xr:uid="{00000000-0005-0000-0000-0000A0400000}"/>
    <cellStyle name="Normal 2 4 2 3 2 3 6" xfId="16544" xr:uid="{00000000-0005-0000-0000-0000A1400000}"/>
    <cellStyle name="Normal 2 4 2 3 2 3 6 2" xfId="16545" xr:uid="{00000000-0005-0000-0000-0000A2400000}"/>
    <cellStyle name="Normal 2 4 2 3 2 3 7" xfId="16546" xr:uid="{00000000-0005-0000-0000-0000A3400000}"/>
    <cellStyle name="Normal 2 4 2 3 2 4" xfId="16547" xr:uid="{00000000-0005-0000-0000-0000A4400000}"/>
    <cellStyle name="Normal 2 4 2 3 2 4 2" xfId="16548" xr:uid="{00000000-0005-0000-0000-0000A5400000}"/>
    <cellStyle name="Normal 2 4 2 3 2 4 2 2" xfId="16549" xr:uid="{00000000-0005-0000-0000-0000A6400000}"/>
    <cellStyle name="Normal 2 4 2 3 2 4 3" xfId="16550" xr:uid="{00000000-0005-0000-0000-0000A7400000}"/>
    <cellStyle name="Normal 2 4 2 3 2 5" xfId="16551" xr:uid="{00000000-0005-0000-0000-0000A8400000}"/>
    <cellStyle name="Normal 2 4 2 3 2 5 2" xfId="16552" xr:uid="{00000000-0005-0000-0000-0000A9400000}"/>
    <cellStyle name="Normal 2 4 2 3 2 5 2 2" xfId="16553" xr:uid="{00000000-0005-0000-0000-0000AA400000}"/>
    <cellStyle name="Normal 2 4 2 3 2 5 3" xfId="16554" xr:uid="{00000000-0005-0000-0000-0000AB400000}"/>
    <cellStyle name="Normal 2 4 2 3 2 6" xfId="16555" xr:uid="{00000000-0005-0000-0000-0000AC400000}"/>
    <cellStyle name="Normal 2 4 2 3 2 6 2" xfId="16556" xr:uid="{00000000-0005-0000-0000-0000AD400000}"/>
    <cellStyle name="Normal 2 4 2 3 2 6 2 2" xfId="16557" xr:uid="{00000000-0005-0000-0000-0000AE400000}"/>
    <cellStyle name="Normal 2 4 2 3 2 6 3" xfId="16558" xr:uid="{00000000-0005-0000-0000-0000AF400000}"/>
    <cellStyle name="Normal 2 4 2 3 2 7" xfId="16559" xr:uid="{00000000-0005-0000-0000-0000B0400000}"/>
    <cellStyle name="Normal 2 4 2 3 2 7 2" xfId="16560" xr:uid="{00000000-0005-0000-0000-0000B1400000}"/>
    <cellStyle name="Normal 2 4 2 3 2 8" xfId="16561" xr:uid="{00000000-0005-0000-0000-0000B2400000}"/>
    <cellStyle name="Normal 2 4 2 3 2 8 2" xfId="16562" xr:uid="{00000000-0005-0000-0000-0000B3400000}"/>
    <cellStyle name="Normal 2 4 2 3 2 9" xfId="16563" xr:uid="{00000000-0005-0000-0000-0000B4400000}"/>
    <cellStyle name="Normal 2 4 2 3 3" xfId="16564" xr:uid="{00000000-0005-0000-0000-0000B5400000}"/>
    <cellStyle name="Normal 2 4 2 3 3 2" xfId="16565" xr:uid="{00000000-0005-0000-0000-0000B6400000}"/>
    <cellStyle name="Normal 2 4 2 3 3 2 2" xfId="16566" xr:uid="{00000000-0005-0000-0000-0000B7400000}"/>
    <cellStyle name="Normal 2 4 2 3 3 2 2 2" xfId="16567" xr:uid="{00000000-0005-0000-0000-0000B8400000}"/>
    <cellStyle name="Normal 2 4 2 3 3 2 2 2 2" xfId="16568" xr:uid="{00000000-0005-0000-0000-0000B9400000}"/>
    <cellStyle name="Normal 2 4 2 3 3 2 2 3" xfId="16569" xr:uid="{00000000-0005-0000-0000-0000BA400000}"/>
    <cellStyle name="Normal 2 4 2 3 3 2 3" xfId="16570" xr:uid="{00000000-0005-0000-0000-0000BB400000}"/>
    <cellStyle name="Normal 2 4 2 3 3 2 3 2" xfId="16571" xr:uid="{00000000-0005-0000-0000-0000BC400000}"/>
    <cellStyle name="Normal 2 4 2 3 3 2 3 2 2" xfId="16572" xr:uid="{00000000-0005-0000-0000-0000BD400000}"/>
    <cellStyle name="Normal 2 4 2 3 3 2 3 3" xfId="16573" xr:uid="{00000000-0005-0000-0000-0000BE400000}"/>
    <cellStyle name="Normal 2 4 2 3 3 2 4" xfId="16574" xr:uid="{00000000-0005-0000-0000-0000BF400000}"/>
    <cellStyle name="Normal 2 4 2 3 3 2 4 2" xfId="16575" xr:uid="{00000000-0005-0000-0000-0000C0400000}"/>
    <cellStyle name="Normal 2 4 2 3 3 2 4 2 2" xfId="16576" xr:uid="{00000000-0005-0000-0000-0000C1400000}"/>
    <cellStyle name="Normal 2 4 2 3 3 2 4 3" xfId="16577" xr:uid="{00000000-0005-0000-0000-0000C2400000}"/>
    <cellStyle name="Normal 2 4 2 3 3 2 5" xfId="16578" xr:uid="{00000000-0005-0000-0000-0000C3400000}"/>
    <cellStyle name="Normal 2 4 2 3 3 2 5 2" xfId="16579" xr:uid="{00000000-0005-0000-0000-0000C4400000}"/>
    <cellStyle name="Normal 2 4 2 3 3 2 6" xfId="16580" xr:uid="{00000000-0005-0000-0000-0000C5400000}"/>
    <cellStyle name="Normal 2 4 2 3 3 2 6 2" xfId="16581" xr:uid="{00000000-0005-0000-0000-0000C6400000}"/>
    <cellStyle name="Normal 2 4 2 3 3 2 7" xfId="16582" xr:uid="{00000000-0005-0000-0000-0000C7400000}"/>
    <cellStyle name="Normal 2 4 2 3 3 3" xfId="16583" xr:uid="{00000000-0005-0000-0000-0000C8400000}"/>
    <cellStyle name="Normal 2 4 2 3 3 3 2" xfId="16584" xr:uid="{00000000-0005-0000-0000-0000C9400000}"/>
    <cellStyle name="Normal 2 4 2 3 3 3 2 2" xfId="16585" xr:uid="{00000000-0005-0000-0000-0000CA400000}"/>
    <cellStyle name="Normal 2 4 2 3 3 3 3" xfId="16586" xr:uid="{00000000-0005-0000-0000-0000CB400000}"/>
    <cellStyle name="Normal 2 4 2 3 3 4" xfId="16587" xr:uid="{00000000-0005-0000-0000-0000CC400000}"/>
    <cellStyle name="Normal 2 4 2 3 3 4 2" xfId="16588" xr:uid="{00000000-0005-0000-0000-0000CD400000}"/>
    <cellStyle name="Normal 2 4 2 3 3 4 2 2" xfId="16589" xr:uid="{00000000-0005-0000-0000-0000CE400000}"/>
    <cellStyle name="Normal 2 4 2 3 3 4 3" xfId="16590" xr:uid="{00000000-0005-0000-0000-0000CF400000}"/>
    <cellStyle name="Normal 2 4 2 3 3 5" xfId="16591" xr:uid="{00000000-0005-0000-0000-0000D0400000}"/>
    <cellStyle name="Normal 2 4 2 3 3 5 2" xfId="16592" xr:uid="{00000000-0005-0000-0000-0000D1400000}"/>
    <cellStyle name="Normal 2 4 2 3 3 5 2 2" xfId="16593" xr:uid="{00000000-0005-0000-0000-0000D2400000}"/>
    <cellStyle name="Normal 2 4 2 3 3 5 3" xfId="16594" xr:uid="{00000000-0005-0000-0000-0000D3400000}"/>
    <cellStyle name="Normal 2 4 2 3 3 6" xfId="16595" xr:uid="{00000000-0005-0000-0000-0000D4400000}"/>
    <cellStyle name="Normal 2 4 2 3 3 6 2" xfId="16596" xr:uid="{00000000-0005-0000-0000-0000D5400000}"/>
    <cellStyle name="Normal 2 4 2 3 3 7" xfId="16597" xr:uid="{00000000-0005-0000-0000-0000D6400000}"/>
    <cellStyle name="Normal 2 4 2 3 3 7 2" xfId="16598" xr:uid="{00000000-0005-0000-0000-0000D7400000}"/>
    <cellStyle name="Normal 2 4 2 3 3 8" xfId="16599" xr:uid="{00000000-0005-0000-0000-0000D8400000}"/>
    <cellStyle name="Normal 2 4 2 3 4" xfId="16600" xr:uid="{00000000-0005-0000-0000-0000D9400000}"/>
    <cellStyle name="Normal 2 4 2 3 4 2" xfId="16601" xr:uid="{00000000-0005-0000-0000-0000DA400000}"/>
    <cellStyle name="Normal 2 4 2 3 4 2 2" xfId="16602" xr:uid="{00000000-0005-0000-0000-0000DB400000}"/>
    <cellStyle name="Normal 2 4 2 3 4 2 2 2" xfId="16603" xr:uid="{00000000-0005-0000-0000-0000DC400000}"/>
    <cellStyle name="Normal 2 4 2 3 4 2 3" xfId="16604" xr:uid="{00000000-0005-0000-0000-0000DD400000}"/>
    <cellStyle name="Normal 2 4 2 3 4 3" xfId="16605" xr:uid="{00000000-0005-0000-0000-0000DE400000}"/>
    <cellStyle name="Normal 2 4 2 3 4 3 2" xfId="16606" xr:uid="{00000000-0005-0000-0000-0000DF400000}"/>
    <cellStyle name="Normal 2 4 2 3 4 3 2 2" xfId="16607" xr:uid="{00000000-0005-0000-0000-0000E0400000}"/>
    <cellStyle name="Normal 2 4 2 3 4 3 3" xfId="16608" xr:uid="{00000000-0005-0000-0000-0000E1400000}"/>
    <cellStyle name="Normal 2 4 2 3 4 4" xfId="16609" xr:uid="{00000000-0005-0000-0000-0000E2400000}"/>
    <cellStyle name="Normal 2 4 2 3 4 4 2" xfId="16610" xr:uid="{00000000-0005-0000-0000-0000E3400000}"/>
    <cellStyle name="Normal 2 4 2 3 4 4 2 2" xfId="16611" xr:uid="{00000000-0005-0000-0000-0000E4400000}"/>
    <cellStyle name="Normal 2 4 2 3 4 4 3" xfId="16612" xr:uid="{00000000-0005-0000-0000-0000E5400000}"/>
    <cellStyle name="Normal 2 4 2 3 4 5" xfId="16613" xr:uid="{00000000-0005-0000-0000-0000E6400000}"/>
    <cellStyle name="Normal 2 4 2 3 4 5 2" xfId="16614" xr:uid="{00000000-0005-0000-0000-0000E7400000}"/>
    <cellStyle name="Normal 2 4 2 3 4 6" xfId="16615" xr:uid="{00000000-0005-0000-0000-0000E8400000}"/>
    <cellStyle name="Normal 2 4 2 3 4 6 2" xfId="16616" xr:uid="{00000000-0005-0000-0000-0000E9400000}"/>
    <cellStyle name="Normal 2 4 2 3 4 7" xfId="16617" xr:uid="{00000000-0005-0000-0000-0000EA400000}"/>
    <cellStyle name="Normal 2 4 2 3 5" xfId="16618" xr:uid="{00000000-0005-0000-0000-0000EB400000}"/>
    <cellStyle name="Normal 2 4 2 3 5 2" xfId="16619" xr:uid="{00000000-0005-0000-0000-0000EC400000}"/>
    <cellStyle name="Normal 2 4 2 3 5 2 2" xfId="16620" xr:uid="{00000000-0005-0000-0000-0000ED400000}"/>
    <cellStyle name="Normal 2 4 2 3 5 2 2 2" xfId="16621" xr:uid="{00000000-0005-0000-0000-0000EE400000}"/>
    <cellStyle name="Normal 2 4 2 3 5 2 3" xfId="16622" xr:uid="{00000000-0005-0000-0000-0000EF400000}"/>
    <cellStyle name="Normal 2 4 2 3 5 3" xfId="16623" xr:uid="{00000000-0005-0000-0000-0000F0400000}"/>
    <cellStyle name="Normal 2 4 2 3 5 3 2" xfId="16624" xr:uid="{00000000-0005-0000-0000-0000F1400000}"/>
    <cellStyle name="Normal 2 4 2 3 5 3 2 2" xfId="16625" xr:uid="{00000000-0005-0000-0000-0000F2400000}"/>
    <cellStyle name="Normal 2 4 2 3 5 3 3" xfId="16626" xr:uid="{00000000-0005-0000-0000-0000F3400000}"/>
    <cellStyle name="Normal 2 4 2 3 5 4" xfId="16627" xr:uid="{00000000-0005-0000-0000-0000F4400000}"/>
    <cellStyle name="Normal 2 4 2 3 5 4 2" xfId="16628" xr:uid="{00000000-0005-0000-0000-0000F5400000}"/>
    <cellStyle name="Normal 2 4 2 3 5 4 2 2" xfId="16629" xr:uid="{00000000-0005-0000-0000-0000F6400000}"/>
    <cellStyle name="Normal 2 4 2 3 5 4 3" xfId="16630" xr:uid="{00000000-0005-0000-0000-0000F7400000}"/>
    <cellStyle name="Normal 2 4 2 3 5 5" xfId="16631" xr:uid="{00000000-0005-0000-0000-0000F8400000}"/>
    <cellStyle name="Normal 2 4 2 3 5 5 2" xfId="16632" xr:uid="{00000000-0005-0000-0000-0000F9400000}"/>
    <cellStyle name="Normal 2 4 2 3 5 6" xfId="16633" xr:uid="{00000000-0005-0000-0000-0000FA400000}"/>
    <cellStyle name="Normal 2 4 2 3 5 6 2" xfId="16634" xr:uid="{00000000-0005-0000-0000-0000FB400000}"/>
    <cellStyle name="Normal 2 4 2 3 5 7" xfId="16635" xr:uid="{00000000-0005-0000-0000-0000FC400000}"/>
    <cellStyle name="Normal 2 4 2 3 6" xfId="16636" xr:uid="{00000000-0005-0000-0000-0000FD400000}"/>
    <cellStyle name="Normal 2 4 2 3 6 2" xfId="16637" xr:uid="{00000000-0005-0000-0000-0000FE400000}"/>
    <cellStyle name="Normal 2 4 2 3 6 2 2" xfId="16638" xr:uid="{00000000-0005-0000-0000-0000FF400000}"/>
    <cellStyle name="Normal 2 4 2 3 6 3" xfId="16639" xr:uid="{00000000-0005-0000-0000-000000410000}"/>
    <cellStyle name="Normal 2 4 2 3 7" xfId="16640" xr:uid="{00000000-0005-0000-0000-000001410000}"/>
    <cellStyle name="Normal 2 4 2 3 7 2" xfId="16641" xr:uid="{00000000-0005-0000-0000-000002410000}"/>
    <cellStyle name="Normal 2 4 2 3 7 2 2" xfId="16642" xr:uid="{00000000-0005-0000-0000-000003410000}"/>
    <cellStyle name="Normal 2 4 2 3 7 3" xfId="16643" xr:uid="{00000000-0005-0000-0000-000004410000}"/>
    <cellStyle name="Normal 2 4 2 3 8" xfId="16644" xr:uid="{00000000-0005-0000-0000-000005410000}"/>
    <cellStyle name="Normal 2 4 2 3 8 2" xfId="16645" xr:uid="{00000000-0005-0000-0000-000006410000}"/>
    <cellStyle name="Normal 2 4 2 3 8 2 2" xfId="16646" xr:uid="{00000000-0005-0000-0000-000007410000}"/>
    <cellStyle name="Normal 2 4 2 3 8 3" xfId="16647" xr:uid="{00000000-0005-0000-0000-000008410000}"/>
    <cellStyle name="Normal 2 4 2 3 9" xfId="16648" xr:uid="{00000000-0005-0000-0000-000009410000}"/>
    <cellStyle name="Normal 2 4 2 3 9 2" xfId="16649" xr:uid="{00000000-0005-0000-0000-00000A410000}"/>
    <cellStyle name="Normal 2 4 2 4" xfId="16650" xr:uid="{00000000-0005-0000-0000-00000B410000}"/>
    <cellStyle name="Normal 2 4 2 4 2" xfId="16651" xr:uid="{00000000-0005-0000-0000-00000C410000}"/>
    <cellStyle name="Normal 2 4 2 4 2 2" xfId="16652" xr:uid="{00000000-0005-0000-0000-00000D410000}"/>
    <cellStyle name="Normal 2 4 2 4 2 2 2" xfId="16653" xr:uid="{00000000-0005-0000-0000-00000E410000}"/>
    <cellStyle name="Normal 2 4 2 4 2 2 2 2" xfId="16654" xr:uid="{00000000-0005-0000-0000-00000F410000}"/>
    <cellStyle name="Normal 2 4 2 4 2 2 3" xfId="16655" xr:uid="{00000000-0005-0000-0000-000010410000}"/>
    <cellStyle name="Normal 2 4 2 4 2 3" xfId="16656" xr:uid="{00000000-0005-0000-0000-000011410000}"/>
    <cellStyle name="Normal 2 4 2 4 2 3 2" xfId="16657" xr:uid="{00000000-0005-0000-0000-000012410000}"/>
    <cellStyle name="Normal 2 4 2 4 2 3 2 2" xfId="16658" xr:uid="{00000000-0005-0000-0000-000013410000}"/>
    <cellStyle name="Normal 2 4 2 4 2 3 3" xfId="16659" xr:uid="{00000000-0005-0000-0000-000014410000}"/>
    <cellStyle name="Normal 2 4 2 4 2 4" xfId="16660" xr:uid="{00000000-0005-0000-0000-000015410000}"/>
    <cellStyle name="Normal 2 4 2 4 2 4 2" xfId="16661" xr:uid="{00000000-0005-0000-0000-000016410000}"/>
    <cellStyle name="Normal 2 4 2 4 2 4 2 2" xfId="16662" xr:uid="{00000000-0005-0000-0000-000017410000}"/>
    <cellStyle name="Normal 2 4 2 4 2 4 3" xfId="16663" xr:uid="{00000000-0005-0000-0000-000018410000}"/>
    <cellStyle name="Normal 2 4 2 4 2 5" xfId="16664" xr:uid="{00000000-0005-0000-0000-000019410000}"/>
    <cellStyle name="Normal 2 4 2 4 2 5 2" xfId="16665" xr:uid="{00000000-0005-0000-0000-00001A410000}"/>
    <cellStyle name="Normal 2 4 2 4 2 6" xfId="16666" xr:uid="{00000000-0005-0000-0000-00001B410000}"/>
    <cellStyle name="Normal 2 4 2 4 2 6 2" xfId="16667" xr:uid="{00000000-0005-0000-0000-00001C410000}"/>
    <cellStyle name="Normal 2 4 2 4 2 7" xfId="16668" xr:uid="{00000000-0005-0000-0000-00001D410000}"/>
    <cellStyle name="Normal 2 4 2 4 3" xfId="16669" xr:uid="{00000000-0005-0000-0000-00001E410000}"/>
    <cellStyle name="Normal 2 4 2 4 3 2" xfId="16670" xr:uid="{00000000-0005-0000-0000-00001F410000}"/>
    <cellStyle name="Normal 2 4 2 4 3 2 2" xfId="16671" xr:uid="{00000000-0005-0000-0000-000020410000}"/>
    <cellStyle name="Normal 2 4 2 4 3 2 2 2" xfId="16672" xr:uid="{00000000-0005-0000-0000-000021410000}"/>
    <cellStyle name="Normal 2 4 2 4 3 2 3" xfId="16673" xr:uid="{00000000-0005-0000-0000-000022410000}"/>
    <cellStyle name="Normal 2 4 2 4 3 3" xfId="16674" xr:uid="{00000000-0005-0000-0000-000023410000}"/>
    <cellStyle name="Normal 2 4 2 4 3 3 2" xfId="16675" xr:uid="{00000000-0005-0000-0000-000024410000}"/>
    <cellStyle name="Normal 2 4 2 4 3 3 2 2" xfId="16676" xr:uid="{00000000-0005-0000-0000-000025410000}"/>
    <cellStyle name="Normal 2 4 2 4 3 3 3" xfId="16677" xr:uid="{00000000-0005-0000-0000-000026410000}"/>
    <cellStyle name="Normal 2 4 2 4 3 4" xfId="16678" xr:uid="{00000000-0005-0000-0000-000027410000}"/>
    <cellStyle name="Normal 2 4 2 4 3 4 2" xfId="16679" xr:uid="{00000000-0005-0000-0000-000028410000}"/>
    <cellStyle name="Normal 2 4 2 4 3 4 2 2" xfId="16680" xr:uid="{00000000-0005-0000-0000-000029410000}"/>
    <cellStyle name="Normal 2 4 2 4 3 4 3" xfId="16681" xr:uid="{00000000-0005-0000-0000-00002A410000}"/>
    <cellStyle name="Normal 2 4 2 4 3 5" xfId="16682" xr:uid="{00000000-0005-0000-0000-00002B410000}"/>
    <cellStyle name="Normal 2 4 2 4 3 5 2" xfId="16683" xr:uid="{00000000-0005-0000-0000-00002C410000}"/>
    <cellStyle name="Normal 2 4 2 4 3 6" xfId="16684" xr:uid="{00000000-0005-0000-0000-00002D410000}"/>
    <cellStyle name="Normal 2 4 2 4 3 6 2" xfId="16685" xr:uid="{00000000-0005-0000-0000-00002E410000}"/>
    <cellStyle name="Normal 2 4 2 4 3 7" xfId="16686" xr:uid="{00000000-0005-0000-0000-00002F410000}"/>
    <cellStyle name="Normal 2 4 2 4 4" xfId="16687" xr:uid="{00000000-0005-0000-0000-000030410000}"/>
    <cellStyle name="Normal 2 4 2 4 4 2" xfId="16688" xr:uid="{00000000-0005-0000-0000-000031410000}"/>
    <cellStyle name="Normal 2 4 2 4 4 2 2" xfId="16689" xr:uid="{00000000-0005-0000-0000-000032410000}"/>
    <cellStyle name="Normal 2 4 2 4 4 3" xfId="16690" xr:uid="{00000000-0005-0000-0000-000033410000}"/>
    <cellStyle name="Normal 2 4 2 4 5" xfId="16691" xr:uid="{00000000-0005-0000-0000-000034410000}"/>
    <cellStyle name="Normal 2 4 2 4 5 2" xfId="16692" xr:uid="{00000000-0005-0000-0000-000035410000}"/>
    <cellStyle name="Normal 2 4 2 4 5 2 2" xfId="16693" xr:uid="{00000000-0005-0000-0000-000036410000}"/>
    <cellStyle name="Normal 2 4 2 4 5 3" xfId="16694" xr:uid="{00000000-0005-0000-0000-000037410000}"/>
    <cellStyle name="Normal 2 4 2 4 6" xfId="16695" xr:uid="{00000000-0005-0000-0000-000038410000}"/>
    <cellStyle name="Normal 2 4 2 4 6 2" xfId="16696" xr:uid="{00000000-0005-0000-0000-000039410000}"/>
    <cellStyle name="Normal 2 4 2 4 6 2 2" xfId="16697" xr:uid="{00000000-0005-0000-0000-00003A410000}"/>
    <cellStyle name="Normal 2 4 2 4 6 3" xfId="16698" xr:uid="{00000000-0005-0000-0000-00003B410000}"/>
    <cellStyle name="Normal 2 4 2 4 7" xfId="16699" xr:uid="{00000000-0005-0000-0000-00003C410000}"/>
    <cellStyle name="Normal 2 4 2 4 7 2" xfId="16700" xr:uid="{00000000-0005-0000-0000-00003D410000}"/>
    <cellStyle name="Normal 2 4 2 4 8" xfId="16701" xr:uid="{00000000-0005-0000-0000-00003E410000}"/>
    <cellStyle name="Normal 2 4 2 4 8 2" xfId="16702" xr:uid="{00000000-0005-0000-0000-00003F410000}"/>
    <cellStyle name="Normal 2 4 2 4 9" xfId="16703" xr:uid="{00000000-0005-0000-0000-000040410000}"/>
    <cellStyle name="Normal 2 4 2 5" xfId="16704" xr:uid="{00000000-0005-0000-0000-000041410000}"/>
    <cellStyle name="Normal 2 4 2 5 2" xfId="16705" xr:uid="{00000000-0005-0000-0000-000042410000}"/>
    <cellStyle name="Normal 2 4 2 5 2 2" xfId="16706" xr:uid="{00000000-0005-0000-0000-000043410000}"/>
    <cellStyle name="Normal 2 4 2 5 2 2 2" xfId="16707" xr:uid="{00000000-0005-0000-0000-000044410000}"/>
    <cellStyle name="Normal 2 4 2 5 2 2 2 2" xfId="16708" xr:uid="{00000000-0005-0000-0000-000045410000}"/>
    <cellStyle name="Normal 2 4 2 5 2 2 3" xfId="16709" xr:uid="{00000000-0005-0000-0000-000046410000}"/>
    <cellStyle name="Normal 2 4 2 5 2 3" xfId="16710" xr:uid="{00000000-0005-0000-0000-000047410000}"/>
    <cellStyle name="Normal 2 4 2 5 2 3 2" xfId="16711" xr:uid="{00000000-0005-0000-0000-000048410000}"/>
    <cellStyle name="Normal 2 4 2 5 2 3 2 2" xfId="16712" xr:uid="{00000000-0005-0000-0000-000049410000}"/>
    <cellStyle name="Normal 2 4 2 5 2 3 3" xfId="16713" xr:uid="{00000000-0005-0000-0000-00004A410000}"/>
    <cellStyle name="Normal 2 4 2 5 2 4" xfId="16714" xr:uid="{00000000-0005-0000-0000-00004B410000}"/>
    <cellStyle name="Normal 2 4 2 5 2 4 2" xfId="16715" xr:uid="{00000000-0005-0000-0000-00004C410000}"/>
    <cellStyle name="Normal 2 4 2 5 2 4 2 2" xfId="16716" xr:uid="{00000000-0005-0000-0000-00004D410000}"/>
    <cellStyle name="Normal 2 4 2 5 2 4 3" xfId="16717" xr:uid="{00000000-0005-0000-0000-00004E410000}"/>
    <cellStyle name="Normal 2 4 2 5 2 5" xfId="16718" xr:uid="{00000000-0005-0000-0000-00004F410000}"/>
    <cellStyle name="Normal 2 4 2 5 2 5 2" xfId="16719" xr:uid="{00000000-0005-0000-0000-000050410000}"/>
    <cellStyle name="Normal 2 4 2 5 2 6" xfId="16720" xr:uid="{00000000-0005-0000-0000-000051410000}"/>
    <cellStyle name="Normal 2 4 2 5 2 6 2" xfId="16721" xr:uid="{00000000-0005-0000-0000-000052410000}"/>
    <cellStyle name="Normal 2 4 2 5 2 7" xfId="16722" xr:uid="{00000000-0005-0000-0000-000053410000}"/>
    <cellStyle name="Normal 2 4 2 5 3" xfId="16723" xr:uid="{00000000-0005-0000-0000-000054410000}"/>
    <cellStyle name="Normal 2 4 2 5 3 2" xfId="16724" xr:uid="{00000000-0005-0000-0000-000055410000}"/>
    <cellStyle name="Normal 2 4 2 5 3 2 2" xfId="16725" xr:uid="{00000000-0005-0000-0000-000056410000}"/>
    <cellStyle name="Normal 2 4 2 5 3 3" xfId="16726" xr:uid="{00000000-0005-0000-0000-000057410000}"/>
    <cellStyle name="Normal 2 4 2 5 4" xfId="16727" xr:uid="{00000000-0005-0000-0000-000058410000}"/>
    <cellStyle name="Normal 2 4 2 5 4 2" xfId="16728" xr:uid="{00000000-0005-0000-0000-000059410000}"/>
    <cellStyle name="Normal 2 4 2 5 4 2 2" xfId="16729" xr:uid="{00000000-0005-0000-0000-00005A410000}"/>
    <cellStyle name="Normal 2 4 2 5 4 3" xfId="16730" xr:uid="{00000000-0005-0000-0000-00005B410000}"/>
    <cellStyle name="Normal 2 4 2 5 5" xfId="16731" xr:uid="{00000000-0005-0000-0000-00005C410000}"/>
    <cellStyle name="Normal 2 4 2 5 5 2" xfId="16732" xr:uid="{00000000-0005-0000-0000-00005D410000}"/>
    <cellStyle name="Normal 2 4 2 5 5 2 2" xfId="16733" xr:uid="{00000000-0005-0000-0000-00005E410000}"/>
    <cellStyle name="Normal 2 4 2 5 5 3" xfId="16734" xr:uid="{00000000-0005-0000-0000-00005F410000}"/>
    <cellStyle name="Normal 2 4 2 5 6" xfId="16735" xr:uid="{00000000-0005-0000-0000-000060410000}"/>
    <cellStyle name="Normal 2 4 2 5 6 2" xfId="16736" xr:uid="{00000000-0005-0000-0000-000061410000}"/>
    <cellStyle name="Normal 2 4 2 5 7" xfId="16737" xr:uid="{00000000-0005-0000-0000-000062410000}"/>
    <cellStyle name="Normal 2 4 2 5 7 2" xfId="16738" xr:uid="{00000000-0005-0000-0000-000063410000}"/>
    <cellStyle name="Normal 2 4 2 5 8" xfId="16739" xr:uid="{00000000-0005-0000-0000-000064410000}"/>
    <cellStyle name="Normal 2 4 2 6" xfId="16740" xr:uid="{00000000-0005-0000-0000-000065410000}"/>
    <cellStyle name="Normal 2 4 2 6 2" xfId="16741" xr:uid="{00000000-0005-0000-0000-000066410000}"/>
    <cellStyle name="Normal 2 4 2 6 2 2" xfId="16742" xr:uid="{00000000-0005-0000-0000-000067410000}"/>
    <cellStyle name="Normal 2 4 2 6 2 2 2" xfId="16743" xr:uid="{00000000-0005-0000-0000-000068410000}"/>
    <cellStyle name="Normal 2 4 2 6 2 3" xfId="16744" xr:uid="{00000000-0005-0000-0000-000069410000}"/>
    <cellStyle name="Normal 2 4 2 6 3" xfId="16745" xr:uid="{00000000-0005-0000-0000-00006A410000}"/>
    <cellStyle name="Normal 2 4 2 6 3 2" xfId="16746" xr:uid="{00000000-0005-0000-0000-00006B410000}"/>
    <cellStyle name="Normal 2 4 2 6 3 2 2" xfId="16747" xr:uid="{00000000-0005-0000-0000-00006C410000}"/>
    <cellStyle name="Normal 2 4 2 6 3 3" xfId="16748" xr:uid="{00000000-0005-0000-0000-00006D410000}"/>
    <cellStyle name="Normal 2 4 2 6 4" xfId="16749" xr:uid="{00000000-0005-0000-0000-00006E410000}"/>
    <cellStyle name="Normal 2 4 2 6 4 2" xfId="16750" xr:uid="{00000000-0005-0000-0000-00006F410000}"/>
    <cellStyle name="Normal 2 4 2 6 4 2 2" xfId="16751" xr:uid="{00000000-0005-0000-0000-000070410000}"/>
    <cellStyle name="Normal 2 4 2 6 4 3" xfId="16752" xr:uid="{00000000-0005-0000-0000-000071410000}"/>
    <cellStyle name="Normal 2 4 2 6 5" xfId="16753" xr:uid="{00000000-0005-0000-0000-000072410000}"/>
    <cellStyle name="Normal 2 4 2 6 5 2" xfId="16754" xr:uid="{00000000-0005-0000-0000-000073410000}"/>
    <cellStyle name="Normal 2 4 2 6 6" xfId="16755" xr:uid="{00000000-0005-0000-0000-000074410000}"/>
    <cellStyle name="Normal 2 4 2 6 6 2" xfId="16756" xr:uid="{00000000-0005-0000-0000-000075410000}"/>
    <cellStyle name="Normal 2 4 2 6 7" xfId="16757" xr:uid="{00000000-0005-0000-0000-000076410000}"/>
    <cellStyle name="Normal 2 4 2 7" xfId="16758" xr:uid="{00000000-0005-0000-0000-000077410000}"/>
    <cellStyle name="Normal 2 4 2 7 2" xfId="16759" xr:uid="{00000000-0005-0000-0000-000078410000}"/>
    <cellStyle name="Normal 2 4 2 7 2 2" xfId="16760" xr:uid="{00000000-0005-0000-0000-000079410000}"/>
    <cellStyle name="Normal 2 4 2 7 2 2 2" xfId="16761" xr:uid="{00000000-0005-0000-0000-00007A410000}"/>
    <cellStyle name="Normal 2 4 2 7 2 3" xfId="16762" xr:uid="{00000000-0005-0000-0000-00007B410000}"/>
    <cellStyle name="Normal 2 4 2 7 3" xfId="16763" xr:uid="{00000000-0005-0000-0000-00007C410000}"/>
    <cellStyle name="Normal 2 4 2 7 3 2" xfId="16764" xr:uid="{00000000-0005-0000-0000-00007D410000}"/>
    <cellStyle name="Normal 2 4 2 7 3 2 2" xfId="16765" xr:uid="{00000000-0005-0000-0000-00007E410000}"/>
    <cellStyle name="Normal 2 4 2 7 3 3" xfId="16766" xr:uid="{00000000-0005-0000-0000-00007F410000}"/>
    <cellStyle name="Normal 2 4 2 7 4" xfId="16767" xr:uid="{00000000-0005-0000-0000-000080410000}"/>
    <cellStyle name="Normal 2 4 2 7 4 2" xfId="16768" xr:uid="{00000000-0005-0000-0000-000081410000}"/>
    <cellStyle name="Normal 2 4 2 7 4 2 2" xfId="16769" xr:uid="{00000000-0005-0000-0000-000082410000}"/>
    <cellStyle name="Normal 2 4 2 7 4 3" xfId="16770" xr:uid="{00000000-0005-0000-0000-000083410000}"/>
    <cellStyle name="Normal 2 4 2 7 5" xfId="16771" xr:uid="{00000000-0005-0000-0000-000084410000}"/>
    <cellStyle name="Normal 2 4 2 7 5 2" xfId="16772" xr:uid="{00000000-0005-0000-0000-000085410000}"/>
    <cellStyle name="Normal 2 4 2 7 6" xfId="16773" xr:uid="{00000000-0005-0000-0000-000086410000}"/>
    <cellStyle name="Normal 2 4 2 7 6 2" xfId="16774" xr:uid="{00000000-0005-0000-0000-000087410000}"/>
    <cellStyle name="Normal 2 4 2 7 7" xfId="16775" xr:uid="{00000000-0005-0000-0000-000088410000}"/>
    <cellStyle name="Normal 2 4 2 8" xfId="16776" xr:uid="{00000000-0005-0000-0000-000089410000}"/>
    <cellStyle name="Normal 2 4 2 8 2" xfId="16777" xr:uid="{00000000-0005-0000-0000-00008A410000}"/>
    <cellStyle name="Normal 2 4 2 8 2 2" xfId="16778" xr:uid="{00000000-0005-0000-0000-00008B410000}"/>
    <cellStyle name="Normal 2 4 2 8 3" xfId="16779" xr:uid="{00000000-0005-0000-0000-00008C410000}"/>
    <cellStyle name="Normal 2 4 2 9" xfId="16780" xr:uid="{00000000-0005-0000-0000-00008D410000}"/>
    <cellStyle name="Normal 2 4 2 9 2" xfId="16781" xr:uid="{00000000-0005-0000-0000-00008E410000}"/>
    <cellStyle name="Normal 2 4 2 9 2 2" xfId="16782" xr:uid="{00000000-0005-0000-0000-00008F410000}"/>
    <cellStyle name="Normal 2 4 2 9 3" xfId="16783" xr:uid="{00000000-0005-0000-0000-000090410000}"/>
    <cellStyle name="Normal 2 4 2_Confidential Information" xfId="16784" xr:uid="{00000000-0005-0000-0000-000091410000}"/>
    <cellStyle name="Normal 2 4 3" xfId="16785" xr:uid="{00000000-0005-0000-0000-000092410000}"/>
    <cellStyle name="Normal 2 4 3 10" xfId="16786" xr:uid="{00000000-0005-0000-0000-000093410000}"/>
    <cellStyle name="Normal 2 4 3 10 2" xfId="16787" xr:uid="{00000000-0005-0000-0000-000094410000}"/>
    <cellStyle name="Normal 2 4 3 10 2 2" xfId="16788" xr:uid="{00000000-0005-0000-0000-000095410000}"/>
    <cellStyle name="Normal 2 4 3 10 3" xfId="16789" xr:uid="{00000000-0005-0000-0000-000096410000}"/>
    <cellStyle name="Normal 2 4 3 11" xfId="16790" xr:uid="{00000000-0005-0000-0000-000097410000}"/>
    <cellStyle name="Normal 2 4 3 11 2" xfId="16791" xr:uid="{00000000-0005-0000-0000-000098410000}"/>
    <cellStyle name="Normal 2 4 3 12" xfId="16792" xr:uid="{00000000-0005-0000-0000-000099410000}"/>
    <cellStyle name="Normal 2 4 3 12 2" xfId="16793" xr:uid="{00000000-0005-0000-0000-00009A410000}"/>
    <cellStyle name="Normal 2 4 3 13" xfId="16794" xr:uid="{00000000-0005-0000-0000-00009B410000}"/>
    <cellStyle name="Normal 2 4 3 2" xfId="16795" xr:uid="{00000000-0005-0000-0000-00009C410000}"/>
    <cellStyle name="Normal 2 4 3 2 10" xfId="16796" xr:uid="{00000000-0005-0000-0000-00009D410000}"/>
    <cellStyle name="Normal 2 4 3 2 10 2" xfId="16797" xr:uid="{00000000-0005-0000-0000-00009E410000}"/>
    <cellStyle name="Normal 2 4 3 2 11" xfId="16798" xr:uid="{00000000-0005-0000-0000-00009F410000}"/>
    <cellStyle name="Normal 2 4 3 2 2" xfId="16799" xr:uid="{00000000-0005-0000-0000-0000A0410000}"/>
    <cellStyle name="Normal 2 4 3 2 2 2" xfId="16800" xr:uid="{00000000-0005-0000-0000-0000A1410000}"/>
    <cellStyle name="Normal 2 4 3 2 2 2 2" xfId="16801" xr:uid="{00000000-0005-0000-0000-0000A2410000}"/>
    <cellStyle name="Normal 2 4 3 2 2 2 2 2" xfId="16802" xr:uid="{00000000-0005-0000-0000-0000A3410000}"/>
    <cellStyle name="Normal 2 4 3 2 2 2 2 2 2" xfId="16803" xr:uid="{00000000-0005-0000-0000-0000A4410000}"/>
    <cellStyle name="Normal 2 4 3 2 2 2 2 3" xfId="16804" xr:uid="{00000000-0005-0000-0000-0000A5410000}"/>
    <cellStyle name="Normal 2 4 3 2 2 2 3" xfId="16805" xr:uid="{00000000-0005-0000-0000-0000A6410000}"/>
    <cellStyle name="Normal 2 4 3 2 2 2 3 2" xfId="16806" xr:uid="{00000000-0005-0000-0000-0000A7410000}"/>
    <cellStyle name="Normal 2 4 3 2 2 2 3 2 2" xfId="16807" xr:uid="{00000000-0005-0000-0000-0000A8410000}"/>
    <cellStyle name="Normal 2 4 3 2 2 2 3 3" xfId="16808" xr:uid="{00000000-0005-0000-0000-0000A9410000}"/>
    <cellStyle name="Normal 2 4 3 2 2 2 4" xfId="16809" xr:uid="{00000000-0005-0000-0000-0000AA410000}"/>
    <cellStyle name="Normal 2 4 3 2 2 2 4 2" xfId="16810" xr:uid="{00000000-0005-0000-0000-0000AB410000}"/>
    <cellStyle name="Normal 2 4 3 2 2 2 4 2 2" xfId="16811" xr:uid="{00000000-0005-0000-0000-0000AC410000}"/>
    <cellStyle name="Normal 2 4 3 2 2 2 4 3" xfId="16812" xr:uid="{00000000-0005-0000-0000-0000AD410000}"/>
    <cellStyle name="Normal 2 4 3 2 2 2 5" xfId="16813" xr:uid="{00000000-0005-0000-0000-0000AE410000}"/>
    <cellStyle name="Normal 2 4 3 2 2 2 5 2" xfId="16814" xr:uid="{00000000-0005-0000-0000-0000AF410000}"/>
    <cellStyle name="Normal 2 4 3 2 2 2 6" xfId="16815" xr:uid="{00000000-0005-0000-0000-0000B0410000}"/>
    <cellStyle name="Normal 2 4 3 2 2 2 6 2" xfId="16816" xr:uid="{00000000-0005-0000-0000-0000B1410000}"/>
    <cellStyle name="Normal 2 4 3 2 2 2 7" xfId="16817" xr:uid="{00000000-0005-0000-0000-0000B2410000}"/>
    <cellStyle name="Normal 2 4 3 2 2 3" xfId="16818" xr:uid="{00000000-0005-0000-0000-0000B3410000}"/>
    <cellStyle name="Normal 2 4 3 2 2 3 2" xfId="16819" xr:uid="{00000000-0005-0000-0000-0000B4410000}"/>
    <cellStyle name="Normal 2 4 3 2 2 3 2 2" xfId="16820" xr:uid="{00000000-0005-0000-0000-0000B5410000}"/>
    <cellStyle name="Normal 2 4 3 2 2 3 2 2 2" xfId="16821" xr:uid="{00000000-0005-0000-0000-0000B6410000}"/>
    <cellStyle name="Normal 2 4 3 2 2 3 2 3" xfId="16822" xr:uid="{00000000-0005-0000-0000-0000B7410000}"/>
    <cellStyle name="Normal 2 4 3 2 2 3 3" xfId="16823" xr:uid="{00000000-0005-0000-0000-0000B8410000}"/>
    <cellStyle name="Normal 2 4 3 2 2 3 3 2" xfId="16824" xr:uid="{00000000-0005-0000-0000-0000B9410000}"/>
    <cellStyle name="Normal 2 4 3 2 2 3 3 2 2" xfId="16825" xr:uid="{00000000-0005-0000-0000-0000BA410000}"/>
    <cellStyle name="Normal 2 4 3 2 2 3 3 3" xfId="16826" xr:uid="{00000000-0005-0000-0000-0000BB410000}"/>
    <cellStyle name="Normal 2 4 3 2 2 3 4" xfId="16827" xr:uid="{00000000-0005-0000-0000-0000BC410000}"/>
    <cellStyle name="Normal 2 4 3 2 2 3 4 2" xfId="16828" xr:uid="{00000000-0005-0000-0000-0000BD410000}"/>
    <cellStyle name="Normal 2 4 3 2 2 3 4 2 2" xfId="16829" xr:uid="{00000000-0005-0000-0000-0000BE410000}"/>
    <cellStyle name="Normal 2 4 3 2 2 3 4 3" xfId="16830" xr:uid="{00000000-0005-0000-0000-0000BF410000}"/>
    <cellStyle name="Normal 2 4 3 2 2 3 5" xfId="16831" xr:uid="{00000000-0005-0000-0000-0000C0410000}"/>
    <cellStyle name="Normal 2 4 3 2 2 3 5 2" xfId="16832" xr:uid="{00000000-0005-0000-0000-0000C1410000}"/>
    <cellStyle name="Normal 2 4 3 2 2 3 6" xfId="16833" xr:uid="{00000000-0005-0000-0000-0000C2410000}"/>
    <cellStyle name="Normal 2 4 3 2 2 3 6 2" xfId="16834" xr:uid="{00000000-0005-0000-0000-0000C3410000}"/>
    <cellStyle name="Normal 2 4 3 2 2 3 7" xfId="16835" xr:uid="{00000000-0005-0000-0000-0000C4410000}"/>
    <cellStyle name="Normal 2 4 3 2 2 4" xfId="16836" xr:uid="{00000000-0005-0000-0000-0000C5410000}"/>
    <cellStyle name="Normal 2 4 3 2 2 4 2" xfId="16837" xr:uid="{00000000-0005-0000-0000-0000C6410000}"/>
    <cellStyle name="Normal 2 4 3 2 2 4 2 2" xfId="16838" xr:uid="{00000000-0005-0000-0000-0000C7410000}"/>
    <cellStyle name="Normal 2 4 3 2 2 4 3" xfId="16839" xr:uid="{00000000-0005-0000-0000-0000C8410000}"/>
    <cellStyle name="Normal 2 4 3 2 2 5" xfId="16840" xr:uid="{00000000-0005-0000-0000-0000C9410000}"/>
    <cellStyle name="Normal 2 4 3 2 2 5 2" xfId="16841" xr:uid="{00000000-0005-0000-0000-0000CA410000}"/>
    <cellStyle name="Normal 2 4 3 2 2 5 2 2" xfId="16842" xr:uid="{00000000-0005-0000-0000-0000CB410000}"/>
    <cellStyle name="Normal 2 4 3 2 2 5 3" xfId="16843" xr:uid="{00000000-0005-0000-0000-0000CC410000}"/>
    <cellStyle name="Normal 2 4 3 2 2 6" xfId="16844" xr:uid="{00000000-0005-0000-0000-0000CD410000}"/>
    <cellStyle name="Normal 2 4 3 2 2 6 2" xfId="16845" xr:uid="{00000000-0005-0000-0000-0000CE410000}"/>
    <cellStyle name="Normal 2 4 3 2 2 6 2 2" xfId="16846" xr:uid="{00000000-0005-0000-0000-0000CF410000}"/>
    <cellStyle name="Normal 2 4 3 2 2 6 3" xfId="16847" xr:uid="{00000000-0005-0000-0000-0000D0410000}"/>
    <cellStyle name="Normal 2 4 3 2 2 7" xfId="16848" xr:uid="{00000000-0005-0000-0000-0000D1410000}"/>
    <cellStyle name="Normal 2 4 3 2 2 7 2" xfId="16849" xr:uid="{00000000-0005-0000-0000-0000D2410000}"/>
    <cellStyle name="Normal 2 4 3 2 2 8" xfId="16850" xr:uid="{00000000-0005-0000-0000-0000D3410000}"/>
    <cellStyle name="Normal 2 4 3 2 2 8 2" xfId="16851" xr:uid="{00000000-0005-0000-0000-0000D4410000}"/>
    <cellStyle name="Normal 2 4 3 2 2 9" xfId="16852" xr:uid="{00000000-0005-0000-0000-0000D5410000}"/>
    <cellStyle name="Normal 2 4 3 2 3" xfId="16853" xr:uid="{00000000-0005-0000-0000-0000D6410000}"/>
    <cellStyle name="Normal 2 4 3 2 3 2" xfId="16854" xr:uid="{00000000-0005-0000-0000-0000D7410000}"/>
    <cellStyle name="Normal 2 4 3 2 3 2 2" xfId="16855" xr:uid="{00000000-0005-0000-0000-0000D8410000}"/>
    <cellStyle name="Normal 2 4 3 2 3 2 2 2" xfId="16856" xr:uid="{00000000-0005-0000-0000-0000D9410000}"/>
    <cellStyle name="Normal 2 4 3 2 3 2 2 2 2" xfId="16857" xr:uid="{00000000-0005-0000-0000-0000DA410000}"/>
    <cellStyle name="Normal 2 4 3 2 3 2 2 3" xfId="16858" xr:uid="{00000000-0005-0000-0000-0000DB410000}"/>
    <cellStyle name="Normal 2 4 3 2 3 2 3" xfId="16859" xr:uid="{00000000-0005-0000-0000-0000DC410000}"/>
    <cellStyle name="Normal 2 4 3 2 3 2 3 2" xfId="16860" xr:uid="{00000000-0005-0000-0000-0000DD410000}"/>
    <cellStyle name="Normal 2 4 3 2 3 2 3 2 2" xfId="16861" xr:uid="{00000000-0005-0000-0000-0000DE410000}"/>
    <cellStyle name="Normal 2 4 3 2 3 2 3 3" xfId="16862" xr:uid="{00000000-0005-0000-0000-0000DF410000}"/>
    <cellStyle name="Normal 2 4 3 2 3 2 4" xfId="16863" xr:uid="{00000000-0005-0000-0000-0000E0410000}"/>
    <cellStyle name="Normal 2 4 3 2 3 2 4 2" xfId="16864" xr:uid="{00000000-0005-0000-0000-0000E1410000}"/>
    <cellStyle name="Normal 2 4 3 2 3 2 4 2 2" xfId="16865" xr:uid="{00000000-0005-0000-0000-0000E2410000}"/>
    <cellStyle name="Normal 2 4 3 2 3 2 4 3" xfId="16866" xr:uid="{00000000-0005-0000-0000-0000E3410000}"/>
    <cellStyle name="Normal 2 4 3 2 3 2 5" xfId="16867" xr:uid="{00000000-0005-0000-0000-0000E4410000}"/>
    <cellStyle name="Normal 2 4 3 2 3 2 5 2" xfId="16868" xr:uid="{00000000-0005-0000-0000-0000E5410000}"/>
    <cellStyle name="Normal 2 4 3 2 3 2 6" xfId="16869" xr:uid="{00000000-0005-0000-0000-0000E6410000}"/>
    <cellStyle name="Normal 2 4 3 2 3 2 6 2" xfId="16870" xr:uid="{00000000-0005-0000-0000-0000E7410000}"/>
    <cellStyle name="Normal 2 4 3 2 3 2 7" xfId="16871" xr:uid="{00000000-0005-0000-0000-0000E8410000}"/>
    <cellStyle name="Normal 2 4 3 2 3 3" xfId="16872" xr:uid="{00000000-0005-0000-0000-0000E9410000}"/>
    <cellStyle name="Normal 2 4 3 2 3 3 2" xfId="16873" xr:uid="{00000000-0005-0000-0000-0000EA410000}"/>
    <cellStyle name="Normal 2 4 3 2 3 3 2 2" xfId="16874" xr:uid="{00000000-0005-0000-0000-0000EB410000}"/>
    <cellStyle name="Normal 2 4 3 2 3 3 3" xfId="16875" xr:uid="{00000000-0005-0000-0000-0000EC410000}"/>
    <cellStyle name="Normal 2 4 3 2 3 4" xfId="16876" xr:uid="{00000000-0005-0000-0000-0000ED410000}"/>
    <cellStyle name="Normal 2 4 3 2 3 4 2" xfId="16877" xr:uid="{00000000-0005-0000-0000-0000EE410000}"/>
    <cellStyle name="Normal 2 4 3 2 3 4 2 2" xfId="16878" xr:uid="{00000000-0005-0000-0000-0000EF410000}"/>
    <cellStyle name="Normal 2 4 3 2 3 4 3" xfId="16879" xr:uid="{00000000-0005-0000-0000-0000F0410000}"/>
    <cellStyle name="Normal 2 4 3 2 3 5" xfId="16880" xr:uid="{00000000-0005-0000-0000-0000F1410000}"/>
    <cellStyle name="Normal 2 4 3 2 3 5 2" xfId="16881" xr:uid="{00000000-0005-0000-0000-0000F2410000}"/>
    <cellStyle name="Normal 2 4 3 2 3 5 2 2" xfId="16882" xr:uid="{00000000-0005-0000-0000-0000F3410000}"/>
    <cellStyle name="Normal 2 4 3 2 3 5 3" xfId="16883" xr:uid="{00000000-0005-0000-0000-0000F4410000}"/>
    <cellStyle name="Normal 2 4 3 2 3 6" xfId="16884" xr:uid="{00000000-0005-0000-0000-0000F5410000}"/>
    <cellStyle name="Normal 2 4 3 2 3 6 2" xfId="16885" xr:uid="{00000000-0005-0000-0000-0000F6410000}"/>
    <cellStyle name="Normal 2 4 3 2 3 7" xfId="16886" xr:uid="{00000000-0005-0000-0000-0000F7410000}"/>
    <cellStyle name="Normal 2 4 3 2 3 7 2" xfId="16887" xr:uid="{00000000-0005-0000-0000-0000F8410000}"/>
    <cellStyle name="Normal 2 4 3 2 3 8" xfId="16888" xr:uid="{00000000-0005-0000-0000-0000F9410000}"/>
    <cellStyle name="Normal 2 4 3 2 4" xfId="16889" xr:uid="{00000000-0005-0000-0000-0000FA410000}"/>
    <cellStyle name="Normal 2 4 3 2 4 2" xfId="16890" xr:uid="{00000000-0005-0000-0000-0000FB410000}"/>
    <cellStyle name="Normal 2 4 3 2 4 2 2" xfId="16891" xr:uid="{00000000-0005-0000-0000-0000FC410000}"/>
    <cellStyle name="Normal 2 4 3 2 4 2 2 2" xfId="16892" xr:uid="{00000000-0005-0000-0000-0000FD410000}"/>
    <cellStyle name="Normal 2 4 3 2 4 2 3" xfId="16893" xr:uid="{00000000-0005-0000-0000-0000FE410000}"/>
    <cellStyle name="Normal 2 4 3 2 4 3" xfId="16894" xr:uid="{00000000-0005-0000-0000-0000FF410000}"/>
    <cellStyle name="Normal 2 4 3 2 4 3 2" xfId="16895" xr:uid="{00000000-0005-0000-0000-000000420000}"/>
    <cellStyle name="Normal 2 4 3 2 4 3 2 2" xfId="16896" xr:uid="{00000000-0005-0000-0000-000001420000}"/>
    <cellStyle name="Normal 2 4 3 2 4 3 3" xfId="16897" xr:uid="{00000000-0005-0000-0000-000002420000}"/>
    <cellStyle name="Normal 2 4 3 2 4 4" xfId="16898" xr:uid="{00000000-0005-0000-0000-000003420000}"/>
    <cellStyle name="Normal 2 4 3 2 4 4 2" xfId="16899" xr:uid="{00000000-0005-0000-0000-000004420000}"/>
    <cellStyle name="Normal 2 4 3 2 4 4 2 2" xfId="16900" xr:uid="{00000000-0005-0000-0000-000005420000}"/>
    <cellStyle name="Normal 2 4 3 2 4 4 3" xfId="16901" xr:uid="{00000000-0005-0000-0000-000006420000}"/>
    <cellStyle name="Normal 2 4 3 2 4 5" xfId="16902" xr:uid="{00000000-0005-0000-0000-000007420000}"/>
    <cellStyle name="Normal 2 4 3 2 4 5 2" xfId="16903" xr:uid="{00000000-0005-0000-0000-000008420000}"/>
    <cellStyle name="Normal 2 4 3 2 4 6" xfId="16904" xr:uid="{00000000-0005-0000-0000-000009420000}"/>
    <cellStyle name="Normal 2 4 3 2 4 6 2" xfId="16905" xr:uid="{00000000-0005-0000-0000-00000A420000}"/>
    <cellStyle name="Normal 2 4 3 2 4 7" xfId="16906" xr:uid="{00000000-0005-0000-0000-00000B420000}"/>
    <cellStyle name="Normal 2 4 3 2 5" xfId="16907" xr:uid="{00000000-0005-0000-0000-00000C420000}"/>
    <cellStyle name="Normal 2 4 3 2 5 2" xfId="16908" xr:uid="{00000000-0005-0000-0000-00000D420000}"/>
    <cellStyle name="Normal 2 4 3 2 5 2 2" xfId="16909" xr:uid="{00000000-0005-0000-0000-00000E420000}"/>
    <cellStyle name="Normal 2 4 3 2 5 2 2 2" xfId="16910" xr:uid="{00000000-0005-0000-0000-00000F420000}"/>
    <cellStyle name="Normal 2 4 3 2 5 2 3" xfId="16911" xr:uid="{00000000-0005-0000-0000-000010420000}"/>
    <cellStyle name="Normal 2 4 3 2 5 3" xfId="16912" xr:uid="{00000000-0005-0000-0000-000011420000}"/>
    <cellStyle name="Normal 2 4 3 2 5 3 2" xfId="16913" xr:uid="{00000000-0005-0000-0000-000012420000}"/>
    <cellStyle name="Normal 2 4 3 2 5 3 2 2" xfId="16914" xr:uid="{00000000-0005-0000-0000-000013420000}"/>
    <cellStyle name="Normal 2 4 3 2 5 3 3" xfId="16915" xr:uid="{00000000-0005-0000-0000-000014420000}"/>
    <cellStyle name="Normal 2 4 3 2 5 4" xfId="16916" xr:uid="{00000000-0005-0000-0000-000015420000}"/>
    <cellStyle name="Normal 2 4 3 2 5 4 2" xfId="16917" xr:uid="{00000000-0005-0000-0000-000016420000}"/>
    <cellStyle name="Normal 2 4 3 2 5 4 2 2" xfId="16918" xr:uid="{00000000-0005-0000-0000-000017420000}"/>
    <cellStyle name="Normal 2 4 3 2 5 4 3" xfId="16919" xr:uid="{00000000-0005-0000-0000-000018420000}"/>
    <cellStyle name="Normal 2 4 3 2 5 5" xfId="16920" xr:uid="{00000000-0005-0000-0000-000019420000}"/>
    <cellStyle name="Normal 2 4 3 2 5 5 2" xfId="16921" xr:uid="{00000000-0005-0000-0000-00001A420000}"/>
    <cellStyle name="Normal 2 4 3 2 5 6" xfId="16922" xr:uid="{00000000-0005-0000-0000-00001B420000}"/>
    <cellStyle name="Normal 2 4 3 2 5 6 2" xfId="16923" xr:uid="{00000000-0005-0000-0000-00001C420000}"/>
    <cellStyle name="Normal 2 4 3 2 5 7" xfId="16924" xr:uid="{00000000-0005-0000-0000-00001D420000}"/>
    <cellStyle name="Normal 2 4 3 2 6" xfId="16925" xr:uid="{00000000-0005-0000-0000-00001E420000}"/>
    <cellStyle name="Normal 2 4 3 2 6 2" xfId="16926" xr:uid="{00000000-0005-0000-0000-00001F420000}"/>
    <cellStyle name="Normal 2 4 3 2 6 2 2" xfId="16927" xr:uid="{00000000-0005-0000-0000-000020420000}"/>
    <cellStyle name="Normal 2 4 3 2 6 3" xfId="16928" xr:uid="{00000000-0005-0000-0000-000021420000}"/>
    <cellStyle name="Normal 2 4 3 2 7" xfId="16929" xr:uid="{00000000-0005-0000-0000-000022420000}"/>
    <cellStyle name="Normal 2 4 3 2 7 2" xfId="16930" xr:uid="{00000000-0005-0000-0000-000023420000}"/>
    <cellStyle name="Normal 2 4 3 2 7 2 2" xfId="16931" xr:uid="{00000000-0005-0000-0000-000024420000}"/>
    <cellStyle name="Normal 2 4 3 2 7 3" xfId="16932" xr:uid="{00000000-0005-0000-0000-000025420000}"/>
    <cellStyle name="Normal 2 4 3 2 8" xfId="16933" xr:uid="{00000000-0005-0000-0000-000026420000}"/>
    <cellStyle name="Normal 2 4 3 2 8 2" xfId="16934" xr:uid="{00000000-0005-0000-0000-000027420000}"/>
    <cellStyle name="Normal 2 4 3 2 8 2 2" xfId="16935" xr:uid="{00000000-0005-0000-0000-000028420000}"/>
    <cellStyle name="Normal 2 4 3 2 8 3" xfId="16936" xr:uid="{00000000-0005-0000-0000-000029420000}"/>
    <cellStyle name="Normal 2 4 3 2 9" xfId="16937" xr:uid="{00000000-0005-0000-0000-00002A420000}"/>
    <cellStyle name="Normal 2 4 3 2 9 2" xfId="16938" xr:uid="{00000000-0005-0000-0000-00002B420000}"/>
    <cellStyle name="Normal 2 4 3 3" xfId="16939" xr:uid="{00000000-0005-0000-0000-00002C420000}"/>
    <cellStyle name="Normal 2 4 3 3 10" xfId="16940" xr:uid="{00000000-0005-0000-0000-00002D420000}"/>
    <cellStyle name="Normal 2 4 3 3 10 2" xfId="16941" xr:uid="{00000000-0005-0000-0000-00002E420000}"/>
    <cellStyle name="Normal 2 4 3 3 11" xfId="16942" xr:uid="{00000000-0005-0000-0000-00002F420000}"/>
    <cellStyle name="Normal 2 4 3 3 2" xfId="16943" xr:uid="{00000000-0005-0000-0000-000030420000}"/>
    <cellStyle name="Normal 2 4 3 3 2 2" xfId="16944" xr:uid="{00000000-0005-0000-0000-000031420000}"/>
    <cellStyle name="Normal 2 4 3 3 2 2 2" xfId="16945" xr:uid="{00000000-0005-0000-0000-000032420000}"/>
    <cellStyle name="Normal 2 4 3 3 2 2 2 2" xfId="16946" xr:uid="{00000000-0005-0000-0000-000033420000}"/>
    <cellStyle name="Normal 2 4 3 3 2 2 2 2 2" xfId="16947" xr:uid="{00000000-0005-0000-0000-000034420000}"/>
    <cellStyle name="Normal 2 4 3 3 2 2 2 3" xfId="16948" xr:uid="{00000000-0005-0000-0000-000035420000}"/>
    <cellStyle name="Normal 2 4 3 3 2 2 3" xfId="16949" xr:uid="{00000000-0005-0000-0000-000036420000}"/>
    <cellStyle name="Normal 2 4 3 3 2 2 3 2" xfId="16950" xr:uid="{00000000-0005-0000-0000-000037420000}"/>
    <cellStyle name="Normal 2 4 3 3 2 2 3 2 2" xfId="16951" xr:uid="{00000000-0005-0000-0000-000038420000}"/>
    <cellStyle name="Normal 2 4 3 3 2 2 3 3" xfId="16952" xr:uid="{00000000-0005-0000-0000-000039420000}"/>
    <cellStyle name="Normal 2 4 3 3 2 2 4" xfId="16953" xr:uid="{00000000-0005-0000-0000-00003A420000}"/>
    <cellStyle name="Normal 2 4 3 3 2 2 4 2" xfId="16954" xr:uid="{00000000-0005-0000-0000-00003B420000}"/>
    <cellStyle name="Normal 2 4 3 3 2 2 4 2 2" xfId="16955" xr:uid="{00000000-0005-0000-0000-00003C420000}"/>
    <cellStyle name="Normal 2 4 3 3 2 2 4 3" xfId="16956" xr:uid="{00000000-0005-0000-0000-00003D420000}"/>
    <cellStyle name="Normal 2 4 3 3 2 2 5" xfId="16957" xr:uid="{00000000-0005-0000-0000-00003E420000}"/>
    <cellStyle name="Normal 2 4 3 3 2 2 5 2" xfId="16958" xr:uid="{00000000-0005-0000-0000-00003F420000}"/>
    <cellStyle name="Normal 2 4 3 3 2 2 6" xfId="16959" xr:uid="{00000000-0005-0000-0000-000040420000}"/>
    <cellStyle name="Normal 2 4 3 3 2 2 6 2" xfId="16960" xr:uid="{00000000-0005-0000-0000-000041420000}"/>
    <cellStyle name="Normal 2 4 3 3 2 2 7" xfId="16961" xr:uid="{00000000-0005-0000-0000-000042420000}"/>
    <cellStyle name="Normal 2 4 3 3 2 3" xfId="16962" xr:uid="{00000000-0005-0000-0000-000043420000}"/>
    <cellStyle name="Normal 2 4 3 3 2 3 2" xfId="16963" xr:uid="{00000000-0005-0000-0000-000044420000}"/>
    <cellStyle name="Normal 2 4 3 3 2 3 2 2" xfId="16964" xr:uid="{00000000-0005-0000-0000-000045420000}"/>
    <cellStyle name="Normal 2 4 3 3 2 3 2 2 2" xfId="16965" xr:uid="{00000000-0005-0000-0000-000046420000}"/>
    <cellStyle name="Normal 2 4 3 3 2 3 2 3" xfId="16966" xr:uid="{00000000-0005-0000-0000-000047420000}"/>
    <cellStyle name="Normal 2 4 3 3 2 3 3" xfId="16967" xr:uid="{00000000-0005-0000-0000-000048420000}"/>
    <cellStyle name="Normal 2 4 3 3 2 3 3 2" xfId="16968" xr:uid="{00000000-0005-0000-0000-000049420000}"/>
    <cellStyle name="Normal 2 4 3 3 2 3 3 2 2" xfId="16969" xr:uid="{00000000-0005-0000-0000-00004A420000}"/>
    <cellStyle name="Normal 2 4 3 3 2 3 3 3" xfId="16970" xr:uid="{00000000-0005-0000-0000-00004B420000}"/>
    <cellStyle name="Normal 2 4 3 3 2 3 4" xfId="16971" xr:uid="{00000000-0005-0000-0000-00004C420000}"/>
    <cellStyle name="Normal 2 4 3 3 2 3 4 2" xfId="16972" xr:uid="{00000000-0005-0000-0000-00004D420000}"/>
    <cellStyle name="Normal 2 4 3 3 2 3 4 2 2" xfId="16973" xr:uid="{00000000-0005-0000-0000-00004E420000}"/>
    <cellStyle name="Normal 2 4 3 3 2 3 4 3" xfId="16974" xr:uid="{00000000-0005-0000-0000-00004F420000}"/>
    <cellStyle name="Normal 2 4 3 3 2 3 5" xfId="16975" xr:uid="{00000000-0005-0000-0000-000050420000}"/>
    <cellStyle name="Normal 2 4 3 3 2 3 5 2" xfId="16976" xr:uid="{00000000-0005-0000-0000-000051420000}"/>
    <cellStyle name="Normal 2 4 3 3 2 3 6" xfId="16977" xr:uid="{00000000-0005-0000-0000-000052420000}"/>
    <cellStyle name="Normal 2 4 3 3 2 3 6 2" xfId="16978" xr:uid="{00000000-0005-0000-0000-000053420000}"/>
    <cellStyle name="Normal 2 4 3 3 2 3 7" xfId="16979" xr:uid="{00000000-0005-0000-0000-000054420000}"/>
    <cellStyle name="Normal 2 4 3 3 2 4" xfId="16980" xr:uid="{00000000-0005-0000-0000-000055420000}"/>
    <cellStyle name="Normal 2 4 3 3 2 4 2" xfId="16981" xr:uid="{00000000-0005-0000-0000-000056420000}"/>
    <cellStyle name="Normal 2 4 3 3 2 4 2 2" xfId="16982" xr:uid="{00000000-0005-0000-0000-000057420000}"/>
    <cellStyle name="Normal 2 4 3 3 2 4 3" xfId="16983" xr:uid="{00000000-0005-0000-0000-000058420000}"/>
    <cellStyle name="Normal 2 4 3 3 2 5" xfId="16984" xr:uid="{00000000-0005-0000-0000-000059420000}"/>
    <cellStyle name="Normal 2 4 3 3 2 5 2" xfId="16985" xr:uid="{00000000-0005-0000-0000-00005A420000}"/>
    <cellStyle name="Normal 2 4 3 3 2 5 2 2" xfId="16986" xr:uid="{00000000-0005-0000-0000-00005B420000}"/>
    <cellStyle name="Normal 2 4 3 3 2 5 3" xfId="16987" xr:uid="{00000000-0005-0000-0000-00005C420000}"/>
    <cellStyle name="Normal 2 4 3 3 2 6" xfId="16988" xr:uid="{00000000-0005-0000-0000-00005D420000}"/>
    <cellStyle name="Normal 2 4 3 3 2 6 2" xfId="16989" xr:uid="{00000000-0005-0000-0000-00005E420000}"/>
    <cellStyle name="Normal 2 4 3 3 2 6 2 2" xfId="16990" xr:uid="{00000000-0005-0000-0000-00005F420000}"/>
    <cellStyle name="Normal 2 4 3 3 2 6 3" xfId="16991" xr:uid="{00000000-0005-0000-0000-000060420000}"/>
    <cellStyle name="Normal 2 4 3 3 2 7" xfId="16992" xr:uid="{00000000-0005-0000-0000-000061420000}"/>
    <cellStyle name="Normal 2 4 3 3 2 7 2" xfId="16993" xr:uid="{00000000-0005-0000-0000-000062420000}"/>
    <cellStyle name="Normal 2 4 3 3 2 8" xfId="16994" xr:uid="{00000000-0005-0000-0000-000063420000}"/>
    <cellStyle name="Normal 2 4 3 3 2 8 2" xfId="16995" xr:uid="{00000000-0005-0000-0000-000064420000}"/>
    <cellStyle name="Normal 2 4 3 3 2 9" xfId="16996" xr:uid="{00000000-0005-0000-0000-000065420000}"/>
    <cellStyle name="Normal 2 4 3 3 3" xfId="16997" xr:uid="{00000000-0005-0000-0000-000066420000}"/>
    <cellStyle name="Normal 2 4 3 3 3 2" xfId="16998" xr:uid="{00000000-0005-0000-0000-000067420000}"/>
    <cellStyle name="Normal 2 4 3 3 3 2 2" xfId="16999" xr:uid="{00000000-0005-0000-0000-000068420000}"/>
    <cellStyle name="Normal 2 4 3 3 3 2 2 2" xfId="17000" xr:uid="{00000000-0005-0000-0000-000069420000}"/>
    <cellStyle name="Normal 2 4 3 3 3 2 2 2 2" xfId="17001" xr:uid="{00000000-0005-0000-0000-00006A420000}"/>
    <cellStyle name="Normal 2 4 3 3 3 2 2 3" xfId="17002" xr:uid="{00000000-0005-0000-0000-00006B420000}"/>
    <cellStyle name="Normal 2 4 3 3 3 2 3" xfId="17003" xr:uid="{00000000-0005-0000-0000-00006C420000}"/>
    <cellStyle name="Normal 2 4 3 3 3 2 3 2" xfId="17004" xr:uid="{00000000-0005-0000-0000-00006D420000}"/>
    <cellStyle name="Normal 2 4 3 3 3 2 3 2 2" xfId="17005" xr:uid="{00000000-0005-0000-0000-00006E420000}"/>
    <cellStyle name="Normal 2 4 3 3 3 2 3 3" xfId="17006" xr:uid="{00000000-0005-0000-0000-00006F420000}"/>
    <cellStyle name="Normal 2 4 3 3 3 2 4" xfId="17007" xr:uid="{00000000-0005-0000-0000-000070420000}"/>
    <cellStyle name="Normal 2 4 3 3 3 2 4 2" xfId="17008" xr:uid="{00000000-0005-0000-0000-000071420000}"/>
    <cellStyle name="Normal 2 4 3 3 3 2 4 2 2" xfId="17009" xr:uid="{00000000-0005-0000-0000-000072420000}"/>
    <cellStyle name="Normal 2 4 3 3 3 2 4 3" xfId="17010" xr:uid="{00000000-0005-0000-0000-000073420000}"/>
    <cellStyle name="Normal 2 4 3 3 3 2 5" xfId="17011" xr:uid="{00000000-0005-0000-0000-000074420000}"/>
    <cellStyle name="Normal 2 4 3 3 3 2 5 2" xfId="17012" xr:uid="{00000000-0005-0000-0000-000075420000}"/>
    <cellStyle name="Normal 2 4 3 3 3 2 6" xfId="17013" xr:uid="{00000000-0005-0000-0000-000076420000}"/>
    <cellStyle name="Normal 2 4 3 3 3 2 6 2" xfId="17014" xr:uid="{00000000-0005-0000-0000-000077420000}"/>
    <cellStyle name="Normal 2 4 3 3 3 2 7" xfId="17015" xr:uid="{00000000-0005-0000-0000-000078420000}"/>
    <cellStyle name="Normal 2 4 3 3 3 3" xfId="17016" xr:uid="{00000000-0005-0000-0000-000079420000}"/>
    <cellStyle name="Normal 2 4 3 3 3 3 2" xfId="17017" xr:uid="{00000000-0005-0000-0000-00007A420000}"/>
    <cellStyle name="Normal 2 4 3 3 3 3 2 2" xfId="17018" xr:uid="{00000000-0005-0000-0000-00007B420000}"/>
    <cellStyle name="Normal 2 4 3 3 3 3 3" xfId="17019" xr:uid="{00000000-0005-0000-0000-00007C420000}"/>
    <cellStyle name="Normal 2 4 3 3 3 4" xfId="17020" xr:uid="{00000000-0005-0000-0000-00007D420000}"/>
    <cellStyle name="Normal 2 4 3 3 3 4 2" xfId="17021" xr:uid="{00000000-0005-0000-0000-00007E420000}"/>
    <cellStyle name="Normal 2 4 3 3 3 4 2 2" xfId="17022" xr:uid="{00000000-0005-0000-0000-00007F420000}"/>
    <cellStyle name="Normal 2 4 3 3 3 4 3" xfId="17023" xr:uid="{00000000-0005-0000-0000-000080420000}"/>
    <cellStyle name="Normal 2 4 3 3 3 5" xfId="17024" xr:uid="{00000000-0005-0000-0000-000081420000}"/>
    <cellStyle name="Normal 2 4 3 3 3 5 2" xfId="17025" xr:uid="{00000000-0005-0000-0000-000082420000}"/>
    <cellStyle name="Normal 2 4 3 3 3 5 2 2" xfId="17026" xr:uid="{00000000-0005-0000-0000-000083420000}"/>
    <cellStyle name="Normal 2 4 3 3 3 5 3" xfId="17027" xr:uid="{00000000-0005-0000-0000-000084420000}"/>
    <cellStyle name="Normal 2 4 3 3 3 6" xfId="17028" xr:uid="{00000000-0005-0000-0000-000085420000}"/>
    <cellStyle name="Normal 2 4 3 3 3 6 2" xfId="17029" xr:uid="{00000000-0005-0000-0000-000086420000}"/>
    <cellStyle name="Normal 2 4 3 3 3 7" xfId="17030" xr:uid="{00000000-0005-0000-0000-000087420000}"/>
    <cellStyle name="Normal 2 4 3 3 3 7 2" xfId="17031" xr:uid="{00000000-0005-0000-0000-000088420000}"/>
    <cellStyle name="Normal 2 4 3 3 3 8" xfId="17032" xr:uid="{00000000-0005-0000-0000-000089420000}"/>
    <cellStyle name="Normal 2 4 3 3 4" xfId="17033" xr:uid="{00000000-0005-0000-0000-00008A420000}"/>
    <cellStyle name="Normal 2 4 3 3 4 2" xfId="17034" xr:uid="{00000000-0005-0000-0000-00008B420000}"/>
    <cellStyle name="Normal 2 4 3 3 4 2 2" xfId="17035" xr:uid="{00000000-0005-0000-0000-00008C420000}"/>
    <cellStyle name="Normal 2 4 3 3 4 2 2 2" xfId="17036" xr:uid="{00000000-0005-0000-0000-00008D420000}"/>
    <cellStyle name="Normal 2 4 3 3 4 2 3" xfId="17037" xr:uid="{00000000-0005-0000-0000-00008E420000}"/>
    <cellStyle name="Normal 2 4 3 3 4 3" xfId="17038" xr:uid="{00000000-0005-0000-0000-00008F420000}"/>
    <cellStyle name="Normal 2 4 3 3 4 3 2" xfId="17039" xr:uid="{00000000-0005-0000-0000-000090420000}"/>
    <cellStyle name="Normal 2 4 3 3 4 3 2 2" xfId="17040" xr:uid="{00000000-0005-0000-0000-000091420000}"/>
    <cellStyle name="Normal 2 4 3 3 4 3 3" xfId="17041" xr:uid="{00000000-0005-0000-0000-000092420000}"/>
    <cellStyle name="Normal 2 4 3 3 4 4" xfId="17042" xr:uid="{00000000-0005-0000-0000-000093420000}"/>
    <cellStyle name="Normal 2 4 3 3 4 4 2" xfId="17043" xr:uid="{00000000-0005-0000-0000-000094420000}"/>
    <cellStyle name="Normal 2 4 3 3 4 4 2 2" xfId="17044" xr:uid="{00000000-0005-0000-0000-000095420000}"/>
    <cellStyle name="Normal 2 4 3 3 4 4 3" xfId="17045" xr:uid="{00000000-0005-0000-0000-000096420000}"/>
    <cellStyle name="Normal 2 4 3 3 4 5" xfId="17046" xr:uid="{00000000-0005-0000-0000-000097420000}"/>
    <cellStyle name="Normal 2 4 3 3 4 5 2" xfId="17047" xr:uid="{00000000-0005-0000-0000-000098420000}"/>
    <cellStyle name="Normal 2 4 3 3 4 6" xfId="17048" xr:uid="{00000000-0005-0000-0000-000099420000}"/>
    <cellStyle name="Normal 2 4 3 3 4 6 2" xfId="17049" xr:uid="{00000000-0005-0000-0000-00009A420000}"/>
    <cellStyle name="Normal 2 4 3 3 4 7" xfId="17050" xr:uid="{00000000-0005-0000-0000-00009B420000}"/>
    <cellStyle name="Normal 2 4 3 3 5" xfId="17051" xr:uid="{00000000-0005-0000-0000-00009C420000}"/>
    <cellStyle name="Normal 2 4 3 3 5 2" xfId="17052" xr:uid="{00000000-0005-0000-0000-00009D420000}"/>
    <cellStyle name="Normal 2 4 3 3 5 2 2" xfId="17053" xr:uid="{00000000-0005-0000-0000-00009E420000}"/>
    <cellStyle name="Normal 2 4 3 3 5 2 2 2" xfId="17054" xr:uid="{00000000-0005-0000-0000-00009F420000}"/>
    <cellStyle name="Normal 2 4 3 3 5 2 3" xfId="17055" xr:uid="{00000000-0005-0000-0000-0000A0420000}"/>
    <cellStyle name="Normal 2 4 3 3 5 3" xfId="17056" xr:uid="{00000000-0005-0000-0000-0000A1420000}"/>
    <cellStyle name="Normal 2 4 3 3 5 3 2" xfId="17057" xr:uid="{00000000-0005-0000-0000-0000A2420000}"/>
    <cellStyle name="Normal 2 4 3 3 5 3 2 2" xfId="17058" xr:uid="{00000000-0005-0000-0000-0000A3420000}"/>
    <cellStyle name="Normal 2 4 3 3 5 3 3" xfId="17059" xr:uid="{00000000-0005-0000-0000-0000A4420000}"/>
    <cellStyle name="Normal 2 4 3 3 5 4" xfId="17060" xr:uid="{00000000-0005-0000-0000-0000A5420000}"/>
    <cellStyle name="Normal 2 4 3 3 5 4 2" xfId="17061" xr:uid="{00000000-0005-0000-0000-0000A6420000}"/>
    <cellStyle name="Normal 2 4 3 3 5 4 2 2" xfId="17062" xr:uid="{00000000-0005-0000-0000-0000A7420000}"/>
    <cellStyle name="Normal 2 4 3 3 5 4 3" xfId="17063" xr:uid="{00000000-0005-0000-0000-0000A8420000}"/>
    <cellStyle name="Normal 2 4 3 3 5 5" xfId="17064" xr:uid="{00000000-0005-0000-0000-0000A9420000}"/>
    <cellStyle name="Normal 2 4 3 3 5 5 2" xfId="17065" xr:uid="{00000000-0005-0000-0000-0000AA420000}"/>
    <cellStyle name="Normal 2 4 3 3 5 6" xfId="17066" xr:uid="{00000000-0005-0000-0000-0000AB420000}"/>
    <cellStyle name="Normal 2 4 3 3 5 6 2" xfId="17067" xr:uid="{00000000-0005-0000-0000-0000AC420000}"/>
    <cellStyle name="Normal 2 4 3 3 5 7" xfId="17068" xr:uid="{00000000-0005-0000-0000-0000AD420000}"/>
    <cellStyle name="Normal 2 4 3 3 6" xfId="17069" xr:uid="{00000000-0005-0000-0000-0000AE420000}"/>
    <cellStyle name="Normal 2 4 3 3 6 2" xfId="17070" xr:uid="{00000000-0005-0000-0000-0000AF420000}"/>
    <cellStyle name="Normal 2 4 3 3 6 2 2" xfId="17071" xr:uid="{00000000-0005-0000-0000-0000B0420000}"/>
    <cellStyle name="Normal 2 4 3 3 6 3" xfId="17072" xr:uid="{00000000-0005-0000-0000-0000B1420000}"/>
    <cellStyle name="Normal 2 4 3 3 7" xfId="17073" xr:uid="{00000000-0005-0000-0000-0000B2420000}"/>
    <cellStyle name="Normal 2 4 3 3 7 2" xfId="17074" xr:uid="{00000000-0005-0000-0000-0000B3420000}"/>
    <cellStyle name="Normal 2 4 3 3 7 2 2" xfId="17075" xr:uid="{00000000-0005-0000-0000-0000B4420000}"/>
    <cellStyle name="Normal 2 4 3 3 7 3" xfId="17076" xr:uid="{00000000-0005-0000-0000-0000B5420000}"/>
    <cellStyle name="Normal 2 4 3 3 8" xfId="17077" xr:uid="{00000000-0005-0000-0000-0000B6420000}"/>
    <cellStyle name="Normal 2 4 3 3 8 2" xfId="17078" xr:uid="{00000000-0005-0000-0000-0000B7420000}"/>
    <cellStyle name="Normal 2 4 3 3 8 2 2" xfId="17079" xr:uid="{00000000-0005-0000-0000-0000B8420000}"/>
    <cellStyle name="Normal 2 4 3 3 8 3" xfId="17080" xr:uid="{00000000-0005-0000-0000-0000B9420000}"/>
    <cellStyle name="Normal 2 4 3 3 9" xfId="17081" xr:uid="{00000000-0005-0000-0000-0000BA420000}"/>
    <cellStyle name="Normal 2 4 3 3 9 2" xfId="17082" xr:uid="{00000000-0005-0000-0000-0000BB420000}"/>
    <cellStyle name="Normal 2 4 3 4" xfId="17083" xr:uid="{00000000-0005-0000-0000-0000BC420000}"/>
    <cellStyle name="Normal 2 4 3 4 2" xfId="17084" xr:uid="{00000000-0005-0000-0000-0000BD420000}"/>
    <cellStyle name="Normal 2 4 3 4 2 2" xfId="17085" xr:uid="{00000000-0005-0000-0000-0000BE420000}"/>
    <cellStyle name="Normal 2 4 3 4 2 2 2" xfId="17086" xr:uid="{00000000-0005-0000-0000-0000BF420000}"/>
    <cellStyle name="Normal 2 4 3 4 2 2 2 2" xfId="17087" xr:uid="{00000000-0005-0000-0000-0000C0420000}"/>
    <cellStyle name="Normal 2 4 3 4 2 2 3" xfId="17088" xr:uid="{00000000-0005-0000-0000-0000C1420000}"/>
    <cellStyle name="Normal 2 4 3 4 2 3" xfId="17089" xr:uid="{00000000-0005-0000-0000-0000C2420000}"/>
    <cellStyle name="Normal 2 4 3 4 2 3 2" xfId="17090" xr:uid="{00000000-0005-0000-0000-0000C3420000}"/>
    <cellStyle name="Normal 2 4 3 4 2 3 2 2" xfId="17091" xr:uid="{00000000-0005-0000-0000-0000C4420000}"/>
    <cellStyle name="Normal 2 4 3 4 2 3 3" xfId="17092" xr:uid="{00000000-0005-0000-0000-0000C5420000}"/>
    <cellStyle name="Normal 2 4 3 4 2 4" xfId="17093" xr:uid="{00000000-0005-0000-0000-0000C6420000}"/>
    <cellStyle name="Normal 2 4 3 4 2 4 2" xfId="17094" xr:uid="{00000000-0005-0000-0000-0000C7420000}"/>
    <cellStyle name="Normal 2 4 3 4 2 4 2 2" xfId="17095" xr:uid="{00000000-0005-0000-0000-0000C8420000}"/>
    <cellStyle name="Normal 2 4 3 4 2 4 3" xfId="17096" xr:uid="{00000000-0005-0000-0000-0000C9420000}"/>
    <cellStyle name="Normal 2 4 3 4 2 5" xfId="17097" xr:uid="{00000000-0005-0000-0000-0000CA420000}"/>
    <cellStyle name="Normal 2 4 3 4 2 5 2" xfId="17098" xr:uid="{00000000-0005-0000-0000-0000CB420000}"/>
    <cellStyle name="Normal 2 4 3 4 2 6" xfId="17099" xr:uid="{00000000-0005-0000-0000-0000CC420000}"/>
    <cellStyle name="Normal 2 4 3 4 2 6 2" xfId="17100" xr:uid="{00000000-0005-0000-0000-0000CD420000}"/>
    <cellStyle name="Normal 2 4 3 4 2 7" xfId="17101" xr:uid="{00000000-0005-0000-0000-0000CE420000}"/>
    <cellStyle name="Normal 2 4 3 4 3" xfId="17102" xr:uid="{00000000-0005-0000-0000-0000CF420000}"/>
    <cellStyle name="Normal 2 4 3 4 3 2" xfId="17103" xr:uid="{00000000-0005-0000-0000-0000D0420000}"/>
    <cellStyle name="Normal 2 4 3 4 3 2 2" xfId="17104" xr:uid="{00000000-0005-0000-0000-0000D1420000}"/>
    <cellStyle name="Normal 2 4 3 4 3 2 2 2" xfId="17105" xr:uid="{00000000-0005-0000-0000-0000D2420000}"/>
    <cellStyle name="Normal 2 4 3 4 3 2 3" xfId="17106" xr:uid="{00000000-0005-0000-0000-0000D3420000}"/>
    <cellStyle name="Normal 2 4 3 4 3 3" xfId="17107" xr:uid="{00000000-0005-0000-0000-0000D4420000}"/>
    <cellStyle name="Normal 2 4 3 4 3 3 2" xfId="17108" xr:uid="{00000000-0005-0000-0000-0000D5420000}"/>
    <cellStyle name="Normal 2 4 3 4 3 3 2 2" xfId="17109" xr:uid="{00000000-0005-0000-0000-0000D6420000}"/>
    <cellStyle name="Normal 2 4 3 4 3 3 3" xfId="17110" xr:uid="{00000000-0005-0000-0000-0000D7420000}"/>
    <cellStyle name="Normal 2 4 3 4 3 4" xfId="17111" xr:uid="{00000000-0005-0000-0000-0000D8420000}"/>
    <cellStyle name="Normal 2 4 3 4 3 4 2" xfId="17112" xr:uid="{00000000-0005-0000-0000-0000D9420000}"/>
    <cellStyle name="Normal 2 4 3 4 3 4 2 2" xfId="17113" xr:uid="{00000000-0005-0000-0000-0000DA420000}"/>
    <cellStyle name="Normal 2 4 3 4 3 4 3" xfId="17114" xr:uid="{00000000-0005-0000-0000-0000DB420000}"/>
    <cellStyle name="Normal 2 4 3 4 3 5" xfId="17115" xr:uid="{00000000-0005-0000-0000-0000DC420000}"/>
    <cellStyle name="Normal 2 4 3 4 3 5 2" xfId="17116" xr:uid="{00000000-0005-0000-0000-0000DD420000}"/>
    <cellStyle name="Normal 2 4 3 4 3 6" xfId="17117" xr:uid="{00000000-0005-0000-0000-0000DE420000}"/>
    <cellStyle name="Normal 2 4 3 4 3 6 2" xfId="17118" xr:uid="{00000000-0005-0000-0000-0000DF420000}"/>
    <cellStyle name="Normal 2 4 3 4 3 7" xfId="17119" xr:uid="{00000000-0005-0000-0000-0000E0420000}"/>
    <cellStyle name="Normal 2 4 3 4 4" xfId="17120" xr:uid="{00000000-0005-0000-0000-0000E1420000}"/>
    <cellStyle name="Normal 2 4 3 4 4 2" xfId="17121" xr:uid="{00000000-0005-0000-0000-0000E2420000}"/>
    <cellStyle name="Normal 2 4 3 4 4 2 2" xfId="17122" xr:uid="{00000000-0005-0000-0000-0000E3420000}"/>
    <cellStyle name="Normal 2 4 3 4 4 3" xfId="17123" xr:uid="{00000000-0005-0000-0000-0000E4420000}"/>
    <cellStyle name="Normal 2 4 3 4 5" xfId="17124" xr:uid="{00000000-0005-0000-0000-0000E5420000}"/>
    <cellStyle name="Normal 2 4 3 4 5 2" xfId="17125" xr:uid="{00000000-0005-0000-0000-0000E6420000}"/>
    <cellStyle name="Normal 2 4 3 4 5 2 2" xfId="17126" xr:uid="{00000000-0005-0000-0000-0000E7420000}"/>
    <cellStyle name="Normal 2 4 3 4 5 3" xfId="17127" xr:uid="{00000000-0005-0000-0000-0000E8420000}"/>
    <cellStyle name="Normal 2 4 3 4 6" xfId="17128" xr:uid="{00000000-0005-0000-0000-0000E9420000}"/>
    <cellStyle name="Normal 2 4 3 4 6 2" xfId="17129" xr:uid="{00000000-0005-0000-0000-0000EA420000}"/>
    <cellStyle name="Normal 2 4 3 4 6 2 2" xfId="17130" xr:uid="{00000000-0005-0000-0000-0000EB420000}"/>
    <cellStyle name="Normal 2 4 3 4 6 3" xfId="17131" xr:uid="{00000000-0005-0000-0000-0000EC420000}"/>
    <cellStyle name="Normal 2 4 3 4 7" xfId="17132" xr:uid="{00000000-0005-0000-0000-0000ED420000}"/>
    <cellStyle name="Normal 2 4 3 4 7 2" xfId="17133" xr:uid="{00000000-0005-0000-0000-0000EE420000}"/>
    <cellStyle name="Normal 2 4 3 4 8" xfId="17134" xr:uid="{00000000-0005-0000-0000-0000EF420000}"/>
    <cellStyle name="Normal 2 4 3 4 8 2" xfId="17135" xr:uid="{00000000-0005-0000-0000-0000F0420000}"/>
    <cellStyle name="Normal 2 4 3 4 9" xfId="17136" xr:uid="{00000000-0005-0000-0000-0000F1420000}"/>
    <cellStyle name="Normal 2 4 3 5" xfId="17137" xr:uid="{00000000-0005-0000-0000-0000F2420000}"/>
    <cellStyle name="Normal 2 4 3 5 2" xfId="17138" xr:uid="{00000000-0005-0000-0000-0000F3420000}"/>
    <cellStyle name="Normal 2 4 3 5 2 2" xfId="17139" xr:uid="{00000000-0005-0000-0000-0000F4420000}"/>
    <cellStyle name="Normal 2 4 3 5 2 2 2" xfId="17140" xr:uid="{00000000-0005-0000-0000-0000F5420000}"/>
    <cellStyle name="Normal 2 4 3 5 2 2 2 2" xfId="17141" xr:uid="{00000000-0005-0000-0000-0000F6420000}"/>
    <cellStyle name="Normal 2 4 3 5 2 2 3" xfId="17142" xr:uid="{00000000-0005-0000-0000-0000F7420000}"/>
    <cellStyle name="Normal 2 4 3 5 2 3" xfId="17143" xr:uid="{00000000-0005-0000-0000-0000F8420000}"/>
    <cellStyle name="Normal 2 4 3 5 2 3 2" xfId="17144" xr:uid="{00000000-0005-0000-0000-0000F9420000}"/>
    <cellStyle name="Normal 2 4 3 5 2 3 2 2" xfId="17145" xr:uid="{00000000-0005-0000-0000-0000FA420000}"/>
    <cellStyle name="Normal 2 4 3 5 2 3 3" xfId="17146" xr:uid="{00000000-0005-0000-0000-0000FB420000}"/>
    <cellStyle name="Normal 2 4 3 5 2 4" xfId="17147" xr:uid="{00000000-0005-0000-0000-0000FC420000}"/>
    <cellStyle name="Normal 2 4 3 5 2 4 2" xfId="17148" xr:uid="{00000000-0005-0000-0000-0000FD420000}"/>
    <cellStyle name="Normal 2 4 3 5 2 4 2 2" xfId="17149" xr:uid="{00000000-0005-0000-0000-0000FE420000}"/>
    <cellStyle name="Normal 2 4 3 5 2 4 3" xfId="17150" xr:uid="{00000000-0005-0000-0000-0000FF420000}"/>
    <cellStyle name="Normal 2 4 3 5 2 5" xfId="17151" xr:uid="{00000000-0005-0000-0000-000000430000}"/>
    <cellStyle name="Normal 2 4 3 5 2 5 2" xfId="17152" xr:uid="{00000000-0005-0000-0000-000001430000}"/>
    <cellStyle name="Normal 2 4 3 5 2 6" xfId="17153" xr:uid="{00000000-0005-0000-0000-000002430000}"/>
    <cellStyle name="Normal 2 4 3 5 2 6 2" xfId="17154" xr:uid="{00000000-0005-0000-0000-000003430000}"/>
    <cellStyle name="Normal 2 4 3 5 2 7" xfId="17155" xr:uid="{00000000-0005-0000-0000-000004430000}"/>
    <cellStyle name="Normal 2 4 3 5 3" xfId="17156" xr:uid="{00000000-0005-0000-0000-000005430000}"/>
    <cellStyle name="Normal 2 4 3 5 3 2" xfId="17157" xr:uid="{00000000-0005-0000-0000-000006430000}"/>
    <cellStyle name="Normal 2 4 3 5 3 2 2" xfId="17158" xr:uid="{00000000-0005-0000-0000-000007430000}"/>
    <cellStyle name="Normal 2 4 3 5 3 3" xfId="17159" xr:uid="{00000000-0005-0000-0000-000008430000}"/>
    <cellStyle name="Normal 2 4 3 5 4" xfId="17160" xr:uid="{00000000-0005-0000-0000-000009430000}"/>
    <cellStyle name="Normal 2 4 3 5 4 2" xfId="17161" xr:uid="{00000000-0005-0000-0000-00000A430000}"/>
    <cellStyle name="Normal 2 4 3 5 4 2 2" xfId="17162" xr:uid="{00000000-0005-0000-0000-00000B430000}"/>
    <cellStyle name="Normal 2 4 3 5 4 3" xfId="17163" xr:uid="{00000000-0005-0000-0000-00000C430000}"/>
    <cellStyle name="Normal 2 4 3 5 5" xfId="17164" xr:uid="{00000000-0005-0000-0000-00000D430000}"/>
    <cellStyle name="Normal 2 4 3 5 5 2" xfId="17165" xr:uid="{00000000-0005-0000-0000-00000E430000}"/>
    <cellStyle name="Normal 2 4 3 5 5 2 2" xfId="17166" xr:uid="{00000000-0005-0000-0000-00000F430000}"/>
    <cellStyle name="Normal 2 4 3 5 5 3" xfId="17167" xr:uid="{00000000-0005-0000-0000-000010430000}"/>
    <cellStyle name="Normal 2 4 3 5 6" xfId="17168" xr:uid="{00000000-0005-0000-0000-000011430000}"/>
    <cellStyle name="Normal 2 4 3 5 6 2" xfId="17169" xr:uid="{00000000-0005-0000-0000-000012430000}"/>
    <cellStyle name="Normal 2 4 3 5 7" xfId="17170" xr:uid="{00000000-0005-0000-0000-000013430000}"/>
    <cellStyle name="Normal 2 4 3 5 7 2" xfId="17171" xr:uid="{00000000-0005-0000-0000-000014430000}"/>
    <cellStyle name="Normal 2 4 3 5 8" xfId="17172" xr:uid="{00000000-0005-0000-0000-000015430000}"/>
    <cellStyle name="Normal 2 4 3 6" xfId="17173" xr:uid="{00000000-0005-0000-0000-000016430000}"/>
    <cellStyle name="Normal 2 4 3 6 2" xfId="17174" xr:uid="{00000000-0005-0000-0000-000017430000}"/>
    <cellStyle name="Normal 2 4 3 6 2 2" xfId="17175" xr:uid="{00000000-0005-0000-0000-000018430000}"/>
    <cellStyle name="Normal 2 4 3 6 2 2 2" xfId="17176" xr:uid="{00000000-0005-0000-0000-000019430000}"/>
    <cellStyle name="Normal 2 4 3 6 2 3" xfId="17177" xr:uid="{00000000-0005-0000-0000-00001A430000}"/>
    <cellStyle name="Normal 2 4 3 6 3" xfId="17178" xr:uid="{00000000-0005-0000-0000-00001B430000}"/>
    <cellStyle name="Normal 2 4 3 6 3 2" xfId="17179" xr:uid="{00000000-0005-0000-0000-00001C430000}"/>
    <cellStyle name="Normal 2 4 3 6 3 2 2" xfId="17180" xr:uid="{00000000-0005-0000-0000-00001D430000}"/>
    <cellStyle name="Normal 2 4 3 6 3 3" xfId="17181" xr:uid="{00000000-0005-0000-0000-00001E430000}"/>
    <cellStyle name="Normal 2 4 3 6 4" xfId="17182" xr:uid="{00000000-0005-0000-0000-00001F430000}"/>
    <cellStyle name="Normal 2 4 3 6 4 2" xfId="17183" xr:uid="{00000000-0005-0000-0000-000020430000}"/>
    <cellStyle name="Normal 2 4 3 6 4 2 2" xfId="17184" xr:uid="{00000000-0005-0000-0000-000021430000}"/>
    <cellStyle name="Normal 2 4 3 6 4 3" xfId="17185" xr:uid="{00000000-0005-0000-0000-000022430000}"/>
    <cellStyle name="Normal 2 4 3 6 5" xfId="17186" xr:uid="{00000000-0005-0000-0000-000023430000}"/>
    <cellStyle name="Normal 2 4 3 6 5 2" xfId="17187" xr:uid="{00000000-0005-0000-0000-000024430000}"/>
    <cellStyle name="Normal 2 4 3 6 6" xfId="17188" xr:uid="{00000000-0005-0000-0000-000025430000}"/>
    <cellStyle name="Normal 2 4 3 6 6 2" xfId="17189" xr:uid="{00000000-0005-0000-0000-000026430000}"/>
    <cellStyle name="Normal 2 4 3 6 7" xfId="17190" xr:uid="{00000000-0005-0000-0000-000027430000}"/>
    <cellStyle name="Normal 2 4 3 7" xfId="17191" xr:uid="{00000000-0005-0000-0000-000028430000}"/>
    <cellStyle name="Normal 2 4 3 7 2" xfId="17192" xr:uid="{00000000-0005-0000-0000-000029430000}"/>
    <cellStyle name="Normal 2 4 3 7 2 2" xfId="17193" xr:uid="{00000000-0005-0000-0000-00002A430000}"/>
    <cellStyle name="Normal 2 4 3 7 2 2 2" xfId="17194" xr:uid="{00000000-0005-0000-0000-00002B430000}"/>
    <cellStyle name="Normal 2 4 3 7 2 3" xfId="17195" xr:uid="{00000000-0005-0000-0000-00002C430000}"/>
    <cellStyle name="Normal 2 4 3 7 3" xfId="17196" xr:uid="{00000000-0005-0000-0000-00002D430000}"/>
    <cellStyle name="Normal 2 4 3 7 3 2" xfId="17197" xr:uid="{00000000-0005-0000-0000-00002E430000}"/>
    <cellStyle name="Normal 2 4 3 7 3 2 2" xfId="17198" xr:uid="{00000000-0005-0000-0000-00002F430000}"/>
    <cellStyle name="Normal 2 4 3 7 3 3" xfId="17199" xr:uid="{00000000-0005-0000-0000-000030430000}"/>
    <cellStyle name="Normal 2 4 3 7 4" xfId="17200" xr:uid="{00000000-0005-0000-0000-000031430000}"/>
    <cellStyle name="Normal 2 4 3 7 4 2" xfId="17201" xr:uid="{00000000-0005-0000-0000-000032430000}"/>
    <cellStyle name="Normal 2 4 3 7 4 2 2" xfId="17202" xr:uid="{00000000-0005-0000-0000-000033430000}"/>
    <cellStyle name="Normal 2 4 3 7 4 3" xfId="17203" xr:uid="{00000000-0005-0000-0000-000034430000}"/>
    <cellStyle name="Normal 2 4 3 7 5" xfId="17204" xr:uid="{00000000-0005-0000-0000-000035430000}"/>
    <cellStyle name="Normal 2 4 3 7 5 2" xfId="17205" xr:uid="{00000000-0005-0000-0000-000036430000}"/>
    <cellStyle name="Normal 2 4 3 7 6" xfId="17206" xr:uid="{00000000-0005-0000-0000-000037430000}"/>
    <cellStyle name="Normal 2 4 3 7 6 2" xfId="17207" xr:uid="{00000000-0005-0000-0000-000038430000}"/>
    <cellStyle name="Normal 2 4 3 7 7" xfId="17208" xr:uid="{00000000-0005-0000-0000-000039430000}"/>
    <cellStyle name="Normal 2 4 3 8" xfId="17209" xr:uid="{00000000-0005-0000-0000-00003A430000}"/>
    <cellStyle name="Normal 2 4 3 8 2" xfId="17210" xr:uid="{00000000-0005-0000-0000-00003B430000}"/>
    <cellStyle name="Normal 2 4 3 8 2 2" xfId="17211" xr:uid="{00000000-0005-0000-0000-00003C430000}"/>
    <cellStyle name="Normal 2 4 3 8 3" xfId="17212" xr:uid="{00000000-0005-0000-0000-00003D430000}"/>
    <cellStyle name="Normal 2 4 3 9" xfId="17213" xr:uid="{00000000-0005-0000-0000-00003E430000}"/>
    <cellStyle name="Normal 2 4 3 9 2" xfId="17214" xr:uid="{00000000-0005-0000-0000-00003F430000}"/>
    <cellStyle name="Normal 2 4 3 9 2 2" xfId="17215" xr:uid="{00000000-0005-0000-0000-000040430000}"/>
    <cellStyle name="Normal 2 4 3 9 3" xfId="17216" xr:uid="{00000000-0005-0000-0000-000041430000}"/>
    <cellStyle name="Normal 2 4 3_Confidential Information" xfId="17217" xr:uid="{00000000-0005-0000-0000-000042430000}"/>
    <cellStyle name="Normal 2 4 4" xfId="17218" xr:uid="{00000000-0005-0000-0000-000043430000}"/>
    <cellStyle name="Normal 2 4 4 10" xfId="17219" xr:uid="{00000000-0005-0000-0000-000044430000}"/>
    <cellStyle name="Normal 2 4 4 10 2" xfId="17220" xr:uid="{00000000-0005-0000-0000-000045430000}"/>
    <cellStyle name="Normal 2 4 4 11" xfId="17221" xr:uid="{00000000-0005-0000-0000-000046430000}"/>
    <cellStyle name="Normal 2 4 4 2" xfId="17222" xr:uid="{00000000-0005-0000-0000-000047430000}"/>
    <cellStyle name="Normal 2 4 4 2 2" xfId="17223" xr:uid="{00000000-0005-0000-0000-000048430000}"/>
    <cellStyle name="Normal 2 4 4 2 2 2" xfId="17224" xr:uid="{00000000-0005-0000-0000-000049430000}"/>
    <cellStyle name="Normal 2 4 4 2 2 2 2" xfId="17225" xr:uid="{00000000-0005-0000-0000-00004A430000}"/>
    <cellStyle name="Normal 2 4 4 2 2 2 2 2" xfId="17226" xr:uid="{00000000-0005-0000-0000-00004B430000}"/>
    <cellStyle name="Normal 2 4 4 2 2 2 3" xfId="17227" xr:uid="{00000000-0005-0000-0000-00004C430000}"/>
    <cellStyle name="Normal 2 4 4 2 2 3" xfId="17228" xr:uid="{00000000-0005-0000-0000-00004D430000}"/>
    <cellStyle name="Normal 2 4 4 2 2 3 2" xfId="17229" xr:uid="{00000000-0005-0000-0000-00004E430000}"/>
    <cellStyle name="Normal 2 4 4 2 2 3 2 2" xfId="17230" xr:uid="{00000000-0005-0000-0000-00004F430000}"/>
    <cellStyle name="Normal 2 4 4 2 2 3 3" xfId="17231" xr:uid="{00000000-0005-0000-0000-000050430000}"/>
    <cellStyle name="Normal 2 4 4 2 2 4" xfId="17232" xr:uid="{00000000-0005-0000-0000-000051430000}"/>
    <cellStyle name="Normal 2 4 4 2 2 4 2" xfId="17233" xr:uid="{00000000-0005-0000-0000-000052430000}"/>
    <cellStyle name="Normal 2 4 4 2 2 4 2 2" xfId="17234" xr:uid="{00000000-0005-0000-0000-000053430000}"/>
    <cellStyle name="Normal 2 4 4 2 2 4 3" xfId="17235" xr:uid="{00000000-0005-0000-0000-000054430000}"/>
    <cellStyle name="Normal 2 4 4 2 2 5" xfId="17236" xr:uid="{00000000-0005-0000-0000-000055430000}"/>
    <cellStyle name="Normal 2 4 4 2 2 5 2" xfId="17237" xr:uid="{00000000-0005-0000-0000-000056430000}"/>
    <cellStyle name="Normal 2 4 4 2 2 6" xfId="17238" xr:uid="{00000000-0005-0000-0000-000057430000}"/>
    <cellStyle name="Normal 2 4 4 2 2 6 2" xfId="17239" xr:uid="{00000000-0005-0000-0000-000058430000}"/>
    <cellStyle name="Normal 2 4 4 2 2 7" xfId="17240" xr:uid="{00000000-0005-0000-0000-000059430000}"/>
    <cellStyle name="Normal 2 4 4 2 3" xfId="17241" xr:uid="{00000000-0005-0000-0000-00005A430000}"/>
    <cellStyle name="Normal 2 4 4 2 3 2" xfId="17242" xr:uid="{00000000-0005-0000-0000-00005B430000}"/>
    <cellStyle name="Normal 2 4 4 2 3 2 2" xfId="17243" xr:uid="{00000000-0005-0000-0000-00005C430000}"/>
    <cellStyle name="Normal 2 4 4 2 3 2 2 2" xfId="17244" xr:uid="{00000000-0005-0000-0000-00005D430000}"/>
    <cellStyle name="Normal 2 4 4 2 3 2 3" xfId="17245" xr:uid="{00000000-0005-0000-0000-00005E430000}"/>
    <cellStyle name="Normal 2 4 4 2 3 3" xfId="17246" xr:uid="{00000000-0005-0000-0000-00005F430000}"/>
    <cellStyle name="Normal 2 4 4 2 3 3 2" xfId="17247" xr:uid="{00000000-0005-0000-0000-000060430000}"/>
    <cellStyle name="Normal 2 4 4 2 3 3 2 2" xfId="17248" xr:uid="{00000000-0005-0000-0000-000061430000}"/>
    <cellStyle name="Normal 2 4 4 2 3 3 3" xfId="17249" xr:uid="{00000000-0005-0000-0000-000062430000}"/>
    <cellStyle name="Normal 2 4 4 2 3 4" xfId="17250" xr:uid="{00000000-0005-0000-0000-000063430000}"/>
    <cellStyle name="Normal 2 4 4 2 3 4 2" xfId="17251" xr:uid="{00000000-0005-0000-0000-000064430000}"/>
    <cellStyle name="Normal 2 4 4 2 3 4 2 2" xfId="17252" xr:uid="{00000000-0005-0000-0000-000065430000}"/>
    <cellStyle name="Normal 2 4 4 2 3 4 3" xfId="17253" xr:uid="{00000000-0005-0000-0000-000066430000}"/>
    <cellStyle name="Normal 2 4 4 2 3 5" xfId="17254" xr:uid="{00000000-0005-0000-0000-000067430000}"/>
    <cellStyle name="Normal 2 4 4 2 3 5 2" xfId="17255" xr:uid="{00000000-0005-0000-0000-000068430000}"/>
    <cellStyle name="Normal 2 4 4 2 3 6" xfId="17256" xr:uid="{00000000-0005-0000-0000-000069430000}"/>
    <cellStyle name="Normal 2 4 4 2 3 6 2" xfId="17257" xr:uid="{00000000-0005-0000-0000-00006A430000}"/>
    <cellStyle name="Normal 2 4 4 2 3 7" xfId="17258" xr:uid="{00000000-0005-0000-0000-00006B430000}"/>
    <cellStyle name="Normal 2 4 4 2 4" xfId="17259" xr:uid="{00000000-0005-0000-0000-00006C430000}"/>
    <cellStyle name="Normal 2 4 4 2 4 2" xfId="17260" xr:uid="{00000000-0005-0000-0000-00006D430000}"/>
    <cellStyle name="Normal 2 4 4 2 4 2 2" xfId="17261" xr:uid="{00000000-0005-0000-0000-00006E430000}"/>
    <cellStyle name="Normal 2 4 4 2 4 3" xfId="17262" xr:uid="{00000000-0005-0000-0000-00006F430000}"/>
    <cellStyle name="Normal 2 4 4 2 5" xfId="17263" xr:uid="{00000000-0005-0000-0000-000070430000}"/>
    <cellStyle name="Normal 2 4 4 2 5 2" xfId="17264" xr:uid="{00000000-0005-0000-0000-000071430000}"/>
    <cellStyle name="Normal 2 4 4 2 5 2 2" xfId="17265" xr:uid="{00000000-0005-0000-0000-000072430000}"/>
    <cellStyle name="Normal 2 4 4 2 5 3" xfId="17266" xr:uid="{00000000-0005-0000-0000-000073430000}"/>
    <cellStyle name="Normal 2 4 4 2 6" xfId="17267" xr:uid="{00000000-0005-0000-0000-000074430000}"/>
    <cellStyle name="Normal 2 4 4 2 6 2" xfId="17268" xr:uid="{00000000-0005-0000-0000-000075430000}"/>
    <cellStyle name="Normal 2 4 4 2 6 2 2" xfId="17269" xr:uid="{00000000-0005-0000-0000-000076430000}"/>
    <cellStyle name="Normal 2 4 4 2 6 3" xfId="17270" xr:uid="{00000000-0005-0000-0000-000077430000}"/>
    <cellStyle name="Normal 2 4 4 2 7" xfId="17271" xr:uid="{00000000-0005-0000-0000-000078430000}"/>
    <cellStyle name="Normal 2 4 4 2 7 2" xfId="17272" xr:uid="{00000000-0005-0000-0000-000079430000}"/>
    <cellStyle name="Normal 2 4 4 2 8" xfId="17273" xr:uid="{00000000-0005-0000-0000-00007A430000}"/>
    <cellStyle name="Normal 2 4 4 2 8 2" xfId="17274" xr:uid="{00000000-0005-0000-0000-00007B430000}"/>
    <cellStyle name="Normal 2 4 4 2 9" xfId="17275" xr:uid="{00000000-0005-0000-0000-00007C430000}"/>
    <cellStyle name="Normal 2 4 4 3" xfId="17276" xr:uid="{00000000-0005-0000-0000-00007D430000}"/>
    <cellStyle name="Normal 2 4 4 3 2" xfId="17277" xr:uid="{00000000-0005-0000-0000-00007E430000}"/>
    <cellStyle name="Normal 2 4 4 3 2 2" xfId="17278" xr:uid="{00000000-0005-0000-0000-00007F430000}"/>
    <cellStyle name="Normal 2 4 4 3 2 2 2" xfId="17279" xr:uid="{00000000-0005-0000-0000-000080430000}"/>
    <cellStyle name="Normal 2 4 4 3 2 2 2 2" xfId="17280" xr:uid="{00000000-0005-0000-0000-000081430000}"/>
    <cellStyle name="Normal 2 4 4 3 2 2 3" xfId="17281" xr:uid="{00000000-0005-0000-0000-000082430000}"/>
    <cellStyle name="Normal 2 4 4 3 2 3" xfId="17282" xr:uid="{00000000-0005-0000-0000-000083430000}"/>
    <cellStyle name="Normal 2 4 4 3 2 3 2" xfId="17283" xr:uid="{00000000-0005-0000-0000-000084430000}"/>
    <cellStyle name="Normal 2 4 4 3 2 3 2 2" xfId="17284" xr:uid="{00000000-0005-0000-0000-000085430000}"/>
    <cellStyle name="Normal 2 4 4 3 2 3 3" xfId="17285" xr:uid="{00000000-0005-0000-0000-000086430000}"/>
    <cellStyle name="Normal 2 4 4 3 2 4" xfId="17286" xr:uid="{00000000-0005-0000-0000-000087430000}"/>
    <cellStyle name="Normal 2 4 4 3 2 4 2" xfId="17287" xr:uid="{00000000-0005-0000-0000-000088430000}"/>
    <cellStyle name="Normal 2 4 4 3 2 4 2 2" xfId="17288" xr:uid="{00000000-0005-0000-0000-000089430000}"/>
    <cellStyle name="Normal 2 4 4 3 2 4 3" xfId="17289" xr:uid="{00000000-0005-0000-0000-00008A430000}"/>
    <cellStyle name="Normal 2 4 4 3 2 5" xfId="17290" xr:uid="{00000000-0005-0000-0000-00008B430000}"/>
    <cellStyle name="Normal 2 4 4 3 2 5 2" xfId="17291" xr:uid="{00000000-0005-0000-0000-00008C430000}"/>
    <cellStyle name="Normal 2 4 4 3 2 6" xfId="17292" xr:uid="{00000000-0005-0000-0000-00008D430000}"/>
    <cellStyle name="Normal 2 4 4 3 2 6 2" xfId="17293" xr:uid="{00000000-0005-0000-0000-00008E430000}"/>
    <cellStyle name="Normal 2 4 4 3 2 7" xfId="17294" xr:uid="{00000000-0005-0000-0000-00008F430000}"/>
    <cellStyle name="Normal 2 4 4 3 3" xfId="17295" xr:uid="{00000000-0005-0000-0000-000090430000}"/>
    <cellStyle name="Normal 2 4 4 3 3 2" xfId="17296" xr:uid="{00000000-0005-0000-0000-000091430000}"/>
    <cellStyle name="Normal 2 4 4 3 3 2 2" xfId="17297" xr:uid="{00000000-0005-0000-0000-000092430000}"/>
    <cellStyle name="Normal 2 4 4 3 3 3" xfId="17298" xr:uid="{00000000-0005-0000-0000-000093430000}"/>
    <cellStyle name="Normal 2 4 4 3 4" xfId="17299" xr:uid="{00000000-0005-0000-0000-000094430000}"/>
    <cellStyle name="Normal 2 4 4 3 4 2" xfId="17300" xr:uid="{00000000-0005-0000-0000-000095430000}"/>
    <cellStyle name="Normal 2 4 4 3 4 2 2" xfId="17301" xr:uid="{00000000-0005-0000-0000-000096430000}"/>
    <cellStyle name="Normal 2 4 4 3 4 3" xfId="17302" xr:uid="{00000000-0005-0000-0000-000097430000}"/>
    <cellStyle name="Normal 2 4 4 3 5" xfId="17303" xr:uid="{00000000-0005-0000-0000-000098430000}"/>
    <cellStyle name="Normal 2 4 4 3 5 2" xfId="17304" xr:uid="{00000000-0005-0000-0000-000099430000}"/>
    <cellStyle name="Normal 2 4 4 3 5 2 2" xfId="17305" xr:uid="{00000000-0005-0000-0000-00009A430000}"/>
    <cellStyle name="Normal 2 4 4 3 5 3" xfId="17306" xr:uid="{00000000-0005-0000-0000-00009B430000}"/>
    <cellStyle name="Normal 2 4 4 3 6" xfId="17307" xr:uid="{00000000-0005-0000-0000-00009C430000}"/>
    <cellStyle name="Normal 2 4 4 3 6 2" xfId="17308" xr:uid="{00000000-0005-0000-0000-00009D430000}"/>
    <cellStyle name="Normal 2 4 4 3 7" xfId="17309" xr:uid="{00000000-0005-0000-0000-00009E430000}"/>
    <cellStyle name="Normal 2 4 4 3 7 2" xfId="17310" xr:uid="{00000000-0005-0000-0000-00009F430000}"/>
    <cellStyle name="Normal 2 4 4 3 8" xfId="17311" xr:uid="{00000000-0005-0000-0000-0000A0430000}"/>
    <cellStyle name="Normal 2 4 4 4" xfId="17312" xr:uid="{00000000-0005-0000-0000-0000A1430000}"/>
    <cellStyle name="Normal 2 4 4 4 2" xfId="17313" xr:uid="{00000000-0005-0000-0000-0000A2430000}"/>
    <cellStyle name="Normal 2 4 4 4 2 2" xfId="17314" xr:uid="{00000000-0005-0000-0000-0000A3430000}"/>
    <cellStyle name="Normal 2 4 4 4 2 2 2" xfId="17315" xr:uid="{00000000-0005-0000-0000-0000A4430000}"/>
    <cellStyle name="Normal 2 4 4 4 2 3" xfId="17316" xr:uid="{00000000-0005-0000-0000-0000A5430000}"/>
    <cellStyle name="Normal 2 4 4 4 3" xfId="17317" xr:uid="{00000000-0005-0000-0000-0000A6430000}"/>
    <cellStyle name="Normal 2 4 4 4 3 2" xfId="17318" xr:uid="{00000000-0005-0000-0000-0000A7430000}"/>
    <cellStyle name="Normal 2 4 4 4 3 2 2" xfId="17319" xr:uid="{00000000-0005-0000-0000-0000A8430000}"/>
    <cellStyle name="Normal 2 4 4 4 3 3" xfId="17320" xr:uid="{00000000-0005-0000-0000-0000A9430000}"/>
    <cellStyle name="Normal 2 4 4 4 4" xfId="17321" xr:uid="{00000000-0005-0000-0000-0000AA430000}"/>
    <cellStyle name="Normal 2 4 4 4 4 2" xfId="17322" xr:uid="{00000000-0005-0000-0000-0000AB430000}"/>
    <cellStyle name="Normal 2 4 4 4 4 2 2" xfId="17323" xr:uid="{00000000-0005-0000-0000-0000AC430000}"/>
    <cellStyle name="Normal 2 4 4 4 4 3" xfId="17324" xr:uid="{00000000-0005-0000-0000-0000AD430000}"/>
    <cellStyle name="Normal 2 4 4 4 5" xfId="17325" xr:uid="{00000000-0005-0000-0000-0000AE430000}"/>
    <cellStyle name="Normal 2 4 4 4 5 2" xfId="17326" xr:uid="{00000000-0005-0000-0000-0000AF430000}"/>
    <cellStyle name="Normal 2 4 4 4 6" xfId="17327" xr:uid="{00000000-0005-0000-0000-0000B0430000}"/>
    <cellStyle name="Normal 2 4 4 4 6 2" xfId="17328" xr:uid="{00000000-0005-0000-0000-0000B1430000}"/>
    <cellStyle name="Normal 2 4 4 4 7" xfId="17329" xr:uid="{00000000-0005-0000-0000-0000B2430000}"/>
    <cellStyle name="Normal 2 4 4 5" xfId="17330" xr:uid="{00000000-0005-0000-0000-0000B3430000}"/>
    <cellStyle name="Normal 2 4 4 5 2" xfId="17331" xr:uid="{00000000-0005-0000-0000-0000B4430000}"/>
    <cellStyle name="Normal 2 4 4 5 2 2" xfId="17332" xr:uid="{00000000-0005-0000-0000-0000B5430000}"/>
    <cellStyle name="Normal 2 4 4 5 2 2 2" xfId="17333" xr:uid="{00000000-0005-0000-0000-0000B6430000}"/>
    <cellStyle name="Normal 2 4 4 5 2 3" xfId="17334" xr:uid="{00000000-0005-0000-0000-0000B7430000}"/>
    <cellStyle name="Normal 2 4 4 5 3" xfId="17335" xr:uid="{00000000-0005-0000-0000-0000B8430000}"/>
    <cellStyle name="Normal 2 4 4 5 3 2" xfId="17336" xr:uid="{00000000-0005-0000-0000-0000B9430000}"/>
    <cellStyle name="Normal 2 4 4 5 3 2 2" xfId="17337" xr:uid="{00000000-0005-0000-0000-0000BA430000}"/>
    <cellStyle name="Normal 2 4 4 5 3 3" xfId="17338" xr:uid="{00000000-0005-0000-0000-0000BB430000}"/>
    <cellStyle name="Normal 2 4 4 5 4" xfId="17339" xr:uid="{00000000-0005-0000-0000-0000BC430000}"/>
    <cellStyle name="Normal 2 4 4 5 4 2" xfId="17340" xr:uid="{00000000-0005-0000-0000-0000BD430000}"/>
    <cellStyle name="Normal 2 4 4 5 4 2 2" xfId="17341" xr:uid="{00000000-0005-0000-0000-0000BE430000}"/>
    <cellStyle name="Normal 2 4 4 5 4 3" xfId="17342" xr:uid="{00000000-0005-0000-0000-0000BF430000}"/>
    <cellStyle name="Normal 2 4 4 5 5" xfId="17343" xr:uid="{00000000-0005-0000-0000-0000C0430000}"/>
    <cellStyle name="Normal 2 4 4 5 5 2" xfId="17344" xr:uid="{00000000-0005-0000-0000-0000C1430000}"/>
    <cellStyle name="Normal 2 4 4 5 6" xfId="17345" xr:uid="{00000000-0005-0000-0000-0000C2430000}"/>
    <cellStyle name="Normal 2 4 4 5 6 2" xfId="17346" xr:uid="{00000000-0005-0000-0000-0000C3430000}"/>
    <cellStyle name="Normal 2 4 4 5 7" xfId="17347" xr:uid="{00000000-0005-0000-0000-0000C4430000}"/>
    <cellStyle name="Normal 2 4 4 6" xfId="17348" xr:uid="{00000000-0005-0000-0000-0000C5430000}"/>
    <cellStyle name="Normal 2 4 4 6 2" xfId="17349" xr:uid="{00000000-0005-0000-0000-0000C6430000}"/>
    <cellStyle name="Normal 2 4 4 6 2 2" xfId="17350" xr:uid="{00000000-0005-0000-0000-0000C7430000}"/>
    <cellStyle name="Normal 2 4 4 6 3" xfId="17351" xr:uid="{00000000-0005-0000-0000-0000C8430000}"/>
    <cellStyle name="Normal 2 4 4 7" xfId="17352" xr:uid="{00000000-0005-0000-0000-0000C9430000}"/>
    <cellStyle name="Normal 2 4 4 7 2" xfId="17353" xr:uid="{00000000-0005-0000-0000-0000CA430000}"/>
    <cellStyle name="Normal 2 4 4 7 2 2" xfId="17354" xr:uid="{00000000-0005-0000-0000-0000CB430000}"/>
    <cellStyle name="Normal 2 4 4 7 3" xfId="17355" xr:uid="{00000000-0005-0000-0000-0000CC430000}"/>
    <cellStyle name="Normal 2 4 4 8" xfId="17356" xr:uid="{00000000-0005-0000-0000-0000CD430000}"/>
    <cellStyle name="Normal 2 4 4 8 2" xfId="17357" xr:uid="{00000000-0005-0000-0000-0000CE430000}"/>
    <cellStyle name="Normal 2 4 4 8 2 2" xfId="17358" xr:uid="{00000000-0005-0000-0000-0000CF430000}"/>
    <cellStyle name="Normal 2 4 4 8 3" xfId="17359" xr:uid="{00000000-0005-0000-0000-0000D0430000}"/>
    <cellStyle name="Normal 2 4 4 9" xfId="17360" xr:uid="{00000000-0005-0000-0000-0000D1430000}"/>
    <cellStyle name="Normal 2 4 4 9 2" xfId="17361" xr:uid="{00000000-0005-0000-0000-0000D2430000}"/>
    <cellStyle name="Normal 2 4 5" xfId="17362" xr:uid="{00000000-0005-0000-0000-0000D3430000}"/>
    <cellStyle name="Normal 2 4 5 10" xfId="17363" xr:uid="{00000000-0005-0000-0000-0000D4430000}"/>
    <cellStyle name="Normal 2 4 5 10 2" xfId="17364" xr:uid="{00000000-0005-0000-0000-0000D5430000}"/>
    <cellStyle name="Normal 2 4 5 11" xfId="17365" xr:uid="{00000000-0005-0000-0000-0000D6430000}"/>
    <cellStyle name="Normal 2 4 5 2" xfId="17366" xr:uid="{00000000-0005-0000-0000-0000D7430000}"/>
    <cellStyle name="Normal 2 4 5 2 2" xfId="17367" xr:uid="{00000000-0005-0000-0000-0000D8430000}"/>
    <cellStyle name="Normal 2 4 5 2 2 2" xfId="17368" xr:uid="{00000000-0005-0000-0000-0000D9430000}"/>
    <cellStyle name="Normal 2 4 5 2 2 2 2" xfId="17369" xr:uid="{00000000-0005-0000-0000-0000DA430000}"/>
    <cellStyle name="Normal 2 4 5 2 2 2 2 2" xfId="17370" xr:uid="{00000000-0005-0000-0000-0000DB430000}"/>
    <cellStyle name="Normal 2 4 5 2 2 2 3" xfId="17371" xr:uid="{00000000-0005-0000-0000-0000DC430000}"/>
    <cellStyle name="Normal 2 4 5 2 2 3" xfId="17372" xr:uid="{00000000-0005-0000-0000-0000DD430000}"/>
    <cellStyle name="Normal 2 4 5 2 2 3 2" xfId="17373" xr:uid="{00000000-0005-0000-0000-0000DE430000}"/>
    <cellStyle name="Normal 2 4 5 2 2 3 2 2" xfId="17374" xr:uid="{00000000-0005-0000-0000-0000DF430000}"/>
    <cellStyle name="Normal 2 4 5 2 2 3 3" xfId="17375" xr:uid="{00000000-0005-0000-0000-0000E0430000}"/>
    <cellStyle name="Normal 2 4 5 2 2 4" xfId="17376" xr:uid="{00000000-0005-0000-0000-0000E1430000}"/>
    <cellStyle name="Normal 2 4 5 2 2 4 2" xfId="17377" xr:uid="{00000000-0005-0000-0000-0000E2430000}"/>
    <cellStyle name="Normal 2 4 5 2 2 4 2 2" xfId="17378" xr:uid="{00000000-0005-0000-0000-0000E3430000}"/>
    <cellStyle name="Normal 2 4 5 2 2 4 3" xfId="17379" xr:uid="{00000000-0005-0000-0000-0000E4430000}"/>
    <cellStyle name="Normal 2 4 5 2 2 5" xfId="17380" xr:uid="{00000000-0005-0000-0000-0000E5430000}"/>
    <cellStyle name="Normal 2 4 5 2 2 5 2" xfId="17381" xr:uid="{00000000-0005-0000-0000-0000E6430000}"/>
    <cellStyle name="Normal 2 4 5 2 2 6" xfId="17382" xr:uid="{00000000-0005-0000-0000-0000E7430000}"/>
    <cellStyle name="Normal 2 4 5 2 2 6 2" xfId="17383" xr:uid="{00000000-0005-0000-0000-0000E8430000}"/>
    <cellStyle name="Normal 2 4 5 2 2 7" xfId="17384" xr:uid="{00000000-0005-0000-0000-0000E9430000}"/>
    <cellStyle name="Normal 2 4 5 2 3" xfId="17385" xr:uid="{00000000-0005-0000-0000-0000EA430000}"/>
    <cellStyle name="Normal 2 4 5 2 3 2" xfId="17386" xr:uid="{00000000-0005-0000-0000-0000EB430000}"/>
    <cellStyle name="Normal 2 4 5 2 3 2 2" xfId="17387" xr:uid="{00000000-0005-0000-0000-0000EC430000}"/>
    <cellStyle name="Normal 2 4 5 2 3 2 2 2" xfId="17388" xr:uid="{00000000-0005-0000-0000-0000ED430000}"/>
    <cellStyle name="Normal 2 4 5 2 3 2 3" xfId="17389" xr:uid="{00000000-0005-0000-0000-0000EE430000}"/>
    <cellStyle name="Normal 2 4 5 2 3 3" xfId="17390" xr:uid="{00000000-0005-0000-0000-0000EF430000}"/>
    <cellStyle name="Normal 2 4 5 2 3 3 2" xfId="17391" xr:uid="{00000000-0005-0000-0000-0000F0430000}"/>
    <cellStyle name="Normal 2 4 5 2 3 3 2 2" xfId="17392" xr:uid="{00000000-0005-0000-0000-0000F1430000}"/>
    <cellStyle name="Normal 2 4 5 2 3 3 3" xfId="17393" xr:uid="{00000000-0005-0000-0000-0000F2430000}"/>
    <cellStyle name="Normal 2 4 5 2 3 4" xfId="17394" xr:uid="{00000000-0005-0000-0000-0000F3430000}"/>
    <cellStyle name="Normal 2 4 5 2 3 4 2" xfId="17395" xr:uid="{00000000-0005-0000-0000-0000F4430000}"/>
    <cellStyle name="Normal 2 4 5 2 3 4 2 2" xfId="17396" xr:uid="{00000000-0005-0000-0000-0000F5430000}"/>
    <cellStyle name="Normal 2 4 5 2 3 4 3" xfId="17397" xr:uid="{00000000-0005-0000-0000-0000F6430000}"/>
    <cellStyle name="Normal 2 4 5 2 3 5" xfId="17398" xr:uid="{00000000-0005-0000-0000-0000F7430000}"/>
    <cellStyle name="Normal 2 4 5 2 3 5 2" xfId="17399" xr:uid="{00000000-0005-0000-0000-0000F8430000}"/>
    <cellStyle name="Normal 2 4 5 2 3 6" xfId="17400" xr:uid="{00000000-0005-0000-0000-0000F9430000}"/>
    <cellStyle name="Normal 2 4 5 2 3 6 2" xfId="17401" xr:uid="{00000000-0005-0000-0000-0000FA430000}"/>
    <cellStyle name="Normal 2 4 5 2 3 7" xfId="17402" xr:uid="{00000000-0005-0000-0000-0000FB430000}"/>
    <cellStyle name="Normal 2 4 5 2 4" xfId="17403" xr:uid="{00000000-0005-0000-0000-0000FC430000}"/>
    <cellStyle name="Normal 2 4 5 2 4 2" xfId="17404" xr:uid="{00000000-0005-0000-0000-0000FD430000}"/>
    <cellStyle name="Normal 2 4 5 2 4 2 2" xfId="17405" xr:uid="{00000000-0005-0000-0000-0000FE430000}"/>
    <cellStyle name="Normal 2 4 5 2 4 3" xfId="17406" xr:uid="{00000000-0005-0000-0000-0000FF430000}"/>
    <cellStyle name="Normal 2 4 5 2 5" xfId="17407" xr:uid="{00000000-0005-0000-0000-000000440000}"/>
    <cellStyle name="Normal 2 4 5 2 5 2" xfId="17408" xr:uid="{00000000-0005-0000-0000-000001440000}"/>
    <cellStyle name="Normal 2 4 5 2 5 2 2" xfId="17409" xr:uid="{00000000-0005-0000-0000-000002440000}"/>
    <cellStyle name="Normal 2 4 5 2 5 3" xfId="17410" xr:uid="{00000000-0005-0000-0000-000003440000}"/>
    <cellStyle name="Normal 2 4 5 2 6" xfId="17411" xr:uid="{00000000-0005-0000-0000-000004440000}"/>
    <cellStyle name="Normal 2 4 5 2 6 2" xfId="17412" xr:uid="{00000000-0005-0000-0000-000005440000}"/>
    <cellStyle name="Normal 2 4 5 2 6 2 2" xfId="17413" xr:uid="{00000000-0005-0000-0000-000006440000}"/>
    <cellStyle name="Normal 2 4 5 2 6 3" xfId="17414" xr:uid="{00000000-0005-0000-0000-000007440000}"/>
    <cellStyle name="Normal 2 4 5 2 7" xfId="17415" xr:uid="{00000000-0005-0000-0000-000008440000}"/>
    <cellStyle name="Normal 2 4 5 2 7 2" xfId="17416" xr:uid="{00000000-0005-0000-0000-000009440000}"/>
    <cellStyle name="Normal 2 4 5 2 8" xfId="17417" xr:uid="{00000000-0005-0000-0000-00000A440000}"/>
    <cellStyle name="Normal 2 4 5 2 8 2" xfId="17418" xr:uid="{00000000-0005-0000-0000-00000B440000}"/>
    <cellStyle name="Normal 2 4 5 2 9" xfId="17419" xr:uid="{00000000-0005-0000-0000-00000C440000}"/>
    <cellStyle name="Normal 2 4 5 3" xfId="17420" xr:uid="{00000000-0005-0000-0000-00000D440000}"/>
    <cellStyle name="Normal 2 4 5 3 2" xfId="17421" xr:uid="{00000000-0005-0000-0000-00000E440000}"/>
    <cellStyle name="Normal 2 4 5 3 2 2" xfId="17422" xr:uid="{00000000-0005-0000-0000-00000F440000}"/>
    <cellStyle name="Normal 2 4 5 3 2 2 2" xfId="17423" xr:uid="{00000000-0005-0000-0000-000010440000}"/>
    <cellStyle name="Normal 2 4 5 3 2 2 2 2" xfId="17424" xr:uid="{00000000-0005-0000-0000-000011440000}"/>
    <cellStyle name="Normal 2 4 5 3 2 2 3" xfId="17425" xr:uid="{00000000-0005-0000-0000-000012440000}"/>
    <cellStyle name="Normal 2 4 5 3 2 3" xfId="17426" xr:uid="{00000000-0005-0000-0000-000013440000}"/>
    <cellStyle name="Normal 2 4 5 3 2 3 2" xfId="17427" xr:uid="{00000000-0005-0000-0000-000014440000}"/>
    <cellStyle name="Normal 2 4 5 3 2 3 2 2" xfId="17428" xr:uid="{00000000-0005-0000-0000-000015440000}"/>
    <cellStyle name="Normal 2 4 5 3 2 3 3" xfId="17429" xr:uid="{00000000-0005-0000-0000-000016440000}"/>
    <cellStyle name="Normal 2 4 5 3 2 4" xfId="17430" xr:uid="{00000000-0005-0000-0000-000017440000}"/>
    <cellStyle name="Normal 2 4 5 3 2 4 2" xfId="17431" xr:uid="{00000000-0005-0000-0000-000018440000}"/>
    <cellStyle name="Normal 2 4 5 3 2 4 2 2" xfId="17432" xr:uid="{00000000-0005-0000-0000-000019440000}"/>
    <cellStyle name="Normal 2 4 5 3 2 4 3" xfId="17433" xr:uid="{00000000-0005-0000-0000-00001A440000}"/>
    <cellStyle name="Normal 2 4 5 3 2 5" xfId="17434" xr:uid="{00000000-0005-0000-0000-00001B440000}"/>
    <cellStyle name="Normal 2 4 5 3 2 5 2" xfId="17435" xr:uid="{00000000-0005-0000-0000-00001C440000}"/>
    <cellStyle name="Normal 2 4 5 3 2 6" xfId="17436" xr:uid="{00000000-0005-0000-0000-00001D440000}"/>
    <cellStyle name="Normal 2 4 5 3 2 6 2" xfId="17437" xr:uid="{00000000-0005-0000-0000-00001E440000}"/>
    <cellStyle name="Normal 2 4 5 3 2 7" xfId="17438" xr:uid="{00000000-0005-0000-0000-00001F440000}"/>
    <cellStyle name="Normal 2 4 5 3 3" xfId="17439" xr:uid="{00000000-0005-0000-0000-000020440000}"/>
    <cellStyle name="Normal 2 4 5 3 3 2" xfId="17440" xr:uid="{00000000-0005-0000-0000-000021440000}"/>
    <cellStyle name="Normal 2 4 5 3 3 2 2" xfId="17441" xr:uid="{00000000-0005-0000-0000-000022440000}"/>
    <cellStyle name="Normal 2 4 5 3 3 3" xfId="17442" xr:uid="{00000000-0005-0000-0000-000023440000}"/>
    <cellStyle name="Normal 2 4 5 3 4" xfId="17443" xr:uid="{00000000-0005-0000-0000-000024440000}"/>
    <cellStyle name="Normal 2 4 5 3 4 2" xfId="17444" xr:uid="{00000000-0005-0000-0000-000025440000}"/>
    <cellStyle name="Normal 2 4 5 3 4 2 2" xfId="17445" xr:uid="{00000000-0005-0000-0000-000026440000}"/>
    <cellStyle name="Normal 2 4 5 3 4 3" xfId="17446" xr:uid="{00000000-0005-0000-0000-000027440000}"/>
    <cellStyle name="Normal 2 4 5 3 5" xfId="17447" xr:uid="{00000000-0005-0000-0000-000028440000}"/>
    <cellStyle name="Normal 2 4 5 3 5 2" xfId="17448" xr:uid="{00000000-0005-0000-0000-000029440000}"/>
    <cellStyle name="Normal 2 4 5 3 5 2 2" xfId="17449" xr:uid="{00000000-0005-0000-0000-00002A440000}"/>
    <cellStyle name="Normal 2 4 5 3 5 3" xfId="17450" xr:uid="{00000000-0005-0000-0000-00002B440000}"/>
    <cellStyle name="Normal 2 4 5 3 6" xfId="17451" xr:uid="{00000000-0005-0000-0000-00002C440000}"/>
    <cellStyle name="Normal 2 4 5 3 6 2" xfId="17452" xr:uid="{00000000-0005-0000-0000-00002D440000}"/>
    <cellStyle name="Normal 2 4 5 3 7" xfId="17453" xr:uid="{00000000-0005-0000-0000-00002E440000}"/>
    <cellStyle name="Normal 2 4 5 3 7 2" xfId="17454" xr:uid="{00000000-0005-0000-0000-00002F440000}"/>
    <cellStyle name="Normal 2 4 5 3 8" xfId="17455" xr:uid="{00000000-0005-0000-0000-000030440000}"/>
    <cellStyle name="Normal 2 4 5 4" xfId="17456" xr:uid="{00000000-0005-0000-0000-000031440000}"/>
    <cellStyle name="Normal 2 4 5 4 2" xfId="17457" xr:uid="{00000000-0005-0000-0000-000032440000}"/>
    <cellStyle name="Normal 2 4 5 4 2 2" xfId="17458" xr:uid="{00000000-0005-0000-0000-000033440000}"/>
    <cellStyle name="Normal 2 4 5 4 2 2 2" xfId="17459" xr:uid="{00000000-0005-0000-0000-000034440000}"/>
    <cellStyle name="Normal 2 4 5 4 2 3" xfId="17460" xr:uid="{00000000-0005-0000-0000-000035440000}"/>
    <cellStyle name="Normal 2 4 5 4 3" xfId="17461" xr:uid="{00000000-0005-0000-0000-000036440000}"/>
    <cellStyle name="Normal 2 4 5 4 3 2" xfId="17462" xr:uid="{00000000-0005-0000-0000-000037440000}"/>
    <cellStyle name="Normal 2 4 5 4 3 2 2" xfId="17463" xr:uid="{00000000-0005-0000-0000-000038440000}"/>
    <cellStyle name="Normal 2 4 5 4 3 3" xfId="17464" xr:uid="{00000000-0005-0000-0000-000039440000}"/>
    <cellStyle name="Normal 2 4 5 4 4" xfId="17465" xr:uid="{00000000-0005-0000-0000-00003A440000}"/>
    <cellStyle name="Normal 2 4 5 4 4 2" xfId="17466" xr:uid="{00000000-0005-0000-0000-00003B440000}"/>
    <cellStyle name="Normal 2 4 5 4 4 2 2" xfId="17467" xr:uid="{00000000-0005-0000-0000-00003C440000}"/>
    <cellStyle name="Normal 2 4 5 4 4 3" xfId="17468" xr:uid="{00000000-0005-0000-0000-00003D440000}"/>
    <cellStyle name="Normal 2 4 5 4 5" xfId="17469" xr:uid="{00000000-0005-0000-0000-00003E440000}"/>
    <cellStyle name="Normal 2 4 5 4 5 2" xfId="17470" xr:uid="{00000000-0005-0000-0000-00003F440000}"/>
    <cellStyle name="Normal 2 4 5 4 6" xfId="17471" xr:uid="{00000000-0005-0000-0000-000040440000}"/>
    <cellStyle name="Normal 2 4 5 4 6 2" xfId="17472" xr:uid="{00000000-0005-0000-0000-000041440000}"/>
    <cellStyle name="Normal 2 4 5 4 7" xfId="17473" xr:uid="{00000000-0005-0000-0000-000042440000}"/>
    <cellStyle name="Normal 2 4 5 5" xfId="17474" xr:uid="{00000000-0005-0000-0000-000043440000}"/>
    <cellStyle name="Normal 2 4 5 5 2" xfId="17475" xr:uid="{00000000-0005-0000-0000-000044440000}"/>
    <cellStyle name="Normal 2 4 5 5 2 2" xfId="17476" xr:uid="{00000000-0005-0000-0000-000045440000}"/>
    <cellStyle name="Normal 2 4 5 5 2 2 2" xfId="17477" xr:uid="{00000000-0005-0000-0000-000046440000}"/>
    <cellStyle name="Normal 2 4 5 5 2 3" xfId="17478" xr:uid="{00000000-0005-0000-0000-000047440000}"/>
    <cellStyle name="Normal 2 4 5 5 3" xfId="17479" xr:uid="{00000000-0005-0000-0000-000048440000}"/>
    <cellStyle name="Normal 2 4 5 5 3 2" xfId="17480" xr:uid="{00000000-0005-0000-0000-000049440000}"/>
    <cellStyle name="Normal 2 4 5 5 3 2 2" xfId="17481" xr:uid="{00000000-0005-0000-0000-00004A440000}"/>
    <cellStyle name="Normal 2 4 5 5 3 3" xfId="17482" xr:uid="{00000000-0005-0000-0000-00004B440000}"/>
    <cellStyle name="Normal 2 4 5 5 4" xfId="17483" xr:uid="{00000000-0005-0000-0000-00004C440000}"/>
    <cellStyle name="Normal 2 4 5 5 4 2" xfId="17484" xr:uid="{00000000-0005-0000-0000-00004D440000}"/>
    <cellStyle name="Normal 2 4 5 5 4 2 2" xfId="17485" xr:uid="{00000000-0005-0000-0000-00004E440000}"/>
    <cellStyle name="Normal 2 4 5 5 4 3" xfId="17486" xr:uid="{00000000-0005-0000-0000-00004F440000}"/>
    <cellStyle name="Normal 2 4 5 5 5" xfId="17487" xr:uid="{00000000-0005-0000-0000-000050440000}"/>
    <cellStyle name="Normal 2 4 5 5 5 2" xfId="17488" xr:uid="{00000000-0005-0000-0000-000051440000}"/>
    <cellStyle name="Normal 2 4 5 5 6" xfId="17489" xr:uid="{00000000-0005-0000-0000-000052440000}"/>
    <cellStyle name="Normal 2 4 5 5 6 2" xfId="17490" xr:uid="{00000000-0005-0000-0000-000053440000}"/>
    <cellStyle name="Normal 2 4 5 5 7" xfId="17491" xr:uid="{00000000-0005-0000-0000-000054440000}"/>
    <cellStyle name="Normal 2 4 5 6" xfId="17492" xr:uid="{00000000-0005-0000-0000-000055440000}"/>
    <cellStyle name="Normal 2 4 5 6 2" xfId="17493" xr:uid="{00000000-0005-0000-0000-000056440000}"/>
    <cellStyle name="Normal 2 4 5 6 2 2" xfId="17494" xr:uid="{00000000-0005-0000-0000-000057440000}"/>
    <cellStyle name="Normal 2 4 5 6 3" xfId="17495" xr:uid="{00000000-0005-0000-0000-000058440000}"/>
    <cellStyle name="Normal 2 4 5 7" xfId="17496" xr:uid="{00000000-0005-0000-0000-000059440000}"/>
    <cellStyle name="Normal 2 4 5 7 2" xfId="17497" xr:uid="{00000000-0005-0000-0000-00005A440000}"/>
    <cellStyle name="Normal 2 4 5 7 2 2" xfId="17498" xr:uid="{00000000-0005-0000-0000-00005B440000}"/>
    <cellStyle name="Normal 2 4 5 7 3" xfId="17499" xr:uid="{00000000-0005-0000-0000-00005C440000}"/>
    <cellStyle name="Normal 2 4 5 8" xfId="17500" xr:uid="{00000000-0005-0000-0000-00005D440000}"/>
    <cellStyle name="Normal 2 4 5 8 2" xfId="17501" xr:uid="{00000000-0005-0000-0000-00005E440000}"/>
    <cellStyle name="Normal 2 4 5 8 2 2" xfId="17502" xr:uid="{00000000-0005-0000-0000-00005F440000}"/>
    <cellStyle name="Normal 2 4 5 8 3" xfId="17503" xr:uid="{00000000-0005-0000-0000-000060440000}"/>
    <cellStyle name="Normal 2 4 5 9" xfId="17504" xr:uid="{00000000-0005-0000-0000-000061440000}"/>
    <cellStyle name="Normal 2 4 5 9 2" xfId="17505" xr:uid="{00000000-0005-0000-0000-000062440000}"/>
    <cellStyle name="Normal 2 4 6" xfId="17506" xr:uid="{00000000-0005-0000-0000-000063440000}"/>
    <cellStyle name="Normal 2 4 6 2" xfId="17507" xr:uid="{00000000-0005-0000-0000-000064440000}"/>
    <cellStyle name="Normal 2 4 6 2 2" xfId="17508" xr:uid="{00000000-0005-0000-0000-000065440000}"/>
    <cellStyle name="Normal 2 4 6 2 2 2" xfId="17509" xr:uid="{00000000-0005-0000-0000-000066440000}"/>
    <cellStyle name="Normal 2 4 6 2 2 2 2" xfId="17510" xr:uid="{00000000-0005-0000-0000-000067440000}"/>
    <cellStyle name="Normal 2 4 6 2 2 3" xfId="17511" xr:uid="{00000000-0005-0000-0000-000068440000}"/>
    <cellStyle name="Normal 2 4 6 2 3" xfId="17512" xr:uid="{00000000-0005-0000-0000-000069440000}"/>
    <cellStyle name="Normal 2 4 6 2 3 2" xfId="17513" xr:uid="{00000000-0005-0000-0000-00006A440000}"/>
    <cellStyle name="Normal 2 4 6 2 3 2 2" xfId="17514" xr:uid="{00000000-0005-0000-0000-00006B440000}"/>
    <cellStyle name="Normal 2 4 6 2 3 3" xfId="17515" xr:uid="{00000000-0005-0000-0000-00006C440000}"/>
    <cellStyle name="Normal 2 4 6 2 4" xfId="17516" xr:uid="{00000000-0005-0000-0000-00006D440000}"/>
    <cellStyle name="Normal 2 4 6 2 4 2" xfId="17517" xr:uid="{00000000-0005-0000-0000-00006E440000}"/>
    <cellStyle name="Normal 2 4 6 2 4 2 2" xfId="17518" xr:uid="{00000000-0005-0000-0000-00006F440000}"/>
    <cellStyle name="Normal 2 4 6 2 4 3" xfId="17519" xr:uid="{00000000-0005-0000-0000-000070440000}"/>
    <cellStyle name="Normal 2 4 6 2 5" xfId="17520" xr:uid="{00000000-0005-0000-0000-000071440000}"/>
    <cellStyle name="Normal 2 4 6 2 5 2" xfId="17521" xr:uid="{00000000-0005-0000-0000-000072440000}"/>
    <cellStyle name="Normal 2 4 6 2 6" xfId="17522" xr:uid="{00000000-0005-0000-0000-000073440000}"/>
    <cellStyle name="Normal 2 4 6 2 6 2" xfId="17523" xr:uid="{00000000-0005-0000-0000-000074440000}"/>
    <cellStyle name="Normal 2 4 6 2 7" xfId="17524" xr:uid="{00000000-0005-0000-0000-000075440000}"/>
    <cellStyle name="Normal 2 4 6 3" xfId="17525" xr:uid="{00000000-0005-0000-0000-000076440000}"/>
    <cellStyle name="Normal 2 4 6 3 2" xfId="17526" xr:uid="{00000000-0005-0000-0000-000077440000}"/>
    <cellStyle name="Normal 2 4 6 3 2 2" xfId="17527" xr:uid="{00000000-0005-0000-0000-000078440000}"/>
    <cellStyle name="Normal 2 4 6 3 2 2 2" xfId="17528" xr:uid="{00000000-0005-0000-0000-000079440000}"/>
    <cellStyle name="Normal 2 4 6 3 2 3" xfId="17529" xr:uid="{00000000-0005-0000-0000-00007A440000}"/>
    <cellStyle name="Normal 2 4 6 3 3" xfId="17530" xr:uid="{00000000-0005-0000-0000-00007B440000}"/>
    <cellStyle name="Normal 2 4 6 3 3 2" xfId="17531" xr:uid="{00000000-0005-0000-0000-00007C440000}"/>
    <cellStyle name="Normal 2 4 6 3 3 2 2" xfId="17532" xr:uid="{00000000-0005-0000-0000-00007D440000}"/>
    <cellStyle name="Normal 2 4 6 3 3 3" xfId="17533" xr:uid="{00000000-0005-0000-0000-00007E440000}"/>
    <cellStyle name="Normal 2 4 6 3 4" xfId="17534" xr:uid="{00000000-0005-0000-0000-00007F440000}"/>
    <cellStyle name="Normal 2 4 6 3 4 2" xfId="17535" xr:uid="{00000000-0005-0000-0000-000080440000}"/>
    <cellStyle name="Normal 2 4 6 3 4 2 2" xfId="17536" xr:uid="{00000000-0005-0000-0000-000081440000}"/>
    <cellStyle name="Normal 2 4 6 3 4 3" xfId="17537" xr:uid="{00000000-0005-0000-0000-000082440000}"/>
    <cellStyle name="Normal 2 4 6 3 5" xfId="17538" xr:uid="{00000000-0005-0000-0000-000083440000}"/>
    <cellStyle name="Normal 2 4 6 3 5 2" xfId="17539" xr:uid="{00000000-0005-0000-0000-000084440000}"/>
    <cellStyle name="Normal 2 4 6 3 6" xfId="17540" xr:uid="{00000000-0005-0000-0000-000085440000}"/>
    <cellStyle name="Normal 2 4 6 3 6 2" xfId="17541" xr:uid="{00000000-0005-0000-0000-000086440000}"/>
    <cellStyle name="Normal 2 4 6 3 7" xfId="17542" xr:uid="{00000000-0005-0000-0000-000087440000}"/>
    <cellStyle name="Normal 2 4 6 4" xfId="17543" xr:uid="{00000000-0005-0000-0000-000088440000}"/>
    <cellStyle name="Normal 2 4 6 4 2" xfId="17544" xr:uid="{00000000-0005-0000-0000-000089440000}"/>
    <cellStyle name="Normal 2 4 6 4 2 2" xfId="17545" xr:uid="{00000000-0005-0000-0000-00008A440000}"/>
    <cellStyle name="Normal 2 4 6 4 3" xfId="17546" xr:uid="{00000000-0005-0000-0000-00008B440000}"/>
    <cellStyle name="Normal 2 4 6 5" xfId="17547" xr:uid="{00000000-0005-0000-0000-00008C440000}"/>
    <cellStyle name="Normal 2 4 6 5 2" xfId="17548" xr:uid="{00000000-0005-0000-0000-00008D440000}"/>
    <cellStyle name="Normal 2 4 6 5 2 2" xfId="17549" xr:uid="{00000000-0005-0000-0000-00008E440000}"/>
    <cellStyle name="Normal 2 4 6 5 3" xfId="17550" xr:uid="{00000000-0005-0000-0000-00008F440000}"/>
    <cellStyle name="Normal 2 4 6 6" xfId="17551" xr:uid="{00000000-0005-0000-0000-000090440000}"/>
    <cellStyle name="Normal 2 4 6 6 2" xfId="17552" xr:uid="{00000000-0005-0000-0000-000091440000}"/>
    <cellStyle name="Normal 2 4 6 6 2 2" xfId="17553" xr:uid="{00000000-0005-0000-0000-000092440000}"/>
    <cellStyle name="Normal 2 4 6 6 3" xfId="17554" xr:uid="{00000000-0005-0000-0000-000093440000}"/>
    <cellStyle name="Normal 2 4 6 7" xfId="17555" xr:uid="{00000000-0005-0000-0000-000094440000}"/>
    <cellStyle name="Normal 2 4 6 7 2" xfId="17556" xr:uid="{00000000-0005-0000-0000-000095440000}"/>
    <cellStyle name="Normal 2 4 6 8" xfId="17557" xr:uid="{00000000-0005-0000-0000-000096440000}"/>
    <cellStyle name="Normal 2 4 6 8 2" xfId="17558" xr:uid="{00000000-0005-0000-0000-000097440000}"/>
    <cellStyle name="Normal 2 4 6 9" xfId="17559" xr:uid="{00000000-0005-0000-0000-000098440000}"/>
    <cellStyle name="Normal 2 4 7" xfId="17560" xr:uid="{00000000-0005-0000-0000-000099440000}"/>
    <cellStyle name="Normal 2 4 7 2" xfId="17561" xr:uid="{00000000-0005-0000-0000-00009A440000}"/>
    <cellStyle name="Normal 2 4 7 2 2" xfId="17562" xr:uid="{00000000-0005-0000-0000-00009B440000}"/>
    <cellStyle name="Normal 2 4 7 2 2 2" xfId="17563" xr:uid="{00000000-0005-0000-0000-00009C440000}"/>
    <cellStyle name="Normal 2 4 7 2 2 2 2" xfId="17564" xr:uid="{00000000-0005-0000-0000-00009D440000}"/>
    <cellStyle name="Normal 2 4 7 2 2 3" xfId="17565" xr:uid="{00000000-0005-0000-0000-00009E440000}"/>
    <cellStyle name="Normal 2 4 7 2 3" xfId="17566" xr:uid="{00000000-0005-0000-0000-00009F440000}"/>
    <cellStyle name="Normal 2 4 7 2 3 2" xfId="17567" xr:uid="{00000000-0005-0000-0000-0000A0440000}"/>
    <cellStyle name="Normal 2 4 7 2 3 2 2" xfId="17568" xr:uid="{00000000-0005-0000-0000-0000A1440000}"/>
    <cellStyle name="Normal 2 4 7 2 3 3" xfId="17569" xr:uid="{00000000-0005-0000-0000-0000A2440000}"/>
    <cellStyle name="Normal 2 4 7 2 4" xfId="17570" xr:uid="{00000000-0005-0000-0000-0000A3440000}"/>
    <cellStyle name="Normal 2 4 7 2 4 2" xfId="17571" xr:uid="{00000000-0005-0000-0000-0000A4440000}"/>
    <cellStyle name="Normal 2 4 7 2 4 2 2" xfId="17572" xr:uid="{00000000-0005-0000-0000-0000A5440000}"/>
    <cellStyle name="Normal 2 4 7 2 4 3" xfId="17573" xr:uid="{00000000-0005-0000-0000-0000A6440000}"/>
    <cellStyle name="Normal 2 4 7 2 5" xfId="17574" xr:uid="{00000000-0005-0000-0000-0000A7440000}"/>
    <cellStyle name="Normal 2 4 7 2 5 2" xfId="17575" xr:uid="{00000000-0005-0000-0000-0000A8440000}"/>
    <cellStyle name="Normal 2 4 7 2 6" xfId="17576" xr:uid="{00000000-0005-0000-0000-0000A9440000}"/>
    <cellStyle name="Normal 2 4 7 2 6 2" xfId="17577" xr:uid="{00000000-0005-0000-0000-0000AA440000}"/>
    <cellStyle name="Normal 2 4 7 2 7" xfId="17578" xr:uid="{00000000-0005-0000-0000-0000AB440000}"/>
    <cellStyle name="Normal 2 4 7 3" xfId="17579" xr:uid="{00000000-0005-0000-0000-0000AC440000}"/>
    <cellStyle name="Normal 2 4 7 3 2" xfId="17580" xr:uid="{00000000-0005-0000-0000-0000AD440000}"/>
    <cellStyle name="Normal 2 4 7 3 2 2" xfId="17581" xr:uid="{00000000-0005-0000-0000-0000AE440000}"/>
    <cellStyle name="Normal 2 4 7 3 3" xfId="17582" xr:uid="{00000000-0005-0000-0000-0000AF440000}"/>
    <cellStyle name="Normal 2 4 7 4" xfId="17583" xr:uid="{00000000-0005-0000-0000-0000B0440000}"/>
    <cellStyle name="Normal 2 4 7 4 2" xfId="17584" xr:uid="{00000000-0005-0000-0000-0000B1440000}"/>
    <cellStyle name="Normal 2 4 7 4 2 2" xfId="17585" xr:uid="{00000000-0005-0000-0000-0000B2440000}"/>
    <cellStyle name="Normal 2 4 7 4 3" xfId="17586" xr:uid="{00000000-0005-0000-0000-0000B3440000}"/>
    <cellStyle name="Normal 2 4 7 5" xfId="17587" xr:uid="{00000000-0005-0000-0000-0000B4440000}"/>
    <cellStyle name="Normal 2 4 7 5 2" xfId="17588" xr:uid="{00000000-0005-0000-0000-0000B5440000}"/>
    <cellStyle name="Normal 2 4 7 5 2 2" xfId="17589" xr:uid="{00000000-0005-0000-0000-0000B6440000}"/>
    <cellStyle name="Normal 2 4 7 5 3" xfId="17590" xr:uid="{00000000-0005-0000-0000-0000B7440000}"/>
    <cellStyle name="Normal 2 4 7 6" xfId="17591" xr:uid="{00000000-0005-0000-0000-0000B8440000}"/>
    <cellStyle name="Normal 2 4 7 6 2" xfId="17592" xr:uid="{00000000-0005-0000-0000-0000B9440000}"/>
    <cellStyle name="Normal 2 4 7 7" xfId="17593" xr:uid="{00000000-0005-0000-0000-0000BA440000}"/>
    <cellStyle name="Normal 2 4 7 7 2" xfId="17594" xr:uid="{00000000-0005-0000-0000-0000BB440000}"/>
    <cellStyle name="Normal 2 4 7 8" xfId="17595" xr:uid="{00000000-0005-0000-0000-0000BC440000}"/>
    <cellStyle name="Normal 2 4 8" xfId="17596" xr:uid="{00000000-0005-0000-0000-0000BD440000}"/>
    <cellStyle name="Normal 2 4 8 2" xfId="17597" xr:uid="{00000000-0005-0000-0000-0000BE440000}"/>
    <cellStyle name="Normal 2 4 8 2 2" xfId="17598" xr:uid="{00000000-0005-0000-0000-0000BF440000}"/>
    <cellStyle name="Normal 2 4 8 2 2 2" xfId="17599" xr:uid="{00000000-0005-0000-0000-0000C0440000}"/>
    <cellStyle name="Normal 2 4 8 2 3" xfId="17600" xr:uid="{00000000-0005-0000-0000-0000C1440000}"/>
    <cellStyle name="Normal 2 4 8 3" xfId="17601" xr:uid="{00000000-0005-0000-0000-0000C2440000}"/>
    <cellStyle name="Normal 2 4 8 3 2" xfId="17602" xr:uid="{00000000-0005-0000-0000-0000C3440000}"/>
    <cellStyle name="Normal 2 4 8 3 2 2" xfId="17603" xr:uid="{00000000-0005-0000-0000-0000C4440000}"/>
    <cellStyle name="Normal 2 4 8 3 3" xfId="17604" xr:uid="{00000000-0005-0000-0000-0000C5440000}"/>
    <cellStyle name="Normal 2 4 8 4" xfId="17605" xr:uid="{00000000-0005-0000-0000-0000C6440000}"/>
    <cellStyle name="Normal 2 4 8 4 2" xfId="17606" xr:uid="{00000000-0005-0000-0000-0000C7440000}"/>
    <cellStyle name="Normal 2 4 8 4 2 2" xfId="17607" xr:uid="{00000000-0005-0000-0000-0000C8440000}"/>
    <cellStyle name="Normal 2 4 8 4 3" xfId="17608" xr:uid="{00000000-0005-0000-0000-0000C9440000}"/>
    <cellStyle name="Normal 2 4 8 5" xfId="17609" xr:uid="{00000000-0005-0000-0000-0000CA440000}"/>
    <cellStyle name="Normal 2 4 8 5 2" xfId="17610" xr:uid="{00000000-0005-0000-0000-0000CB440000}"/>
    <cellStyle name="Normal 2 4 8 6" xfId="17611" xr:uid="{00000000-0005-0000-0000-0000CC440000}"/>
    <cellStyle name="Normal 2 4 8 6 2" xfId="17612" xr:uid="{00000000-0005-0000-0000-0000CD440000}"/>
    <cellStyle name="Normal 2 4 8 7" xfId="17613" xr:uid="{00000000-0005-0000-0000-0000CE440000}"/>
    <cellStyle name="Normal 2 4 9" xfId="17614" xr:uid="{00000000-0005-0000-0000-0000CF440000}"/>
    <cellStyle name="Normal 2 4 9 2" xfId="17615" xr:uid="{00000000-0005-0000-0000-0000D0440000}"/>
    <cellStyle name="Normal 2 4 9 2 2" xfId="17616" xr:uid="{00000000-0005-0000-0000-0000D1440000}"/>
    <cellStyle name="Normal 2 4 9 2 2 2" xfId="17617" xr:uid="{00000000-0005-0000-0000-0000D2440000}"/>
    <cellStyle name="Normal 2 4 9 2 3" xfId="17618" xr:uid="{00000000-0005-0000-0000-0000D3440000}"/>
    <cellStyle name="Normal 2 4 9 3" xfId="17619" xr:uid="{00000000-0005-0000-0000-0000D4440000}"/>
    <cellStyle name="Normal 2 4 9 3 2" xfId="17620" xr:uid="{00000000-0005-0000-0000-0000D5440000}"/>
    <cellStyle name="Normal 2 4 9 3 2 2" xfId="17621" xr:uid="{00000000-0005-0000-0000-0000D6440000}"/>
    <cellStyle name="Normal 2 4 9 3 3" xfId="17622" xr:uid="{00000000-0005-0000-0000-0000D7440000}"/>
    <cellStyle name="Normal 2 4 9 4" xfId="17623" xr:uid="{00000000-0005-0000-0000-0000D8440000}"/>
    <cellStyle name="Normal 2 4 9 4 2" xfId="17624" xr:uid="{00000000-0005-0000-0000-0000D9440000}"/>
    <cellStyle name="Normal 2 4 9 4 2 2" xfId="17625" xr:uid="{00000000-0005-0000-0000-0000DA440000}"/>
    <cellStyle name="Normal 2 4 9 4 3" xfId="17626" xr:uid="{00000000-0005-0000-0000-0000DB440000}"/>
    <cellStyle name="Normal 2 4 9 5" xfId="17627" xr:uid="{00000000-0005-0000-0000-0000DC440000}"/>
    <cellStyle name="Normal 2 4 9 5 2" xfId="17628" xr:uid="{00000000-0005-0000-0000-0000DD440000}"/>
    <cellStyle name="Normal 2 4 9 6" xfId="17629" xr:uid="{00000000-0005-0000-0000-0000DE440000}"/>
    <cellStyle name="Normal 2 4 9 6 2" xfId="17630" xr:uid="{00000000-0005-0000-0000-0000DF440000}"/>
    <cellStyle name="Normal 2 4 9 7" xfId="17631" xr:uid="{00000000-0005-0000-0000-0000E0440000}"/>
    <cellStyle name="Normal 2 4_Confidential Information" xfId="17632" xr:uid="{00000000-0005-0000-0000-0000E1440000}"/>
    <cellStyle name="Normal 2 5" xfId="17633" xr:uid="{00000000-0005-0000-0000-0000E2440000}"/>
    <cellStyle name="Normal 2 5 10" xfId="17634" xr:uid="{00000000-0005-0000-0000-0000E3440000}"/>
    <cellStyle name="Normal 2 5 10 2" xfId="17635" xr:uid="{00000000-0005-0000-0000-0000E4440000}"/>
    <cellStyle name="Normal 2 5 10 2 2" xfId="17636" xr:uid="{00000000-0005-0000-0000-0000E5440000}"/>
    <cellStyle name="Normal 2 5 10 3" xfId="17637" xr:uid="{00000000-0005-0000-0000-0000E6440000}"/>
    <cellStyle name="Normal 2 5 11" xfId="17638" xr:uid="{00000000-0005-0000-0000-0000E7440000}"/>
    <cellStyle name="Normal 2 5 11 2" xfId="17639" xr:uid="{00000000-0005-0000-0000-0000E8440000}"/>
    <cellStyle name="Normal 2 5 11 2 2" xfId="17640" xr:uid="{00000000-0005-0000-0000-0000E9440000}"/>
    <cellStyle name="Normal 2 5 11 3" xfId="17641" xr:uid="{00000000-0005-0000-0000-0000EA440000}"/>
    <cellStyle name="Normal 2 5 12" xfId="17642" xr:uid="{00000000-0005-0000-0000-0000EB440000}"/>
    <cellStyle name="Normal 2 5 12 2" xfId="17643" xr:uid="{00000000-0005-0000-0000-0000EC440000}"/>
    <cellStyle name="Normal 2 5 13" xfId="17644" xr:uid="{00000000-0005-0000-0000-0000ED440000}"/>
    <cellStyle name="Normal 2 5 13 2" xfId="17645" xr:uid="{00000000-0005-0000-0000-0000EE440000}"/>
    <cellStyle name="Normal 2 5 14" xfId="17646" xr:uid="{00000000-0005-0000-0000-0000EF440000}"/>
    <cellStyle name="Normal 2 5 14 2" xfId="17647" xr:uid="{00000000-0005-0000-0000-0000F0440000}"/>
    <cellStyle name="Normal 2 5 15" xfId="17648" xr:uid="{00000000-0005-0000-0000-0000F1440000}"/>
    <cellStyle name="Normal 2 5 2" xfId="17649" xr:uid="{00000000-0005-0000-0000-0000F2440000}"/>
    <cellStyle name="Normal 2 5 2 10" xfId="17650" xr:uid="{00000000-0005-0000-0000-0000F3440000}"/>
    <cellStyle name="Normal 2 5 2 10 2" xfId="17651" xr:uid="{00000000-0005-0000-0000-0000F4440000}"/>
    <cellStyle name="Normal 2 5 2 11" xfId="17652" xr:uid="{00000000-0005-0000-0000-0000F5440000}"/>
    <cellStyle name="Normal 2 5 2 2" xfId="17653" xr:uid="{00000000-0005-0000-0000-0000F6440000}"/>
    <cellStyle name="Normal 2 5 2 2 2" xfId="17654" xr:uid="{00000000-0005-0000-0000-0000F7440000}"/>
    <cellStyle name="Normal 2 5 2 2 2 2" xfId="17655" xr:uid="{00000000-0005-0000-0000-0000F8440000}"/>
    <cellStyle name="Normal 2 5 2 2 2 2 2" xfId="17656" xr:uid="{00000000-0005-0000-0000-0000F9440000}"/>
    <cellStyle name="Normal 2 5 2 2 2 2 2 2" xfId="17657" xr:uid="{00000000-0005-0000-0000-0000FA440000}"/>
    <cellStyle name="Normal 2 5 2 2 2 2 3" xfId="17658" xr:uid="{00000000-0005-0000-0000-0000FB440000}"/>
    <cellStyle name="Normal 2 5 2 2 2 3" xfId="17659" xr:uid="{00000000-0005-0000-0000-0000FC440000}"/>
    <cellStyle name="Normal 2 5 2 2 2 3 2" xfId="17660" xr:uid="{00000000-0005-0000-0000-0000FD440000}"/>
    <cellStyle name="Normal 2 5 2 2 2 3 2 2" xfId="17661" xr:uid="{00000000-0005-0000-0000-0000FE440000}"/>
    <cellStyle name="Normal 2 5 2 2 2 3 3" xfId="17662" xr:uid="{00000000-0005-0000-0000-0000FF440000}"/>
    <cellStyle name="Normal 2 5 2 2 2 4" xfId="17663" xr:uid="{00000000-0005-0000-0000-000000450000}"/>
    <cellStyle name="Normal 2 5 2 2 2 4 2" xfId="17664" xr:uid="{00000000-0005-0000-0000-000001450000}"/>
    <cellStyle name="Normal 2 5 2 2 2 4 2 2" xfId="17665" xr:uid="{00000000-0005-0000-0000-000002450000}"/>
    <cellStyle name="Normal 2 5 2 2 2 4 3" xfId="17666" xr:uid="{00000000-0005-0000-0000-000003450000}"/>
    <cellStyle name="Normal 2 5 2 2 2 5" xfId="17667" xr:uid="{00000000-0005-0000-0000-000004450000}"/>
    <cellStyle name="Normal 2 5 2 2 2 5 2" xfId="17668" xr:uid="{00000000-0005-0000-0000-000005450000}"/>
    <cellStyle name="Normal 2 5 2 2 2 6" xfId="17669" xr:uid="{00000000-0005-0000-0000-000006450000}"/>
    <cellStyle name="Normal 2 5 2 2 2 6 2" xfId="17670" xr:uid="{00000000-0005-0000-0000-000007450000}"/>
    <cellStyle name="Normal 2 5 2 2 2 7" xfId="17671" xr:uid="{00000000-0005-0000-0000-000008450000}"/>
    <cellStyle name="Normal 2 5 2 2 3" xfId="17672" xr:uid="{00000000-0005-0000-0000-000009450000}"/>
    <cellStyle name="Normal 2 5 2 2 3 2" xfId="17673" xr:uid="{00000000-0005-0000-0000-00000A450000}"/>
    <cellStyle name="Normal 2 5 2 2 3 2 2" xfId="17674" xr:uid="{00000000-0005-0000-0000-00000B450000}"/>
    <cellStyle name="Normal 2 5 2 2 3 2 2 2" xfId="17675" xr:uid="{00000000-0005-0000-0000-00000C450000}"/>
    <cellStyle name="Normal 2 5 2 2 3 2 3" xfId="17676" xr:uid="{00000000-0005-0000-0000-00000D450000}"/>
    <cellStyle name="Normal 2 5 2 2 3 3" xfId="17677" xr:uid="{00000000-0005-0000-0000-00000E450000}"/>
    <cellStyle name="Normal 2 5 2 2 3 3 2" xfId="17678" xr:uid="{00000000-0005-0000-0000-00000F450000}"/>
    <cellStyle name="Normal 2 5 2 2 3 3 2 2" xfId="17679" xr:uid="{00000000-0005-0000-0000-000010450000}"/>
    <cellStyle name="Normal 2 5 2 2 3 3 3" xfId="17680" xr:uid="{00000000-0005-0000-0000-000011450000}"/>
    <cellStyle name="Normal 2 5 2 2 3 4" xfId="17681" xr:uid="{00000000-0005-0000-0000-000012450000}"/>
    <cellStyle name="Normal 2 5 2 2 3 4 2" xfId="17682" xr:uid="{00000000-0005-0000-0000-000013450000}"/>
    <cellStyle name="Normal 2 5 2 2 3 4 2 2" xfId="17683" xr:uid="{00000000-0005-0000-0000-000014450000}"/>
    <cellStyle name="Normal 2 5 2 2 3 4 3" xfId="17684" xr:uid="{00000000-0005-0000-0000-000015450000}"/>
    <cellStyle name="Normal 2 5 2 2 3 5" xfId="17685" xr:uid="{00000000-0005-0000-0000-000016450000}"/>
    <cellStyle name="Normal 2 5 2 2 3 5 2" xfId="17686" xr:uid="{00000000-0005-0000-0000-000017450000}"/>
    <cellStyle name="Normal 2 5 2 2 3 6" xfId="17687" xr:uid="{00000000-0005-0000-0000-000018450000}"/>
    <cellStyle name="Normal 2 5 2 2 3 6 2" xfId="17688" xr:uid="{00000000-0005-0000-0000-000019450000}"/>
    <cellStyle name="Normal 2 5 2 2 3 7" xfId="17689" xr:uid="{00000000-0005-0000-0000-00001A450000}"/>
    <cellStyle name="Normal 2 5 2 2 4" xfId="17690" xr:uid="{00000000-0005-0000-0000-00001B450000}"/>
    <cellStyle name="Normal 2 5 2 2 4 2" xfId="17691" xr:uid="{00000000-0005-0000-0000-00001C450000}"/>
    <cellStyle name="Normal 2 5 2 2 4 2 2" xfId="17692" xr:uid="{00000000-0005-0000-0000-00001D450000}"/>
    <cellStyle name="Normal 2 5 2 2 4 3" xfId="17693" xr:uid="{00000000-0005-0000-0000-00001E450000}"/>
    <cellStyle name="Normal 2 5 2 2 5" xfId="17694" xr:uid="{00000000-0005-0000-0000-00001F450000}"/>
    <cellStyle name="Normal 2 5 2 2 5 2" xfId="17695" xr:uid="{00000000-0005-0000-0000-000020450000}"/>
    <cellStyle name="Normal 2 5 2 2 5 2 2" xfId="17696" xr:uid="{00000000-0005-0000-0000-000021450000}"/>
    <cellStyle name="Normal 2 5 2 2 5 3" xfId="17697" xr:uid="{00000000-0005-0000-0000-000022450000}"/>
    <cellStyle name="Normal 2 5 2 2 6" xfId="17698" xr:uid="{00000000-0005-0000-0000-000023450000}"/>
    <cellStyle name="Normal 2 5 2 2 6 2" xfId="17699" xr:uid="{00000000-0005-0000-0000-000024450000}"/>
    <cellStyle name="Normal 2 5 2 2 6 2 2" xfId="17700" xr:uid="{00000000-0005-0000-0000-000025450000}"/>
    <cellStyle name="Normal 2 5 2 2 6 3" xfId="17701" xr:uid="{00000000-0005-0000-0000-000026450000}"/>
    <cellStyle name="Normal 2 5 2 2 7" xfId="17702" xr:uid="{00000000-0005-0000-0000-000027450000}"/>
    <cellStyle name="Normal 2 5 2 2 7 2" xfId="17703" xr:uid="{00000000-0005-0000-0000-000028450000}"/>
    <cellStyle name="Normal 2 5 2 2 8" xfId="17704" xr:uid="{00000000-0005-0000-0000-000029450000}"/>
    <cellStyle name="Normal 2 5 2 2 8 2" xfId="17705" xr:uid="{00000000-0005-0000-0000-00002A450000}"/>
    <cellStyle name="Normal 2 5 2 2 9" xfId="17706" xr:uid="{00000000-0005-0000-0000-00002B450000}"/>
    <cellStyle name="Normal 2 5 2 3" xfId="17707" xr:uid="{00000000-0005-0000-0000-00002C450000}"/>
    <cellStyle name="Normal 2 5 2 3 2" xfId="17708" xr:uid="{00000000-0005-0000-0000-00002D450000}"/>
    <cellStyle name="Normal 2 5 2 3 2 2" xfId="17709" xr:uid="{00000000-0005-0000-0000-00002E450000}"/>
    <cellStyle name="Normal 2 5 2 3 2 2 2" xfId="17710" xr:uid="{00000000-0005-0000-0000-00002F450000}"/>
    <cellStyle name="Normal 2 5 2 3 2 2 2 2" xfId="17711" xr:uid="{00000000-0005-0000-0000-000030450000}"/>
    <cellStyle name="Normal 2 5 2 3 2 2 3" xfId="17712" xr:uid="{00000000-0005-0000-0000-000031450000}"/>
    <cellStyle name="Normal 2 5 2 3 2 3" xfId="17713" xr:uid="{00000000-0005-0000-0000-000032450000}"/>
    <cellStyle name="Normal 2 5 2 3 2 3 2" xfId="17714" xr:uid="{00000000-0005-0000-0000-000033450000}"/>
    <cellStyle name="Normal 2 5 2 3 2 3 2 2" xfId="17715" xr:uid="{00000000-0005-0000-0000-000034450000}"/>
    <cellStyle name="Normal 2 5 2 3 2 3 3" xfId="17716" xr:uid="{00000000-0005-0000-0000-000035450000}"/>
    <cellStyle name="Normal 2 5 2 3 2 4" xfId="17717" xr:uid="{00000000-0005-0000-0000-000036450000}"/>
    <cellStyle name="Normal 2 5 2 3 2 4 2" xfId="17718" xr:uid="{00000000-0005-0000-0000-000037450000}"/>
    <cellStyle name="Normal 2 5 2 3 2 4 2 2" xfId="17719" xr:uid="{00000000-0005-0000-0000-000038450000}"/>
    <cellStyle name="Normal 2 5 2 3 2 4 3" xfId="17720" xr:uid="{00000000-0005-0000-0000-000039450000}"/>
    <cellStyle name="Normal 2 5 2 3 2 5" xfId="17721" xr:uid="{00000000-0005-0000-0000-00003A450000}"/>
    <cellStyle name="Normal 2 5 2 3 2 5 2" xfId="17722" xr:uid="{00000000-0005-0000-0000-00003B450000}"/>
    <cellStyle name="Normal 2 5 2 3 2 6" xfId="17723" xr:uid="{00000000-0005-0000-0000-00003C450000}"/>
    <cellStyle name="Normal 2 5 2 3 2 6 2" xfId="17724" xr:uid="{00000000-0005-0000-0000-00003D450000}"/>
    <cellStyle name="Normal 2 5 2 3 2 7" xfId="17725" xr:uid="{00000000-0005-0000-0000-00003E450000}"/>
    <cellStyle name="Normal 2 5 2 3 3" xfId="17726" xr:uid="{00000000-0005-0000-0000-00003F450000}"/>
    <cellStyle name="Normal 2 5 2 3 3 2" xfId="17727" xr:uid="{00000000-0005-0000-0000-000040450000}"/>
    <cellStyle name="Normal 2 5 2 3 3 2 2" xfId="17728" xr:uid="{00000000-0005-0000-0000-000041450000}"/>
    <cellStyle name="Normal 2 5 2 3 3 3" xfId="17729" xr:uid="{00000000-0005-0000-0000-000042450000}"/>
    <cellStyle name="Normal 2 5 2 3 4" xfId="17730" xr:uid="{00000000-0005-0000-0000-000043450000}"/>
    <cellStyle name="Normal 2 5 2 3 4 2" xfId="17731" xr:uid="{00000000-0005-0000-0000-000044450000}"/>
    <cellStyle name="Normal 2 5 2 3 4 2 2" xfId="17732" xr:uid="{00000000-0005-0000-0000-000045450000}"/>
    <cellStyle name="Normal 2 5 2 3 4 3" xfId="17733" xr:uid="{00000000-0005-0000-0000-000046450000}"/>
    <cellStyle name="Normal 2 5 2 3 5" xfId="17734" xr:uid="{00000000-0005-0000-0000-000047450000}"/>
    <cellStyle name="Normal 2 5 2 3 5 2" xfId="17735" xr:uid="{00000000-0005-0000-0000-000048450000}"/>
    <cellStyle name="Normal 2 5 2 3 5 2 2" xfId="17736" xr:uid="{00000000-0005-0000-0000-000049450000}"/>
    <cellStyle name="Normal 2 5 2 3 5 3" xfId="17737" xr:uid="{00000000-0005-0000-0000-00004A450000}"/>
    <cellStyle name="Normal 2 5 2 3 6" xfId="17738" xr:uid="{00000000-0005-0000-0000-00004B450000}"/>
    <cellStyle name="Normal 2 5 2 3 6 2" xfId="17739" xr:uid="{00000000-0005-0000-0000-00004C450000}"/>
    <cellStyle name="Normal 2 5 2 3 7" xfId="17740" xr:uid="{00000000-0005-0000-0000-00004D450000}"/>
    <cellStyle name="Normal 2 5 2 3 7 2" xfId="17741" xr:uid="{00000000-0005-0000-0000-00004E450000}"/>
    <cellStyle name="Normal 2 5 2 3 8" xfId="17742" xr:uid="{00000000-0005-0000-0000-00004F450000}"/>
    <cellStyle name="Normal 2 5 2 4" xfId="17743" xr:uid="{00000000-0005-0000-0000-000050450000}"/>
    <cellStyle name="Normal 2 5 2 4 2" xfId="17744" xr:uid="{00000000-0005-0000-0000-000051450000}"/>
    <cellStyle name="Normal 2 5 2 4 2 2" xfId="17745" xr:uid="{00000000-0005-0000-0000-000052450000}"/>
    <cellStyle name="Normal 2 5 2 4 2 2 2" xfId="17746" xr:uid="{00000000-0005-0000-0000-000053450000}"/>
    <cellStyle name="Normal 2 5 2 4 2 3" xfId="17747" xr:uid="{00000000-0005-0000-0000-000054450000}"/>
    <cellStyle name="Normal 2 5 2 4 3" xfId="17748" xr:uid="{00000000-0005-0000-0000-000055450000}"/>
    <cellStyle name="Normal 2 5 2 4 3 2" xfId="17749" xr:uid="{00000000-0005-0000-0000-000056450000}"/>
    <cellStyle name="Normal 2 5 2 4 3 2 2" xfId="17750" xr:uid="{00000000-0005-0000-0000-000057450000}"/>
    <cellStyle name="Normal 2 5 2 4 3 3" xfId="17751" xr:uid="{00000000-0005-0000-0000-000058450000}"/>
    <cellStyle name="Normal 2 5 2 4 4" xfId="17752" xr:uid="{00000000-0005-0000-0000-000059450000}"/>
    <cellStyle name="Normal 2 5 2 4 4 2" xfId="17753" xr:uid="{00000000-0005-0000-0000-00005A450000}"/>
    <cellStyle name="Normal 2 5 2 4 4 2 2" xfId="17754" xr:uid="{00000000-0005-0000-0000-00005B450000}"/>
    <cellStyle name="Normal 2 5 2 4 4 3" xfId="17755" xr:uid="{00000000-0005-0000-0000-00005C450000}"/>
    <cellStyle name="Normal 2 5 2 4 5" xfId="17756" xr:uid="{00000000-0005-0000-0000-00005D450000}"/>
    <cellStyle name="Normal 2 5 2 4 5 2" xfId="17757" xr:uid="{00000000-0005-0000-0000-00005E450000}"/>
    <cellStyle name="Normal 2 5 2 4 6" xfId="17758" xr:uid="{00000000-0005-0000-0000-00005F450000}"/>
    <cellStyle name="Normal 2 5 2 4 6 2" xfId="17759" xr:uid="{00000000-0005-0000-0000-000060450000}"/>
    <cellStyle name="Normal 2 5 2 4 7" xfId="17760" xr:uid="{00000000-0005-0000-0000-000061450000}"/>
    <cellStyle name="Normal 2 5 2 5" xfId="17761" xr:uid="{00000000-0005-0000-0000-000062450000}"/>
    <cellStyle name="Normal 2 5 2 5 2" xfId="17762" xr:uid="{00000000-0005-0000-0000-000063450000}"/>
    <cellStyle name="Normal 2 5 2 5 2 2" xfId="17763" xr:uid="{00000000-0005-0000-0000-000064450000}"/>
    <cellStyle name="Normal 2 5 2 5 2 2 2" xfId="17764" xr:uid="{00000000-0005-0000-0000-000065450000}"/>
    <cellStyle name="Normal 2 5 2 5 2 3" xfId="17765" xr:uid="{00000000-0005-0000-0000-000066450000}"/>
    <cellStyle name="Normal 2 5 2 5 3" xfId="17766" xr:uid="{00000000-0005-0000-0000-000067450000}"/>
    <cellStyle name="Normal 2 5 2 5 3 2" xfId="17767" xr:uid="{00000000-0005-0000-0000-000068450000}"/>
    <cellStyle name="Normal 2 5 2 5 3 2 2" xfId="17768" xr:uid="{00000000-0005-0000-0000-000069450000}"/>
    <cellStyle name="Normal 2 5 2 5 3 3" xfId="17769" xr:uid="{00000000-0005-0000-0000-00006A450000}"/>
    <cellStyle name="Normal 2 5 2 5 4" xfId="17770" xr:uid="{00000000-0005-0000-0000-00006B450000}"/>
    <cellStyle name="Normal 2 5 2 5 4 2" xfId="17771" xr:uid="{00000000-0005-0000-0000-00006C450000}"/>
    <cellStyle name="Normal 2 5 2 5 4 2 2" xfId="17772" xr:uid="{00000000-0005-0000-0000-00006D450000}"/>
    <cellStyle name="Normal 2 5 2 5 4 3" xfId="17773" xr:uid="{00000000-0005-0000-0000-00006E450000}"/>
    <cellStyle name="Normal 2 5 2 5 5" xfId="17774" xr:uid="{00000000-0005-0000-0000-00006F450000}"/>
    <cellStyle name="Normal 2 5 2 5 5 2" xfId="17775" xr:uid="{00000000-0005-0000-0000-000070450000}"/>
    <cellStyle name="Normal 2 5 2 5 6" xfId="17776" xr:uid="{00000000-0005-0000-0000-000071450000}"/>
    <cellStyle name="Normal 2 5 2 5 6 2" xfId="17777" xr:uid="{00000000-0005-0000-0000-000072450000}"/>
    <cellStyle name="Normal 2 5 2 5 7" xfId="17778" xr:uid="{00000000-0005-0000-0000-000073450000}"/>
    <cellStyle name="Normal 2 5 2 6" xfId="17779" xr:uid="{00000000-0005-0000-0000-000074450000}"/>
    <cellStyle name="Normal 2 5 2 6 2" xfId="17780" xr:uid="{00000000-0005-0000-0000-000075450000}"/>
    <cellStyle name="Normal 2 5 2 6 2 2" xfId="17781" xr:uid="{00000000-0005-0000-0000-000076450000}"/>
    <cellStyle name="Normal 2 5 2 6 3" xfId="17782" xr:uid="{00000000-0005-0000-0000-000077450000}"/>
    <cellStyle name="Normal 2 5 2 7" xfId="17783" xr:uid="{00000000-0005-0000-0000-000078450000}"/>
    <cellStyle name="Normal 2 5 2 7 2" xfId="17784" xr:uid="{00000000-0005-0000-0000-000079450000}"/>
    <cellStyle name="Normal 2 5 2 7 2 2" xfId="17785" xr:uid="{00000000-0005-0000-0000-00007A450000}"/>
    <cellStyle name="Normal 2 5 2 7 3" xfId="17786" xr:uid="{00000000-0005-0000-0000-00007B450000}"/>
    <cellStyle name="Normal 2 5 2 8" xfId="17787" xr:uid="{00000000-0005-0000-0000-00007C450000}"/>
    <cellStyle name="Normal 2 5 2 8 2" xfId="17788" xr:uid="{00000000-0005-0000-0000-00007D450000}"/>
    <cellStyle name="Normal 2 5 2 8 2 2" xfId="17789" xr:uid="{00000000-0005-0000-0000-00007E450000}"/>
    <cellStyle name="Normal 2 5 2 8 3" xfId="17790" xr:uid="{00000000-0005-0000-0000-00007F450000}"/>
    <cellStyle name="Normal 2 5 2 9" xfId="17791" xr:uid="{00000000-0005-0000-0000-000080450000}"/>
    <cellStyle name="Normal 2 5 2 9 2" xfId="17792" xr:uid="{00000000-0005-0000-0000-000081450000}"/>
    <cellStyle name="Normal 2 5 3" xfId="17793" xr:uid="{00000000-0005-0000-0000-000082450000}"/>
    <cellStyle name="Normal 2 5 3 10" xfId="17794" xr:uid="{00000000-0005-0000-0000-000083450000}"/>
    <cellStyle name="Normal 2 5 3 10 2" xfId="17795" xr:uid="{00000000-0005-0000-0000-000084450000}"/>
    <cellStyle name="Normal 2 5 3 11" xfId="17796" xr:uid="{00000000-0005-0000-0000-000085450000}"/>
    <cellStyle name="Normal 2 5 3 2" xfId="17797" xr:uid="{00000000-0005-0000-0000-000086450000}"/>
    <cellStyle name="Normal 2 5 3 2 2" xfId="17798" xr:uid="{00000000-0005-0000-0000-000087450000}"/>
    <cellStyle name="Normal 2 5 3 2 2 2" xfId="17799" xr:uid="{00000000-0005-0000-0000-000088450000}"/>
    <cellStyle name="Normal 2 5 3 2 2 2 2" xfId="17800" xr:uid="{00000000-0005-0000-0000-000089450000}"/>
    <cellStyle name="Normal 2 5 3 2 2 2 2 2" xfId="17801" xr:uid="{00000000-0005-0000-0000-00008A450000}"/>
    <cellStyle name="Normal 2 5 3 2 2 2 3" xfId="17802" xr:uid="{00000000-0005-0000-0000-00008B450000}"/>
    <cellStyle name="Normal 2 5 3 2 2 3" xfId="17803" xr:uid="{00000000-0005-0000-0000-00008C450000}"/>
    <cellStyle name="Normal 2 5 3 2 2 3 2" xfId="17804" xr:uid="{00000000-0005-0000-0000-00008D450000}"/>
    <cellStyle name="Normal 2 5 3 2 2 3 2 2" xfId="17805" xr:uid="{00000000-0005-0000-0000-00008E450000}"/>
    <cellStyle name="Normal 2 5 3 2 2 3 3" xfId="17806" xr:uid="{00000000-0005-0000-0000-00008F450000}"/>
    <cellStyle name="Normal 2 5 3 2 2 4" xfId="17807" xr:uid="{00000000-0005-0000-0000-000090450000}"/>
    <cellStyle name="Normal 2 5 3 2 2 4 2" xfId="17808" xr:uid="{00000000-0005-0000-0000-000091450000}"/>
    <cellStyle name="Normal 2 5 3 2 2 4 2 2" xfId="17809" xr:uid="{00000000-0005-0000-0000-000092450000}"/>
    <cellStyle name="Normal 2 5 3 2 2 4 3" xfId="17810" xr:uid="{00000000-0005-0000-0000-000093450000}"/>
    <cellStyle name="Normal 2 5 3 2 2 5" xfId="17811" xr:uid="{00000000-0005-0000-0000-000094450000}"/>
    <cellStyle name="Normal 2 5 3 2 2 5 2" xfId="17812" xr:uid="{00000000-0005-0000-0000-000095450000}"/>
    <cellStyle name="Normal 2 5 3 2 2 6" xfId="17813" xr:uid="{00000000-0005-0000-0000-000096450000}"/>
    <cellStyle name="Normal 2 5 3 2 2 6 2" xfId="17814" xr:uid="{00000000-0005-0000-0000-000097450000}"/>
    <cellStyle name="Normal 2 5 3 2 2 7" xfId="17815" xr:uid="{00000000-0005-0000-0000-000098450000}"/>
    <cellStyle name="Normal 2 5 3 2 3" xfId="17816" xr:uid="{00000000-0005-0000-0000-000099450000}"/>
    <cellStyle name="Normal 2 5 3 2 3 2" xfId="17817" xr:uid="{00000000-0005-0000-0000-00009A450000}"/>
    <cellStyle name="Normal 2 5 3 2 3 2 2" xfId="17818" xr:uid="{00000000-0005-0000-0000-00009B450000}"/>
    <cellStyle name="Normal 2 5 3 2 3 2 2 2" xfId="17819" xr:uid="{00000000-0005-0000-0000-00009C450000}"/>
    <cellStyle name="Normal 2 5 3 2 3 2 3" xfId="17820" xr:uid="{00000000-0005-0000-0000-00009D450000}"/>
    <cellStyle name="Normal 2 5 3 2 3 3" xfId="17821" xr:uid="{00000000-0005-0000-0000-00009E450000}"/>
    <cellStyle name="Normal 2 5 3 2 3 3 2" xfId="17822" xr:uid="{00000000-0005-0000-0000-00009F450000}"/>
    <cellStyle name="Normal 2 5 3 2 3 3 2 2" xfId="17823" xr:uid="{00000000-0005-0000-0000-0000A0450000}"/>
    <cellStyle name="Normal 2 5 3 2 3 3 3" xfId="17824" xr:uid="{00000000-0005-0000-0000-0000A1450000}"/>
    <cellStyle name="Normal 2 5 3 2 3 4" xfId="17825" xr:uid="{00000000-0005-0000-0000-0000A2450000}"/>
    <cellStyle name="Normal 2 5 3 2 3 4 2" xfId="17826" xr:uid="{00000000-0005-0000-0000-0000A3450000}"/>
    <cellStyle name="Normal 2 5 3 2 3 4 2 2" xfId="17827" xr:uid="{00000000-0005-0000-0000-0000A4450000}"/>
    <cellStyle name="Normal 2 5 3 2 3 4 3" xfId="17828" xr:uid="{00000000-0005-0000-0000-0000A5450000}"/>
    <cellStyle name="Normal 2 5 3 2 3 5" xfId="17829" xr:uid="{00000000-0005-0000-0000-0000A6450000}"/>
    <cellStyle name="Normal 2 5 3 2 3 5 2" xfId="17830" xr:uid="{00000000-0005-0000-0000-0000A7450000}"/>
    <cellStyle name="Normal 2 5 3 2 3 6" xfId="17831" xr:uid="{00000000-0005-0000-0000-0000A8450000}"/>
    <cellStyle name="Normal 2 5 3 2 3 6 2" xfId="17832" xr:uid="{00000000-0005-0000-0000-0000A9450000}"/>
    <cellStyle name="Normal 2 5 3 2 3 7" xfId="17833" xr:uid="{00000000-0005-0000-0000-0000AA450000}"/>
    <cellStyle name="Normal 2 5 3 2 4" xfId="17834" xr:uid="{00000000-0005-0000-0000-0000AB450000}"/>
    <cellStyle name="Normal 2 5 3 2 4 2" xfId="17835" xr:uid="{00000000-0005-0000-0000-0000AC450000}"/>
    <cellStyle name="Normal 2 5 3 2 4 2 2" xfId="17836" xr:uid="{00000000-0005-0000-0000-0000AD450000}"/>
    <cellStyle name="Normal 2 5 3 2 4 3" xfId="17837" xr:uid="{00000000-0005-0000-0000-0000AE450000}"/>
    <cellStyle name="Normal 2 5 3 2 5" xfId="17838" xr:uid="{00000000-0005-0000-0000-0000AF450000}"/>
    <cellStyle name="Normal 2 5 3 2 5 2" xfId="17839" xr:uid="{00000000-0005-0000-0000-0000B0450000}"/>
    <cellStyle name="Normal 2 5 3 2 5 2 2" xfId="17840" xr:uid="{00000000-0005-0000-0000-0000B1450000}"/>
    <cellStyle name="Normal 2 5 3 2 5 3" xfId="17841" xr:uid="{00000000-0005-0000-0000-0000B2450000}"/>
    <cellStyle name="Normal 2 5 3 2 6" xfId="17842" xr:uid="{00000000-0005-0000-0000-0000B3450000}"/>
    <cellStyle name="Normal 2 5 3 2 6 2" xfId="17843" xr:uid="{00000000-0005-0000-0000-0000B4450000}"/>
    <cellStyle name="Normal 2 5 3 2 6 2 2" xfId="17844" xr:uid="{00000000-0005-0000-0000-0000B5450000}"/>
    <cellStyle name="Normal 2 5 3 2 6 3" xfId="17845" xr:uid="{00000000-0005-0000-0000-0000B6450000}"/>
    <cellStyle name="Normal 2 5 3 2 7" xfId="17846" xr:uid="{00000000-0005-0000-0000-0000B7450000}"/>
    <cellStyle name="Normal 2 5 3 2 7 2" xfId="17847" xr:uid="{00000000-0005-0000-0000-0000B8450000}"/>
    <cellStyle name="Normal 2 5 3 2 8" xfId="17848" xr:uid="{00000000-0005-0000-0000-0000B9450000}"/>
    <cellStyle name="Normal 2 5 3 2 8 2" xfId="17849" xr:uid="{00000000-0005-0000-0000-0000BA450000}"/>
    <cellStyle name="Normal 2 5 3 2 9" xfId="17850" xr:uid="{00000000-0005-0000-0000-0000BB450000}"/>
    <cellStyle name="Normal 2 5 3 3" xfId="17851" xr:uid="{00000000-0005-0000-0000-0000BC450000}"/>
    <cellStyle name="Normal 2 5 3 3 2" xfId="17852" xr:uid="{00000000-0005-0000-0000-0000BD450000}"/>
    <cellStyle name="Normal 2 5 3 3 2 2" xfId="17853" xr:uid="{00000000-0005-0000-0000-0000BE450000}"/>
    <cellStyle name="Normal 2 5 3 3 2 2 2" xfId="17854" xr:uid="{00000000-0005-0000-0000-0000BF450000}"/>
    <cellStyle name="Normal 2 5 3 3 2 2 2 2" xfId="17855" xr:uid="{00000000-0005-0000-0000-0000C0450000}"/>
    <cellStyle name="Normal 2 5 3 3 2 2 3" xfId="17856" xr:uid="{00000000-0005-0000-0000-0000C1450000}"/>
    <cellStyle name="Normal 2 5 3 3 2 3" xfId="17857" xr:uid="{00000000-0005-0000-0000-0000C2450000}"/>
    <cellStyle name="Normal 2 5 3 3 2 3 2" xfId="17858" xr:uid="{00000000-0005-0000-0000-0000C3450000}"/>
    <cellStyle name="Normal 2 5 3 3 2 3 2 2" xfId="17859" xr:uid="{00000000-0005-0000-0000-0000C4450000}"/>
    <cellStyle name="Normal 2 5 3 3 2 3 3" xfId="17860" xr:uid="{00000000-0005-0000-0000-0000C5450000}"/>
    <cellStyle name="Normal 2 5 3 3 2 4" xfId="17861" xr:uid="{00000000-0005-0000-0000-0000C6450000}"/>
    <cellStyle name="Normal 2 5 3 3 2 4 2" xfId="17862" xr:uid="{00000000-0005-0000-0000-0000C7450000}"/>
    <cellStyle name="Normal 2 5 3 3 2 4 2 2" xfId="17863" xr:uid="{00000000-0005-0000-0000-0000C8450000}"/>
    <cellStyle name="Normal 2 5 3 3 2 4 3" xfId="17864" xr:uid="{00000000-0005-0000-0000-0000C9450000}"/>
    <cellStyle name="Normal 2 5 3 3 2 5" xfId="17865" xr:uid="{00000000-0005-0000-0000-0000CA450000}"/>
    <cellStyle name="Normal 2 5 3 3 2 5 2" xfId="17866" xr:uid="{00000000-0005-0000-0000-0000CB450000}"/>
    <cellStyle name="Normal 2 5 3 3 2 6" xfId="17867" xr:uid="{00000000-0005-0000-0000-0000CC450000}"/>
    <cellStyle name="Normal 2 5 3 3 2 6 2" xfId="17868" xr:uid="{00000000-0005-0000-0000-0000CD450000}"/>
    <cellStyle name="Normal 2 5 3 3 2 7" xfId="17869" xr:uid="{00000000-0005-0000-0000-0000CE450000}"/>
    <cellStyle name="Normal 2 5 3 3 3" xfId="17870" xr:uid="{00000000-0005-0000-0000-0000CF450000}"/>
    <cellStyle name="Normal 2 5 3 3 3 2" xfId="17871" xr:uid="{00000000-0005-0000-0000-0000D0450000}"/>
    <cellStyle name="Normal 2 5 3 3 3 2 2" xfId="17872" xr:uid="{00000000-0005-0000-0000-0000D1450000}"/>
    <cellStyle name="Normal 2 5 3 3 3 3" xfId="17873" xr:uid="{00000000-0005-0000-0000-0000D2450000}"/>
    <cellStyle name="Normal 2 5 3 3 4" xfId="17874" xr:uid="{00000000-0005-0000-0000-0000D3450000}"/>
    <cellStyle name="Normal 2 5 3 3 4 2" xfId="17875" xr:uid="{00000000-0005-0000-0000-0000D4450000}"/>
    <cellStyle name="Normal 2 5 3 3 4 2 2" xfId="17876" xr:uid="{00000000-0005-0000-0000-0000D5450000}"/>
    <cellStyle name="Normal 2 5 3 3 4 3" xfId="17877" xr:uid="{00000000-0005-0000-0000-0000D6450000}"/>
    <cellStyle name="Normal 2 5 3 3 5" xfId="17878" xr:uid="{00000000-0005-0000-0000-0000D7450000}"/>
    <cellStyle name="Normal 2 5 3 3 5 2" xfId="17879" xr:uid="{00000000-0005-0000-0000-0000D8450000}"/>
    <cellStyle name="Normal 2 5 3 3 5 2 2" xfId="17880" xr:uid="{00000000-0005-0000-0000-0000D9450000}"/>
    <cellStyle name="Normal 2 5 3 3 5 3" xfId="17881" xr:uid="{00000000-0005-0000-0000-0000DA450000}"/>
    <cellStyle name="Normal 2 5 3 3 6" xfId="17882" xr:uid="{00000000-0005-0000-0000-0000DB450000}"/>
    <cellStyle name="Normal 2 5 3 3 6 2" xfId="17883" xr:uid="{00000000-0005-0000-0000-0000DC450000}"/>
    <cellStyle name="Normal 2 5 3 3 7" xfId="17884" xr:uid="{00000000-0005-0000-0000-0000DD450000}"/>
    <cellStyle name="Normal 2 5 3 3 7 2" xfId="17885" xr:uid="{00000000-0005-0000-0000-0000DE450000}"/>
    <cellStyle name="Normal 2 5 3 3 8" xfId="17886" xr:uid="{00000000-0005-0000-0000-0000DF450000}"/>
    <cellStyle name="Normal 2 5 3 4" xfId="17887" xr:uid="{00000000-0005-0000-0000-0000E0450000}"/>
    <cellStyle name="Normal 2 5 3 4 2" xfId="17888" xr:uid="{00000000-0005-0000-0000-0000E1450000}"/>
    <cellStyle name="Normal 2 5 3 4 2 2" xfId="17889" xr:uid="{00000000-0005-0000-0000-0000E2450000}"/>
    <cellStyle name="Normal 2 5 3 4 2 2 2" xfId="17890" xr:uid="{00000000-0005-0000-0000-0000E3450000}"/>
    <cellStyle name="Normal 2 5 3 4 2 3" xfId="17891" xr:uid="{00000000-0005-0000-0000-0000E4450000}"/>
    <cellStyle name="Normal 2 5 3 4 3" xfId="17892" xr:uid="{00000000-0005-0000-0000-0000E5450000}"/>
    <cellStyle name="Normal 2 5 3 4 3 2" xfId="17893" xr:uid="{00000000-0005-0000-0000-0000E6450000}"/>
    <cellStyle name="Normal 2 5 3 4 3 2 2" xfId="17894" xr:uid="{00000000-0005-0000-0000-0000E7450000}"/>
    <cellStyle name="Normal 2 5 3 4 3 3" xfId="17895" xr:uid="{00000000-0005-0000-0000-0000E8450000}"/>
    <cellStyle name="Normal 2 5 3 4 4" xfId="17896" xr:uid="{00000000-0005-0000-0000-0000E9450000}"/>
    <cellStyle name="Normal 2 5 3 4 4 2" xfId="17897" xr:uid="{00000000-0005-0000-0000-0000EA450000}"/>
    <cellStyle name="Normal 2 5 3 4 4 2 2" xfId="17898" xr:uid="{00000000-0005-0000-0000-0000EB450000}"/>
    <cellStyle name="Normal 2 5 3 4 4 3" xfId="17899" xr:uid="{00000000-0005-0000-0000-0000EC450000}"/>
    <cellStyle name="Normal 2 5 3 4 5" xfId="17900" xr:uid="{00000000-0005-0000-0000-0000ED450000}"/>
    <cellStyle name="Normal 2 5 3 4 5 2" xfId="17901" xr:uid="{00000000-0005-0000-0000-0000EE450000}"/>
    <cellStyle name="Normal 2 5 3 4 6" xfId="17902" xr:uid="{00000000-0005-0000-0000-0000EF450000}"/>
    <cellStyle name="Normal 2 5 3 4 6 2" xfId="17903" xr:uid="{00000000-0005-0000-0000-0000F0450000}"/>
    <cellStyle name="Normal 2 5 3 4 7" xfId="17904" xr:uid="{00000000-0005-0000-0000-0000F1450000}"/>
    <cellStyle name="Normal 2 5 3 5" xfId="17905" xr:uid="{00000000-0005-0000-0000-0000F2450000}"/>
    <cellStyle name="Normal 2 5 3 5 2" xfId="17906" xr:uid="{00000000-0005-0000-0000-0000F3450000}"/>
    <cellStyle name="Normal 2 5 3 5 2 2" xfId="17907" xr:uid="{00000000-0005-0000-0000-0000F4450000}"/>
    <cellStyle name="Normal 2 5 3 5 2 2 2" xfId="17908" xr:uid="{00000000-0005-0000-0000-0000F5450000}"/>
    <cellStyle name="Normal 2 5 3 5 2 3" xfId="17909" xr:uid="{00000000-0005-0000-0000-0000F6450000}"/>
    <cellStyle name="Normal 2 5 3 5 3" xfId="17910" xr:uid="{00000000-0005-0000-0000-0000F7450000}"/>
    <cellStyle name="Normal 2 5 3 5 3 2" xfId="17911" xr:uid="{00000000-0005-0000-0000-0000F8450000}"/>
    <cellStyle name="Normal 2 5 3 5 3 2 2" xfId="17912" xr:uid="{00000000-0005-0000-0000-0000F9450000}"/>
    <cellStyle name="Normal 2 5 3 5 3 3" xfId="17913" xr:uid="{00000000-0005-0000-0000-0000FA450000}"/>
    <cellStyle name="Normal 2 5 3 5 4" xfId="17914" xr:uid="{00000000-0005-0000-0000-0000FB450000}"/>
    <cellStyle name="Normal 2 5 3 5 4 2" xfId="17915" xr:uid="{00000000-0005-0000-0000-0000FC450000}"/>
    <cellStyle name="Normal 2 5 3 5 4 2 2" xfId="17916" xr:uid="{00000000-0005-0000-0000-0000FD450000}"/>
    <cellStyle name="Normal 2 5 3 5 4 3" xfId="17917" xr:uid="{00000000-0005-0000-0000-0000FE450000}"/>
    <cellStyle name="Normal 2 5 3 5 5" xfId="17918" xr:uid="{00000000-0005-0000-0000-0000FF450000}"/>
    <cellStyle name="Normal 2 5 3 5 5 2" xfId="17919" xr:uid="{00000000-0005-0000-0000-000000460000}"/>
    <cellStyle name="Normal 2 5 3 5 6" xfId="17920" xr:uid="{00000000-0005-0000-0000-000001460000}"/>
    <cellStyle name="Normal 2 5 3 5 6 2" xfId="17921" xr:uid="{00000000-0005-0000-0000-000002460000}"/>
    <cellStyle name="Normal 2 5 3 5 7" xfId="17922" xr:uid="{00000000-0005-0000-0000-000003460000}"/>
    <cellStyle name="Normal 2 5 3 6" xfId="17923" xr:uid="{00000000-0005-0000-0000-000004460000}"/>
    <cellStyle name="Normal 2 5 3 6 2" xfId="17924" xr:uid="{00000000-0005-0000-0000-000005460000}"/>
    <cellStyle name="Normal 2 5 3 6 2 2" xfId="17925" xr:uid="{00000000-0005-0000-0000-000006460000}"/>
    <cellStyle name="Normal 2 5 3 6 3" xfId="17926" xr:uid="{00000000-0005-0000-0000-000007460000}"/>
    <cellStyle name="Normal 2 5 3 7" xfId="17927" xr:uid="{00000000-0005-0000-0000-000008460000}"/>
    <cellStyle name="Normal 2 5 3 7 2" xfId="17928" xr:uid="{00000000-0005-0000-0000-000009460000}"/>
    <cellStyle name="Normal 2 5 3 7 2 2" xfId="17929" xr:uid="{00000000-0005-0000-0000-00000A460000}"/>
    <cellStyle name="Normal 2 5 3 7 3" xfId="17930" xr:uid="{00000000-0005-0000-0000-00000B460000}"/>
    <cellStyle name="Normal 2 5 3 8" xfId="17931" xr:uid="{00000000-0005-0000-0000-00000C460000}"/>
    <cellStyle name="Normal 2 5 3 8 2" xfId="17932" xr:uid="{00000000-0005-0000-0000-00000D460000}"/>
    <cellStyle name="Normal 2 5 3 8 2 2" xfId="17933" xr:uid="{00000000-0005-0000-0000-00000E460000}"/>
    <cellStyle name="Normal 2 5 3 8 3" xfId="17934" xr:uid="{00000000-0005-0000-0000-00000F460000}"/>
    <cellStyle name="Normal 2 5 3 9" xfId="17935" xr:uid="{00000000-0005-0000-0000-000010460000}"/>
    <cellStyle name="Normal 2 5 3 9 2" xfId="17936" xr:uid="{00000000-0005-0000-0000-000011460000}"/>
    <cellStyle name="Normal 2 5 4" xfId="17937" xr:uid="{00000000-0005-0000-0000-000012460000}"/>
    <cellStyle name="Normal 2 5 4 2" xfId="17938" xr:uid="{00000000-0005-0000-0000-000013460000}"/>
    <cellStyle name="Normal 2 5 4 2 2" xfId="17939" xr:uid="{00000000-0005-0000-0000-000014460000}"/>
    <cellStyle name="Normal 2 5 4 2 2 2" xfId="17940" xr:uid="{00000000-0005-0000-0000-000015460000}"/>
    <cellStyle name="Normal 2 5 4 2 2 2 2" xfId="17941" xr:uid="{00000000-0005-0000-0000-000016460000}"/>
    <cellStyle name="Normal 2 5 4 2 2 3" xfId="17942" xr:uid="{00000000-0005-0000-0000-000017460000}"/>
    <cellStyle name="Normal 2 5 4 2 3" xfId="17943" xr:uid="{00000000-0005-0000-0000-000018460000}"/>
    <cellStyle name="Normal 2 5 4 2 3 2" xfId="17944" xr:uid="{00000000-0005-0000-0000-000019460000}"/>
    <cellStyle name="Normal 2 5 4 2 3 2 2" xfId="17945" xr:uid="{00000000-0005-0000-0000-00001A460000}"/>
    <cellStyle name="Normal 2 5 4 2 3 3" xfId="17946" xr:uid="{00000000-0005-0000-0000-00001B460000}"/>
    <cellStyle name="Normal 2 5 4 2 4" xfId="17947" xr:uid="{00000000-0005-0000-0000-00001C460000}"/>
    <cellStyle name="Normal 2 5 4 2 4 2" xfId="17948" xr:uid="{00000000-0005-0000-0000-00001D460000}"/>
    <cellStyle name="Normal 2 5 4 2 4 2 2" xfId="17949" xr:uid="{00000000-0005-0000-0000-00001E460000}"/>
    <cellStyle name="Normal 2 5 4 2 4 3" xfId="17950" xr:uid="{00000000-0005-0000-0000-00001F460000}"/>
    <cellStyle name="Normal 2 5 4 2 5" xfId="17951" xr:uid="{00000000-0005-0000-0000-000020460000}"/>
    <cellStyle name="Normal 2 5 4 2 5 2" xfId="17952" xr:uid="{00000000-0005-0000-0000-000021460000}"/>
    <cellStyle name="Normal 2 5 4 2 6" xfId="17953" xr:uid="{00000000-0005-0000-0000-000022460000}"/>
    <cellStyle name="Normal 2 5 4 2 6 2" xfId="17954" xr:uid="{00000000-0005-0000-0000-000023460000}"/>
    <cellStyle name="Normal 2 5 4 2 7" xfId="17955" xr:uid="{00000000-0005-0000-0000-000024460000}"/>
    <cellStyle name="Normal 2 5 4 3" xfId="17956" xr:uid="{00000000-0005-0000-0000-000025460000}"/>
    <cellStyle name="Normal 2 5 4 3 2" xfId="17957" xr:uid="{00000000-0005-0000-0000-000026460000}"/>
    <cellStyle name="Normal 2 5 4 3 2 2" xfId="17958" xr:uid="{00000000-0005-0000-0000-000027460000}"/>
    <cellStyle name="Normal 2 5 4 3 2 2 2" xfId="17959" xr:uid="{00000000-0005-0000-0000-000028460000}"/>
    <cellStyle name="Normal 2 5 4 3 2 3" xfId="17960" xr:uid="{00000000-0005-0000-0000-000029460000}"/>
    <cellStyle name="Normal 2 5 4 3 3" xfId="17961" xr:uid="{00000000-0005-0000-0000-00002A460000}"/>
    <cellStyle name="Normal 2 5 4 3 3 2" xfId="17962" xr:uid="{00000000-0005-0000-0000-00002B460000}"/>
    <cellStyle name="Normal 2 5 4 3 3 2 2" xfId="17963" xr:uid="{00000000-0005-0000-0000-00002C460000}"/>
    <cellStyle name="Normal 2 5 4 3 3 3" xfId="17964" xr:uid="{00000000-0005-0000-0000-00002D460000}"/>
    <cellStyle name="Normal 2 5 4 3 4" xfId="17965" xr:uid="{00000000-0005-0000-0000-00002E460000}"/>
    <cellStyle name="Normal 2 5 4 3 4 2" xfId="17966" xr:uid="{00000000-0005-0000-0000-00002F460000}"/>
    <cellStyle name="Normal 2 5 4 3 4 2 2" xfId="17967" xr:uid="{00000000-0005-0000-0000-000030460000}"/>
    <cellStyle name="Normal 2 5 4 3 4 3" xfId="17968" xr:uid="{00000000-0005-0000-0000-000031460000}"/>
    <cellStyle name="Normal 2 5 4 3 5" xfId="17969" xr:uid="{00000000-0005-0000-0000-000032460000}"/>
    <cellStyle name="Normal 2 5 4 3 5 2" xfId="17970" xr:uid="{00000000-0005-0000-0000-000033460000}"/>
    <cellStyle name="Normal 2 5 4 3 6" xfId="17971" xr:uid="{00000000-0005-0000-0000-000034460000}"/>
    <cellStyle name="Normal 2 5 4 3 6 2" xfId="17972" xr:uid="{00000000-0005-0000-0000-000035460000}"/>
    <cellStyle name="Normal 2 5 4 3 7" xfId="17973" xr:uid="{00000000-0005-0000-0000-000036460000}"/>
    <cellStyle name="Normal 2 5 4 4" xfId="17974" xr:uid="{00000000-0005-0000-0000-000037460000}"/>
    <cellStyle name="Normal 2 5 4 4 2" xfId="17975" xr:uid="{00000000-0005-0000-0000-000038460000}"/>
    <cellStyle name="Normal 2 5 4 4 2 2" xfId="17976" xr:uid="{00000000-0005-0000-0000-000039460000}"/>
    <cellStyle name="Normal 2 5 4 4 3" xfId="17977" xr:uid="{00000000-0005-0000-0000-00003A460000}"/>
    <cellStyle name="Normal 2 5 4 5" xfId="17978" xr:uid="{00000000-0005-0000-0000-00003B460000}"/>
    <cellStyle name="Normal 2 5 4 5 2" xfId="17979" xr:uid="{00000000-0005-0000-0000-00003C460000}"/>
    <cellStyle name="Normal 2 5 4 5 2 2" xfId="17980" xr:uid="{00000000-0005-0000-0000-00003D460000}"/>
    <cellStyle name="Normal 2 5 4 5 3" xfId="17981" xr:uid="{00000000-0005-0000-0000-00003E460000}"/>
    <cellStyle name="Normal 2 5 4 6" xfId="17982" xr:uid="{00000000-0005-0000-0000-00003F460000}"/>
    <cellStyle name="Normal 2 5 4 6 2" xfId="17983" xr:uid="{00000000-0005-0000-0000-000040460000}"/>
    <cellStyle name="Normal 2 5 4 6 2 2" xfId="17984" xr:uid="{00000000-0005-0000-0000-000041460000}"/>
    <cellStyle name="Normal 2 5 4 6 3" xfId="17985" xr:uid="{00000000-0005-0000-0000-000042460000}"/>
    <cellStyle name="Normal 2 5 4 7" xfId="17986" xr:uid="{00000000-0005-0000-0000-000043460000}"/>
    <cellStyle name="Normal 2 5 4 7 2" xfId="17987" xr:uid="{00000000-0005-0000-0000-000044460000}"/>
    <cellStyle name="Normal 2 5 4 8" xfId="17988" xr:uid="{00000000-0005-0000-0000-000045460000}"/>
    <cellStyle name="Normal 2 5 4 8 2" xfId="17989" xr:uid="{00000000-0005-0000-0000-000046460000}"/>
    <cellStyle name="Normal 2 5 4 9" xfId="17990" xr:uid="{00000000-0005-0000-0000-000047460000}"/>
    <cellStyle name="Normal 2 5 5" xfId="17991" xr:uid="{00000000-0005-0000-0000-000048460000}"/>
    <cellStyle name="Normal 2 5 5 2" xfId="17992" xr:uid="{00000000-0005-0000-0000-000049460000}"/>
    <cellStyle name="Normal 2 5 5 2 2" xfId="17993" xr:uid="{00000000-0005-0000-0000-00004A460000}"/>
    <cellStyle name="Normal 2 5 5 2 2 2" xfId="17994" xr:uid="{00000000-0005-0000-0000-00004B460000}"/>
    <cellStyle name="Normal 2 5 5 2 2 2 2" xfId="17995" xr:uid="{00000000-0005-0000-0000-00004C460000}"/>
    <cellStyle name="Normal 2 5 5 2 2 3" xfId="17996" xr:uid="{00000000-0005-0000-0000-00004D460000}"/>
    <cellStyle name="Normal 2 5 5 2 3" xfId="17997" xr:uid="{00000000-0005-0000-0000-00004E460000}"/>
    <cellStyle name="Normal 2 5 5 2 3 2" xfId="17998" xr:uid="{00000000-0005-0000-0000-00004F460000}"/>
    <cellStyle name="Normal 2 5 5 2 3 2 2" xfId="17999" xr:uid="{00000000-0005-0000-0000-000050460000}"/>
    <cellStyle name="Normal 2 5 5 2 3 3" xfId="18000" xr:uid="{00000000-0005-0000-0000-000051460000}"/>
    <cellStyle name="Normal 2 5 5 2 4" xfId="18001" xr:uid="{00000000-0005-0000-0000-000052460000}"/>
    <cellStyle name="Normal 2 5 5 2 4 2" xfId="18002" xr:uid="{00000000-0005-0000-0000-000053460000}"/>
    <cellStyle name="Normal 2 5 5 2 4 2 2" xfId="18003" xr:uid="{00000000-0005-0000-0000-000054460000}"/>
    <cellStyle name="Normal 2 5 5 2 4 3" xfId="18004" xr:uid="{00000000-0005-0000-0000-000055460000}"/>
    <cellStyle name="Normal 2 5 5 2 5" xfId="18005" xr:uid="{00000000-0005-0000-0000-000056460000}"/>
    <cellStyle name="Normal 2 5 5 2 5 2" xfId="18006" xr:uid="{00000000-0005-0000-0000-000057460000}"/>
    <cellStyle name="Normal 2 5 5 2 6" xfId="18007" xr:uid="{00000000-0005-0000-0000-000058460000}"/>
    <cellStyle name="Normal 2 5 5 2 6 2" xfId="18008" xr:uid="{00000000-0005-0000-0000-000059460000}"/>
    <cellStyle name="Normal 2 5 5 2 7" xfId="18009" xr:uid="{00000000-0005-0000-0000-00005A460000}"/>
    <cellStyle name="Normal 2 5 5 3" xfId="18010" xr:uid="{00000000-0005-0000-0000-00005B460000}"/>
    <cellStyle name="Normal 2 5 5 3 2" xfId="18011" xr:uid="{00000000-0005-0000-0000-00005C460000}"/>
    <cellStyle name="Normal 2 5 5 3 2 2" xfId="18012" xr:uid="{00000000-0005-0000-0000-00005D460000}"/>
    <cellStyle name="Normal 2 5 5 3 3" xfId="18013" xr:uid="{00000000-0005-0000-0000-00005E460000}"/>
    <cellStyle name="Normal 2 5 5 4" xfId="18014" xr:uid="{00000000-0005-0000-0000-00005F460000}"/>
    <cellStyle name="Normal 2 5 5 4 2" xfId="18015" xr:uid="{00000000-0005-0000-0000-000060460000}"/>
    <cellStyle name="Normal 2 5 5 4 2 2" xfId="18016" xr:uid="{00000000-0005-0000-0000-000061460000}"/>
    <cellStyle name="Normal 2 5 5 4 3" xfId="18017" xr:uid="{00000000-0005-0000-0000-000062460000}"/>
    <cellStyle name="Normal 2 5 5 5" xfId="18018" xr:uid="{00000000-0005-0000-0000-000063460000}"/>
    <cellStyle name="Normal 2 5 5 5 2" xfId="18019" xr:uid="{00000000-0005-0000-0000-000064460000}"/>
    <cellStyle name="Normal 2 5 5 5 2 2" xfId="18020" xr:uid="{00000000-0005-0000-0000-000065460000}"/>
    <cellStyle name="Normal 2 5 5 5 3" xfId="18021" xr:uid="{00000000-0005-0000-0000-000066460000}"/>
    <cellStyle name="Normal 2 5 5 6" xfId="18022" xr:uid="{00000000-0005-0000-0000-000067460000}"/>
    <cellStyle name="Normal 2 5 5 6 2" xfId="18023" xr:uid="{00000000-0005-0000-0000-000068460000}"/>
    <cellStyle name="Normal 2 5 5 7" xfId="18024" xr:uid="{00000000-0005-0000-0000-000069460000}"/>
    <cellStyle name="Normal 2 5 5 7 2" xfId="18025" xr:uid="{00000000-0005-0000-0000-00006A460000}"/>
    <cellStyle name="Normal 2 5 5 8" xfId="18026" xr:uid="{00000000-0005-0000-0000-00006B460000}"/>
    <cellStyle name="Normal 2 5 6" xfId="18027" xr:uid="{00000000-0005-0000-0000-00006C460000}"/>
    <cellStyle name="Normal 2 5 6 2" xfId="18028" xr:uid="{00000000-0005-0000-0000-00006D460000}"/>
    <cellStyle name="Normal 2 5 6 2 2" xfId="18029" xr:uid="{00000000-0005-0000-0000-00006E460000}"/>
    <cellStyle name="Normal 2 5 6 2 2 2" xfId="18030" xr:uid="{00000000-0005-0000-0000-00006F460000}"/>
    <cellStyle name="Normal 2 5 6 2 3" xfId="18031" xr:uid="{00000000-0005-0000-0000-000070460000}"/>
    <cellStyle name="Normal 2 5 6 3" xfId="18032" xr:uid="{00000000-0005-0000-0000-000071460000}"/>
    <cellStyle name="Normal 2 5 6 3 2" xfId="18033" xr:uid="{00000000-0005-0000-0000-000072460000}"/>
    <cellStyle name="Normal 2 5 6 3 2 2" xfId="18034" xr:uid="{00000000-0005-0000-0000-000073460000}"/>
    <cellStyle name="Normal 2 5 6 3 3" xfId="18035" xr:uid="{00000000-0005-0000-0000-000074460000}"/>
    <cellStyle name="Normal 2 5 6 4" xfId="18036" xr:uid="{00000000-0005-0000-0000-000075460000}"/>
    <cellStyle name="Normal 2 5 6 4 2" xfId="18037" xr:uid="{00000000-0005-0000-0000-000076460000}"/>
    <cellStyle name="Normal 2 5 6 4 2 2" xfId="18038" xr:uid="{00000000-0005-0000-0000-000077460000}"/>
    <cellStyle name="Normal 2 5 6 4 3" xfId="18039" xr:uid="{00000000-0005-0000-0000-000078460000}"/>
    <cellStyle name="Normal 2 5 6 5" xfId="18040" xr:uid="{00000000-0005-0000-0000-000079460000}"/>
    <cellStyle name="Normal 2 5 6 5 2" xfId="18041" xr:uid="{00000000-0005-0000-0000-00007A460000}"/>
    <cellStyle name="Normal 2 5 6 6" xfId="18042" xr:uid="{00000000-0005-0000-0000-00007B460000}"/>
    <cellStyle name="Normal 2 5 6 6 2" xfId="18043" xr:uid="{00000000-0005-0000-0000-00007C460000}"/>
    <cellStyle name="Normal 2 5 6 7" xfId="18044" xr:uid="{00000000-0005-0000-0000-00007D460000}"/>
    <cellStyle name="Normal 2 5 7" xfId="18045" xr:uid="{00000000-0005-0000-0000-00007E460000}"/>
    <cellStyle name="Normal 2 5 7 2" xfId="18046" xr:uid="{00000000-0005-0000-0000-00007F460000}"/>
    <cellStyle name="Normal 2 5 7 2 2" xfId="18047" xr:uid="{00000000-0005-0000-0000-000080460000}"/>
    <cellStyle name="Normal 2 5 7 2 2 2" xfId="18048" xr:uid="{00000000-0005-0000-0000-000081460000}"/>
    <cellStyle name="Normal 2 5 7 2 3" xfId="18049" xr:uid="{00000000-0005-0000-0000-000082460000}"/>
    <cellStyle name="Normal 2 5 7 3" xfId="18050" xr:uid="{00000000-0005-0000-0000-000083460000}"/>
    <cellStyle name="Normal 2 5 7 3 2" xfId="18051" xr:uid="{00000000-0005-0000-0000-000084460000}"/>
    <cellStyle name="Normal 2 5 7 3 2 2" xfId="18052" xr:uid="{00000000-0005-0000-0000-000085460000}"/>
    <cellStyle name="Normal 2 5 7 3 3" xfId="18053" xr:uid="{00000000-0005-0000-0000-000086460000}"/>
    <cellStyle name="Normal 2 5 7 4" xfId="18054" xr:uid="{00000000-0005-0000-0000-000087460000}"/>
    <cellStyle name="Normal 2 5 7 4 2" xfId="18055" xr:uid="{00000000-0005-0000-0000-000088460000}"/>
    <cellStyle name="Normal 2 5 7 4 2 2" xfId="18056" xr:uid="{00000000-0005-0000-0000-000089460000}"/>
    <cellStyle name="Normal 2 5 7 4 3" xfId="18057" xr:uid="{00000000-0005-0000-0000-00008A460000}"/>
    <cellStyle name="Normal 2 5 7 5" xfId="18058" xr:uid="{00000000-0005-0000-0000-00008B460000}"/>
    <cellStyle name="Normal 2 5 7 5 2" xfId="18059" xr:uid="{00000000-0005-0000-0000-00008C460000}"/>
    <cellStyle name="Normal 2 5 7 6" xfId="18060" xr:uid="{00000000-0005-0000-0000-00008D460000}"/>
    <cellStyle name="Normal 2 5 7 6 2" xfId="18061" xr:uid="{00000000-0005-0000-0000-00008E460000}"/>
    <cellStyle name="Normal 2 5 7 7" xfId="18062" xr:uid="{00000000-0005-0000-0000-00008F460000}"/>
    <cellStyle name="Normal 2 5 8" xfId="18063" xr:uid="{00000000-0005-0000-0000-000090460000}"/>
    <cellStyle name="Normal 2 5 8 2" xfId="18064" xr:uid="{00000000-0005-0000-0000-000091460000}"/>
    <cellStyle name="Normal 2 5 8 2 2" xfId="18065" xr:uid="{00000000-0005-0000-0000-000092460000}"/>
    <cellStyle name="Normal 2 5 8 3" xfId="18066" xr:uid="{00000000-0005-0000-0000-000093460000}"/>
    <cellStyle name="Normal 2 5 9" xfId="18067" xr:uid="{00000000-0005-0000-0000-000094460000}"/>
    <cellStyle name="Normal 2 5 9 2" xfId="18068" xr:uid="{00000000-0005-0000-0000-000095460000}"/>
    <cellStyle name="Normal 2 5 9 2 2" xfId="18069" xr:uid="{00000000-0005-0000-0000-000096460000}"/>
    <cellStyle name="Normal 2 5 9 3" xfId="18070" xr:uid="{00000000-0005-0000-0000-000097460000}"/>
    <cellStyle name="Normal 2 5_Confidential Information" xfId="18071" xr:uid="{00000000-0005-0000-0000-000098460000}"/>
    <cellStyle name="Normal 2 6" xfId="18072" xr:uid="{00000000-0005-0000-0000-000099460000}"/>
    <cellStyle name="Normal 2 6 10" xfId="18073" xr:uid="{00000000-0005-0000-0000-00009A460000}"/>
    <cellStyle name="Normal 2 6 10 2" xfId="18074" xr:uid="{00000000-0005-0000-0000-00009B460000}"/>
    <cellStyle name="Normal 2 6 10 2 2" xfId="18075" xr:uid="{00000000-0005-0000-0000-00009C460000}"/>
    <cellStyle name="Normal 2 6 10 3" xfId="18076" xr:uid="{00000000-0005-0000-0000-00009D460000}"/>
    <cellStyle name="Normal 2 6 11" xfId="18077" xr:uid="{00000000-0005-0000-0000-00009E460000}"/>
    <cellStyle name="Normal 2 6 11 2" xfId="18078" xr:uid="{00000000-0005-0000-0000-00009F460000}"/>
    <cellStyle name="Normal 2 6 12" xfId="18079" xr:uid="{00000000-0005-0000-0000-0000A0460000}"/>
    <cellStyle name="Normal 2 6 12 2" xfId="18080" xr:uid="{00000000-0005-0000-0000-0000A1460000}"/>
    <cellStyle name="Normal 2 6 13" xfId="18081" xr:uid="{00000000-0005-0000-0000-0000A2460000}"/>
    <cellStyle name="Normal 2 6 2" xfId="18082" xr:uid="{00000000-0005-0000-0000-0000A3460000}"/>
    <cellStyle name="Normal 2 6 2 10" xfId="18083" xr:uid="{00000000-0005-0000-0000-0000A4460000}"/>
    <cellStyle name="Normal 2 6 2 10 2" xfId="18084" xr:uid="{00000000-0005-0000-0000-0000A5460000}"/>
    <cellStyle name="Normal 2 6 2 11" xfId="18085" xr:uid="{00000000-0005-0000-0000-0000A6460000}"/>
    <cellStyle name="Normal 2 6 2 2" xfId="18086" xr:uid="{00000000-0005-0000-0000-0000A7460000}"/>
    <cellStyle name="Normal 2 6 2 2 2" xfId="18087" xr:uid="{00000000-0005-0000-0000-0000A8460000}"/>
    <cellStyle name="Normal 2 6 2 2 2 2" xfId="18088" xr:uid="{00000000-0005-0000-0000-0000A9460000}"/>
    <cellStyle name="Normal 2 6 2 2 2 2 2" xfId="18089" xr:uid="{00000000-0005-0000-0000-0000AA460000}"/>
    <cellStyle name="Normal 2 6 2 2 2 2 2 2" xfId="18090" xr:uid="{00000000-0005-0000-0000-0000AB460000}"/>
    <cellStyle name="Normal 2 6 2 2 2 2 3" xfId="18091" xr:uid="{00000000-0005-0000-0000-0000AC460000}"/>
    <cellStyle name="Normal 2 6 2 2 2 3" xfId="18092" xr:uid="{00000000-0005-0000-0000-0000AD460000}"/>
    <cellStyle name="Normal 2 6 2 2 2 3 2" xfId="18093" xr:uid="{00000000-0005-0000-0000-0000AE460000}"/>
    <cellStyle name="Normal 2 6 2 2 2 3 2 2" xfId="18094" xr:uid="{00000000-0005-0000-0000-0000AF460000}"/>
    <cellStyle name="Normal 2 6 2 2 2 3 3" xfId="18095" xr:uid="{00000000-0005-0000-0000-0000B0460000}"/>
    <cellStyle name="Normal 2 6 2 2 2 4" xfId="18096" xr:uid="{00000000-0005-0000-0000-0000B1460000}"/>
    <cellStyle name="Normal 2 6 2 2 2 4 2" xfId="18097" xr:uid="{00000000-0005-0000-0000-0000B2460000}"/>
    <cellStyle name="Normal 2 6 2 2 2 4 2 2" xfId="18098" xr:uid="{00000000-0005-0000-0000-0000B3460000}"/>
    <cellStyle name="Normal 2 6 2 2 2 4 3" xfId="18099" xr:uid="{00000000-0005-0000-0000-0000B4460000}"/>
    <cellStyle name="Normal 2 6 2 2 2 5" xfId="18100" xr:uid="{00000000-0005-0000-0000-0000B5460000}"/>
    <cellStyle name="Normal 2 6 2 2 2 5 2" xfId="18101" xr:uid="{00000000-0005-0000-0000-0000B6460000}"/>
    <cellStyle name="Normal 2 6 2 2 2 6" xfId="18102" xr:uid="{00000000-0005-0000-0000-0000B7460000}"/>
    <cellStyle name="Normal 2 6 2 2 2 6 2" xfId="18103" xr:uid="{00000000-0005-0000-0000-0000B8460000}"/>
    <cellStyle name="Normal 2 6 2 2 2 7" xfId="18104" xr:uid="{00000000-0005-0000-0000-0000B9460000}"/>
    <cellStyle name="Normal 2 6 2 2 3" xfId="18105" xr:uid="{00000000-0005-0000-0000-0000BA460000}"/>
    <cellStyle name="Normal 2 6 2 2 3 2" xfId="18106" xr:uid="{00000000-0005-0000-0000-0000BB460000}"/>
    <cellStyle name="Normal 2 6 2 2 3 2 2" xfId="18107" xr:uid="{00000000-0005-0000-0000-0000BC460000}"/>
    <cellStyle name="Normal 2 6 2 2 3 2 2 2" xfId="18108" xr:uid="{00000000-0005-0000-0000-0000BD460000}"/>
    <cellStyle name="Normal 2 6 2 2 3 2 3" xfId="18109" xr:uid="{00000000-0005-0000-0000-0000BE460000}"/>
    <cellStyle name="Normal 2 6 2 2 3 3" xfId="18110" xr:uid="{00000000-0005-0000-0000-0000BF460000}"/>
    <cellStyle name="Normal 2 6 2 2 3 3 2" xfId="18111" xr:uid="{00000000-0005-0000-0000-0000C0460000}"/>
    <cellStyle name="Normal 2 6 2 2 3 3 2 2" xfId="18112" xr:uid="{00000000-0005-0000-0000-0000C1460000}"/>
    <cellStyle name="Normal 2 6 2 2 3 3 3" xfId="18113" xr:uid="{00000000-0005-0000-0000-0000C2460000}"/>
    <cellStyle name="Normal 2 6 2 2 3 4" xfId="18114" xr:uid="{00000000-0005-0000-0000-0000C3460000}"/>
    <cellStyle name="Normal 2 6 2 2 3 4 2" xfId="18115" xr:uid="{00000000-0005-0000-0000-0000C4460000}"/>
    <cellStyle name="Normal 2 6 2 2 3 4 2 2" xfId="18116" xr:uid="{00000000-0005-0000-0000-0000C5460000}"/>
    <cellStyle name="Normal 2 6 2 2 3 4 3" xfId="18117" xr:uid="{00000000-0005-0000-0000-0000C6460000}"/>
    <cellStyle name="Normal 2 6 2 2 3 5" xfId="18118" xr:uid="{00000000-0005-0000-0000-0000C7460000}"/>
    <cellStyle name="Normal 2 6 2 2 3 5 2" xfId="18119" xr:uid="{00000000-0005-0000-0000-0000C8460000}"/>
    <cellStyle name="Normal 2 6 2 2 3 6" xfId="18120" xr:uid="{00000000-0005-0000-0000-0000C9460000}"/>
    <cellStyle name="Normal 2 6 2 2 3 6 2" xfId="18121" xr:uid="{00000000-0005-0000-0000-0000CA460000}"/>
    <cellStyle name="Normal 2 6 2 2 3 7" xfId="18122" xr:uid="{00000000-0005-0000-0000-0000CB460000}"/>
    <cellStyle name="Normal 2 6 2 2 4" xfId="18123" xr:uid="{00000000-0005-0000-0000-0000CC460000}"/>
    <cellStyle name="Normal 2 6 2 2 4 2" xfId="18124" xr:uid="{00000000-0005-0000-0000-0000CD460000}"/>
    <cellStyle name="Normal 2 6 2 2 4 2 2" xfId="18125" xr:uid="{00000000-0005-0000-0000-0000CE460000}"/>
    <cellStyle name="Normal 2 6 2 2 4 3" xfId="18126" xr:uid="{00000000-0005-0000-0000-0000CF460000}"/>
    <cellStyle name="Normal 2 6 2 2 5" xfId="18127" xr:uid="{00000000-0005-0000-0000-0000D0460000}"/>
    <cellStyle name="Normal 2 6 2 2 5 2" xfId="18128" xr:uid="{00000000-0005-0000-0000-0000D1460000}"/>
    <cellStyle name="Normal 2 6 2 2 5 2 2" xfId="18129" xr:uid="{00000000-0005-0000-0000-0000D2460000}"/>
    <cellStyle name="Normal 2 6 2 2 5 3" xfId="18130" xr:uid="{00000000-0005-0000-0000-0000D3460000}"/>
    <cellStyle name="Normal 2 6 2 2 6" xfId="18131" xr:uid="{00000000-0005-0000-0000-0000D4460000}"/>
    <cellStyle name="Normal 2 6 2 2 6 2" xfId="18132" xr:uid="{00000000-0005-0000-0000-0000D5460000}"/>
    <cellStyle name="Normal 2 6 2 2 6 2 2" xfId="18133" xr:uid="{00000000-0005-0000-0000-0000D6460000}"/>
    <cellStyle name="Normal 2 6 2 2 6 3" xfId="18134" xr:uid="{00000000-0005-0000-0000-0000D7460000}"/>
    <cellStyle name="Normal 2 6 2 2 7" xfId="18135" xr:uid="{00000000-0005-0000-0000-0000D8460000}"/>
    <cellStyle name="Normal 2 6 2 2 7 2" xfId="18136" xr:uid="{00000000-0005-0000-0000-0000D9460000}"/>
    <cellStyle name="Normal 2 6 2 2 8" xfId="18137" xr:uid="{00000000-0005-0000-0000-0000DA460000}"/>
    <cellStyle name="Normal 2 6 2 2 8 2" xfId="18138" xr:uid="{00000000-0005-0000-0000-0000DB460000}"/>
    <cellStyle name="Normal 2 6 2 2 9" xfId="18139" xr:uid="{00000000-0005-0000-0000-0000DC460000}"/>
    <cellStyle name="Normal 2 6 2 3" xfId="18140" xr:uid="{00000000-0005-0000-0000-0000DD460000}"/>
    <cellStyle name="Normal 2 6 2 3 2" xfId="18141" xr:uid="{00000000-0005-0000-0000-0000DE460000}"/>
    <cellStyle name="Normal 2 6 2 3 2 2" xfId="18142" xr:uid="{00000000-0005-0000-0000-0000DF460000}"/>
    <cellStyle name="Normal 2 6 2 3 2 2 2" xfId="18143" xr:uid="{00000000-0005-0000-0000-0000E0460000}"/>
    <cellStyle name="Normal 2 6 2 3 2 2 2 2" xfId="18144" xr:uid="{00000000-0005-0000-0000-0000E1460000}"/>
    <cellStyle name="Normal 2 6 2 3 2 2 3" xfId="18145" xr:uid="{00000000-0005-0000-0000-0000E2460000}"/>
    <cellStyle name="Normal 2 6 2 3 2 3" xfId="18146" xr:uid="{00000000-0005-0000-0000-0000E3460000}"/>
    <cellStyle name="Normal 2 6 2 3 2 3 2" xfId="18147" xr:uid="{00000000-0005-0000-0000-0000E4460000}"/>
    <cellStyle name="Normal 2 6 2 3 2 3 2 2" xfId="18148" xr:uid="{00000000-0005-0000-0000-0000E5460000}"/>
    <cellStyle name="Normal 2 6 2 3 2 3 3" xfId="18149" xr:uid="{00000000-0005-0000-0000-0000E6460000}"/>
    <cellStyle name="Normal 2 6 2 3 2 4" xfId="18150" xr:uid="{00000000-0005-0000-0000-0000E7460000}"/>
    <cellStyle name="Normal 2 6 2 3 2 4 2" xfId="18151" xr:uid="{00000000-0005-0000-0000-0000E8460000}"/>
    <cellStyle name="Normal 2 6 2 3 2 4 2 2" xfId="18152" xr:uid="{00000000-0005-0000-0000-0000E9460000}"/>
    <cellStyle name="Normal 2 6 2 3 2 4 3" xfId="18153" xr:uid="{00000000-0005-0000-0000-0000EA460000}"/>
    <cellStyle name="Normal 2 6 2 3 2 5" xfId="18154" xr:uid="{00000000-0005-0000-0000-0000EB460000}"/>
    <cellStyle name="Normal 2 6 2 3 2 5 2" xfId="18155" xr:uid="{00000000-0005-0000-0000-0000EC460000}"/>
    <cellStyle name="Normal 2 6 2 3 2 6" xfId="18156" xr:uid="{00000000-0005-0000-0000-0000ED460000}"/>
    <cellStyle name="Normal 2 6 2 3 2 6 2" xfId="18157" xr:uid="{00000000-0005-0000-0000-0000EE460000}"/>
    <cellStyle name="Normal 2 6 2 3 2 7" xfId="18158" xr:uid="{00000000-0005-0000-0000-0000EF460000}"/>
    <cellStyle name="Normal 2 6 2 3 3" xfId="18159" xr:uid="{00000000-0005-0000-0000-0000F0460000}"/>
    <cellStyle name="Normal 2 6 2 3 3 2" xfId="18160" xr:uid="{00000000-0005-0000-0000-0000F1460000}"/>
    <cellStyle name="Normal 2 6 2 3 3 2 2" xfId="18161" xr:uid="{00000000-0005-0000-0000-0000F2460000}"/>
    <cellStyle name="Normal 2 6 2 3 3 3" xfId="18162" xr:uid="{00000000-0005-0000-0000-0000F3460000}"/>
    <cellStyle name="Normal 2 6 2 3 4" xfId="18163" xr:uid="{00000000-0005-0000-0000-0000F4460000}"/>
    <cellStyle name="Normal 2 6 2 3 4 2" xfId="18164" xr:uid="{00000000-0005-0000-0000-0000F5460000}"/>
    <cellStyle name="Normal 2 6 2 3 4 2 2" xfId="18165" xr:uid="{00000000-0005-0000-0000-0000F6460000}"/>
    <cellStyle name="Normal 2 6 2 3 4 3" xfId="18166" xr:uid="{00000000-0005-0000-0000-0000F7460000}"/>
    <cellStyle name="Normal 2 6 2 3 5" xfId="18167" xr:uid="{00000000-0005-0000-0000-0000F8460000}"/>
    <cellStyle name="Normal 2 6 2 3 5 2" xfId="18168" xr:uid="{00000000-0005-0000-0000-0000F9460000}"/>
    <cellStyle name="Normal 2 6 2 3 5 2 2" xfId="18169" xr:uid="{00000000-0005-0000-0000-0000FA460000}"/>
    <cellStyle name="Normal 2 6 2 3 5 3" xfId="18170" xr:uid="{00000000-0005-0000-0000-0000FB460000}"/>
    <cellStyle name="Normal 2 6 2 3 6" xfId="18171" xr:uid="{00000000-0005-0000-0000-0000FC460000}"/>
    <cellStyle name="Normal 2 6 2 3 6 2" xfId="18172" xr:uid="{00000000-0005-0000-0000-0000FD460000}"/>
    <cellStyle name="Normal 2 6 2 3 7" xfId="18173" xr:uid="{00000000-0005-0000-0000-0000FE460000}"/>
    <cellStyle name="Normal 2 6 2 3 7 2" xfId="18174" xr:uid="{00000000-0005-0000-0000-0000FF460000}"/>
    <cellStyle name="Normal 2 6 2 3 8" xfId="18175" xr:uid="{00000000-0005-0000-0000-000000470000}"/>
    <cellStyle name="Normal 2 6 2 4" xfId="18176" xr:uid="{00000000-0005-0000-0000-000001470000}"/>
    <cellStyle name="Normal 2 6 2 4 2" xfId="18177" xr:uid="{00000000-0005-0000-0000-000002470000}"/>
    <cellStyle name="Normal 2 6 2 4 2 2" xfId="18178" xr:uid="{00000000-0005-0000-0000-000003470000}"/>
    <cellStyle name="Normal 2 6 2 4 2 2 2" xfId="18179" xr:uid="{00000000-0005-0000-0000-000004470000}"/>
    <cellStyle name="Normal 2 6 2 4 2 3" xfId="18180" xr:uid="{00000000-0005-0000-0000-000005470000}"/>
    <cellStyle name="Normal 2 6 2 4 3" xfId="18181" xr:uid="{00000000-0005-0000-0000-000006470000}"/>
    <cellStyle name="Normal 2 6 2 4 3 2" xfId="18182" xr:uid="{00000000-0005-0000-0000-000007470000}"/>
    <cellStyle name="Normal 2 6 2 4 3 2 2" xfId="18183" xr:uid="{00000000-0005-0000-0000-000008470000}"/>
    <cellStyle name="Normal 2 6 2 4 3 3" xfId="18184" xr:uid="{00000000-0005-0000-0000-000009470000}"/>
    <cellStyle name="Normal 2 6 2 4 4" xfId="18185" xr:uid="{00000000-0005-0000-0000-00000A470000}"/>
    <cellStyle name="Normal 2 6 2 4 4 2" xfId="18186" xr:uid="{00000000-0005-0000-0000-00000B470000}"/>
    <cellStyle name="Normal 2 6 2 4 4 2 2" xfId="18187" xr:uid="{00000000-0005-0000-0000-00000C470000}"/>
    <cellStyle name="Normal 2 6 2 4 4 3" xfId="18188" xr:uid="{00000000-0005-0000-0000-00000D470000}"/>
    <cellStyle name="Normal 2 6 2 4 5" xfId="18189" xr:uid="{00000000-0005-0000-0000-00000E470000}"/>
    <cellStyle name="Normal 2 6 2 4 5 2" xfId="18190" xr:uid="{00000000-0005-0000-0000-00000F470000}"/>
    <cellStyle name="Normal 2 6 2 4 6" xfId="18191" xr:uid="{00000000-0005-0000-0000-000010470000}"/>
    <cellStyle name="Normal 2 6 2 4 6 2" xfId="18192" xr:uid="{00000000-0005-0000-0000-000011470000}"/>
    <cellStyle name="Normal 2 6 2 4 7" xfId="18193" xr:uid="{00000000-0005-0000-0000-000012470000}"/>
    <cellStyle name="Normal 2 6 2 5" xfId="18194" xr:uid="{00000000-0005-0000-0000-000013470000}"/>
    <cellStyle name="Normal 2 6 2 5 2" xfId="18195" xr:uid="{00000000-0005-0000-0000-000014470000}"/>
    <cellStyle name="Normal 2 6 2 5 2 2" xfId="18196" xr:uid="{00000000-0005-0000-0000-000015470000}"/>
    <cellStyle name="Normal 2 6 2 5 2 2 2" xfId="18197" xr:uid="{00000000-0005-0000-0000-000016470000}"/>
    <cellStyle name="Normal 2 6 2 5 2 3" xfId="18198" xr:uid="{00000000-0005-0000-0000-000017470000}"/>
    <cellStyle name="Normal 2 6 2 5 3" xfId="18199" xr:uid="{00000000-0005-0000-0000-000018470000}"/>
    <cellStyle name="Normal 2 6 2 5 3 2" xfId="18200" xr:uid="{00000000-0005-0000-0000-000019470000}"/>
    <cellStyle name="Normal 2 6 2 5 3 2 2" xfId="18201" xr:uid="{00000000-0005-0000-0000-00001A470000}"/>
    <cellStyle name="Normal 2 6 2 5 3 3" xfId="18202" xr:uid="{00000000-0005-0000-0000-00001B470000}"/>
    <cellStyle name="Normal 2 6 2 5 4" xfId="18203" xr:uid="{00000000-0005-0000-0000-00001C470000}"/>
    <cellStyle name="Normal 2 6 2 5 4 2" xfId="18204" xr:uid="{00000000-0005-0000-0000-00001D470000}"/>
    <cellStyle name="Normal 2 6 2 5 4 2 2" xfId="18205" xr:uid="{00000000-0005-0000-0000-00001E470000}"/>
    <cellStyle name="Normal 2 6 2 5 4 3" xfId="18206" xr:uid="{00000000-0005-0000-0000-00001F470000}"/>
    <cellStyle name="Normal 2 6 2 5 5" xfId="18207" xr:uid="{00000000-0005-0000-0000-000020470000}"/>
    <cellStyle name="Normal 2 6 2 5 5 2" xfId="18208" xr:uid="{00000000-0005-0000-0000-000021470000}"/>
    <cellStyle name="Normal 2 6 2 5 6" xfId="18209" xr:uid="{00000000-0005-0000-0000-000022470000}"/>
    <cellStyle name="Normal 2 6 2 5 6 2" xfId="18210" xr:uid="{00000000-0005-0000-0000-000023470000}"/>
    <cellStyle name="Normal 2 6 2 5 7" xfId="18211" xr:uid="{00000000-0005-0000-0000-000024470000}"/>
    <cellStyle name="Normal 2 6 2 6" xfId="18212" xr:uid="{00000000-0005-0000-0000-000025470000}"/>
    <cellStyle name="Normal 2 6 2 6 2" xfId="18213" xr:uid="{00000000-0005-0000-0000-000026470000}"/>
    <cellStyle name="Normal 2 6 2 6 2 2" xfId="18214" xr:uid="{00000000-0005-0000-0000-000027470000}"/>
    <cellStyle name="Normal 2 6 2 6 3" xfId="18215" xr:uid="{00000000-0005-0000-0000-000028470000}"/>
    <cellStyle name="Normal 2 6 2 7" xfId="18216" xr:uid="{00000000-0005-0000-0000-000029470000}"/>
    <cellStyle name="Normal 2 6 2 7 2" xfId="18217" xr:uid="{00000000-0005-0000-0000-00002A470000}"/>
    <cellStyle name="Normal 2 6 2 7 2 2" xfId="18218" xr:uid="{00000000-0005-0000-0000-00002B470000}"/>
    <cellStyle name="Normal 2 6 2 7 3" xfId="18219" xr:uid="{00000000-0005-0000-0000-00002C470000}"/>
    <cellStyle name="Normal 2 6 2 8" xfId="18220" xr:uid="{00000000-0005-0000-0000-00002D470000}"/>
    <cellStyle name="Normal 2 6 2 8 2" xfId="18221" xr:uid="{00000000-0005-0000-0000-00002E470000}"/>
    <cellStyle name="Normal 2 6 2 8 2 2" xfId="18222" xr:uid="{00000000-0005-0000-0000-00002F470000}"/>
    <cellStyle name="Normal 2 6 2 8 3" xfId="18223" xr:uid="{00000000-0005-0000-0000-000030470000}"/>
    <cellStyle name="Normal 2 6 2 9" xfId="18224" xr:uid="{00000000-0005-0000-0000-000031470000}"/>
    <cellStyle name="Normal 2 6 2 9 2" xfId="18225" xr:uid="{00000000-0005-0000-0000-000032470000}"/>
    <cellStyle name="Normal 2 6 3" xfId="18226" xr:uid="{00000000-0005-0000-0000-000033470000}"/>
    <cellStyle name="Normal 2 6 3 10" xfId="18227" xr:uid="{00000000-0005-0000-0000-000034470000}"/>
    <cellStyle name="Normal 2 6 3 10 2" xfId="18228" xr:uid="{00000000-0005-0000-0000-000035470000}"/>
    <cellStyle name="Normal 2 6 3 11" xfId="18229" xr:uid="{00000000-0005-0000-0000-000036470000}"/>
    <cellStyle name="Normal 2 6 3 2" xfId="18230" xr:uid="{00000000-0005-0000-0000-000037470000}"/>
    <cellStyle name="Normal 2 6 3 2 2" xfId="18231" xr:uid="{00000000-0005-0000-0000-000038470000}"/>
    <cellStyle name="Normal 2 6 3 2 2 2" xfId="18232" xr:uid="{00000000-0005-0000-0000-000039470000}"/>
    <cellStyle name="Normal 2 6 3 2 2 2 2" xfId="18233" xr:uid="{00000000-0005-0000-0000-00003A470000}"/>
    <cellStyle name="Normal 2 6 3 2 2 2 2 2" xfId="18234" xr:uid="{00000000-0005-0000-0000-00003B470000}"/>
    <cellStyle name="Normal 2 6 3 2 2 2 3" xfId="18235" xr:uid="{00000000-0005-0000-0000-00003C470000}"/>
    <cellStyle name="Normal 2 6 3 2 2 3" xfId="18236" xr:uid="{00000000-0005-0000-0000-00003D470000}"/>
    <cellStyle name="Normal 2 6 3 2 2 3 2" xfId="18237" xr:uid="{00000000-0005-0000-0000-00003E470000}"/>
    <cellStyle name="Normal 2 6 3 2 2 3 2 2" xfId="18238" xr:uid="{00000000-0005-0000-0000-00003F470000}"/>
    <cellStyle name="Normal 2 6 3 2 2 3 3" xfId="18239" xr:uid="{00000000-0005-0000-0000-000040470000}"/>
    <cellStyle name="Normal 2 6 3 2 2 4" xfId="18240" xr:uid="{00000000-0005-0000-0000-000041470000}"/>
    <cellStyle name="Normal 2 6 3 2 2 4 2" xfId="18241" xr:uid="{00000000-0005-0000-0000-000042470000}"/>
    <cellStyle name="Normal 2 6 3 2 2 4 2 2" xfId="18242" xr:uid="{00000000-0005-0000-0000-000043470000}"/>
    <cellStyle name="Normal 2 6 3 2 2 4 3" xfId="18243" xr:uid="{00000000-0005-0000-0000-000044470000}"/>
    <cellStyle name="Normal 2 6 3 2 2 5" xfId="18244" xr:uid="{00000000-0005-0000-0000-000045470000}"/>
    <cellStyle name="Normal 2 6 3 2 2 5 2" xfId="18245" xr:uid="{00000000-0005-0000-0000-000046470000}"/>
    <cellStyle name="Normal 2 6 3 2 2 6" xfId="18246" xr:uid="{00000000-0005-0000-0000-000047470000}"/>
    <cellStyle name="Normal 2 6 3 2 2 6 2" xfId="18247" xr:uid="{00000000-0005-0000-0000-000048470000}"/>
    <cellStyle name="Normal 2 6 3 2 2 7" xfId="18248" xr:uid="{00000000-0005-0000-0000-000049470000}"/>
    <cellStyle name="Normal 2 6 3 2 3" xfId="18249" xr:uid="{00000000-0005-0000-0000-00004A470000}"/>
    <cellStyle name="Normal 2 6 3 2 3 2" xfId="18250" xr:uid="{00000000-0005-0000-0000-00004B470000}"/>
    <cellStyle name="Normal 2 6 3 2 3 2 2" xfId="18251" xr:uid="{00000000-0005-0000-0000-00004C470000}"/>
    <cellStyle name="Normal 2 6 3 2 3 2 2 2" xfId="18252" xr:uid="{00000000-0005-0000-0000-00004D470000}"/>
    <cellStyle name="Normal 2 6 3 2 3 2 3" xfId="18253" xr:uid="{00000000-0005-0000-0000-00004E470000}"/>
    <cellStyle name="Normal 2 6 3 2 3 3" xfId="18254" xr:uid="{00000000-0005-0000-0000-00004F470000}"/>
    <cellStyle name="Normal 2 6 3 2 3 3 2" xfId="18255" xr:uid="{00000000-0005-0000-0000-000050470000}"/>
    <cellStyle name="Normal 2 6 3 2 3 3 2 2" xfId="18256" xr:uid="{00000000-0005-0000-0000-000051470000}"/>
    <cellStyle name="Normal 2 6 3 2 3 3 3" xfId="18257" xr:uid="{00000000-0005-0000-0000-000052470000}"/>
    <cellStyle name="Normal 2 6 3 2 3 4" xfId="18258" xr:uid="{00000000-0005-0000-0000-000053470000}"/>
    <cellStyle name="Normal 2 6 3 2 3 4 2" xfId="18259" xr:uid="{00000000-0005-0000-0000-000054470000}"/>
    <cellStyle name="Normal 2 6 3 2 3 4 2 2" xfId="18260" xr:uid="{00000000-0005-0000-0000-000055470000}"/>
    <cellStyle name="Normal 2 6 3 2 3 4 3" xfId="18261" xr:uid="{00000000-0005-0000-0000-000056470000}"/>
    <cellStyle name="Normal 2 6 3 2 3 5" xfId="18262" xr:uid="{00000000-0005-0000-0000-000057470000}"/>
    <cellStyle name="Normal 2 6 3 2 3 5 2" xfId="18263" xr:uid="{00000000-0005-0000-0000-000058470000}"/>
    <cellStyle name="Normal 2 6 3 2 3 6" xfId="18264" xr:uid="{00000000-0005-0000-0000-000059470000}"/>
    <cellStyle name="Normal 2 6 3 2 3 6 2" xfId="18265" xr:uid="{00000000-0005-0000-0000-00005A470000}"/>
    <cellStyle name="Normal 2 6 3 2 3 7" xfId="18266" xr:uid="{00000000-0005-0000-0000-00005B470000}"/>
    <cellStyle name="Normal 2 6 3 2 4" xfId="18267" xr:uid="{00000000-0005-0000-0000-00005C470000}"/>
    <cellStyle name="Normal 2 6 3 2 4 2" xfId="18268" xr:uid="{00000000-0005-0000-0000-00005D470000}"/>
    <cellStyle name="Normal 2 6 3 2 4 2 2" xfId="18269" xr:uid="{00000000-0005-0000-0000-00005E470000}"/>
    <cellStyle name="Normal 2 6 3 2 4 3" xfId="18270" xr:uid="{00000000-0005-0000-0000-00005F470000}"/>
    <cellStyle name="Normal 2 6 3 2 5" xfId="18271" xr:uid="{00000000-0005-0000-0000-000060470000}"/>
    <cellStyle name="Normal 2 6 3 2 5 2" xfId="18272" xr:uid="{00000000-0005-0000-0000-000061470000}"/>
    <cellStyle name="Normal 2 6 3 2 5 2 2" xfId="18273" xr:uid="{00000000-0005-0000-0000-000062470000}"/>
    <cellStyle name="Normal 2 6 3 2 5 3" xfId="18274" xr:uid="{00000000-0005-0000-0000-000063470000}"/>
    <cellStyle name="Normal 2 6 3 2 6" xfId="18275" xr:uid="{00000000-0005-0000-0000-000064470000}"/>
    <cellStyle name="Normal 2 6 3 2 6 2" xfId="18276" xr:uid="{00000000-0005-0000-0000-000065470000}"/>
    <cellStyle name="Normal 2 6 3 2 6 2 2" xfId="18277" xr:uid="{00000000-0005-0000-0000-000066470000}"/>
    <cellStyle name="Normal 2 6 3 2 6 3" xfId="18278" xr:uid="{00000000-0005-0000-0000-000067470000}"/>
    <cellStyle name="Normal 2 6 3 2 7" xfId="18279" xr:uid="{00000000-0005-0000-0000-000068470000}"/>
    <cellStyle name="Normal 2 6 3 2 7 2" xfId="18280" xr:uid="{00000000-0005-0000-0000-000069470000}"/>
    <cellStyle name="Normal 2 6 3 2 8" xfId="18281" xr:uid="{00000000-0005-0000-0000-00006A470000}"/>
    <cellStyle name="Normal 2 6 3 2 8 2" xfId="18282" xr:uid="{00000000-0005-0000-0000-00006B470000}"/>
    <cellStyle name="Normal 2 6 3 2 9" xfId="18283" xr:uid="{00000000-0005-0000-0000-00006C470000}"/>
    <cellStyle name="Normal 2 6 3 3" xfId="18284" xr:uid="{00000000-0005-0000-0000-00006D470000}"/>
    <cellStyle name="Normal 2 6 3 3 2" xfId="18285" xr:uid="{00000000-0005-0000-0000-00006E470000}"/>
    <cellStyle name="Normal 2 6 3 3 2 2" xfId="18286" xr:uid="{00000000-0005-0000-0000-00006F470000}"/>
    <cellStyle name="Normal 2 6 3 3 2 2 2" xfId="18287" xr:uid="{00000000-0005-0000-0000-000070470000}"/>
    <cellStyle name="Normal 2 6 3 3 2 2 2 2" xfId="18288" xr:uid="{00000000-0005-0000-0000-000071470000}"/>
    <cellStyle name="Normal 2 6 3 3 2 2 3" xfId="18289" xr:uid="{00000000-0005-0000-0000-000072470000}"/>
    <cellStyle name="Normal 2 6 3 3 2 3" xfId="18290" xr:uid="{00000000-0005-0000-0000-000073470000}"/>
    <cellStyle name="Normal 2 6 3 3 2 3 2" xfId="18291" xr:uid="{00000000-0005-0000-0000-000074470000}"/>
    <cellStyle name="Normal 2 6 3 3 2 3 2 2" xfId="18292" xr:uid="{00000000-0005-0000-0000-000075470000}"/>
    <cellStyle name="Normal 2 6 3 3 2 3 3" xfId="18293" xr:uid="{00000000-0005-0000-0000-000076470000}"/>
    <cellStyle name="Normal 2 6 3 3 2 4" xfId="18294" xr:uid="{00000000-0005-0000-0000-000077470000}"/>
    <cellStyle name="Normal 2 6 3 3 2 4 2" xfId="18295" xr:uid="{00000000-0005-0000-0000-000078470000}"/>
    <cellStyle name="Normal 2 6 3 3 2 4 2 2" xfId="18296" xr:uid="{00000000-0005-0000-0000-000079470000}"/>
    <cellStyle name="Normal 2 6 3 3 2 4 3" xfId="18297" xr:uid="{00000000-0005-0000-0000-00007A470000}"/>
    <cellStyle name="Normal 2 6 3 3 2 5" xfId="18298" xr:uid="{00000000-0005-0000-0000-00007B470000}"/>
    <cellStyle name="Normal 2 6 3 3 2 5 2" xfId="18299" xr:uid="{00000000-0005-0000-0000-00007C470000}"/>
    <cellStyle name="Normal 2 6 3 3 2 6" xfId="18300" xr:uid="{00000000-0005-0000-0000-00007D470000}"/>
    <cellStyle name="Normal 2 6 3 3 2 6 2" xfId="18301" xr:uid="{00000000-0005-0000-0000-00007E470000}"/>
    <cellStyle name="Normal 2 6 3 3 2 7" xfId="18302" xr:uid="{00000000-0005-0000-0000-00007F470000}"/>
    <cellStyle name="Normal 2 6 3 3 3" xfId="18303" xr:uid="{00000000-0005-0000-0000-000080470000}"/>
    <cellStyle name="Normal 2 6 3 3 3 2" xfId="18304" xr:uid="{00000000-0005-0000-0000-000081470000}"/>
    <cellStyle name="Normal 2 6 3 3 3 2 2" xfId="18305" xr:uid="{00000000-0005-0000-0000-000082470000}"/>
    <cellStyle name="Normal 2 6 3 3 3 3" xfId="18306" xr:uid="{00000000-0005-0000-0000-000083470000}"/>
    <cellStyle name="Normal 2 6 3 3 4" xfId="18307" xr:uid="{00000000-0005-0000-0000-000084470000}"/>
    <cellStyle name="Normal 2 6 3 3 4 2" xfId="18308" xr:uid="{00000000-0005-0000-0000-000085470000}"/>
    <cellStyle name="Normal 2 6 3 3 4 2 2" xfId="18309" xr:uid="{00000000-0005-0000-0000-000086470000}"/>
    <cellStyle name="Normal 2 6 3 3 4 3" xfId="18310" xr:uid="{00000000-0005-0000-0000-000087470000}"/>
    <cellStyle name="Normal 2 6 3 3 5" xfId="18311" xr:uid="{00000000-0005-0000-0000-000088470000}"/>
    <cellStyle name="Normal 2 6 3 3 5 2" xfId="18312" xr:uid="{00000000-0005-0000-0000-000089470000}"/>
    <cellStyle name="Normal 2 6 3 3 5 2 2" xfId="18313" xr:uid="{00000000-0005-0000-0000-00008A470000}"/>
    <cellStyle name="Normal 2 6 3 3 5 3" xfId="18314" xr:uid="{00000000-0005-0000-0000-00008B470000}"/>
    <cellStyle name="Normal 2 6 3 3 6" xfId="18315" xr:uid="{00000000-0005-0000-0000-00008C470000}"/>
    <cellStyle name="Normal 2 6 3 3 6 2" xfId="18316" xr:uid="{00000000-0005-0000-0000-00008D470000}"/>
    <cellStyle name="Normal 2 6 3 3 7" xfId="18317" xr:uid="{00000000-0005-0000-0000-00008E470000}"/>
    <cellStyle name="Normal 2 6 3 3 7 2" xfId="18318" xr:uid="{00000000-0005-0000-0000-00008F470000}"/>
    <cellStyle name="Normal 2 6 3 3 8" xfId="18319" xr:uid="{00000000-0005-0000-0000-000090470000}"/>
    <cellStyle name="Normal 2 6 3 4" xfId="18320" xr:uid="{00000000-0005-0000-0000-000091470000}"/>
    <cellStyle name="Normal 2 6 3 4 2" xfId="18321" xr:uid="{00000000-0005-0000-0000-000092470000}"/>
    <cellStyle name="Normal 2 6 3 4 2 2" xfId="18322" xr:uid="{00000000-0005-0000-0000-000093470000}"/>
    <cellStyle name="Normal 2 6 3 4 2 2 2" xfId="18323" xr:uid="{00000000-0005-0000-0000-000094470000}"/>
    <cellStyle name="Normal 2 6 3 4 2 3" xfId="18324" xr:uid="{00000000-0005-0000-0000-000095470000}"/>
    <cellStyle name="Normal 2 6 3 4 3" xfId="18325" xr:uid="{00000000-0005-0000-0000-000096470000}"/>
    <cellStyle name="Normal 2 6 3 4 3 2" xfId="18326" xr:uid="{00000000-0005-0000-0000-000097470000}"/>
    <cellStyle name="Normal 2 6 3 4 3 2 2" xfId="18327" xr:uid="{00000000-0005-0000-0000-000098470000}"/>
    <cellStyle name="Normal 2 6 3 4 3 3" xfId="18328" xr:uid="{00000000-0005-0000-0000-000099470000}"/>
    <cellStyle name="Normal 2 6 3 4 4" xfId="18329" xr:uid="{00000000-0005-0000-0000-00009A470000}"/>
    <cellStyle name="Normal 2 6 3 4 4 2" xfId="18330" xr:uid="{00000000-0005-0000-0000-00009B470000}"/>
    <cellStyle name="Normal 2 6 3 4 4 2 2" xfId="18331" xr:uid="{00000000-0005-0000-0000-00009C470000}"/>
    <cellStyle name="Normal 2 6 3 4 4 3" xfId="18332" xr:uid="{00000000-0005-0000-0000-00009D470000}"/>
    <cellStyle name="Normal 2 6 3 4 5" xfId="18333" xr:uid="{00000000-0005-0000-0000-00009E470000}"/>
    <cellStyle name="Normal 2 6 3 4 5 2" xfId="18334" xr:uid="{00000000-0005-0000-0000-00009F470000}"/>
    <cellStyle name="Normal 2 6 3 4 6" xfId="18335" xr:uid="{00000000-0005-0000-0000-0000A0470000}"/>
    <cellStyle name="Normal 2 6 3 4 6 2" xfId="18336" xr:uid="{00000000-0005-0000-0000-0000A1470000}"/>
    <cellStyle name="Normal 2 6 3 4 7" xfId="18337" xr:uid="{00000000-0005-0000-0000-0000A2470000}"/>
    <cellStyle name="Normal 2 6 3 5" xfId="18338" xr:uid="{00000000-0005-0000-0000-0000A3470000}"/>
    <cellStyle name="Normal 2 6 3 5 2" xfId="18339" xr:uid="{00000000-0005-0000-0000-0000A4470000}"/>
    <cellStyle name="Normal 2 6 3 5 2 2" xfId="18340" xr:uid="{00000000-0005-0000-0000-0000A5470000}"/>
    <cellStyle name="Normal 2 6 3 5 2 2 2" xfId="18341" xr:uid="{00000000-0005-0000-0000-0000A6470000}"/>
    <cellStyle name="Normal 2 6 3 5 2 3" xfId="18342" xr:uid="{00000000-0005-0000-0000-0000A7470000}"/>
    <cellStyle name="Normal 2 6 3 5 3" xfId="18343" xr:uid="{00000000-0005-0000-0000-0000A8470000}"/>
    <cellStyle name="Normal 2 6 3 5 3 2" xfId="18344" xr:uid="{00000000-0005-0000-0000-0000A9470000}"/>
    <cellStyle name="Normal 2 6 3 5 3 2 2" xfId="18345" xr:uid="{00000000-0005-0000-0000-0000AA470000}"/>
    <cellStyle name="Normal 2 6 3 5 3 3" xfId="18346" xr:uid="{00000000-0005-0000-0000-0000AB470000}"/>
    <cellStyle name="Normal 2 6 3 5 4" xfId="18347" xr:uid="{00000000-0005-0000-0000-0000AC470000}"/>
    <cellStyle name="Normal 2 6 3 5 4 2" xfId="18348" xr:uid="{00000000-0005-0000-0000-0000AD470000}"/>
    <cellStyle name="Normal 2 6 3 5 4 2 2" xfId="18349" xr:uid="{00000000-0005-0000-0000-0000AE470000}"/>
    <cellStyle name="Normal 2 6 3 5 4 3" xfId="18350" xr:uid="{00000000-0005-0000-0000-0000AF470000}"/>
    <cellStyle name="Normal 2 6 3 5 5" xfId="18351" xr:uid="{00000000-0005-0000-0000-0000B0470000}"/>
    <cellStyle name="Normal 2 6 3 5 5 2" xfId="18352" xr:uid="{00000000-0005-0000-0000-0000B1470000}"/>
    <cellStyle name="Normal 2 6 3 5 6" xfId="18353" xr:uid="{00000000-0005-0000-0000-0000B2470000}"/>
    <cellStyle name="Normal 2 6 3 5 6 2" xfId="18354" xr:uid="{00000000-0005-0000-0000-0000B3470000}"/>
    <cellStyle name="Normal 2 6 3 5 7" xfId="18355" xr:uid="{00000000-0005-0000-0000-0000B4470000}"/>
    <cellStyle name="Normal 2 6 3 6" xfId="18356" xr:uid="{00000000-0005-0000-0000-0000B5470000}"/>
    <cellStyle name="Normal 2 6 3 6 2" xfId="18357" xr:uid="{00000000-0005-0000-0000-0000B6470000}"/>
    <cellStyle name="Normal 2 6 3 6 2 2" xfId="18358" xr:uid="{00000000-0005-0000-0000-0000B7470000}"/>
    <cellStyle name="Normal 2 6 3 6 3" xfId="18359" xr:uid="{00000000-0005-0000-0000-0000B8470000}"/>
    <cellStyle name="Normal 2 6 3 7" xfId="18360" xr:uid="{00000000-0005-0000-0000-0000B9470000}"/>
    <cellStyle name="Normal 2 6 3 7 2" xfId="18361" xr:uid="{00000000-0005-0000-0000-0000BA470000}"/>
    <cellStyle name="Normal 2 6 3 7 2 2" xfId="18362" xr:uid="{00000000-0005-0000-0000-0000BB470000}"/>
    <cellStyle name="Normal 2 6 3 7 3" xfId="18363" xr:uid="{00000000-0005-0000-0000-0000BC470000}"/>
    <cellStyle name="Normal 2 6 3 8" xfId="18364" xr:uid="{00000000-0005-0000-0000-0000BD470000}"/>
    <cellStyle name="Normal 2 6 3 8 2" xfId="18365" xr:uid="{00000000-0005-0000-0000-0000BE470000}"/>
    <cellStyle name="Normal 2 6 3 8 2 2" xfId="18366" xr:uid="{00000000-0005-0000-0000-0000BF470000}"/>
    <cellStyle name="Normal 2 6 3 8 3" xfId="18367" xr:uid="{00000000-0005-0000-0000-0000C0470000}"/>
    <cellStyle name="Normal 2 6 3 9" xfId="18368" xr:uid="{00000000-0005-0000-0000-0000C1470000}"/>
    <cellStyle name="Normal 2 6 3 9 2" xfId="18369" xr:uid="{00000000-0005-0000-0000-0000C2470000}"/>
    <cellStyle name="Normal 2 6 4" xfId="18370" xr:uid="{00000000-0005-0000-0000-0000C3470000}"/>
    <cellStyle name="Normal 2 6 4 2" xfId="18371" xr:uid="{00000000-0005-0000-0000-0000C4470000}"/>
    <cellStyle name="Normal 2 6 4 2 2" xfId="18372" xr:uid="{00000000-0005-0000-0000-0000C5470000}"/>
    <cellStyle name="Normal 2 6 4 2 2 2" xfId="18373" xr:uid="{00000000-0005-0000-0000-0000C6470000}"/>
    <cellStyle name="Normal 2 6 4 2 2 2 2" xfId="18374" xr:uid="{00000000-0005-0000-0000-0000C7470000}"/>
    <cellStyle name="Normal 2 6 4 2 2 3" xfId="18375" xr:uid="{00000000-0005-0000-0000-0000C8470000}"/>
    <cellStyle name="Normal 2 6 4 2 3" xfId="18376" xr:uid="{00000000-0005-0000-0000-0000C9470000}"/>
    <cellStyle name="Normal 2 6 4 2 3 2" xfId="18377" xr:uid="{00000000-0005-0000-0000-0000CA470000}"/>
    <cellStyle name="Normal 2 6 4 2 3 2 2" xfId="18378" xr:uid="{00000000-0005-0000-0000-0000CB470000}"/>
    <cellStyle name="Normal 2 6 4 2 3 3" xfId="18379" xr:uid="{00000000-0005-0000-0000-0000CC470000}"/>
    <cellStyle name="Normal 2 6 4 2 4" xfId="18380" xr:uid="{00000000-0005-0000-0000-0000CD470000}"/>
    <cellStyle name="Normal 2 6 4 2 4 2" xfId="18381" xr:uid="{00000000-0005-0000-0000-0000CE470000}"/>
    <cellStyle name="Normal 2 6 4 2 4 2 2" xfId="18382" xr:uid="{00000000-0005-0000-0000-0000CF470000}"/>
    <cellStyle name="Normal 2 6 4 2 4 3" xfId="18383" xr:uid="{00000000-0005-0000-0000-0000D0470000}"/>
    <cellStyle name="Normal 2 6 4 2 5" xfId="18384" xr:uid="{00000000-0005-0000-0000-0000D1470000}"/>
    <cellStyle name="Normal 2 6 4 2 5 2" xfId="18385" xr:uid="{00000000-0005-0000-0000-0000D2470000}"/>
    <cellStyle name="Normal 2 6 4 2 6" xfId="18386" xr:uid="{00000000-0005-0000-0000-0000D3470000}"/>
    <cellStyle name="Normal 2 6 4 2 6 2" xfId="18387" xr:uid="{00000000-0005-0000-0000-0000D4470000}"/>
    <cellStyle name="Normal 2 6 4 2 7" xfId="18388" xr:uid="{00000000-0005-0000-0000-0000D5470000}"/>
    <cellStyle name="Normal 2 6 4 3" xfId="18389" xr:uid="{00000000-0005-0000-0000-0000D6470000}"/>
    <cellStyle name="Normal 2 6 4 3 2" xfId="18390" xr:uid="{00000000-0005-0000-0000-0000D7470000}"/>
    <cellStyle name="Normal 2 6 4 3 2 2" xfId="18391" xr:uid="{00000000-0005-0000-0000-0000D8470000}"/>
    <cellStyle name="Normal 2 6 4 3 2 2 2" xfId="18392" xr:uid="{00000000-0005-0000-0000-0000D9470000}"/>
    <cellStyle name="Normal 2 6 4 3 2 3" xfId="18393" xr:uid="{00000000-0005-0000-0000-0000DA470000}"/>
    <cellStyle name="Normal 2 6 4 3 3" xfId="18394" xr:uid="{00000000-0005-0000-0000-0000DB470000}"/>
    <cellStyle name="Normal 2 6 4 3 3 2" xfId="18395" xr:uid="{00000000-0005-0000-0000-0000DC470000}"/>
    <cellStyle name="Normal 2 6 4 3 3 2 2" xfId="18396" xr:uid="{00000000-0005-0000-0000-0000DD470000}"/>
    <cellStyle name="Normal 2 6 4 3 3 3" xfId="18397" xr:uid="{00000000-0005-0000-0000-0000DE470000}"/>
    <cellStyle name="Normal 2 6 4 3 4" xfId="18398" xr:uid="{00000000-0005-0000-0000-0000DF470000}"/>
    <cellStyle name="Normal 2 6 4 3 4 2" xfId="18399" xr:uid="{00000000-0005-0000-0000-0000E0470000}"/>
    <cellStyle name="Normal 2 6 4 3 4 2 2" xfId="18400" xr:uid="{00000000-0005-0000-0000-0000E1470000}"/>
    <cellStyle name="Normal 2 6 4 3 4 3" xfId="18401" xr:uid="{00000000-0005-0000-0000-0000E2470000}"/>
    <cellStyle name="Normal 2 6 4 3 5" xfId="18402" xr:uid="{00000000-0005-0000-0000-0000E3470000}"/>
    <cellStyle name="Normal 2 6 4 3 5 2" xfId="18403" xr:uid="{00000000-0005-0000-0000-0000E4470000}"/>
    <cellStyle name="Normal 2 6 4 3 6" xfId="18404" xr:uid="{00000000-0005-0000-0000-0000E5470000}"/>
    <cellStyle name="Normal 2 6 4 3 6 2" xfId="18405" xr:uid="{00000000-0005-0000-0000-0000E6470000}"/>
    <cellStyle name="Normal 2 6 4 3 7" xfId="18406" xr:uid="{00000000-0005-0000-0000-0000E7470000}"/>
    <cellStyle name="Normal 2 6 4 4" xfId="18407" xr:uid="{00000000-0005-0000-0000-0000E8470000}"/>
    <cellStyle name="Normal 2 6 4 4 2" xfId="18408" xr:uid="{00000000-0005-0000-0000-0000E9470000}"/>
    <cellStyle name="Normal 2 6 4 4 2 2" xfId="18409" xr:uid="{00000000-0005-0000-0000-0000EA470000}"/>
    <cellStyle name="Normal 2 6 4 4 3" xfId="18410" xr:uid="{00000000-0005-0000-0000-0000EB470000}"/>
    <cellStyle name="Normal 2 6 4 5" xfId="18411" xr:uid="{00000000-0005-0000-0000-0000EC470000}"/>
    <cellStyle name="Normal 2 6 4 5 2" xfId="18412" xr:uid="{00000000-0005-0000-0000-0000ED470000}"/>
    <cellStyle name="Normal 2 6 4 5 2 2" xfId="18413" xr:uid="{00000000-0005-0000-0000-0000EE470000}"/>
    <cellStyle name="Normal 2 6 4 5 3" xfId="18414" xr:uid="{00000000-0005-0000-0000-0000EF470000}"/>
    <cellStyle name="Normal 2 6 4 6" xfId="18415" xr:uid="{00000000-0005-0000-0000-0000F0470000}"/>
    <cellStyle name="Normal 2 6 4 6 2" xfId="18416" xr:uid="{00000000-0005-0000-0000-0000F1470000}"/>
    <cellStyle name="Normal 2 6 4 6 2 2" xfId="18417" xr:uid="{00000000-0005-0000-0000-0000F2470000}"/>
    <cellStyle name="Normal 2 6 4 6 3" xfId="18418" xr:uid="{00000000-0005-0000-0000-0000F3470000}"/>
    <cellStyle name="Normal 2 6 4 7" xfId="18419" xr:uid="{00000000-0005-0000-0000-0000F4470000}"/>
    <cellStyle name="Normal 2 6 4 7 2" xfId="18420" xr:uid="{00000000-0005-0000-0000-0000F5470000}"/>
    <cellStyle name="Normal 2 6 4 8" xfId="18421" xr:uid="{00000000-0005-0000-0000-0000F6470000}"/>
    <cellStyle name="Normal 2 6 4 8 2" xfId="18422" xr:uid="{00000000-0005-0000-0000-0000F7470000}"/>
    <cellStyle name="Normal 2 6 4 9" xfId="18423" xr:uid="{00000000-0005-0000-0000-0000F8470000}"/>
    <cellStyle name="Normal 2 6 5" xfId="18424" xr:uid="{00000000-0005-0000-0000-0000F9470000}"/>
    <cellStyle name="Normal 2 6 5 2" xfId="18425" xr:uid="{00000000-0005-0000-0000-0000FA470000}"/>
    <cellStyle name="Normal 2 6 5 2 2" xfId="18426" xr:uid="{00000000-0005-0000-0000-0000FB470000}"/>
    <cellStyle name="Normal 2 6 5 2 2 2" xfId="18427" xr:uid="{00000000-0005-0000-0000-0000FC470000}"/>
    <cellStyle name="Normal 2 6 5 2 2 2 2" xfId="18428" xr:uid="{00000000-0005-0000-0000-0000FD470000}"/>
    <cellStyle name="Normal 2 6 5 2 2 3" xfId="18429" xr:uid="{00000000-0005-0000-0000-0000FE470000}"/>
    <cellStyle name="Normal 2 6 5 2 3" xfId="18430" xr:uid="{00000000-0005-0000-0000-0000FF470000}"/>
    <cellStyle name="Normal 2 6 5 2 3 2" xfId="18431" xr:uid="{00000000-0005-0000-0000-000000480000}"/>
    <cellStyle name="Normal 2 6 5 2 3 2 2" xfId="18432" xr:uid="{00000000-0005-0000-0000-000001480000}"/>
    <cellStyle name="Normal 2 6 5 2 3 3" xfId="18433" xr:uid="{00000000-0005-0000-0000-000002480000}"/>
    <cellStyle name="Normal 2 6 5 2 4" xfId="18434" xr:uid="{00000000-0005-0000-0000-000003480000}"/>
    <cellStyle name="Normal 2 6 5 2 4 2" xfId="18435" xr:uid="{00000000-0005-0000-0000-000004480000}"/>
    <cellStyle name="Normal 2 6 5 2 4 2 2" xfId="18436" xr:uid="{00000000-0005-0000-0000-000005480000}"/>
    <cellStyle name="Normal 2 6 5 2 4 3" xfId="18437" xr:uid="{00000000-0005-0000-0000-000006480000}"/>
    <cellStyle name="Normal 2 6 5 2 5" xfId="18438" xr:uid="{00000000-0005-0000-0000-000007480000}"/>
    <cellStyle name="Normal 2 6 5 2 5 2" xfId="18439" xr:uid="{00000000-0005-0000-0000-000008480000}"/>
    <cellStyle name="Normal 2 6 5 2 6" xfId="18440" xr:uid="{00000000-0005-0000-0000-000009480000}"/>
    <cellStyle name="Normal 2 6 5 2 6 2" xfId="18441" xr:uid="{00000000-0005-0000-0000-00000A480000}"/>
    <cellStyle name="Normal 2 6 5 2 7" xfId="18442" xr:uid="{00000000-0005-0000-0000-00000B480000}"/>
    <cellStyle name="Normal 2 6 5 3" xfId="18443" xr:uid="{00000000-0005-0000-0000-00000C480000}"/>
    <cellStyle name="Normal 2 6 5 3 2" xfId="18444" xr:uid="{00000000-0005-0000-0000-00000D480000}"/>
    <cellStyle name="Normal 2 6 5 3 2 2" xfId="18445" xr:uid="{00000000-0005-0000-0000-00000E480000}"/>
    <cellStyle name="Normal 2 6 5 3 3" xfId="18446" xr:uid="{00000000-0005-0000-0000-00000F480000}"/>
    <cellStyle name="Normal 2 6 5 4" xfId="18447" xr:uid="{00000000-0005-0000-0000-000010480000}"/>
    <cellStyle name="Normal 2 6 5 4 2" xfId="18448" xr:uid="{00000000-0005-0000-0000-000011480000}"/>
    <cellStyle name="Normal 2 6 5 4 2 2" xfId="18449" xr:uid="{00000000-0005-0000-0000-000012480000}"/>
    <cellStyle name="Normal 2 6 5 4 3" xfId="18450" xr:uid="{00000000-0005-0000-0000-000013480000}"/>
    <cellStyle name="Normal 2 6 5 5" xfId="18451" xr:uid="{00000000-0005-0000-0000-000014480000}"/>
    <cellStyle name="Normal 2 6 5 5 2" xfId="18452" xr:uid="{00000000-0005-0000-0000-000015480000}"/>
    <cellStyle name="Normal 2 6 5 5 2 2" xfId="18453" xr:uid="{00000000-0005-0000-0000-000016480000}"/>
    <cellStyle name="Normal 2 6 5 5 3" xfId="18454" xr:uid="{00000000-0005-0000-0000-000017480000}"/>
    <cellStyle name="Normal 2 6 5 6" xfId="18455" xr:uid="{00000000-0005-0000-0000-000018480000}"/>
    <cellStyle name="Normal 2 6 5 6 2" xfId="18456" xr:uid="{00000000-0005-0000-0000-000019480000}"/>
    <cellStyle name="Normal 2 6 5 7" xfId="18457" xr:uid="{00000000-0005-0000-0000-00001A480000}"/>
    <cellStyle name="Normal 2 6 5 7 2" xfId="18458" xr:uid="{00000000-0005-0000-0000-00001B480000}"/>
    <cellStyle name="Normal 2 6 5 8" xfId="18459" xr:uid="{00000000-0005-0000-0000-00001C480000}"/>
    <cellStyle name="Normal 2 6 6" xfId="18460" xr:uid="{00000000-0005-0000-0000-00001D480000}"/>
    <cellStyle name="Normal 2 6 6 2" xfId="18461" xr:uid="{00000000-0005-0000-0000-00001E480000}"/>
    <cellStyle name="Normal 2 6 6 2 2" xfId="18462" xr:uid="{00000000-0005-0000-0000-00001F480000}"/>
    <cellStyle name="Normal 2 6 6 2 2 2" xfId="18463" xr:uid="{00000000-0005-0000-0000-000020480000}"/>
    <cellStyle name="Normal 2 6 6 2 3" xfId="18464" xr:uid="{00000000-0005-0000-0000-000021480000}"/>
    <cellStyle name="Normal 2 6 6 3" xfId="18465" xr:uid="{00000000-0005-0000-0000-000022480000}"/>
    <cellStyle name="Normal 2 6 6 3 2" xfId="18466" xr:uid="{00000000-0005-0000-0000-000023480000}"/>
    <cellStyle name="Normal 2 6 6 3 2 2" xfId="18467" xr:uid="{00000000-0005-0000-0000-000024480000}"/>
    <cellStyle name="Normal 2 6 6 3 3" xfId="18468" xr:uid="{00000000-0005-0000-0000-000025480000}"/>
    <cellStyle name="Normal 2 6 6 4" xfId="18469" xr:uid="{00000000-0005-0000-0000-000026480000}"/>
    <cellStyle name="Normal 2 6 6 4 2" xfId="18470" xr:uid="{00000000-0005-0000-0000-000027480000}"/>
    <cellStyle name="Normal 2 6 6 4 2 2" xfId="18471" xr:uid="{00000000-0005-0000-0000-000028480000}"/>
    <cellStyle name="Normal 2 6 6 4 3" xfId="18472" xr:uid="{00000000-0005-0000-0000-000029480000}"/>
    <cellStyle name="Normal 2 6 6 5" xfId="18473" xr:uid="{00000000-0005-0000-0000-00002A480000}"/>
    <cellStyle name="Normal 2 6 6 5 2" xfId="18474" xr:uid="{00000000-0005-0000-0000-00002B480000}"/>
    <cellStyle name="Normal 2 6 6 6" xfId="18475" xr:uid="{00000000-0005-0000-0000-00002C480000}"/>
    <cellStyle name="Normal 2 6 6 6 2" xfId="18476" xr:uid="{00000000-0005-0000-0000-00002D480000}"/>
    <cellStyle name="Normal 2 6 6 7" xfId="18477" xr:uid="{00000000-0005-0000-0000-00002E480000}"/>
    <cellStyle name="Normal 2 6 7" xfId="18478" xr:uid="{00000000-0005-0000-0000-00002F480000}"/>
    <cellStyle name="Normal 2 6 7 2" xfId="18479" xr:uid="{00000000-0005-0000-0000-000030480000}"/>
    <cellStyle name="Normal 2 6 7 2 2" xfId="18480" xr:uid="{00000000-0005-0000-0000-000031480000}"/>
    <cellStyle name="Normal 2 6 7 2 2 2" xfId="18481" xr:uid="{00000000-0005-0000-0000-000032480000}"/>
    <cellStyle name="Normal 2 6 7 2 3" xfId="18482" xr:uid="{00000000-0005-0000-0000-000033480000}"/>
    <cellStyle name="Normal 2 6 7 3" xfId="18483" xr:uid="{00000000-0005-0000-0000-000034480000}"/>
    <cellStyle name="Normal 2 6 7 3 2" xfId="18484" xr:uid="{00000000-0005-0000-0000-000035480000}"/>
    <cellStyle name="Normal 2 6 7 3 2 2" xfId="18485" xr:uid="{00000000-0005-0000-0000-000036480000}"/>
    <cellStyle name="Normal 2 6 7 3 3" xfId="18486" xr:uid="{00000000-0005-0000-0000-000037480000}"/>
    <cellStyle name="Normal 2 6 7 4" xfId="18487" xr:uid="{00000000-0005-0000-0000-000038480000}"/>
    <cellStyle name="Normal 2 6 7 4 2" xfId="18488" xr:uid="{00000000-0005-0000-0000-000039480000}"/>
    <cellStyle name="Normal 2 6 7 4 2 2" xfId="18489" xr:uid="{00000000-0005-0000-0000-00003A480000}"/>
    <cellStyle name="Normal 2 6 7 4 3" xfId="18490" xr:uid="{00000000-0005-0000-0000-00003B480000}"/>
    <cellStyle name="Normal 2 6 7 5" xfId="18491" xr:uid="{00000000-0005-0000-0000-00003C480000}"/>
    <cellStyle name="Normal 2 6 7 5 2" xfId="18492" xr:uid="{00000000-0005-0000-0000-00003D480000}"/>
    <cellStyle name="Normal 2 6 7 6" xfId="18493" xr:uid="{00000000-0005-0000-0000-00003E480000}"/>
    <cellStyle name="Normal 2 6 7 6 2" xfId="18494" xr:uid="{00000000-0005-0000-0000-00003F480000}"/>
    <cellStyle name="Normal 2 6 7 7" xfId="18495" xr:uid="{00000000-0005-0000-0000-000040480000}"/>
    <cellStyle name="Normal 2 6 8" xfId="18496" xr:uid="{00000000-0005-0000-0000-000041480000}"/>
    <cellStyle name="Normal 2 6 8 2" xfId="18497" xr:uid="{00000000-0005-0000-0000-000042480000}"/>
    <cellStyle name="Normal 2 6 8 2 2" xfId="18498" xr:uid="{00000000-0005-0000-0000-000043480000}"/>
    <cellStyle name="Normal 2 6 8 3" xfId="18499" xr:uid="{00000000-0005-0000-0000-000044480000}"/>
    <cellStyle name="Normal 2 6 9" xfId="18500" xr:uid="{00000000-0005-0000-0000-000045480000}"/>
    <cellStyle name="Normal 2 6 9 2" xfId="18501" xr:uid="{00000000-0005-0000-0000-000046480000}"/>
    <cellStyle name="Normal 2 6 9 2 2" xfId="18502" xr:uid="{00000000-0005-0000-0000-000047480000}"/>
    <cellStyle name="Normal 2 6 9 3" xfId="18503" xr:uid="{00000000-0005-0000-0000-000048480000}"/>
    <cellStyle name="Normal 2 6_Confidential Information" xfId="18504" xr:uid="{00000000-0005-0000-0000-000049480000}"/>
    <cellStyle name="Normal 2 7" xfId="18505" xr:uid="{00000000-0005-0000-0000-00004A480000}"/>
    <cellStyle name="Normal 2 7 10" xfId="18506" xr:uid="{00000000-0005-0000-0000-00004B480000}"/>
    <cellStyle name="Normal 2 7 11" xfId="18507" xr:uid="{00000000-0005-0000-0000-00004C480000}"/>
    <cellStyle name="Normal 2 7 2" xfId="18508" xr:uid="{00000000-0005-0000-0000-00004D480000}"/>
    <cellStyle name="Normal 2 7 2 2" xfId="18509" xr:uid="{00000000-0005-0000-0000-00004E480000}"/>
    <cellStyle name="Normal 2 7 2 2 2" xfId="18510" xr:uid="{00000000-0005-0000-0000-00004F480000}"/>
    <cellStyle name="Normal 2 7 2 2 2 2" xfId="18511" xr:uid="{00000000-0005-0000-0000-000050480000}"/>
    <cellStyle name="Normal 2 7 2 2 3" xfId="18512" xr:uid="{00000000-0005-0000-0000-000051480000}"/>
    <cellStyle name="Normal 2 7 2 3" xfId="18513" xr:uid="{00000000-0005-0000-0000-000052480000}"/>
    <cellStyle name="Normal 2 7 2 3 2" xfId="18514" xr:uid="{00000000-0005-0000-0000-000053480000}"/>
    <cellStyle name="Normal 2 7 2 3 2 2" xfId="18515" xr:uid="{00000000-0005-0000-0000-000054480000}"/>
    <cellStyle name="Normal 2 7 2 3 3" xfId="18516" xr:uid="{00000000-0005-0000-0000-000055480000}"/>
    <cellStyle name="Normal 2 7 2 4" xfId="18517" xr:uid="{00000000-0005-0000-0000-000056480000}"/>
    <cellStyle name="Normal 2 7 2 4 2" xfId="18518" xr:uid="{00000000-0005-0000-0000-000057480000}"/>
    <cellStyle name="Normal 2 7 2 4 2 2" xfId="18519" xr:uid="{00000000-0005-0000-0000-000058480000}"/>
    <cellStyle name="Normal 2 7 2 4 3" xfId="18520" xr:uid="{00000000-0005-0000-0000-000059480000}"/>
    <cellStyle name="Normal 2 7 2 5" xfId="18521" xr:uid="{00000000-0005-0000-0000-00005A480000}"/>
    <cellStyle name="Normal 2 7 2 5 2" xfId="18522" xr:uid="{00000000-0005-0000-0000-00005B480000}"/>
    <cellStyle name="Normal 2 7 2 6" xfId="18523" xr:uid="{00000000-0005-0000-0000-00005C480000}"/>
    <cellStyle name="Normal 2 7 2 6 2" xfId="18524" xr:uid="{00000000-0005-0000-0000-00005D480000}"/>
    <cellStyle name="Normal 2 7 2 7" xfId="18525" xr:uid="{00000000-0005-0000-0000-00005E480000}"/>
    <cellStyle name="Normal 2 7 3" xfId="18526" xr:uid="{00000000-0005-0000-0000-00005F480000}"/>
    <cellStyle name="Normal 2 7 3 2" xfId="18527" xr:uid="{00000000-0005-0000-0000-000060480000}"/>
    <cellStyle name="Normal 2 7 3 2 2" xfId="18528" xr:uid="{00000000-0005-0000-0000-000061480000}"/>
    <cellStyle name="Normal 2 7 3 2 2 2" xfId="18529" xr:uid="{00000000-0005-0000-0000-000062480000}"/>
    <cellStyle name="Normal 2 7 3 2 3" xfId="18530" xr:uid="{00000000-0005-0000-0000-000063480000}"/>
    <cellStyle name="Normal 2 7 3 3" xfId="18531" xr:uid="{00000000-0005-0000-0000-000064480000}"/>
    <cellStyle name="Normal 2 7 3 3 2" xfId="18532" xr:uid="{00000000-0005-0000-0000-000065480000}"/>
    <cellStyle name="Normal 2 7 3 3 2 2" xfId="18533" xr:uid="{00000000-0005-0000-0000-000066480000}"/>
    <cellStyle name="Normal 2 7 3 3 3" xfId="18534" xr:uid="{00000000-0005-0000-0000-000067480000}"/>
    <cellStyle name="Normal 2 7 3 4" xfId="18535" xr:uid="{00000000-0005-0000-0000-000068480000}"/>
    <cellStyle name="Normal 2 7 3 4 2" xfId="18536" xr:uid="{00000000-0005-0000-0000-000069480000}"/>
    <cellStyle name="Normal 2 7 3 4 2 2" xfId="18537" xr:uid="{00000000-0005-0000-0000-00006A480000}"/>
    <cellStyle name="Normal 2 7 3 4 3" xfId="18538" xr:uid="{00000000-0005-0000-0000-00006B480000}"/>
    <cellStyle name="Normal 2 7 3 5" xfId="18539" xr:uid="{00000000-0005-0000-0000-00006C480000}"/>
    <cellStyle name="Normal 2 7 3 5 2" xfId="18540" xr:uid="{00000000-0005-0000-0000-00006D480000}"/>
    <cellStyle name="Normal 2 7 3 6" xfId="18541" xr:uid="{00000000-0005-0000-0000-00006E480000}"/>
    <cellStyle name="Normal 2 7 3 6 2" xfId="18542" xr:uid="{00000000-0005-0000-0000-00006F480000}"/>
    <cellStyle name="Normal 2 7 3 7" xfId="18543" xr:uid="{00000000-0005-0000-0000-000070480000}"/>
    <cellStyle name="Normal 2 7 4" xfId="18544" xr:uid="{00000000-0005-0000-0000-000071480000}"/>
    <cellStyle name="Normal 2 7 4 2" xfId="18545" xr:uid="{00000000-0005-0000-0000-000072480000}"/>
    <cellStyle name="Normal 2 7 4 2 2" xfId="18546" xr:uid="{00000000-0005-0000-0000-000073480000}"/>
    <cellStyle name="Normal 2 7 4 3" xfId="18547" xr:uid="{00000000-0005-0000-0000-000074480000}"/>
    <cellStyle name="Normal 2 7 5" xfId="18548" xr:uid="{00000000-0005-0000-0000-000075480000}"/>
    <cellStyle name="Normal 2 7 5 2" xfId="18549" xr:uid="{00000000-0005-0000-0000-000076480000}"/>
    <cellStyle name="Normal 2 7 5 2 2" xfId="18550" xr:uid="{00000000-0005-0000-0000-000077480000}"/>
    <cellStyle name="Normal 2 7 5 3" xfId="18551" xr:uid="{00000000-0005-0000-0000-000078480000}"/>
    <cellStyle name="Normal 2 7 6" xfId="18552" xr:uid="{00000000-0005-0000-0000-000079480000}"/>
    <cellStyle name="Normal 2 7 6 2" xfId="18553" xr:uid="{00000000-0005-0000-0000-00007A480000}"/>
    <cellStyle name="Normal 2 7 6 2 2" xfId="18554" xr:uid="{00000000-0005-0000-0000-00007B480000}"/>
    <cellStyle name="Normal 2 7 6 3" xfId="18555" xr:uid="{00000000-0005-0000-0000-00007C480000}"/>
    <cellStyle name="Normal 2 7 7" xfId="18556" xr:uid="{00000000-0005-0000-0000-00007D480000}"/>
    <cellStyle name="Normal 2 7 7 2" xfId="18557" xr:uid="{00000000-0005-0000-0000-00007E480000}"/>
    <cellStyle name="Normal 2 7 8" xfId="18558" xr:uid="{00000000-0005-0000-0000-00007F480000}"/>
    <cellStyle name="Normal 2 7 8 2" xfId="18559" xr:uid="{00000000-0005-0000-0000-000080480000}"/>
    <cellStyle name="Normal 2 7 9" xfId="18560" xr:uid="{00000000-0005-0000-0000-000081480000}"/>
    <cellStyle name="Normal 2 8" xfId="18561" xr:uid="{00000000-0005-0000-0000-000082480000}"/>
    <cellStyle name="Normal 2 8 2" xfId="18562" xr:uid="{00000000-0005-0000-0000-000083480000}"/>
    <cellStyle name="Normal 2 8 2 2" xfId="18563" xr:uid="{00000000-0005-0000-0000-000084480000}"/>
    <cellStyle name="Normal 2 8 2 2 2" xfId="18564" xr:uid="{00000000-0005-0000-0000-000085480000}"/>
    <cellStyle name="Normal 2 8 2 2 2 2" xfId="18565" xr:uid="{00000000-0005-0000-0000-000086480000}"/>
    <cellStyle name="Normal 2 8 2 2 3" xfId="18566" xr:uid="{00000000-0005-0000-0000-000087480000}"/>
    <cellStyle name="Normal 2 8 2 3" xfId="18567" xr:uid="{00000000-0005-0000-0000-000088480000}"/>
    <cellStyle name="Normal 2 8 2 3 2" xfId="18568" xr:uid="{00000000-0005-0000-0000-000089480000}"/>
    <cellStyle name="Normal 2 8 2 3 2 2" xfId="18569" xr:uid="{00000000-0005-0000-0000-00008A480000}"/>
    <cellStyle name="Normal 2 8 2 3 3" xfId="18570" xr:uid="{00000000-0005-0000-0000-00008B480000}"/>
    <cellStyle name="Normal 2 8 2 4" xfId="18571" xr:uid="{00000000-0005-0000-0000-00008C480000}"/>
    <cellStyle name="Normal 2 8 2 4 2" xfId="18572" xr:uid="{00000000-0005-0000-0000-00008D480000}"/>
    <cellStyle name="Normal 2 8 2 4 2 2" xfId="18573" xr:uid="{00000000-0005-0000-0000-00008E480000}"/>
    <cellStyle name="Normal 2 8 2 4 3" xfId="18574" xr:uid="{00000000-0005-0000-0000-00008F480000}"/>
    <cellStyle name="Normal 2 8 2 5" xfId="18575" xr:uid="{00000000-0005-0000-0000-000090480000}"/>
    <cellStyle name="Normal 2 8 2 5 2" xfId="18576" xr:uid="{00000000-0005-0000-0000-000091480000}"/>
    <cellStyle name="Normal 2 8 2 6" xfId="18577" xr:uid="{00000000-0005-0000-0000-000092480000}"/>
    <cellStyle name="Normal 2 8 2 6 2" xfId="18578" xr:uid="{00000000-0005-0000-0000-000093480000}"/>
    <cellStyle name="Normal 2 8 2 7" xfId="18579" xr:uid="{00000000-0005-0000-0000-000094480000}"/>
    <cellStyle name="Normal 2 8 3" xfId="18580" xr:uid="{00000000-0005-0000-0000-000095480000}"/>
    <cellStyle name="Normal 2 8 3 2" xfId="18581" xr:uid="{00000000-0005-0000-0000-000096480000}"/>
    <cellStyle name="Normal 2 8 3 2 2" xfId="18582" xr:uid="{00000000-0005-0000-0000-000097480000}"/>
    <cellStyle name="Normal 2 8 3 2 2 2" xfId="18583" xr:uid="{00000000-0005-0000-0000-000098480000}"/>
    <cellStyle name="Normal 2 8 3 2 3" xfId="18584" xr:uid="{00000000-0005-0000-0000-000099480000}"/>
    <cellStyle name="Normal 2 8 3 3" xfId="18585" xr:uid="{00000000-0005-0000-0000-00009A480000}"/>
    <cellStyle name="Normal 2 8 3 3 2" xfId="18586" xr:uid="{00000000-0005-0000-0000-00009B480000}"/>
    <cellStyle name="Normal 2 8 3 3 2 2" xfId="18587" xr:uid="{00000000-0005-0000-0000-00009C480000}"/>
    <cellStyle name="Normal 2 8 3 3 3" xfId="18588" xr:uid="{00000000-0005-0000-0000-00009D480000}"/>
    <cellStyle name="Normal 2 8 3 4" xfId="18589" xr:uid="{00000000-0005-0000-0000-00009E480000}"/>
    <cellStyle name="Normal 2 8 3 4 2" xfId="18590" xr:uid="{00000000-0005-0000-0000-00009F480000}"/>
    <cellStyle name="Normal 2 8 3 4 2 2" xfId="18591" xr:uid="{00000000-0005-0000-0000-0000A0480000}"/>
    <cellStyle name="Normal 2 8 3 4 3" xfId="18592" xr:uid="{00000000-0005-0000-0000-0000A1480000}"/>
    <cellStyle name="Normal 2 8 3 5" xfId="18593" xr:uid="{00000000-0005-0000-0000-0000A2480000}"/>
    <cellStyle name="Normal 2 8 3 5 2" xfId="18594" xr:uid="{00000000-0005-0000-0000-0000A3480000}"/>
    <cellStyle name="Normal 2 8 3 6" xfId="18595" xr:uid="{00000000-0005-0000-0000-0000A4480000}"/>
    <cellStyle name="Normal 2 8 3 6 2" xfId="18596" xr:uid="{00000000-0005-0000-0000-0000A5480000}"/>
    <cellStyle name="Normal 2 8 3 7" xfId="18597" xr:uid="{00000000-0005-0000-0000-0000A6480000}"/>
    <cellStyle name="Normal 2 8 4" xfId="18598" xr:uid="{00000000-0005-0000-0000-0000A7480000}"/>
    <cellStyle name="Normal 2 8 4 2" xfId="18599" xr:uid="{00000000-0005-0000-0000-0000A8480000}"/>
    <cellStyle name="Normal 2 8 4 2 2" xfId="18600" xr:uid="{00000000-0005-0000-0000-0000A9480000}"/>
    <cellStyle name="Normal 2 8 4 3" xfId="18601" xr:uid="{00000000-0005-0000-0000-0000AA480000}"/>
    <cellStyle name="Normal 2 8 5" xfId="18602" xr:uid="{00000000-0005-0000-0000-0000AB480000}"/>
    <cellStyle name="Normal 2 8 5 2" xfId="18603" xr:uid="{00000000-0005-0000-0000-0000AC480000}"/>
    <cellStyle name="Normal 2 8 5 2 2" xfId="18604" xr:uid="{00000000-0005-0000-0000-0000AD480000}"/>
    <cellStyle name="Normal 2 8 5 3" xfId="18605" xr:uid="{00000000-0005-0000-0000-0000AE480000}"/>
    <cellStyle name="Normal 2 8 6" xfId="18606" xr:uid="{00000000-0005-0000-0000-0000AF480000}"/>
    <cellStyle name="Normal 2 8 6 2" xfId="18607" xr:uid="{00000000-0005-0000-0000-0000B0480000}"/>
    <cellStyle name="Normal 2 8 6 2 2" xfId="18608" xr:uid="{00000000-0005-0000-0000-0000B1480000}"/>
    <cellStyle name="Normal 2 8 6 3" xfId="18609" xr:uid="{00000000-0005-0000-0000-0000B2480000}"/>
    <cellStyle name="Normal 2 8 7" xfId="18610" xr:uid="{00000000-0005-0000-0000-0000B3480000}"/>
    <cellStyle name="Normal 2 8 7 2" xfId="18611" xr:uid="{00000000-0005-0000-0000-0000B4480000}"/>
    <cellStyle name="Normal 2 8 8" xfId="18612" xr:uid="{00000000-0005-0000-0000-0000B5480000}"/>
    <cellStyle name="Normal 2 8 8 2" xfId="18613" xr:uid="{00000000-0005-0000-0000-0000B6480000}"/>
    <cellStyle name="Normal 2 8 9" xfId="18614" xr:uid="{00000000-0005-0000-0000-0000B7480000}"/>
    <cellStyle name="Normal 2 9" xfId="18615" xr:uid="{00000000-0005-0000-0000-0000B8480000}"/>
    <cellStyle name="Normal 2 9 2" xfId="18616" xr:uid="{00000000-0005-0000-0000-0000B9480000}"/>
    <cellStyle name="Normal 2 9 2 2" xfId="18617" xr:uid="{00000000-0005-0000-0000-0000BA480000}"/>
    <cellStyle name="Normal 2 9 2 2 2" xfId="18618" xr:uid="{00000000-0005-0000-0000-0000BB480000}"/>
    <cellStyle name="Normal 2 9 2 2 2 2" xfId="18619" xr:uid="{00000000-0005-0000-0000-0000BC480000}"/>
    <cellStyle name="Normal 2 9 2 2 3" xfId="18620" xr:uid="{00000000-0005-0000-0000-0000BD480000}"/>
    <cellStyle name="Normal 2 9 2 3" xfId="18621" xr:uid="{00000000-0005-0000-0000-0000BE480000}"/>
    <cellStyle name="Normal 2 9 2 3 2" xfId="18622" xr:uid="{00000000-0005-0000-0000-0000BF480000}"/>
    <cellStyle name="Normal 2 9 2 3 2 2" xfId="18623" xr:uid="{00000000-0005-0000-0000-0000C0480000}"/>
    <cellStyle name="Normal 2 9 2 3 3" xfId="18624" xr:uid="{00000000-0005-0000-0000-0000C1480000}"/>
    <cellStyle name="Normal 2 9 2 4" xfId="18625" xr:uid="{00000000-0005-0000-0000-0000C2480000}"/>
    <cellStyle name="Normal 2 9 2 4 2" xfId="18626" xr:uid="{00000000-0005-0000-0000-0000C3480000}"/>
    <cellStyle name="Normal 2 9 2 4 2 2" xfId="18627" xr:uid="{00000000-0005-0000-0000-0000C4480000}"/>
    <cellStyle name="Normal 2 9 2 4 3" xfId="18628" xr:uid="{00000000-0005-0000-0000-0000C5480000}"/>
    <cellStyle name="Normal 2 9 2 5" xfId="18629" xr:uid="{00000000-0005-0000-0000-0000C6480000}"/>
    <cellStyle name="Normal 2 9 2 5 2" xfId="18630" xr:uid="{00000000-0005-0000-0000-0000C7480000}"/>
    <cellStyle name="Normal 2 9 2 6" xfId="18631" xr:uid="{00000000-0005-0000-0000-0000C8480000}"/>
    <cellStyle name="Normal 2 9 2 6 2" xfId="18632" xr:uid="{00000000-0005-0000-0000-0000C9480000}"/>
    <cellStyle name="Normal 2 9 2 7" xfId="18633" xr:uid="{00000000-0005-0000-0000-0000CA480000}"/>
    <cellStyle name="Normal 2 9 3" xfId="18634" xr:uid="{00000000-0005-0000-0000-0000CB480000}"/>
    <cellStyle name="Normal 2 9 3 2" xfId="18635" xr:uid="{00000000-0005-0000-0000-0000CC480000}"/>
    <cellStyle name="Normal 2 9 3 2 2" xfId="18636" xr:uid="{00000000-0005-0000-0000-0000CD480000}"/>
    <cellStyle name="Normal 2 9 3 3" xfId="18637" xr:uid="{00000000-0005-0000-0000-0000CE480000}"/>
    <cellStyle name="Normal 2 9 4" xfId="18638" xr:uid="{00000000-0005-0000-0000-0000CF480000}"/>
    <cellStyle name="Normal 2 9 4 2" xfId="18639" xr:uid="{00000000-0005-0000-0000-0000D0480000}"/>
    <cellStyle name="Normal 2 9 4 2 2" xfId="18640" xr:uid="{00000000-0005-0000-0000-0000D1480000}"/>
    <cellStyle name="Normal 2 9 4 3" xfId="18641" xr:uid="{00000000-0005-0000-0000-0000D2480000}"/>
    <cellStyle name="Normal 2 9 5" xfId="18642" xr:uid="{00000000-0005-0000-0000-0000D3480000}"/>
    <cellStyle name="Normal 2 9 5 2" xfId="18643" xr:uid="{00000000-0005-0000-0000-0000D4480000}"/>
    <cellStyle name="Normal 2 9 5 2 2" xfId="18644" xr:uid="{00000000-0005-0000-0000-0000D5480000}"/>
    <cellStyle name="Normal 2 9 5 3" xfId="18645" xr:uid="{00000000-0005-0000-0000-0000D6480000}"/>
    <cellStyle name="Normal 2 9 6" xfId="18646" xr:uid="{00000000-0005-0000-0000-0000D7480000}"/>
    <cellStyle name="Normal 2 9 6 2" xfId="18647" xr:uid="{00000000-0005-0000-0000-0000D8480000}"/>
    <cellStyle name="Normal 2 9 7" xfId="18648" xr:uid="{00000000-0005-0000-0000-0000D9480000}"/>
    <cellStyle name="Normal 2 9 7 2" xfId="18649" xr:uid="{00000000-0005-0000-0000-0000DA480000}"/>
    <cellStyle name="Normal 2 9 8" xfId="18650" xr:uid="{00000000-0005-0000-0000-0000DB480000}"/>
    <cellStyle name="Normal 2_Confidential Information" xfId="18651" xr:uid="{00000000-0005-0000-0000-0000DC480000}"/>
    <cellStyle name="Normal 20" xfId="18652" xr:uid="{00000000-0005-0000-0000-0000DD480000}"/>
    <cellStyle name="Normal 20 10" xfId="18653" xr:uid="{00000000-0005-0000-0000-0000DE480000}"/>
    <cellStyle name="Normal 20 10 2" xfId="18654" xr:uid="{00000000-0005-0000-0000-0000DF480000}"/>
    <cellStyle name="Normal 20 10 2 2" xfId="18655" xr:uid="{00000000-0005-0000-0000-0000E0480000}"/>
    <cellStyle name="Normal 20 10 3" xfId="18656" xr:uid="{00000000-0005-0000-0000-0000E1480000}"/>
    <cellStyle name="Normal 20 11" xfId="18657" xr:uid="{00000000-0005-0000-0000-0000E2480000}"/>
    <cellStyle name="Normal 20 11 2" xfId="18658" xr:uid="{00000000-0005-0000-0000-0000E3480000}"/>
    <cellStyle name="Normal 20 11 2 2" xfId="18659" xr:uid="{00000000-0005-0000-0000-0000E4480000}"/>
    <cellStyle name="Normal 20 11 3" xfId="18660" xr:uid="{00000000-0005-0000-0000-0000E5480000}"/>
    <cellStyle name="Normal 20 12" xfId="18661" xr:uid="{00000000-0005-0000-0000-0000E6480000}"/>
    <cellStyle name="Normal 20 12 2" xfId="18662" xr:uid="{00000000-0005-0000-0000-0000E7480000}"/>
    <cellStyle name="Normal 20 12 2 2" xfId="18663" xr:uid="{00000000-0005-0000-0000-0000E8480000}"/>
    <cellStyle name="Normal 20 12 3" xfId="18664" xr:uid="{00000000-0005-0000-0000-0000E9480000}"/>
    <cellStyle name="Normal 20 13" xfId="18665" xr:uid="{00000000-0005-0000-0000-0000EA480000}"/>
    <cellStyle name="Normal 20 13 2" xfId="18666" xr:uid="{00000000-0005-0000-0000-0000EB480000}"/>
    <cellStyle name="Normal 20 14" xfId="18667" xr:uid="{00000000-0005-0000-0000-0000EC480000}"/>
    <cellStyle name="Normal 20 14 2" xfId="18668" xr:uid="{00000000-0005-0000-0000-0000ED480000}"/>
    <cellStyle name="Normal 20 15" xfId="18669" xr:uid="{00000000-0005-0000-0000-0000EE480000}"/>
    <cellStyle name="Normal 20 2" xfId="18670" xr:uid="{00000000-0005-0000-0000-0000EF480000}"/>
    <cellStyle name="Normal 20 2 10" xfId="18671" xr:uid="{00000000-0005-0000-0000-0000F0480000}"/>
    <cellStyle name="Normal 20 2 10 2" xfId="18672" xr:uid="{00000000-0005-0000-0000-0000F1480000}"/>
    <cellStyle name="Normal 20 2 10 2 2" xfId="18673" xr:uid="{00000000-0005-0000-0000-0000F2480000}"/>
    <cellStyle name="Normal 20 2 10 3" xfId="18674" xr:uid="{00000000-0005-0000-0000-0000F3480000}"/>
    <cellStyle name="Normal 20 2 11" xfId="18675" xr:uid="{00000000-0005-0000-0000-0000F4480000}"/>
    <cellStyle name="Normal 20 2 11 2" xfId="18676" xr:uid="{00000000-0005-0000-0000-0000F5480000}"/>
    <cellStyle name="Normal 20 2 12" xfId="18677" xr:uid="{00000000-0005-0000-0000-0000F6480000}"/>
    <cellStyle name="Normal 20 2 12 2" xfId="18678" xr:uid="{00000000-0005-0000-0000-0000F7480000}"/>
    <cellStyle name="Normal 20 2 13" xfId="18679" xr:uid="{00000000-0005-0000-0000-0000F8480000}"/>
    <cellStyle name="Normal 20 2 2" xfId="18680" xr:uid="{00000000-0005-0000-0000-0000F9480000}"/>
    <cellStyle name="Normal 20 2 2 10" xfId="18681" xr:uid="{00000000-0005-0000-0000-0000FA480000}"/>
    <cellStyle name="Normal 20 2 2 10 2" xfId="18682" xr:uid="{00000000-0005-0000-0000-0000FB480000}"/>
    <cellStyle name="Normal 20 2 2 11" xfId="18683" xr:uid="{00000000-0005-0000-0000-0000FC480000}"/>
    <cellStyle name="Normal 20 2 2 2" xfId="18684" xr:uid="{00000000-0005-0000-0000-0000FD480000}"/>
    <cellStyle name="Normal 20 2 2 2 2" xfId="18685" xr:uid="{00000000-0005-0000-0000-0000FE480000}"/>
    <cellStyle name="Normal 20 2 2 2 2 2" xfId="18686" xr:uid="{00000000-0005-0000-0000-0000FF480000}"/>
    <cellStyle name="Normal 20 2 2 2 2 2 2" xfId="18687" xr:uid="{00000000-0005-0000-0000-000000490000}"/>
    <cellStyle name="Normal 20 2 2 2 2 2 2 2" xfId="18688" xr:uid="{00000000-0005-0000-0000-000001490000}"/>
    <cellStyle name="Normal 20 2 2 2 2 2 3" xfId="18689" xr:uid="{00000000-0005-0000-0000-000002490000}"/>
    <cellStyle name="Normal 20 2 2 2 2 3" xfId="18690" xr:uid="{00000000-0005-0000-0000-000003490000}"/>
    <cellStyle name="Normal 20 2 2 2 2 3 2" xfId="18691" xr:uid="{00000000-0005-0000-0000-000004490000}"/>
    <cellStyle name="Normal 20 2 2 2 2 3 2 2" xfId="18692" xr:uid="{00000000-0005-0000-0000-000005490000}"/>
    <cellStyle name="Normal 20 2 2 2 2 3 3" xfId="18693" xr:uid="{00000000-0005-0000-0000-000006490000}"/>
    <cellStyle name="Normal 20 2 2 2 2 4" xfId="18694" xr:uid="{00000000-0005-0000-0000-000007490000}"/>
    <cellStyle name="Normal 20 2 2 2 2 4 2" xfId="18695" xr:uid="{00000000-0005-0000-0000-000008490000}"/>
    <cellStyle name="Normal 20 2 2 2 2 4 2 2" xfId="18696" xr:uid="{00000000-0005-0000-0000-000009490000}"/>
    <cellStyle name="Normal 20 2 2 2 2 4 3" xfId="18697" xr:uid="{00000000-0005-0000-0000-00000A490000}"/>
    <cellStyle name="Normal 20 2 2 2 2 5" xfId="18698" xr:uid="{00000000-0005-0000-0000-00000B490000}"/>
    <cellStyle name="Normal 20 2 2 2 2 5 2" xfId="18699" xr:uid="{00000000-0005-0000-0000-00000C490000}"/>
    <cellStyle name="Normal 20 2 2 2 2 6" xfId="18700" xr:uid="{00000000-0005-0000-0000-00000D490000}"/>
    <cellStyle name="Normal 20 2 2 2 2 6 2" xfId="18701" xr:uid="{00000000-0005-0000-0000-00000E490000}"/>
    <cellStyle name="Normal 20 2 2 2 2 7" xfId="18702" xr:uid="{00000000-0005-0000-0000-00000F490000}"/>
    <cellStyle name="Normal 20 2 2 2 3" xfId="18703" xr:uid="{00000000-0005-0000-0000-000010490000}"/>
    <cellStyle name="Normal 20 2 2 2 3 2" xfId="18704" xr:uid="{00000000-0005-0000-0000-000011490000}"/>
    <cellStyle name="Normal 20 2 2 2 3 2 2" xfId="18705" xr:uid="{00000000-0005-0000-0000-000012490000}"/>
    <cellStyle name="Normal 20 2 2 2 3 2 2 2" xfId="18706" xr:uid="{00000000-0005-0000-0000-000013490000}"/>
    <cellStyle name="Normal 20 2 2 2 3 2 3" xfId="18707" xr:uid="{00000000-0005-0000-0000-000014490000}"/>
    <cellStyle name="Normal 20 2 2 2 3 3" xfId="18708" xr:uid="{00000000-0005-0000-0000-000015490000}"/>
    <cellStyle name="Normal 20 2 2 2 3 3 2" xfId="18709" xr:uid="{00000000-0005-0000-0000-000016490000}"/>
    <cellStyle name="Normal 20 2 2 2 3 3 2 2" xfId="18710" xr:uid="{00000000-0005-0000-0000-000017490000}"/>
    <cellStyle name="Normal 20 2 2 2 3 3 3" xfId="18711" xr:uid="{00000000-0005-0000-0000-000018490000}"/>
    <cellStyle name="Normal 20 2 2 2 3 4" xfId="18712" xr:uid="{00000000-0005-0000-0000-000019490000}"/>
    <cellStyle name="Normal 20 2 2 2 3 4 2" xfId="18713" xr:uid="{00000000-0005-0000-0000-00001A490000}"/>
    <cellStyle name="Normal 20 2 2 2 3 4 2 2" xfId="18714" xr:uid="{00000000-0005-0000-0000-00001B490000}"/>
    <cellStyle name="Normal 20 2 2 2 3 4 3" xfId="18715" xr:uid="{00000000-0005-0000-0000-00001C490000}"/>
    <cellStyle name="Normal 20 2 2 2 3 5" xfId="18716" xr:uid="{00000000-0005-0000-0000-00001D490000}"/>
    <cellStyle name="Normal 20 2 2 2 3 5 2" xfId="18717" xr:uid="{00000000-0005-0000-0000-00001E490000}"/>
    <cellStyle name="Normal 20 2 2 2 3 6" xfId="18718" xr:uid="{00000000-0005-0000-0000-00001F490000}"/>
    <cellStyle name="Normal 20 2 2 2 3 6 2" xfId="18719" xr:uid="{00000000-0005-0000-0000-000020490000}"/>
    <cellStyle name="Normal 20 2 2 2 3 7" xfId="18720" xr:uid="{00000000-0005-0000-0000-000021490000}"/>
    <cellStyle name="Normal 20 2 2 2 4" xfId="18721" xr:uid="{00000000-0005-0000-0000-000022490000}"/>
    <cellStyle name="Normal 20 2 2 2 4 2" xfId="18722" xr:uid="{00000000-0005-0000-0000-000023490000}"/>
    <cellStyle name="Normal 20 2 2 2 4 2 2" xfId="18723" xr:uid="{00000000-0005-0000-0000-000024490000}"/>
    <cellStyle name="Normal 20 2 2 2 4 3" xfId="18724" xr:uid="{00000000-0005-0000-0000-000025490000}"/>
    <cellStyle name="Normal 20 2 2 2 5" xfId="18725" xr:uid="{00000000-0005-0000-0000-000026490000}"/>
    <cellStyle name="Normal 20 2 2 2 5 2" xfId="18726" xr:uid="{00000000-0005-0000-0000-000027490000}"/>
    <cellStyle name="Normal 20 2 2 2 5 2 2" xfId="18727" xr:uid="{00000000-0005-0000-0000-000028490000}"/>
    <cellStyle name="Normal 20 2 2 2 5 3" xfId="18728" xr:uid="{00000000-0005-0000-0000-000029490000}"/>
    <cellStyle name="Normal 20 2 2 2 6" xfId="18729" xr:uid="{00000000-0005-0000-0000-00002A490000}"/>
    <cellStyle name="Normal 20 2 2 2 6 2" xfId="18730" xr:uid="{00000000-0005-0000-0000-00002B490000}"/>
    <cellStyle name="Normal 20 2 2 2 6 2 2" xfId="18731" xr:uid="{00000000-0005-0000-0000-00002C490000}"/>
    <cellStyle name="Normal 20 2 2 2 6 3" xfId="18732" xr:uid="{00000000-0005-0000-0000-00002D490000}"/>
    <cellStyle name="Normal 20 2 2 2 7" xfId="18733" xr:uid="{00000000-0005-0000-0000-00002E490000}"/>
    <cellStyle name="Normal 20 2 2 2 7 2" xfId="18734" xr:uid="{00000000-0005-0000-0000-00002F490000}"/>
    <cellStyle name="Normal 20 2 2 2 8" xfId="18735" xr:uid="{00000000-0005-0000-0000-000030490000}"/>
    <cellStyle name="Normal 20 2 2 2 8 2" xfId="18736" xr:uid="{00000000-0005-0000-0000-000031490000}"/>
    <cellStyle name="Normal 20 2 2 2 9" xfId="18737" xr:uid="{00000000-0005-0000-0000-000032490000}"/>
    <cellStyle name="Normal 20 2 2 3" xfId="18738" xr:uid="{00000000-0005-0000-0000-000033490000}"/>
    <cellStyle name="Normal 20 2 2 3 2" xfId="18739" xr:uid="{00000000-0005-0000-0000-000034490000}"/>
    <cellStyle name="Normal 20 2 2 3 2 2" xfId="18740" xr:uid="{00000000-0005-0000-0000-000035490000}"/>
    <cellStyle name="Normal 20 2 2 3 2 2 2" xfId="18741" xr:uid="{00000000-0005-0000-0000-000036490000}"/>
    <cellStyle name="Normal 20 2 2 3 2 2 2 2" xfId="18742" xr:uid="{00000000-0005-0000-0000-000037490000}"/>
    <cellStyle name="Normal 20 2 2 3 2 2 3" xfId="18743" xr:uid="{00000000-0005-0000-0000-000038490000}"/>
    <cellStyle name="Normal 20 2 2 3 2 3" xfId="18744" xr:uid="{00000000-0005-0000-0000-000039490000}"/>
    <cellStyle name="Normal 20 2 2 3 2 3 2" xfId="18745" xr:uid="{00000000-0005-0000-0000-00003A490000}"/>
    <cellStyle name="Normal 20 2 2 3 2 3 2 2" xfId="18746" xr:uid="{00000000-0005-0000-0000-00003B490000}"/>
    <cellStyle name="Normal 20 2 2 3 2 3 3" xfId="18747" xr:uid="{00000000-0005-0000-0000-00003C490000}"/>
    <cellStyle name="Normal 20 2 2 3 2 4" xfId="18748" xr:uid="{00000000-0005-0000-0000-00003D490000}"/>
    <cellStyle name="Normal 20 2 2 3 2 4 2" xfId="18749" xr:uid="{00000000-0005-0000-0000-00003E490000}"/>
    <cellStyle name="Normal 20 2 2 3 2 4 2 2" xfId="18750" xr:uid="{00000000-0005-0000-0000-00003F490000}"/>
    <cellStyle name="Normal 20 2 2 3 2 4 3" xfId="18751" xr:uid="{00000000-0005-0000-0000-000040490000}"/>
    <cellStyle name="Normal 20 2 2 3 2 5" xfId="18752" xr:uid="{00000000-0005-0000-0000-000041490000}"/>
    <cellStyle name="Normal 20 2 2 3 2 5 2" xfId="18753" xr:uid="{00000000-0005-0000-0000-000042490000}"/>
    <cellStyle name="Normal 20 2 2 3 2 6" xfId="18754" xr:uid="{00000000-0005-0000-0000-000043490000}"/>
    <cellStyle name="Normal 20 2 2 3 2 6 2" xfId="18755" xr:uid="{00000000-0005-0000-0000-000044490000}"/>
    <cellStyle name="Normal 20 2 2 3 2 7" xfId="18756" xr:uid="{00000000-0005-0000-0000-000045490000}"/>
    <cellStyle name="Normal 20 2 2 3 3" xfId="18757" xr:uid="{00000000-0005-0000-0000-000046490000}"/>
    <cellStyle name="Normal 20 2 2 3 3 2" xfId="18758" xr:uid="{00000000-0005-0000-0000-000047490000}"/>
    <cellStyle name="Normal 20 2 2 3 3 2 2" xfId="18759" xr:uid="{00000000-0005-0000-0000-000048490000}"/>
    <cellStyle name="Normal 20 2 2 3 3 3" xfId="18760" xr:uid="{00000000-0005-0000-0000-000049490000}"/>
    <cellStyle name="Normal 20 2 2 3 4" xfId="18761" xr:uid="{00000000-0005-0000-0000-00004A490000}"/>
    <cellStyle name="Normal 20 2 2 3 4 2" xfId="18762" xr:uid="{00000000-0005-0000-0000-00004B490000}"/>
    <cellStyle name="Normal 20 2 2 3 4 2 2" xfId="18763" xr:uid="{00000000-0005-0000-0000-00004C490000}"/>
    <cellStyle name="Normal 20 2 2 3 4 3" xfId="18764" xr:uid="{00000000-0005-0000-0000-00004D490000}"/>
    <cellStyle name="Normal 20 2 2 3 5" xfId="18765" xr:uid="{00000000-0005-0000-0000-00004E490000}"/>
    <cellStyle name="Normal 20 2 2 3 5 2" xfId="18766" xr:uid="{00000000-0005-0000-0000-00004F490000}"/>
    <cellStyle name="Normal 20 2 2 3 5 2 2" xfId="18767" xr:uid="{00000000-0005-0000-0000-000050490000}"/>
    <cellStyle name="Normal 20 2 2 3 5 3" xfId="18768" xr:uid="{00000000-0005-0000-0000-000051490000}"/>
    <cellStyle name="Normal 20 2 2 3 6" xfId="18769" xr:uid="{00000000-0005-0000-0000-000052490000}"/>
    <cellStyle name="Normal 20 2 2 3 6 2" xfId="18770" xr:uid="{00000000-0005-0000-0000-000053490000}"/>
    <cellStyle name="Normal 20 2 2 3 7" xfId="18771" xr:uid="{00000000-0005-0000-0000-000054490000}"/>
    <cellStyle name="Normal 20 2 2 3 7 2" xfId="18772" xr:uid="{00000000-0005-0000-0000-000055490000}"/>
    <cellStyle name="Normal 20 2 2 3 8" xfId="18773" xr:uid="{00000000-0005-0000-0000-000056490000}"/>
    <cellStyle name="Normal 20 2 2 4" xfId="18774" xr:uid="{00000000-0005-0000-0000-000057490000}"/>
    <cellStyle name="Normal 20 2 2 4 2" xfId="18775" xr:uid="{00000000-0005-0000-0000-000058490000}"/>
    <cellStyle name="Normal 20 2 2 4 2 2" xfId="18776" xr:uid="{00000000-0005-0000-0000-000059490000}"/>
    <cellStyle name="Normal 20 2 2 4 2 2 2" xfId="18777" xr:uid="{00000000-0005-0000-0000-00005A490000}"/>
    <cellStyle name="Normal 20 2 2 4 2 3" xfId="18778" xr:uid="{00000000-0005-0000-0000-00005B490000}"/>
    <cellStyle name="Normal 20 2 2 4 3" xfId="18779" xr:uid="{00000000-0005-0000-0000-00005C490000}"/>
    <cellStyle name="Normal 20 2 2 4 3 2" xfId="18780" xr:uid="{00000000-0005-0000-0000-00005D490000}"/>
    <cellStyle name="Normal 20 2 2 4 3 2 2" xfId="18781" xr:uid="{00000000-0005-0000-0000-00005E490000}"/>
    <cellStyle name="Normal 20 2 2 4 3 3" xfId="18782" xr:uid="{00000000-0005-0000-0000-00005F490000}"/>
    <cellStyle name="Normal 20 2 2 4 4" xfId="18783" xr:uid="{00000000-0005-0000-0000-000060490000}"/>
    <cellStyle name="Normal 20 2 2 4 4 2" xfId="18784" xr:uid="{00000000-0005-0000-0000-000061490000}"/>
    <cellStyle name="Normal 20 2 2 4 4 2 2" xfId="18785" xr:uid="{00000000-0005-0000-0000-000062490000}"/>
    <cellStyle name="Normal 20 2 2 4 4 3" xfId="18786" xr:uid="{00000000-0005-0000-0000-000063490000}"/>
    <cellStyle name="Normal 20 2 2 4 5" xfId="18787" xr:uid="{00000000-0005-0000-0000-000064490000}"/>
    <cellStyle name="Normal 20 2 2 4 5 2" xfId="18788" xr:uid="{00000000-0005-0000-0000-000065490000}"/>
    <cellStyle name="Normal 20 2 2 4 6" xfId="18789" xr:uid="{00000000-0005-0000-0000-000066490000}"/>
    <cellStyle name="Normal 20 2 2 4 6 2" xfId="18790" xr:uid="{00000000-0005-0000-0000-000067490000}"/>
    <cellStyle name="Normal 20 2 2 4 7" xfId="18791" xr:uid="{00000000-0005-0000-0000-000068490000}"/>
    <cellStyle name="Normal 20 2 2 5" xfId="18792" xr:uid="{00000000-0005-0000-0000-000069490000}"/>
    <cellStyle name="Normal 20 2 2 5 2" xfId="18793" xr:uid="{00000000-0005-0000-0000-00006A490000}"/>
    <cellStyle name="Normal 20 2 2 5 2 2" xfId="18794" xr:uid="{00000000-0005-0000-0000-00006B490000}"/>
    <cellStyle name="Normal 20 2 2 5 2 2 2" xfId="18795" xr:uid="{00000000-0005-0000-0000-00006C490000}"/>
    <cellStyle name="Normal 20 2 2 5 2 3" xfId="18796" xr:uid="{00000000-0005-0000-0000-00006D490000}"/>
    <cellStyle name="Normal 20 2 2 5 3" xfId="18797" xr:uid="{00000000-0005-0000-0000-00006E490000}"/>
    <cellStyle name="Normal 20 2 2 5 3 2" xfId="18798" xr:uid="{00000000-0005-0000-0000-00006F490000}"/>
    <cellStyle name="Normal 20 2 2 5 3 2 2" xfId="18799" xr:uid="{00000000-0005-0000-0000-000070490000}"/>
    <cellStyle name="Normal 20 2 2 5 3 3" xfId="18800" xr:uid="{00000000-0005-0000-0000-000071490000}"/>
    <cellStyle name="Normal 20 2 2 5 4" xfId="18801" xr:uid="{00000000-0005-0000-0000-000072490000}"/>
    <cellStyle name="Normal 20 2 2 5 4 2" xfId="18802" xr:uid="{00000000-0005-0000-0000-000073490000}"/>
    <cellStyle name="Normal 20 2 2 5 4 2 2" xfId="18803" xr:uid="{00000000-0005-0000-0000-000074490000}"/>
    <cellStyle name="Normal 20 2 2 5 4 3" xfId="18804" xr:uid="{00000000-0005-0000-0000-000075490000}"/>
    <cellStyle name="Normal 20 2 2 5 5" xfId="18805" xr:uid="{00000000-0005-0000-0000-000076490000}"/>
    <cellStyle name="Normal 20 2 2 5 5 2" xfId="18806" xr:uid="{00000000-0005-0000-0000-000077490000}"/>
    <cellStyle name="Normal 20 2 2 5 6" xfId="18807" xr:uid="{00000000-0005-0000-0000-000078490000}"/>
    <cellStyle name="Normal 20 2 2 5 6 2" xfId="18808" xr:uid="{00000000-0005-0000-0000-000079490000}"/>
    <cellStyle name="Normal 20 2 2 5 7" xfId="18809" xr:uid="{00000000-0005-0000-0000-00007A490000}"/>
    <cellStyle name="Normal 20 2 2 6" xfId="18810" xr:uid="{00000000-0005-0000-0000-00007B490000}"/>
    <cellStyle name="Normal 20 2 2 6 2" xfId="18811" xr:uid="{00000000-0005-0000-0000-00007C490000}"/>
    <cellStyle name="Normal 20 2 2 6 2 2" xfId="18812" xr:uid="{00000000-0005-0000-0000-00007D490000}"/>
    <cellStyle name="Normal 20 2 2 6 3" xfId="18813" xr:uid="{00000000-0005-0000-0000-00007E490000}"/>
    <cellStyle name="Normal 20 2 2 7" xfId="18814" xr:uid="{00000000-0005-0000-0000-00007F490000}"/>
    <cellStyle name="Normal 20 2 2 7 2" xfId="18815" xr:uid="{00000000-0005-0000-0000-000080490000}"/>
    <cellStyle name="Normal 20 2 2 7 2 2" xfId="18816" xr:uid="{00000000-0005-0000-0000-000081490000}"/>
    <cellStyle name="Normal 20 2 2 7 3" xfId="18817" xr:uid="{00000000-0005-0000-0000-000082490000}"/>
    <cellStyle name="Normal 20 2 2 8" xfId="18818" xr:uid="{00000000-0005-0000-0000-000083490000}"/>
    <cellStyle name="Normal 20 2 2 8 2" xfId="18819" xr:uid="{00000000-0005-0000-0000-000084490000}"/>
    <cellStyle name="Normal 20 2 2 8 2 2" xfId="18820" xr:uid="{00000000-0005-0000-0000-000085490000}"/>
    <cellStyle name="Normal 20 2 2 8 3" xfId="18821" xr:uid="{00000000-0005-0000-0000-000086490000}"/>
    <cellStyle name="Normal 20 2 2 9" xfId="18822" xr:uid="{00000000-0005-0000-0000-000087490000}"/>
    <cellStyle name="Normal 20 2 2 9 2" xfId="18823" xr:uid="{00000000-0005-0000-0000-000088490000}"/>
    <cellStyle name="Normal 20 2 3" xfId="18824" xr:uid="{00000000-0005-0000-0000-000089490000}"/>
    <cellStyle name="Normal 20 2 3 10" xfId="18825" xr:uid="{00000000-0005-0000-0000-00008A490000}"/>
    <cellStyle name="Normal 20 2 3 10 2" xfId="18826" xr:uid="{00000000-0005-0000-0000-00008B490000}"/>
    <cellStyle name="Normal 20 2 3 11" xfId="18827" xr:uid="{00000000-0005-0000-0000-00008C490000}"/>
    <cellStyle name="Normal 20 2 3 2" xfId="18828" xr:uid="{00000000-0005-0000-0000-00008D490000}"/>
    <cellStyle name="Normal 20 2 3 2 2" xfId="18829" xr:uid="{00000000-0005-0000-0000-00008E490000}"/>
    <cellStyle name="Normal 20 2 3 2 2 2" xfId="18830" xr:uid="{00000000-0005-0000-0000-00008F490000}"/>
    <cellStyle name="Normal 20 2 3 2 2 2 2" xfId="18831" xr:uid="{00000000-0005-0000-0000-000090490000}"/>
    <cellStyle name="Normal 20 2 3 2 2 2 2 2" xfId="18832" xr:uid="{00000000-0005-0000-0000-000091490000}"/>
    <cellStyle name="Normal 20 2 3 2 2 2 3" xfId="18833" xr:uid="{00000000-0005-0000-0000-000092490000}"/>
    <cellStyle name="Normal 20 2 3 2 2 3" xfId="18834" xr:uid="{00000000-0005-0000-0000-000093490000}"/>
    <cellStyle name="Normal 20 2 3 2 2 3 2" xfId="18835" xr:uid="{00000000-0005-0000-0000-000094490000}"/>
    <cellStyle name="Normal 20 2 3 2 2 3 2 2" xfId="18836" xr:uid="{00000000-0005-0000-0000-000095490000}"/>
    <cellStyle name="Normal 20 2 3 2 2 3 3" xfId="18837" xr:uid="{00000000-0005-0000-0000-000096490000}"/>
    <cellStyle name="Normal 20 2 3 2 2 4" xfId="18838" xr:uid="{00000000-0005-0000-0000-000097490000}"/>
    <cellStyle name="Normal 20 2 3 2 2 4 2" xfId="18839" xr:uid="{00000000-0005-0000-0000-000098490000}"/>
    <cellStyle name="Normal 20 2 3 2 2 4 2 2" xfId="18840" xr:uid="{00000000-0005-0000-0000-000099490000}"/>
    <cellStyle name="Normal 20 2 3 2 2 4 3" xfId="18841" xr:uid="{00000000-0005-0000-0000-00009A490000}"/>
    <cellStyle name="Normal 20 2 3 2 2 5" xfId="18842" xr:uid="{00000000-0005-0000-0000-00009B490000}"/>
    <cellStyle name="Normal 20 2 3 2 2 5 2" xfId="18843" xr:uid="{00000000-0005-0000-0000-00009C490000}"/>
    <cellStyle name="Normal 20 2 3 2 2 6" xfId="18844" xr:uid="{00000000-0005-0000-0000-00009D490000}"/>
    <cellStyle name="Normal 20 2 3 2 2 6 2" xfId="18845" xr:uid="{00000000-0005-0000-0000-00009E490000}"/>
    <cellStyle name="Normal 20 2 3 2 2 7" xfId="18846" xr:uid="{00000000-0005-0000-0000-00009F490000}"/>
    <cellStyle name="Normal 20 2 3 2 3" xfId="18847" xr:uid="{00000000-0005-0000-0000-0000A0490000}"/>
    <cellStyle name="Normal 20 2 3 2 3 2" xfId="18848" xr:uid="{00000000-0005-0000-0000-0000A1490000}"/>
    <cellStyle name="Normal 20 2 3 2 3 2 2" xfId="18849" xr:uid="{00000000-0005-0000-0000-0000A2490000}"/>
    <cellStyle name="Normal 20 2 3 2 3 2 2 2" xfId="18850" xr:uid="{00000000-0005-0000-0000-0000A3490000}"/>
    <cellStyle name="Normal 20 2 3 2 3 2 3" xfId="18851" xr:uid="{00000000-0005-0000-0000-0000A4490000}"/>
    <cellStyle name="Normal 20 2 3 2 3 3" xfId="18852" xr:uid="{00000000-0005-0000-0000-0000A5490000}"/>
    <cellStyle name="Normal 20 2 3 2 3 3 2" xfId="18853" xr:uid="{00000000-0005-0000-0000-0000A6490000}"/>
    <cellStyle name="Normal 20 2 3 2 3 3 2 2" xfId="18854" xr:uid="{00000000-0005-0000-0000-0000A7490000}"/>
    <cellStyle name="Normal 20 2 3 2 3 3 3" xfId="18855" xr:uid="{00000000-0005-0000-0000-0000A8490000}"/>
    <cellStyle name="Normal 20 2 3 2 3 4" xfId="18856" xr:uid="{00000000-0005-0000-0000-0000A9490000}"/>
    <cellStyle name="Normal 20 2 3 2 3 4 2" xfId="18857" xr:uid="{00000000-0005-0000-0000-0000AA490000}"/>
    <cellStyle name="Normal 20 2 3 2 3 4 2 2" xfId="18858" xr:uid="{00000000-0005-0000-0000-0000AB490000}"/>
    <cellStyle name="Normal 20 2 3 2 3 4 3" xfId="18859" xr:uid="{00000000-0005-0000-0000-0000AC490000}"/>
    <cellStyle name="Normal 20 2 3 2 3 5" xfId="18860" xr:uid="{00000000-0005-0000-0000-0000AD490000}"/>
    <cellStyle name="Normal 20 2 3 2 3 5 2" xfId="18861" xr:uid="{00000000-0005-0000-0000-0000AE490000}"/>
    <cellStyle name="Normal 20 2 3 2 3 6" xfId="18862" xr:uid="{00000000-0005-0000-0000-0000AF490000}"/>
    <cellStyle name="Normal 20 2 3 2 3 6 2" xfId="18863" xr:uid="{00000000-0005-0000-0000-0000B0490000}"/>
    <cellStyle name="Normal 20 2 3 2 3 7" xfId="18864" xr:uid="{00000000-0005-0000-0000-0000B1490000}"/>
    <cellStyle name="Normal 20 2 3 2 4" xfId="18865" xr:uid="{00000000-0005-0000-0000-0000B2490000}"/>
    <cellStyle name="Normal 20 2 3 2 4 2" xfId="18866" xr:uid="{00000000-0005-0000-0000-0000B3490000}"/>
    <cellStyle name="Normal 20 2 3 2 4 2 2" xfId="18867" xr:uid="{00000000-0005-0000-0000-0000B4490000}"/>
    <cellStyle name="Normal 20 2 3 2 4 3" xfId="18868" xr:uid="{00000000-0005-0000-0000-0000B5490000}"/>
    <cellStyle name="Normal 20 2 3 2 5" xfId="18869" xr:uid="{00000000-0005-0000-0000-0000B6490000}"/>
    <cellStyle name="Normal 20 2 3 2 5 2" xfId="18870" xr:uid="{00000000-0005-0000-0000-0000B7490000}"/>
    <cellStyle name="Normal 20 2 3 2 5 2 2" xfId="18871" xr:uid="{00000000-0005-0000-0000-0000B8490000}"/>
    <cellStyle name="Normal 20 2 3 2 5 3" xfId="18872" xr:uid="{00000000-0005-0000-0000-0000B9490000}"/>
    <cellStyle name="Normal 20 2 3 2 6" xfId="18873" xr:uid="{00000000-0005-0000-0000-0000BA490000}"/>
    <cellStyle name="Normal 20 2 3 2 6 2" xfId="18874" xr:uid="{00000000-0005-0000-0000-0000BB490000}"/>
    <cellStyle name="Normal 20 2 3 2 6 2 2" xfId="18875" xr:uid="{00000000-0005-0000-0000-0000BC490000}"/>
    <cellStyle name="Normal 20 2 3 2 6 3" xfId="18876" xr:uid="{00000000-0005-0000-0000-0000BD490000}"/>
    <cellStyle name="Normal 20 2 3 2 7" xfId="18877" xr:uid="{00000000-0005-0000-0000-0000BE490000}"/>
    <cellStyle name="Normal 20 2 3 2 7 2" xfId="18878" xr:uid="{00000000-0005-0000-0000-0000BF490000}"/>
    <cellStyle name="Normal 20 2 3 2 8" xfId="18879" xr:uid="{00000000-0005-0000-0000-0000C0490000}"/>
    <cellStyle name="Normal 20 2 3 2 8 2" xfId="18880" xr:uid="{00000000-0005-0000-0000-0000C1490000}"/>
    <cellStyle name="Normal 20 2 3 2 9" xfId="18881" xr:uid="{00000000-0005-0000-0000-0000C2490000}"/>
    <cellStyle name="Normal 20 2 3 3" xfId="18882" xr:uid="{00000000-0005-0000-0000-0000C3490000}"/>
    <cellStyle name="Normal 20 2 3 3 2" xfId="18883" xr:uid="{00000000-0005-0000-0000-0000C4490000}"/>
    <cellStyle name="Normal 20 2 3 3 2 2" xfId="18884" xr:uid="{00000000-0005-0000-0000-0000C5490000}"/>
    <cellStyle name="Normal 20 2 3 3 2 2 2" xfId="18885" xr:uid="{00000000-0005-0000-0000-0000C6490000}"/>
    <cellStyle name="Normal 20 2 3 3 2 2 2 2" xfId="18886" xr:uid="{00000000-0005-0000-0000-0000C7490000}"/>
    <cellStyle name="Normal 20 2 3 3 2 2 3" xfId="18887" xr:uid="{00000000-0005-0000-0000-0000C8490000}"/>
    <cellStyle name="Normal 20 2 3 3 2 3" xfId="18888" xr:uid="{00000000-0005-0000-0000-0000C9490000}"/>
    <cellStyle name="Normal 20 2 3 3 2 3 2" xfId="18889" xr:uid="{00000000-0005-0000-0000-0000CA490000}"/>
    <cellStyle name="Normal 20 2 3 3 2 3 2 2" xfId="18890" xr:uid="{00000000-0005-0000-0000-0000CB490000}"/>
    <cellStyle name="Normal 20 2 3 3 2 3 3" xfId="18891" xr:uid="{00000000-0005-0000-0000-0000CC490000}"/>
    <cellStyle name="Normal 20 2 3 3 2 4" xfId="18892" xr:uid="{00000000-0005-0000-0000-0000CD490000}"/>
    <cellStyle name="Normal 20 2 3 3 2 4 2" xfId="18893" xr:uid="{00000000-0005-0000-0000-0000CE490000}"/>
    <cellStyle name="Normal 20 2 3 3 2 4 2 2" xfId="18894" xr:uid="{00000000-0005-0000-0000-0000CF490000}"/>
    <cellStyle name="Normal 20 2 3 3 2 4 3" xfId="18895" xr:uid="{00000000-0005-0000-0000-0000D0490000}"/>
    <cellStyle name="Normal 20 2 3 3 2 5" xfId="18896" xr:uid="{00000000-0005-0000-0000-0000D1490000}"/>
    <cellStyle name="Normal 20 2 3 3 2 5 2" xfId="18897" xr:uid="{00000000-0005-0000-0000-0000D2490000}"/>
    <cellStyle name="Normal 20 2 3 3 2 6" xfId="18898" xr:uid="{00000000-0005-0000-0000-0000D3490000}"/>
    <cellStyle name="Normal 20 2 3 3 2 6 2" xfId="18899" xr:uid="{00000000-0005-0000-0000-0000D4490000}"/>
    <cellStyle name="Normal 20 2 3 3 2 7" xfId="18900" xr:uid="{00000000-0005-0000-0000-0000D5490000}"/>
    <cellStyle name="Normal 20 2 3 3 3" xfId="18901" xr:uid="{00000000-0005-0000-0000-0000D6490000}"/>
    <cellStyle name="Normal 20 2 3 3 3 2" xfId="18902" xr:uid="{00000000-0005-0000-0000-0000D7490000}"/>
    <cellStyle name="Normal 20 2 3 3 3 2 2" xfId="18903" xr:uid="{00000000-0005-0000-0000-0000D8490000}"/>
    <cellStyle name="Normal 20 2 3 3 3 3" xfId="18904" xr:uid="{00000000-0005-0000-0000-0000D9490000}"/>
    <cellStyle name="Normal 20 2 3 3 4" xfId="18905" xr:uid="{00000000-0005-0000-0000-0000DA490000}"/>
    <cellStyle name="Normal 20 2 3 3 4 2" xfId="18906" xr:uid="{00000000-0005-0000-0000-0000DB490000}"/>
    <cellStyle name="Normal 20 2 3 3 4 2 2" xfId="18907" xr:uid="{00000000-0005-0000-0000-0000DC490000}"/>
    <cellStyle name="Normal 20 2 3 3 4 3" xfId="18908" xr:uid="{00000000-0005-0000-0000-0000DD490000}"/>
    <cellStyle name="Normal 20 2 3 3 5" xfId="18909" xr:uid="{00000000-0005-0000-0000-0000DE490000}"/>
    <cellStyle name="Normal 20 2 3 3 5 2" xfId="18910" xr:uid="{00000000-0005-0000-0000-0000DF490000}"/>
    <cellStyle name="Normal 20 2 3 3 5 2 2" xfId="18911" xr:uid="{00000000-0005-0000-0000-0000E0490000}"/>
    <cellStyle name="Normal 20 2 3 3 5 3" xfId="18912" xr:uid="{00000000-0005-0000-0000-0000E1490000}"/>
    <cellStyle name="Normal 20 2 3 3 6" xfId="18913" xr:uid="{00000000-0005-0000-0000-0000E2490000}"/>
    <cellStyle name="Normal 20 2 3 3 6 2" xfId="18914" xr:uid="{00000000-0005-0000-0000-0000E3490000}"/>
    <cellStyle name="Normal 20 2 3 3 7" xfId="18915" xr:uid="{00000000-0005-0000-0000-0000E4490000}"/>
    <cellStyle name="Normal 20 2 3 3 7 2" xfId="18916" xr:uid="{00000000-0005-0000-0000-0000E5490000}"/>
    <cellStyle name="Normal 20 2 3 3 8" xfId="18917" xr:uid="{00000000-0005-0000-0000-0000E6490000}"/>
    <cellStyle name="Normal 20 2 3 4" xfId="18918" xr:uid="{00000000-0005-0000-0000-0000E7490000}"/>
    <cellStyle name="Normal 20 2 3 4 2" xfId="18919" xr:uid="{00000000-0005-0000-0000-0000E8490000}"/>
    <cellStyle name="Normal 20 2 3 4 2 2" xfId="18920" xr:uid="{00000000-0005-0000-0000-0000E9490000}"/>
    <cellStyle name="Normal 20 2 3 4 2 2 2" xfId="18921" xr:uid="{00000000-0005-0000-0000-0000EA490000}"/>
    <cellStyle name="Normal 20 2 3 4 2 3" xfId="18922" xr:uid="{00000000-0005-0000-0000-0000EB490000}"/>
    <cellStyle name="Normal 20 2 3 4 3" xfId="18923" xr:uid="{00000000-0005-0000-0000-0000EC490000}"/>
    <cellStyle name="Normal 20 2 3 4 3 2" xfId="18924" xr:uid="{00000000-0005-0000-0000-0000ED490000}"/>
    <cellStyle name="Normal 20 2 3 4 3 2 2" xfId="18925" xr:uid="{00000000-0005-0000-0000-0000EE490000}"/>
    <cellStyle name="Normal 20 2 3 4 3 3" xfId="18926" xr:uid="{00000000-0005-0000-0000-0000EF490000}"/>
    <cellStyle name="Normal 20 2 3 4 4" xfId="18927" xr:uid="{00000000-0005-0000-0000-0000F0490000}"/>
    <cellStyle name="Normal 20 2 3 4 4 2" xfId="18928" xr:uid="{00000000-0005-0000-0000-0000F1490000}"/>
    <cellStyle name="Normal 20 2 3 4 4 2 2" xfId="18929" xr:uid="{00000000-0005-0000-0000-0000F2490000}"/>
    <cellStyle name="Normal 20 2 3 4 4 3" xfId="18930" xr:uid="{00000000-0005-0000-0000-0000F3490000}"/>
    <cellStyle name="Normal 20 2 3 4 5" xfId="18931" xr:uid="{00000000-0005-0000-0000-0000F4490000}"/>
    <cellStyle name="Normal 20 2 3 4 5 2" xfId="18932" xr:uid="{00000000-0005-0000-0000-0000F5490000}"/>
    <cellStyle name="Normal 20 2 3 4 6" xfId="18933" xr:uid="{00000000-0005-0000-0000-0000F6490000}"/>
    <cellStyle name="Normal 20 2 3 4 6 2" xfId="18934" xr:uid="{00000000-0005-0000-0000-0000F7490000}"/>
    <cellStyle name="Normal 20 2 3 4 7" xfId="18935" xr:uid="{00000000-0005-0000-0000-0000F8490000}"/>
    <cellStyle name="Normal 20 2 3 5" xfId="18936" xr:uid="{00000000-0005-0000-0000-0000F9490000}"/>
    <cellStyle name="Normal 20 2 3 5 2" xfId="18937" xr:uid="{00000000-0005-0000-0000-0000FA490000}"/>
    <cellStyle name="Normal 20 2 3 5 2 2" xfId="18938" xr:uid="{00000000-0005-0000-0000-0000FB490000}"/>
    <cellStyle name="Normal 20 2 3 5 2 2 2" xfId="18939" xr:uid="{00000000-0005-0000-0000-0000FC490000}"/>
    <cellStyle name="Normal 20 2 3 5 2 3" xfId="18940" xr:uid="{00000000-0005-0000-0000-0000FD490000}"/>
    <cellStyle name="Normal 20 2 3 5 3" xfId="18941" xr:uid="{00000000-0005-0000-0000-0000FE490000}"/>
    <cellStyle name="Normal 20 2 3 5 3 2" xfId="18942" xr:uid="{00000000-0005-0000-0000-0000FF490000}"/>
    <cellStyle name="Normal 20 2 3 5 3 2 2" xfId="18943" xr:uid="{00000000-0005-0000-0000-0000004A0000}"/>
    <cellStyle name="Normal 20 2 3 5 3 3" xfId="18944" xr:uid="{00000000-0005-0000-0000-0000014A0000}"/>
    <cellStyle name="Normal 20 2 3 5 4" xfId="18945" xr:uid="{00000000-0005-0000-0000-0000024A0000}"/>
    <cellStyle name="Normal 20 2 3 5 4 2" xfId="18946" xr:uid="{00000000-0005-0000-0000-0000034A0000}"/>
    <cellStyle name="Normal 20 2 3 5 4 2 2" xfId="18947" xr:uid="{00000000-0005-0000-0000-0000044A0000}"/>
    <cellStyle name="Normal 20 2 3 5 4 3" xfId="18948" xr:uid="{00000000-0005-0000-0000-0000054A0000}"/>
    <cellStyle name="Normal 20 2 3 5 5" xfId="18949" xr:uid="{00000000-0005-0000-0000-0000064A0000}"/>
    <cellStyle name="Normal 20 2 3 5 5 2" xfId="18950" xr:uid="{00000000-0005-0000-0000-0000074A0000}"/>
    <cellStyle name="Normal 20 2 3 5 6" xfId="18951" xr:uid="{00000000-0005-0000-0000-0000084A0000}"/>
    <cellStyle name="Normal 20 2 3 5 6 2" xfId="18952" xr:uid="{00000000-0005-0000-0000-0000094A0000}"/>
    <cellStyle name="Normal 20 2 3 5 7" xfId="18953" xr:uid="{00000000-0005-0000-0000-00000A4A0000}"/>
    <cellStyle name="Normal 20 2 3 6" xfId="18954" xr:uid="{00000000-0005-0000-0000-00000B4A0000}"/>
    <cellStyle name="Normal 20 2 3 6 2" xfId="18955" xr:uid="{00000000-0005-0000-0000-00000C4A0000}"/>
    <cellStyle name="Normal 20 2 3 6 2 2" xfId="18956" xr:uid="{00000000-0005-0000-0000-00000D4A0000}"/>
    <cellStyle name="Normal 20 2 3 6 3" xfId="18957" xr:uid="{00000000-0005-0000-0000-00000E4A0000}"/>
    <cellStyle name="Normal 20 2 3 7" xfId="18958" xr:uid="{00000000-0005-0000-0000-00000F4A0000}"/>
    <cellStyle name="Normal 20 2 3 7 2" xfId="18959" xr:uid="{00000000-0005-0000-0000-0000104A0000}"/>
    <cellStyle name="Normal 20 2 3 7 2 2" xfId="18960" xr:uid="{00000000-0005-0000-0000-0000114A0000}"/>
    <cellStyle name="Normal 20 2 3 7 3" xfId="18961" xr:uid="{00000000-0005-0000-0000-0000124A0000}"/>
    <cellStyle name="Normal 20 2 3 8" xfId="18962" xr:uid="{00000000-0005-0000-0000-0000134A0000}"/>
    <cellStyle name="Normal 20 2 3 8 2" xfId="18963" xr:uid="{00000000-0005-0000-0000-0000144A0000}"/>
    <cellStyle name="Normal 20 2 3 8 2 2" xfId="18964" xr:uid="{00000000-0005-0000-0000-0000154A0000}"/>
    <cellStyle name="Normal 20 2 3 8 3" xfId="18965" xr:uid="{00000000-0005-0000-0000-0000164A0000}"/>
    <cellStyle name="Normal 20 2 3 9" xfId="18966" xr:uid="{00000000-0005-0000-0000-0000174A0000}"/>
    <cellStyle name="Normal 20 2 3 9 2" xfId="18967" xr:uid="{00000000-0005-0000-0000-0000184A0000}"/>
    <cellStyle name="Normal 20 2 4" xfId="18968" xr:uid="{00000000-0005-0000-0000-0000194A0000}"/>
    <cellStyle name="Normal 20 2 4 2" xfId="18969" xr:uid="{00000000-0005-0000-0000-00001A4A0000}"/>
    <cellStyle name="Normal 20 2 4 2 2" xfId="18970" xr:uid="{00000000-0005-0000-0000-00001B4A0000}"/>
    <cellStyle name="Normal 20 2 4 2 2 2" xfId="18971" xr:uid="{00000000-0005-0000-0000-00001C4A0000}"/>
    <cellStyle name="Normal 20 2 4 2 2 2 2" xfId="18972" xr:uid="{00000000-0005-0000-0000-00001D4A0000}"/>
    <cellStyle name="Normal 20 2 4 2 2 3" xfId="18973" xr:uid="{00000000-0005-0000-0000-00001E4A0000}"/>
    <cellStyle name="Normal 20 2 4 2 3" xfId="18974" xr:uid="{00000000-0005-0000-0000-00001F4A0000}"/>
    <cellStyle name="Normal 20 2 4 2 3 2" xfId="18975" xr:uid="{00000000-0005-0000-0000-0000204A0000}"/>
    <cellStyle name="Normal 20 2 4 2 3 2 2" xfId="18976" xr:uid="{00000000-0005-0000-0000-0000214A0000}"/>
    <cellStyle name="Normal 20 2 4 2 3 3" xfId="18977" xr:uid="{00000000-0005-0000-0000-0000224A0000}"/>
    <cellStyle name="Normal 20 2 4 2 4" xfId="18978" xr:uid="{00000000-0005-0000-0000-0000234A0000}"/>
    <cellStyle name="Normal 20 2 4 2 4 2" xfId="18979" xr:uid="{00000000-0005-0000-0000-0000244A0000}"/>
    <cellStyle name="Normal 20 2 4 2 4 2 2" xfId="18980" xr:uid="{00000000-0005-0000-0000-0000254A0000}"/>
    <cellStyle name="Normal 20 2 4 2 4 3" xfId="18981" xr:uid="{00000000-0005-0000-0000-0000264A0000}"/>
    <cellStyle name="Normal 20 2 4 2 5" xfId="18982" xr:uid="{00000000-0005-0000-0000-0000274A0000}"/>
    <cellStyle name="Normal 20 2 4 2 5 2" xfId="18983" xr:uid="{00000000-0005-0000-0000-0000284A0000}"/>
    <cellStyle name="Normal 20 2 4 2 6" xfId="18984" xr:uid="{00000000-0005-0000-0000-0000294A0000}"/>
    <cellStyle name="Normal 20 2 4 2 6 2" xfId="18985" xr:uid="{00000000-0005-0000-0000-00002A4A0000}"/>
    <cellStyle name="Normal 20 2 4 2 7" xfId="18986" xr:uid="{00000000-0005-0000-0000-00002B4A0000}"/>
    <cellStyle name="Normal 20 2 4 3" xfId="18987" xr:uid="{00000000-0005-0000-0000-00002C4A0000}"/>
    <cellStyle name="Normal 20 2 4 3 2" xfId="18988" xr:uid="{00000000-0005-0000-0000-00002D4A0000}"/>
    <cellStyle name="Normal 20 2 4 3 2 2" xfId="18989" xr:uid="{00000000-0005-0000-0000-00002E4A0000}"/>
    <cellStyle name="Normal 20 2 4 3 2 2 2" xfId="18990" xr:uid="{00000000-0005-0000-0000-00002F4A0000}"/>
    <cellStyle name="Normal 20 2 4 3 2 3" xfId="18991" xr:uid="{00000000-0005-0000-0000-0000304A0000}"/>
    <cellStyle name="Normal 20 2 4 3 3" xfId="18992" xr:uid="{00000000-0005-0000-0000-0000314A0000}"/>
    <cellStyle name="Normal 20 2 4 3 3 2" xfId="18993" xr:uid="{00000000-0005-0000-0000-0000324A0000}"/>
    <cellStyle name="Normal 20 2 4 3 3 2 2" xfId="18994" xr:uid="{00000000-0005-0000-0000-0000334A0000}"/>
    <cellStyle name="Normal 20 2 4 3 3 3" xfId="18995" xr:uid="{00000000-0005-0000-0000-0000344A0000}"/>
    <cellStyle name="Normal 20 2 4 3 4" xfId="18996" xr:uid="{00000000-0005-0000-0000-0000354A0000}"/>
    <cellStyle name="Normal 20 2 4 3 4 2" xfId="18997" xr:uid="{00000000-0005-0000-0000-0000364A0000}"/>
    <cellStyle name="Normal 20 2 4 3 4 2 2" xfId="18998" xr:uid="{00000000-0005-0000-0000-0000374A0000}"/>
    <cellStyle name="Normal 20 2 4 3 4 3" xfId="18999" xr:uid="{00000000-0005-0000-0000-0000384A0000}"/>
    <cellStyle name="Normal 20 2 4 3 5" xfId="19000" xr:uid="{00000000-0005-0000-0000-0000394A0000}"/>
    <cellStyle name="Normal 20 2 4 3 5 2" xfId="19001" xr:uid="{00000000-0005-0000-0000-00003A4A0000}"/>
    <cellStyle name="Normal 20 2 4 3 6" xfId="19002" xr:uid="{00000000-0005-0000-0000-00003B4A0000}"/>
    <cellStyle name="Normal 20 2 4 3 6 2" xfId="19003" xr:uid="{00000000-0005-0000-0000-00003C4A0000}"/>
    <cellStyle name="Normal 20 2 4 3 7" xfId="19004" xr:uid="{00000000-0005-0000-0000-00003D4A0000}"/>
    <cellStyle name="Normal 20 2 4 4" xfId="19005" xr:uid="{00000000-0005-0000-0000-00003E4A0000}"/>
    <cellStyle name="Normal 20 2 4 4 2" xfId="19006" xr:uid="{00000000-0005-0000-0000-00003F4A0000}"/>
    <cellStyle name="Normal 20 2 4 4 2 2" xfId="19007" xr:uid="{00000000-0005-0000-0000-0000404A0000}"/>
    <cellStyle name="Normal 20 2 4 4 3" xfId="19008" xr:uid="{00000000-0005-0000-0000-0000414A0000}"/>
    <cellStyle name="Normal 20 2 4 5" xfId="19009" xr:uid="{00000000-0005-0000-0000-0000424A0000}"/>
    <cellStyle name="Normal 20 2 4 5 2" xfId="19010" xr:uid="{00000000-0005-0000-0000-0000434A0000}"/>
    <cellStyle name="Normal 20 2 4 5 2 2" xfId="19011" xr:uid="{00000000-0005-0000-0000-0000444A0000}"/>
    <cellStyle name="Normal 20 2 4 5 3" xfId="19012" xr:uid="{00000000-0005-0000-0000-0000454A0000}"/>
    <cellStyle name="Normal 20 2 4 6" xfId="19013" xr:uid="{00000000-0005-0000-0000-0000464A0000}"/>
    <cellStyle name="Normal 20 2 4 6 2" xfId="19014" xr:uid="{00000000-0005-0000-0000-0000474A0000}"/>
    <cellStyle name="Normal 20 2 4 6 2 2" xfId="19015" xr:uid="{00000000-0005-0000-0000-0000484A0000}"/>
    <cellStyle name="Normal 20 2 4 6 3" xfId="19016" xr:uid="{00000000-0005-0000-0000-0000494A0000}"/>
    <cellStyle name="Normal 20 2 4 7" xfId="19017" xr:uid="{00000000-0005-0000-0000-00004A4A0000}"/>
    <cellStyle name="Normal 20 2 4 7 2" xfId="19018" xr:uid="{00000000-0005-0000-0000-00004B4A0000}"/>
    <cellStyle name="Normal 20 2 4 8" xfId="19019" xr:uid="{00000000-0005-0000-0000-00004C4A0000}"/>
    <cellStyle name="Normal 20 2 4 8 2" xfId="19020" xr:uid="{00000000-0005-0000-0000-00004D4A0000}"/>
    <cellStyle name="Normal 20 2 4 9" xfId="19021" xr:uid="{00000000-0005-0000-0000-00004E4A0000}"/>
    <cellStyle name="Normal 20 2 5" xfId="19022" xr:uid="{00000000-0005-0000-0000-00004F4A0000}"/>
    <cellStyle name="Normal 20 2 5 2" xfId="19023" xr:uid="{00000000-0005-0000-0000-0000504A0000}"/>
    <cellStyle name="Normal 20 2 5 2 2" xfId="19024" xr:uid="{00000000-0005-0000-0000-0000514A0000}"/>
    <cellStyle name="Normal 20 2 5 2 2 2" xfId="19025" xr:uid="{00000000-0005-0000-0000-0000524A0000}"/>
    <cellStyle name="Normal 20 2 5 2 2 2 2" xfId="19026" xr:uid="{00000000-0005-0000-0000-0000534A0000}"/>
    <cellStyle name="Normal 20 2 5 2 2 3" xfId="19027" xr:uid="{00000000-0005-0000-0000-0000544A0000}"/>
    <cellStyle name="Normal 20 2 5 2 3" xfId="19028" xr:uid="{00000000-0005-0000-0000-0000554A0000}"/>
    <cellStyle name="Normal 20 2 5 2 3 2" xfId="19029" xr:uid="{00000000-0005-0000-0000-0000564A0000}"/>
    <cellStyle name="Normal 20 2 5 2 3 2 2" xfId="19030" xr:uid="{00000000-0005-0000-0000-0000574A0000}"/>
    <cellStyle name="Normal 20 2 5 2 3 3" xfId="19031" xr:uid="{00000000-0005-0000-0000-0000584A0000}"/>
    <cellStyle name="Normal 20 2 5 2 4" xfId="19032" xr:uid="{00000000-0005-0000-0000-0000594A0000}"/>
    <cellStyle name="Normal 20 2 5 2 4 2" xfId="19033" xr:uid="{00000000-0005-0000-0000-00005A4A0000}"/>
    <cellStyle name="Normal 20 2 5 2 4 2 2" xfId="19034" xr:uid="{00000000-0005-0000-0000-00005B4A0000}"/>
    <cellStyle name="Normal 20 2 5 2 4 3" xfId="19035" xr:uid="{00000000-0005-0000-0000-00005C4A0000}"/>
    <cellStyle name="Normal 20 2 5 2 5" xfId="19036" xr:uid="{00000000-0005-0000-0000-00005D4A0000}"/>
    <cellStyle name="Normal 20 2 5 2 5 2" xfId="19037" xr:uid="{00000000-0005-0000-0000-00005E4A0000}"/>
    <cellStyle name="Normal 20 2 5 2 6" xfId="19038" xr:uid="{00000000-0005-0000-0000-00005F4A0000}"/>
    <cellStyle name="Normal 20 2 5 2 6 2" xfId="19039" xr:uid="{00000000-0005-0000-0000-0000604A0000}"/>
    <cellStyle name="Normal 20 2 5 2 7" xfId="19040" xr:uid="{00000000-0005-0000-0000-0000614A0000}"/>
    <cellStyle name="Normal 20 2 5 3" xfId="19041" xr:uid="{00000000-0005-0000-0000-0000624A0000}"/>
    <cellStyle name="Normal 20 2 5 3 2" xfId="19042" xr:uid="{00000000-0005-0000-0000-0000634A0000}"/>
    <cellStyle name="Normal 20 2 5 3 2 2" xfId="19043" xr:uid="{00000000-0005-0000-0000-0000644A0000}"/>
    <cellStyle name="Normal 20 2 5 3 3" xfId="19044" xr:uid="{00000000-0005-0000-0000-0000654A0000}"/>
    <cellStyle name="Normal 20 2 5 4" xfId="19045" xr:uid="{00000000-0005-0000-0000-0000664A0000}"/>
    <cellStyle name="Normal 20 2 5 4 2" xfId="19046" xr:uid="{00000000-0005-0000-0000-0000674A0000}"/>
    <cellStyle name="Normal 20 2 5 4 2 2" xfId="19047" xr:uid="{00000000-0005-0000-0000-0000684A0000}"/>
    <cellStyle name="Normal 20 2 5 4 3" xfId="19048" xr:uid="{00000000-0005-0000-0000-0000694A0000}"/>
    <cellStyle name="Normal 20 2 5 5" xfId="19049" xr:uid="{00000000-0005-0000-0000-00006A4A0000}"/>
    <cellStyle name="Normal 20 2 5 5 2" xfId="19050" xr:uid="{00000000-0005-0000-0000-00006B4A0000}"/>
    <cellStyle name="Normal 20 2 5 5 2 2" xfId="19051" xr:uid="{00000000-0005-0000-0000-00006C4A0000}"/>
    <cellStyle name="Normal 20 2 5 5 3" xfId="19052" xr:uid="{00000000-0005-0000-0000-00006D4A0000}"/>
    <cellStyle name="Normal 20 2 5 6" xfId="19053" xr:uid="{00000000-0005-0000-0000-00006E4A0000}"/>
    <cellStyle name="Normal 20 2 5 6 2" xfId="19054" xr:uid="{00000000-0005-0000-0000-00006F4A0000}"/>
    <cellStyle name="Normal 20 2 5 7" xfId="19055" xr:uid="{00000000-0005-0000-0000-0000704A0000}"/>
    <cellStyle name="Normal 20 2 5 7 2" xfId="19056" xr:uid="{00000000-0005-0000-0000-0000714A0000}"/>
    <cellStyle name="Normal 20 2 5 8" xfId="19057" xr:uid="{00000000-0005-0000-0000-0000724A0000}"/>
    <cellStyle name="Normal 20 2 6" xfId="19058" xr:uid="{00000000-0005-0000-0000-0000734A0000}"/>
    <cellStyle name="Normal 20 2 6 2" xfId="19059" xr:uid="{00000000-0005-0000-0000-0000744A0000}"/>
    <cellStyle name="Normal 20 2 6 2 2" xfId="19060" xr:uid="{00000000-0005-0000-0000-0000754A0000}"/>
    <cellStyle name="Normal 20 2 6 2 2 2" xfId="19061" xr:uid="{00000000-0005-0000-0000-0000764A0000}"/>
    <cellStyle name="Normal 20 2 6 2 3" xfId="19062" xr:uid="{00000000-0005-0000-0000-0000774A0000}"/>
    <cellStyle name="Normal 20 2 6 3" xfId="19063" xr:uid="{00000000-0005-0000-0000-0000784A0000}"/>
    <cellStyle name="Normal 20 2 6 3 2" xfId="19064" xr:uid="{00000000-0005-0000-0000-0000794A0000}"/>
    <cellStyle name="Normal 20 2 6 3 2 2" xfId="19065" xr:uid="{00000000-0005-0000-0000-00007A4A0000}"/>
    <cellStyle name="Normal 20 2 6 3 3" xfId="19066" xr:uid="{00000000-0005-0000-0000-00007B4A0000}"/>
    <cellStyle name="Normal 20 2 6 4" xfId="19067" xr:uid="{00000000-0005-0000-0000-00007C4A0000}"/>
    <cellStyle name="Normal 20 2 6 4 2" xfId="19068" xr:uid="{00000000-0005-0000-0000-00007D4A0000}"/>
    <cellStyle name="Normal 20 2 6 4 2 2" xfId="19069" xr:uid="{00000000-0005-0000-0000-00007E4A0000}"/>
    <cellStyle name="Normal 20 2 6 4 3" xfId="19070" xr:uid="{00000000-0005-0000-0000-00007F4A0000}"/>
    <cellStyle name="Normal 20 2 6 5" xfId="19071" xr:uid="{00000000-0005-0000-0000-0000804A0000}"/>
    <cellStyle name="Normal 20 2 6 5 2" xfId="19072" xr:uid="{00000000-0005-0000-0000-0000814A0000}"/>
    <cellStyle name="Normal 20 2 6 6" xfId="19073" xr:uid="{00000000-0005-0000-0000-0000824A0000}"/>
    <cellStyle name="Normal 20 2 6 6 2" xfId="19074" xr:uid="{00000000-0005-0000-0000-0000834A0000}"/>
    <cellStyle name="Normal 20 2 6 7" xfId="19075" xr:uid="{00000000-0005-0000-0000-0000844A0000}"/>
    <cellStyle name="Normal 20 2 7" xfId="19076" xr:uid="{00000000-0005-0000-0000-0000854A0000}"/>
    <cellStyle name="Normal 20 2 7 2" xfId="19077" xr:uid="{00000000-0005-0000-0000-0000864A0000}"/>
    <cellStyle name="Normal 20 2 7 2 2" xfId="19078" xr:uid="{00000000-0005-0000-0000-0000874A0000}"/>
    <cellStyle name="Normal 20 2 7 2 2 2" xfId="19079" xr:uid="{00000000-0005-0000-0000-0000884A0000}"/>
    <cellStyle name="Normal 20 2 7 2 3" xfId="19080" xr:uid="{00000000-0005-0000-0000-0000894A0000}"/>
    <cellStyle name="Normal 20 2 7 3" xfId="19081" xr:uid="{00000000-0005-0000-0000-00008A4A0000}"/>
    <cellStyle name="Normal 20 2 7 3 2" xfId="19082" xr:uid="{00000000-0005-0000-0000-00008B4A0000}"/>
    <cellStyle name="Normal 20 2 7 3 2 2" xfId="19083" xr:uid="{00000000-0005-0000-0000-00008C4A0000}"/>
    <cellStyle name="Normal 20 2 7 3 3" xfId="19084" xr:uid="{00000000-0005-0000-0000-00008D4A0000}"/>
    <cellStyle name="Normal 20 2 7 4" xfId="19085" xr:uid="{00000000-0005-0000-0000-00008E4A0000}"/>
    <cellStyle name="Normal 20 2 7 4 2" xfId="19086" xr:uid="{00000000-0005-0000-0000-00008F4A0000}"/>
    <cellStyle name="Normal 20 2 7 4 2 2" xfId="19087" xr:uid="{00000000-0005-0000-0000-0000904A0000}"/>
    <cellStyle name="Normal 20 2 7 4 3" xfId="19088" xr:uid="{00000000-0005-0000-0000-0000914A0000}"/>
    <cellStyle name="Normal 20 2 7 5" xfId="19089" xr:uid="{00000000-0005-0000-0000-0000924A0000}"/>
    <cellStyle name="Normal 20 2 7 5 2" xfId="19090" xr:uid="{00000000-0005-0000-0000-0000934A0000}"/>
    <cellStyle name="Normal 20 2 7 6" xfId="19091" xr:uid="{00000000-0005-0000-0000-0000944A0000}"/>
    <cellStyle name="Normal 20 2 7 6 2" xfId="19092" xr:uid="{00000000-0005-0000-0000-0000954A0000}"/>
    <cellStyle name="Normal 20 2 7 7" xfId="19093" xr:uid="{00000000-0005-0000-0000-0000964A0000}"/>
    <cellStyle name="Normal 20 2 8" xfId="19094" xr:uid="{00000000-0005-0000-0000-0000974A0000}"/>
    <cellStyle name="Normal 20 2 8 2" xfId="19095" xr:uid="{00000000-0005-0000-0000-0000984A0000}"/>
    <cellStyle name="Normal 20 2 8 2 2" xfId="19096" xr:uid="{00000000-0005-0000-0000-0000994A0000}"/>
    <cellStyle name="Normal 20 2 8 3" xfId="19097" xr:uid="{00000000-0005-0000-0000-00009A4A0000}"/>
    <cellStyle name="Normal 20 2 9" xfId="19098" xr:uid="{00000000-0005-0000-0000-00009B4A0000}"/>
    <cellStyle name="Normal 20 2 9 2" xfId="19099" xr:uid="{00000000-0005-0000-0000-00009C4A0000}"/>
    <cellStyle name="Normal 20 2 9 2 2" xfId="19100" xr:uid="{00000000-0005-0000-0000-00009D4A0000}"/>
    <cellStyle name="Normal 20 2 9 3" xfId="19101" xr:uid="{00000000-0005-0000-0000-00009E4A0000}"/>
    <cellStyle name="Normal 20 2_Confidential Information" xfId="19102" xr:uid="{00000000-0005-0000-0000-00009F4A0000}"/>
    <cellStyle name="Normal 20 3" xfId="19103" xr:uid="{00000000-0005-0000-0000-0000A04A0000}"/>
    <cellStyle name="Normal 20 3 10" xfId="19104" xr:uid="{00000000-0005-0000-0000-0000A14A0000}"/>
    <cellStyle name="Normal 20 3 10 2" xfId="19105" xr:uid="{00000000-0005-0000-0000-0000A24A0000}"/>
    <cellStyle name="Normal 20 3 10 2 2" xfId="19106" xr:uid="{00000000-0005-0000-0000-0000A34A0000}"/>
    <cellStyle name="Normal 20 3 10 3" xfId="19107" xr:uid="{00000000-0005-0000-0000-0000A44A0000}"/>
    <cellStyle name="Normal 20 3 11" xfId="19108" xr:uid="{00000000-0005-0000-0000-0000A54A0000}"/>
    <cellStyle name="Normal 20 3 11 2" xfId="19109" xr:uid="{00000000-0005-0000-0000-0000A64A0000}"/>
    <cellStyle name="Normal 20 3 12" xfId="19110" xr:uid="{00000000-0005-0000-0000-0000A74A0000}"/>
    <cellStyle name="Normal 20 3 12 2" xfId="19111" xr:uid="{00000000-0005-0000-0000-0000A84A0000}"/>
    <cellStyle name="Normal 20 3 13" xfId="19112" xr:uid="{00000000-0005-0000-0000-0000A94A0000}"/>
    <cellStyle name="Normal 20 3 2" xfId="19113" xr:uid="{00000000-0005-0000-0000-0000AA4A0000}"/>
    <cellStyle name="Normal 20 3 2 10" xfId="19114" xr:uid="{00000000-0005-0000-0000-0000AB4A0000}"/>
    <cellStyle name="Normal 20 3 2 10 2" xfId="19115" xr:uid="{00000000-0005-0000-0000-0000AC4A0000}"/>
    <cellStyle name="Normal 20 3 2 11" xfId="19116" xr:uid="{00000000-0005-0000-0000-0000AD4A0000}"/>
    <cellStyle name="Normal 20 3 2 2" xfId="19117" xr:uid="{00000000-0005-0000-0000-0000AE4A0000}"/>
    <cellStyle name="Normal 20 3 2 2 2" xfId="19118" xr:uid="{00000000-0005-0000-0000-0000AF4A0000}"/>
    <cellStyle name="Normal 20 3 2 2 2 2" xfId="19119" xr:uid="{00000000-0005-0000-0000-0000B04A0000}"/>
    <cellStyle name="Normal 20 3 2 2 2 2 2" xfId="19120" xr:uid="{00000000-0005-0000-0000-0000B14A0000}"/>
    <cellStyle name="Normal 20 3 2 2 2 2 2 2" xfId="19121" xr:uid="{00000000-0005-0000-0000-0000B24A0000}"/>
    <cellStyle name="Normal 20 3 2 2 2 2 3" xfId="19122" xr:uid="{00000000-0005-0000-0000-0000B34A0000}"/>
    <cellStyle name="Normal 20 3 2 2 2 3" xfId="19123" xr:uid="{00000000-0005-0000-0000-0000B44A0000}"/>
    <cellStyle name="Normal 20 3 2 2 2 3 2" xfId="19124" xr:uid="{00000000-0005-0000-0000-0000B54A0000}"/>
    <cellStyle name="Normal 20 3 2 2 2 3 2 2" xfId="19125" xr:uid="{00000000-0005-0000-0000-0000B64A0000}"/>
    <cellStyle name="Normal 20 3 2 2 2 3 3" xfId="19126" xr:uid="{00000000-0005-0000-0000-0000B74A0000}"/>
    <cellStyle name="Normal 20 3 2 2 2 4" xfId="19127" xr:uid="{00000000-0005-0000-0000-0000B84A0000}"/>
    <cellStyle name="Normal 20 3 2 2 2 4 2" xfId="19128" xr:uid="{00000000-0005-0000-0000-0000B94A0000}"/>
    <cellStyle name="Normal 20 3 2 2 2 4 2 2" xfId="19129" xr:uid="{00000000-0005-0000-0000-0000BA4A0000}"/>
    <cellStyle name="Normal 20 3 2 2 2 4 3" xfId="19130" xr:uid="{00000000-0005-0000-0000-0000BB4A0000}"/>
    <cellStyle name="Normal 20 3 2 2 2 5" xfId="19131" xr:uid="{00000000-0005-0000-0000-0000BC4A0000}"/>
    <cellStyle name="Normal 20 3 2 2 2 5 2" xfId="19132" xr:uid="{00000000-0005-0000-0000-0000BD4A0000}"/>
    <cellStyle name="Normal 20 3 2 2 2 6" xfId="19133" xr:uid="{00000000-0005-0000-0000-0000BE4A0000}"/>
    <cellStyle name="Normal 20 3 2 2 2 6 2" xfId="19134" xr:uid="{00000000-0005-0000-0000-0000BF4A0000}"/>
    <cellStyle name="Normal 20 3 2 2 2 7" xfId="19135" xr:uid="{00000000-0005-0000-0000-0000C04A0000}"/>
    <cellStyle name="Normal 20 3 2 2 3" xfId="19136" xr:uid="{00000000-0005-0000-0000-0000C14A0000}"/>
    <cellStyle name="Normal 20 3 2 2 3 2" xfId="19137" xr:uid="{00000000-0005-0000-0000-0000C24A0000}"/>
    <cellStyle name="Normal 20 3 2 2 3 2 2" xfId="19138" xr:uid="{00000000-0005-0000-0000-0000C34A0000}"/>
    <cellStyle name="Normal 20 3 2 2 3 2 2 2" xfId="19139" xr:uid="{00000000-0005-0000-0000-0000C44A0000}"/>
    <cellStyle name="Normal 20 3 2 2 3 2 3" xfId="19140" xr:uid="{00000000-0005-0000-0000-0000C54A0000}"/>
    <cellStyle name="Normal 20 3 2 2 3 3" xfId="19141" xr:uid="{00000000-0005-0000-0000-0000C64A0000}"/>
    <cellStyle name="Normal 20 3 2 2 3 3 2" xfId="19142" xr:uid="{00000000-0005-0000-0000-0000C74A0000}"/>
    <cellStyle name="Normal 20 3 2 2 3 3 2 2" xfId="19143" xr:uid="{00000000-0005-0000-0000-0000C84A0000}"/>
    <cellStyle name="Normal 20 3 2 2 3 3 3" xfId="19144" xr:uid="{00000000-0005-0000-0000-0000C94A0000}"/>
    <cellStyle name="Normal 20 3 2 2 3 4" xfId="19145" xr:uid="{00000000-0005-0000-0000-0000CA4A0000}"/>
    <cellStyle name="Normal 20 3 2 2 3 4 2" xfId="19146" xr:uid="{00000000-0005-0000-0000-0000CB4A0000}"/>
    <cellStyle name="Normal 20 3 2 2 3 4 2 2" xfId="19147" xr:uid="{00000000-0005-0000-0000-0000CC4A0000}"/>
    <cellStyle name="Normal 20 3 2 2 3 4 3" xfId="19148" xr:uid="{00000000-0005-0000-0000-0000CD4A0000}"/>
    <cellStyle name="Normal 20 3 2 2 3 5" xfId="19149" xr:uid="{00000000-0005-0000-0000-0000CE4A0000}"/>
    <cellStyle name="Normal 20 3 2 2 3 5 2" xfId="19150" xr:uid="{00000000-0005-0000-0000-0000CF4A0000}"/>
    <cellStyle name="Normal 20 3 2 2 3 6" xfId="19151" xr:uid="{00000000-0005-0000-0000-0000D04A0000}"/>
    <cellStyle name="Normal 20 3 2 2 3 6 2" xfId="19152" xr:uid="{00000000-0005-0000-0000-0000D14A0000}"/>
    <cellStyle name="Normal 20 3 2 2 3 7" xfId="19153" xr:uid="{00000000-0005-0000-0000-0000D24A0000}"/>
    <cellStyle name="Normal 20 3 2 2 4" xfId="19154" xr:uid="{00000000-0005-0000-0000-0000D34A0000}"/>
    <cellStyle name="Normal 20 3 2 2 4 2" xfId="19155" xr:uid="{00000000-0005-0000-0000-0000D44A0000}"/>
    <cellStyle name="Normal 20 3 2 2 4 2 2" xfId="19156" xr:uid="{00000000-0005-0000-0000-0000D54A0000}"/>
    <cellStyle name="Normal 20 3 2 2 4 3" xfId="19157" xr:uid="{00000000-0005-0000-0000-0000D64A0000}"/>
    <cellStyle name="Normal 20 3 2 2 5" xfId="19158" xr:uid="{00000000-0005-0000-0000-0000D74A0000}"/>
    <cellStyle name="Normal 20 3 2 2 5 2" xfId="19159" xr:uid="{00000000-0005-0000-0000-0000D84A0000}"/>
    <cellStyle name="Normal 20 3 2 2 5 2 2" xfId="19160" xr:uid="{00000000-0005-0000-0000-0000D94A0000}"/>
    <cellStyle name="Normal 20 3 2 2 5 3" xfId="19161" xr:uid="{00000000-0005-0000-0000-0000DA4A0000}"/>
    <cellStyle name="Normal 20 3 2 2 6" xfId="19162" xr:uid="{00000000-0005-0000-0000-0000DB4A0000}"/>
    <cellStyle name="Normal 20 3 2 2 6 2" xfId="19163" xr:uid="{00000000-0005-0000-0000-0000DC4A0000}"/>
    <cellStyle name="Normal 20 3 2 2 6 2 2" xfId="19164" xr:uid="{00000000-0005-0000-0000-0000DD4A0000}"/>
    <cellStyle name="Normal 20 3 2 2 6 3" xfId="19165" xr:uid="{00000000-0005-0000-0000-0000DE4A0000}"/>
    <cellStyle name="Normal 20 3 2 2 7" xfId="19166" xr:uid="{00000000-0005-0000-0000-0000DF4A0000}"/>
    <cellStyle name="Normal 20 3 2 2 7 2" xfId="19167" xr:uid="{00000000-0005-0000-0000-0000E04A0000}"/>
    <cellStyle name="Normal 20 3 2 2 8" xfId="19168" xr:uid="{00000000-0005-0000-0000-0000E14A0000}"/>
    <cellStyle name="Normal 20 3 2 2 8 2" xfId="19169" xr:uid="{00000000-0005-0000-0000-0000E24A0000}"/>
    <cellStyle name="Normal 20 3 2 2 9" xfId="19170" xr:uid="{00000000-0005-0000-0000-0000E34A0000}"/>
    <cellStyle name="Normal 20 3 2 3" xfId="19171" xr:uid="{00000000-0005-0000-0000-0000E44A0000}"/>
    <cellStyle name="Normal 20 3 2 3 2" xfId="19172" xr:uid="{00000000-0005-0000-0000-0000E54A0000}"/>
    <cellStyle name="Normal 20 3 2 3 2 2" xfId="19173" xr:uid="{00000000-0005-0000-0000-0000E64A0000}"/>
    <cellStyle name="Normal 20 3 2 3 2 2 2" xfId="19174" xr:uid="{00000000-0005-0000-0000-0000E74A0000}"/>
    <cellStyle name="Normal 20 3 2 3 2 2 2 2" xfId="19175" xr:uid="{00000000-0005-0000-0000-0000E84A0000}"/>
    <cellStyle name="Normal 20 3 2 3 2 2 3" xfId="19176" xr:uid="{00000000-0005-0000-0000-0000E94A0000}"/>
    <cellStyle name="Normal 20 3 2 3 2 3" xfId="19177" xr:uid="{00000000-0005-0000-0000-0000EA4A0000}"/>
    <cellStyle name="Normal 20 3 2 3 2 3 2" xfId="19178" xr:uid="{00000000-0005-0000-0000-0000EB4A0000}"/>
    <cellStyle name="Normal 20 3 2 3 2 3 2 2" xfId="19179" xr:uid="{00000000-0005-0000-0000-0000EC4A0000}"/>
    <cellStyle name="Normal 20 3 2 3 2 3 3" xfId="19180" xr:uid="{00000000-0005-0000-0000-0000ED4A0000}"/>
    <cellStyle name="Normal 20 3 2 3 2 4" xfId="19181" xr:uid="{00000000-0005-0000-0000-0000EE4A0000}"/>
    <cellStyle name="Normal 20 3 2 3 2 4 2" xfId="19182" xr:uid="{00000000-0005-0000-0000-0000EF4A0000}"/>
    <cellStyle name="Normal 20 3 2 3 2 4 2 2" xfId="19183" xr:uid="{00000000-0005-0000-0000-0000F04A0000}"/>
    <cellStyle name="Normal 20 3 2 3 2 4 3" xfId="19184" xr:uid="{00000000-0005-0000-0000-0000F14A0000}"/>
    <cellStyle name="Normal 20 3 2 3 2 5" xfId="19185" xr:uid="{00000000-0005-0000-0000-0000F24A0000}"/>
    <cellStyle name="Normal 20 3 2 3 2 5 2" xfId="19186" xr:uid="{00000000-0005-0000-0000-0000F34A0000}"/>
    <cellStyle name="Normal 20 3 2 3 2 6" xfId="19187" xr:uid="{00000000-0005-0000-0000-0000F44A0000}"/>
    <cellStyle name="Normal 20 3 2 3 2 6 2" xfId="19188" xr:uid="{00000000-0005-0000-0000-0000F54A0000}"/>
    <cellStyle name="Normal 20 3 2 3 2 7" xfId="19189" xr:uid="{00000000-0005-0000-0000-0000F64A0000}"/>
    <cellStyle name="Normal 20 3 2 3 3" xfId="19190" xr:uid="{00000000-0005-0000-0000-0000F74A0000}"/>
    <cellStyle name="Normal 20 3 2 3 3 2" xfId="19191" xr:uid="{00000000-0005-0000-0000-0000F84A0000}"/>
    <cellStyle name="Normal 20 3 2 3 3 2 2" xfId="19192" xr:uid="{00000000-0005-0000-0000-0000F94A0000}"/>
    <cellStyle name="Normal 20 3 2 3 3 3" xfId="19193" xr:uid="{00000000-0005-0000-0000-0000FA4A0000}"/>
    <cellStyle name="Normal 20 3 2 3 4" xfId="19194" xr:uid="{00000000-0005-0000-0000-0000FB4A0000}"/>
    <cellStyle name="Normal 20 3 2 3 4 2" xfId="19195" xr:uid="{00000000-0005-0000-0000-0000FC4A0000}"/>
    <cellStyle name="Normal 20 3 2 3 4 2 2" xfId="19196" xr:uid="{00000000-0005-0000-0000-0000FD4A0000}"/>
    <cellStyle name="Normal 20 3 2 3 4 3" xfId="19197" xr:uid="{00000000-0005-0000-0000-0000FE4A0000}"/>
    <cellStyle name="Normal 20 3 2 3 5" xfId="19198" xr:uid="{00000000-0005-0000-0000-0000FF4A0000}"/>
    <cellStyle name="Normal 20 3 2 3 5 2" xfId="19199" xr:uid="{00000000-0005-0000-0000-0000004B0000}"/>
    <cellStyle name="Normal 20 3 2 3 5 2 2" xfId="19200" xr:uid="{00000000-0005-0000-0000-0000014B0000}"/>
    <cellStyle name="Normal 20 3 2 3 5 3" xfId="19201" xr:uid="{00000000-0005-0000-0000-0000024B0000}"/>
    <cellStyle name="Normal 20 3 2 3 6" xfId="19202" xr:uid="{00000000-0005-0000-0000-0000034B0000}"/>
    <cellStyle name="Normal 20 3 2 3 6 2" xfId="19203" xr:uid="{00000000-0005-0000-0000-0000044B0000}"/>
    <cellStyle name="Normal 20 3 2 3 7" xfId="19204" xr:uid="{00000000-0005-0000-0000-0000054B0000}"/>
    <cellStyle name="Normal 20 3 2 3 7 2" xfId="19205" xr:uid="{00000000-0005-0000-0000-0000064B0000}"/>
    <cellStyle name="Normal 20 3 2 3 8" xfId="19206" xr:uid="{00000000-0005-0000-0000-0000074B0000}"/>
    <cellStyle name="Normal 20 3 2 4" xfId="19207" xr:uid="{00000000-0005-0000-0000-0000084B0000}"/>
    <cellStyle name="Normal 20 3 2 4 2" xfId="19208" xr:uid="{00000000-0005-0000-0000-0000094B0000}"/>
    <cellStyle name="Normal 20 3 2 4 2 2" xfId="19209" xr:uid="{00000000-0005-0000-0000-00000A4B0000}"/>
    <cellStyle name="Normal 20 3 2 4 2 2 2" xfId="19210" xr:uid="{00000000-0005-0000-0000-00000B4B0000}"/>
    <cellStyle name="Normal 20 3 2 4 2 3" xfId="19211" xr:uid="{00000000-0005-0000-0000-00000C4B0000}"/>
    <cellStyle name="Normal 20 3 2 4 3" xfId="19212" xr:uid="{00000000-0005-0000-0000-00000D4B0000}"/>
    <cellStyle name="Normal 20 3 2 4 3 2" xfId="19213" xr:uid="{00000000-0005-0000-0000-00000E4B0000}"/>
    <cellStyle name="Normal 20 3 2 4 3 2 2" xfId="19214" xr:uid="{00000000-0005-0000-0000-00000F4B0000}"/>
    <cellStyle name="Normal 20 3 2 4 3 3" xfId="19215" xr:uid="{00000000-0005-0000-0000-0000104B0000}"/>
    <cellStyle name="Normal 20 3 2 4 4" xfId="19216" xr:uid="{00000000-0005-0000-0000-0000114B0000}"/>
    <cellStyle name="Normal 20 3 2 4 4 2" xfId="19217" xr:uid="{00000000-0005-0000-0000-0000124B0000}"/>
    <cellStyle name="Normal 20 3 2 4 4 2 2" xfId="19218" xr:uid="{00000000-0005-0000-0000-0000134B0000}"/>
    <cellStyle name="Normal 20 3 2 4 4 3" xfId="19219" xr:uid="{00000000-0005-0000-0000-0000144B0000}"/>
    <cellStyle name="Normal 20 3 2 4 5" xfId="19220" xr:uid="{00000000-0005-0000-0000-0000154B0000}"/>
    <cellStyle name="Normal 20 3 2 4 5 2" xfId="19221" xr:uid="{00000000-0005-0000-0000-0000164B0000}"/>
    <cellStyle name="Normal 20 3 2 4 6" xfId="19222" xr:uid="{00000000-0005-0000-0000-0000174B0000}"/>
    <cellStyle name="Normal 20 3 2 4 6 2" xfId="19223" xr:uid="{00000000-0005-0000-0000-0000184B0000}"/>
    <cellStyle name="Normal 20 3 2 4 7" xfId="19224" xr:uid="{00000000-0005-0000-0000-0000194B0000}"/>
    <cellStyle name="Normal 20 3 2 5" xfId="19225" xr:uid="{00000000-0005-0000-0000-00001A4B0000}"/>
    <cellStyle name="Normal 20 3 2 5 2" xfId="19226" xr:uid="{00000000-0005-0000-0000-00001B4B0000}"/>
    <cellStyle name="Normal 20 3 2 5 2 2" xfId="19227" xr:uid="{00000000-0005-0000-0000-00001C4B0000}"/>
    <cellStyle name="Normal 20 3 2 5 2 2 2" xfId="19228" xr:uid="{00000000-0005-0000-0000-00001D4B0000}"/>
    <cellStyle name="Normal 20 3 2 5 2 3" xfId="19229" xr:uid="{00000000-0005-0000-0000-00001E4B0000}"/>
    <cellStyle name="Normal 20 3 2 5 3" xfId="19230" xr:uid="{00000000-0005-0000-0000-00001F4B0000}"/>
    <cellStyle name="Normal 20 3 2 5 3 2" xfId="19231" xr:uid="{00000000-0005-0000-0000-0000204B0000}"/>
    <cellStyle name="Normal 20 3 2 5 3 2 2" xfId="19232" xr:uid="{00000000-0005-0000-0000-0000214B0000}"/>
    <cellStyle name="Normal 20 3 2 5 3 3" xfId="19233" xr:uid="{00000000-0005-0000-0000-0000224B0000}"/>
    <cellStyle name="Normal 20 3 2 5 4" xfId="19234" xr:uid="{00000000-0005-0000-0000-0000234B0000}"/>
    <cellStyle name="Normal 20 3 2 5 4 2" xfId="19235" xr:uid="{00000000-0005-0000-0000-0000244B0000}"/>
    <cellStyle name="Normal 20 3 2 5 4 2 2" xfId="19236" xr:uid="{00000000-0005-0000-0000-0000254B0000}"/>
    <cellStyle name="Normal 20 3 2 5 4 3" xfId="19237" xr:uid="{00000000-0005-0000-0000-0000264B0000}"/>
    <cellStyle name="Normal 20 3 2 5 5" xfId="19238" xr:uid="{00000000-0005-0000-0000-0000274B0000}"/>
    <cellStyle name="Normal 20 3 2 5 5 2" xfId="19239" xr:uid="{00000000-0005-0000-0000-0000284B0000}"/>
    <cellStyle name="Normal 20 3 2 5 6" xfId="19240" xr:uid="{00000000-0005-0000-0000-0000294B0000}"/>
    <cellStyle name="Normal 20 3 2 5 6 2" xfId="19241" xr:uid="{00000000-0005-0000-0000-00002A4B0000}"/>
    <cellStyle name="Normal 20 3 2 5 7" xfId="19242" xr:uid="{00000000-0005-0000-0000-00002B4B0000}"/>
    <cellStyle name="Normal 20 3 2 6" xfId="19243" xr:uid="{00000000-0005-0000-0000-00002C4B0000}"/>
    <cellStyle name="Normal 20 3 2 6 2" xfId="19244" xr:uid="{00000000-0005-0000-0000-00002D4B0000}"/>
    <cellStyle name="Normal 20 3 2 6 2 2" xfId="19245" xr:uid="{00000000-0005-0000-0000-00002E4B0000}"/>
    <cellStyle name="Normal 20 3 2 6 3" xfId="19246" xr:uid="{00000000-0005-0000-0000-00002F4B0000}"/>
    <cellStyle name="Normal 20 3 2 7" xfId="19247" xr:uid="{00000000-0005-0000-0000-0000304B0000}"/>
    <cellStyle name="Normal 20 3 2 7 2" xfId="19248" xr:uid="{00000000-0005-0000-0000-0000314B0000}"/>
    <cellStyle name="Normal 20 3 2 7 2 2" xfId="19249" xr:uid="{00000000-0005-0000-0000-0000324B0000}"/>
    <cellStyle name="Normal 20 3 2 7 3" xfId="19250" xr:uid="{00000000-0005-0000-0000-0000334B0000}"/>
    <cellStyle name="Normal 20 3 2 8" xfId="19251" xr:uid="{00000000-0005-0000-0000-0000344B0000}"/>
    <cellStyle name="Normal 20 3 2 8 2" xfId="19252" xr:uid="{00000000-0005-0000-0000-0000354B0000}"/>
    <cellStyle name="Normal 20 3 2 8 2 2" xfId="19253" xr:uid="{00000000-0005-0000-0000-0000364B0000}"/>
    <cellStyle name="Normal 20 3 2 8 3" xfId="19254" xr:uid="{00000000-0005-0000-0000-0000374B0000}"/>
    <cellStyle name="Normal 20 3 2 9" xfId="19255" xr:uid="{00000000-0005-0000-0000-0000384B0000}"/>
    <cellStyle name="Normal 20 3 2 9 2" xfId="19256" xr:uid="{00000000-0005-0000-0000-0000394B0000}"/>
    <cellStyle name="Normal 20 3 3" xfId="19257" xr:uid="{00000000-0005-0000-0000-00003A4B0000}"/>
    <cellStyle name="Normal 20 3 3 10" xfId="19258" xr:uid="{00000000-0005-0000-0000-00003B4B0000}"/>
    <cellStyle name="Normal 20 3 3 10 2" xfId="19259" xr:uid="{00000000-0005-0000-0000-00003C4B0000}"/>
    <cellStyle name="Normal 20 3 3 11" xfId="19260" xr:uid="{00000000-0005-0000-0000-00003D4B0000}"/>
    <cellStyle name="Normal 20 3 3 2" xfId="19261" xr:uid="{00000000-0005-0000-0000-00003E4B0000}"/>
    <cellStyle name="Normal 20 3 3 2 2" xfId="19262" xr:uid="{00000000-0005-0000-0000-00003F4B0000}"/>
    <cellStyle name="Normal 20 3 3 2 2 2" xfId="19263" xr:uid="{00000000-0005-0000-0000-0000404B0000}"/>
    <cellStyle name="Normal 20 3 3 2 2 2 2" xfId="19264" xr:uid="{00000000-0005-0000-0000-0000414B0000}"/>
    <cellStyle name="Normal 20 3 3 2 2 2 2 2" xfId="19265" xr:uid="{00000000-0005-0000-0000-0000424B0000}"/>
    <cellStyle name="Normal 20 3 3 2 2 2 3" xfId="19266" xr:uid="{00000000-0005-0000-0000-0000434B0000}"/>
    <cellStyle name="Normal 20 3 3 2 2 3" xfId="19267" xr:uid="{00000000-0005-0000-0000-0000444B0000}"/>
    <cellStyle name="Normal 20 3 3 2 2 3 2" xfId="19268" xr:uid="{00000000-0005-0000-0000-0000454B0000}"/>
    <cellStyle name="Normal 20 3 3 2 2 3 2 2" xfId="19269" xr:uid="{00000000-0005-0000-0000-0000464B0000}"/>
    <cellStyle name="Normal 20 3 3 2 2 3 3" xfId="19270" xr:uid="{00000000-0005-0000-0000-0000474B0000}"/>
    <cellStyle name="Normal 20 3 3 2 2 4" xfId="19271" xr:uid="{00000000-0005-0000-0000-0000484B0000}"/>
    <cellStyle name="Normal 20 3 3 2 2 4 2" xfId="19272" xr:uid="{00000000-0005-0000-0000-0000494B0000}"/>
    <cellStyle name="Normal 20 3 3 2 2 4 2 2" xfId="19273" xr:uid="{00000000-0005-0000-0000-00004A4B0000}"/>
    <cellStyle name="Normal 20 3 3 2 2 4 3" xfId="19274" xr:uid="{00000000-0005-0000-0000-00004B4B0000}"/>
    <cellStyle name="Normal 20 3 3 2 2 5" xfId="19275" xr:uid="{00000000-0005-0000-0000-00004C4B0000}"/>
    <cellStyle name="Normal 20 3 3 2 2 5 2" xfId="19276" xr:uid="{00000000-0005-0000-0000-00004D4B0000}"/>
    <cellStyle name="Normal 20 3 3 2 2 6" xfId="19277" xr:uid="{00000000-0005-0000-0000-00004E4B0000}"/>
    <cellStyle name="Normal 20 3 3 2 2 6 2" xfId="19278" xr:uid="{00000000-0005-0000-0000-00004F4B0000}"/>
    <cellStyle name="Normal 20 3 3 2 2 7" xfId="19279" xr:uid="{00000000-0005-0000-0000-0000504B0000}"/>
    <cellStyle name="Normal 20 3 3 2 3" xfId="19280" xr:uid="{00000000-0005-0000-0000-0000514B0000}"/>
    <cellStyle name="Normal 20 3 3 2 3 2" xfId="19281" xr:uid="{00000000-0005-0000-0000-0000524B0000}"/>
    <cellStyle name="Normal 20 3 3 2 3 2 2" xfId="19282" xr:uid="{00000000-0005-0000-0000-0000534B0000}"/>
    <cellStyle name="Normal 20 3 3 2 3 2 2 2" xfId="19283" xr:uid="{00000000-0005-0000-0000-0000544B0000}"/>
    <cellStyle name="Normal 20 3 3 2 3 2 3" xfId="19284" xr:uid="{00000000-0005-0000-0000-0000554B0000}"/>
    <cellStyle name="Normal 20 3 3 2 3 3" xfId="19285" xr:uid="{00000000-0005-0000-0000-0000564B0000}"/>
    <cellStyle name="Normal 20 3 3 2 3 3 2" xfId="19286" xr:uid="{00000000-0005-0000-0000-0000574B0000}"/>
    <cellStyle name="Normal 20 3 3 2 3 3 2 2" xfId="19287" xr:uid="{00000000-0005-0000-0000-0000584B0000}"/>
    <cellStyle name="Normal 20 3 3 2 3 3 3" xfId="19288" xr:uid="{00000000-0005-0000-0000-0000594B0000}"/>
    <cellStyle name="Normal 20 3 3 2 3 4" xfId="19289" xr:uid="{00000000-0005-0000-0000-00005A4B0000}"/>
    <cellStyle name="Normal 20 3 3 2 3 4 2" xfId="19290" xr:uid="{00000000-0005-0000-0000-00005B4B0000}"/>
    <cellStyle name="Normal 20 3 3 2 3 4 2 2" xfId="19291" xr:uid="{00000000-0005-0000-0000-00005C4B0000}"/>
    <cellStyle name="Normal 20 3 3 2 3 4 3" xfId="19292" xr:uid="{00000000-0005-0000-0000-00005D4B0000}"/>
    <cellStyle name="Normal 20 3 3 2 3 5" xfId="19293" xr:uid="{00000000-0005-0000-0000-00005E4B0000}"/>
    <cellStyle name="Normal 20 3 3 2 3 5 2" xfId="19294" xr:uid="{00000000-0005-0000-0000-00005F4B0000}"/>
    <cellStyle name="Normal 20 3 3 2 3 6" xfId="19295" xr:uid="{00000000-0005-0000-0000-0000604B0000}"/>
    <cellStyle name="Normal 20 3 3 2 3 6 2" xfId="19296" xr:uid="{00000000-0005-0000-0000-0000614B0000}"/>
    <cellStyle name="Normal 20 3 3 2 3 7" xfId="19297" xr:uid="{00000000-0005-0000-0000-0000624B0000}"/>
    <cellStyle name="Normal 20 3 3 2 4" xfId="19298" xr:uid="{00000000-0005-0000-0000-0000634B0000}"/>
    <cellStyle name="Normal 20 3 3 2 4 2" xfId="19299" xr:uid="{00000000-0005-0000-0000-0000644B0000}"/>
    <cellStyle name="Normal 20 3 3 2 4 2 2" xfId="19300" xr:uid="{00000000-0005-0000-0000-0000654B0000}"/>
    <cellStyle name="Normal 20 3 3 2 4 3" xfId="19301" xr:uid="{00000000-0005-0000-0000-0000664B0000}"/>
    <cellStyle name="Normal 20 3 3 2 5" xfId="19302" xr:uid="{00000000-0005-0000-0000-0000674B0000}"/>
    <cellStyle name="Normal 20 3 3 2 5 2" xfId="19303" xr:uid="{00000000-0005-0000-0000-0000684B0000}"/>
    <cellStyle name="Normal 20 3 3 2 5 2 2" xfId="19304" xr:uid="{00000000-0005-0000-0000-0000694B0000}"/>
    <cellStyle name="Normal 20 3 3 2 5 3" xfId="19305" xr:uid="{00000000-0005-0000-0000-00006A4B0000}"/>
    <cellStyle name="Normal 20 3 3 2 6" xfId="19306" xr:uid="{00000000-0005-0000-0000-00006B4B0000}"/>
    <cellStyle name="Normal 20 3 3 2 6 2" xfId="19307" xr:uid="{00000000-0005-0000-0000-00006C4B0000}"/>
    <cellStyle name="Normal 20 3 3 2 6 2 2" xfId="19308" xr:uid="{00000000-0005-0000-0000-00006D4B0000}"/>
    <cellStyle name="Normal 20 3 3 2 6 3" xfId="19309" xr:uid="{00000000-0005-0000-0000-00006E4B0000}"/>
    <cellStyle name="Normal 20 3 3 2 7" xfId="19310" xr:uid="{00000000-0005-0000-0000-00006F4B0000}"/>
    <cellStyle name="Normal 20 3 3 2 7 2" xfId="19311" xr:uid="{00000000-0005-0000-0000-0000704B0000}"/>
    <cellStyle name="Normal 20 3 3 2 8" xfId="19312" xr:uid="{00000000-0005-0000-0000-0000714B0000}"/>
    <cellStyle name="Normal 20 3 3 2 8 2" xfId="19313" xr:uid="{00000000-0005-0000-0000-0000724B0000}"/>
    <cellStyle name="Normal 20 3 3 2 9" xfId="19314" xr:uid="{00000000-0005-0000-0000-0000734B0000}"/>
    <cellStyle name="Normal 20 3 3 3" xfId="19315" xr:uid="{00000000-0005-0000-0000-0000744B0000}"/>
    <cellStyle name="Normal 20 3 3 3 2" xfId="19316" xr:uid="{00000000-0005-0000-0000-0000754B0000}"/>
    <cellStyle name="Normal 20 3 3 3 2 2" xfId="19317" xr:uid="{00000000-0005-0000-0000-0000764B0000}"/>
    <cellStyle name="Normal 20 3 3 3 2 2 2" xfId="19318" xr:uid="{00000000-0005-0000-0000-0000774B0000}"/>
    <cellStyle name="Normal 20 3 3 3 2 2 2 2" xfId="19319" xr:uid="{00000000-0005-0000-0000-0000784B0000}"/>
    <cellStyle name="Normal 20 3 3 3 2 2 3" xfId="19320" xr:uid="{00000000-0005-0000-0000-0000794B0000}"/>
    <cellStyle name="Normal 20 3 3 3 2 3" xfId="19321" xr:uid="{00000000-0005-0000-0000-00007A4B0000}"/>
    <cellStyle name="Normal 20 3 3 3 2 3 2" xfId="19322" xr:uid="{00000000-0005-0000-0000-00007B4B0000}"/>
    <cellStyle name="Normal 20 3 3 3 2 3 2 2" xfId="19323" xr:uid="{00000000-0005-0000-0000-00007C4B0000}"/>
    <cellStyle name="Normal 20 3 3 3 2 3 3" xfId="19324" xr:uid="{00000000-0005-0000-0000-00007D4B0000}"/>
    <cellStyle name="Normal 20 3 3 3 2 4" xfId="19325" xr:uid="{00000000-0005-0000-0000-00007E4B0000}"/>
    <cellStyle name="Normal 20 3 3 3 2 4 2" xfId="19326" xr:uid="{00000000-0005-0000-0000-00007F4B0000}"/>
    <cellStyle name="Normal 20 3 3 3 2 4 2 2" xfId="19327" xr:uid="{00000000-0005-0000-0000-0000804B0000}"/>
    <cellStyle name="Normal 20 3 3 3 2 4 3" xfId="19328" xr:uid="{00000000-0005-0000-0000-0000814B0000}"/>
    <cellStyle name="Normal 20 3 3 3 2 5" xfId="19329" xr:uid="{00000000-0005-0000-0000-0000824B0000}"/>
    <cellStyle name="Normal 20 3 3 3 2 5 2" xfId="19330" xr:uid="{00000000-0005-0000-0000-0000834B0000}"/>
    <cellStyle name="Normal 20 3 3 3 2 6" xfId="19331" xr:uid="{00000000-0005-0000-0000-0000844B0000}"/>
    <cellStyle name="Normal 20 3 3 3 2 6 2" xfId="19332" xr:uid="{00000000-0005-0000-0000-0000854B0000}"/>
    <cellStyle name="Normal 20 3 3 3 2 7" xfId="19333" xr:uid="{00000000-0005-0000-0000-0000864B0000}"/>
    <cellStyle name="Normal 20 3 3 3 3" xfId="19334" xr:uid="{00000000-0005-0000-0000-0000874B0000}"/>
    <cellStyle name="Normal 20 3 3 3 3 2" xfId="19335" xr:uid="{00000000-0005-0000-0000-0000884B0000}"/>
    <cellStyle name="Normal 20 3 3 3 3 2 2" xfId="19336" xr:uid="{00000000-0005-0000-0000-0000894B0000}"/>
    <cellStyle name="Normal 20 3 3 3 3 3" xfId="19337" xr:uid="{00000000-0005-0000-0000-00008A4B0000}"/>
    <cellStyle name="Normal 20 3 3 3 4" xfId="19338" xr:uid="{00000000-0005-0000-0000-00008B4B0000}"/>
    <cellStyle name="Normal 20 3 3 3 4 2" xfId="19339" xr:uid="{00000000-0005-0000-0000-00008C4B0000}"/>
    <cellStyle name="Normal 20 3 3 3 4 2 2" xfId="19340" xr:uid="{00000000-0005-0000-0000-00008D4B0000}"/>
    <cellStyle name="Normal 20 3 3 3 4 3" xfId="19341" xr:uid="{00000000-0005-0000-0000-00008E4B0000}"/>
    <cellStyle name="Normal 20 3 3 3 5" xfId="19342" xr:uid="{00000000-0005-0000-0000-00008F4B0000}"/>
    <cellStyle name="Normal 20 3 3 3 5 2" xfId="19343" xr:uid="{00000000-0005-0000-0000-0000904B0000}"/>
    <cellStyle name="Normal 20 3 3 3 5 2 2" xfId="19344" xr:uid="{00000000-0005-0000-0000-0000914B0000}"/>
    <cellStyle name="Normal 20 3 3 3 5 3" xfId="19345" xr:uid="{00000000-0005-0000-0000-0000924B0000}"/>
    <cellStyle name="Normal 20 3 3 3 6" xfId="19346" xr:uid="{00000000-0005-0000-0000-0000934B0000}"/>
    <cellStyle name="Normal 20 3 3 3 6 2" xfId="19347" xr:uid="{00000000-0005-0000-0000-0000944B0000}"/>
    <cellStyle name="Normal 20 3 3 3 7" xfId="19348" xr:uid="{00000000-0005-0000-0000-0000954B0000}"/>
    <cellStyle name="Normal 20 3 3 3 7 2" xfId="19349" xr:uid="{00000000-0005-0000-0000-0000964B0000}"/>
    <cellStyle name="Normal 20 3 3 3 8" xfId="19350" xr:uid="{00000000-0005-0000-0000-0000974B0000}"/>
    <cellStyle name="Normal 20 3 3 4" xfId="19351" xr:uid="{00000000-0005-0000-0000-0000984B0000}"/>
    <cellStyle name="Normal 20 3 3 4 2" xfId="19352" xr:uid="{00000000-0005-0000-0000-0000994B0000}"/>
    <cellStyle name="Normal 20 3 3 4 2 2" xfId="19353" xr:uid="{00000000-0005-0000-0000-00009A4B0000}"/>
    <cellStyle name="Normal 20 3 3 4 2 2 2" xfId="19354" xr:uid="{00000000-0005-0000-0000-00009B4B0000}"/>
    <cellStyle name="Normal 20 3 3 4 2 3" xfId="19355" xr:uid="{00000000-0005-0000-0000-00009C4B0000}"/>
    <cellStyle name="Normal 20 3 3 4 3" xfId="19356" xr:uid="{00000000-0005-0000-0000-00009D4B0000}"/>
    <cellStyle name="Normal 20 3 3 4 3 2" xfId="19357" xr:uid="{00000000-0005-0000-0000-00009E4B0000}"/>
    <cellStyle name="Normal 20 3 3 4 3 2 2" xfId="19358" xr:uid="{00000000-0005-0000-0000-00009F4B0000}"/>
    <cellStyle name="Normal 20 3 3 4 3 3" xfId="19359" xr:uid="{00000000-0005-0000-0000-0000A04B0000}"/>
    <cellStyle name="Normal 20 3 3 4 4" xfId="19360" xr:uid="{00000000-0005-0000-0000-0000A14B0000}"/>
    <cellStyle name="Normal 20 3 3 4 4 2" xfId="19361" xr:uid="{00000000-0005-0000-0000-0000A24B0000}"/>
    <cellStyle name="Normal 20 3 3 4 4 2 2" xfId="19362" xr:uid="{00000000-0005-0000-0000-0000A34B0000}"/>
    <cellStyle name="Normal 20 3 3 4 4 3" xfId="19363" xr:uid="{00000000-0005-0000-0000-0000A44B0000}"/>
    <cellStyle name="Normal 20 3 3 4 5" xfId="19364" xr:uid="{00000000-0005-0000-0000-0000A54B0000}"/>
    <cellStyle name="Normal 20 3 3 4 5 2" xfId="19365" xr:uid="{00000000-0005-0000-0000-0000A64B0000}"/>
    <cellStyle name="Normal 20 3 3 4 6" xfId="19366" xr:uid="{00000000-0005-0000-0000-0000A74B0000}"/>
    <cellStyle name="Normal 20 3 3 4 6 2" xfId="19367" xr:uid="{00000000-0005-0000-0000-0000A84B0000}"/>
    <cellStyle name="Normal 20 3 3 4 7" xfId="19368" xr:uid="{00000000-0005-0000-0000-0000A94B0000}"/>
    <cellStyle name="Normal 20 3 3 5" xfId="19369" xr:uid="{00000000-0005-0000-0000-0000AA4B0000}"/>
    <cellStyle name="Normal 20 3 3 5 2" xfId="19370" xr:uid="{00000000-0005-0000-0000-0000AB4B0000}"/>
    <cellStyle name="Normal 20 3 3 5 2 2" xfId="19371" xr:uid="{00000000-0005-0000-0000-0000AC4B0000}"/>
    <cellStyle name="Normal 20 3 3 5 2 2 2" xfId="19372" xr:uid="{00000000-0005-0000-0000-0000AD4B0000}"/>
    <cellStyle name="Normal 20 3 3 5 2 3" xfId="19373" xr:uid="{00000000-0005-0000-0000-0000AE4B0000}"/>
    <cellStyle name="Normal 20 3 3 5 3" xfId="19374" xr:uid="{00000000-0005-0000-0000-0000AF4B0000}"/>
    <cellStyle name="Normal 20 3 3 5 3 2" xfId="19375" xr:uid="{00000000-0005-0000-0000-0000B04B0000}"/>
    <cellStyle name="Normal 20 3 3 5 3 2 2" xfId="19376" xr:uid="{00000000-0005-0000-0000-0000B14B0000}"/>
    <cellStyle name="Normal 20 3 3 5 3 3" xfId="19377" xr:uid="{00000000-0005-0000-0000-0000B24B0000}"/>
    <cellStyle name="Normal 20 3 3 5 4" xfId="19378" xr:uid="{00000000-0005-0000-0000-0000B34B0000}"/>
    <cellStyle name="Normal 20 3 3 5 4 2" xfId="19379" xr:uid="{00000000-0005-0000-0000-0000B44B0000}"/>
    <cellStyle name="Normal 20 3 3 5 4 2 2" xfId="19380" xr:uid="{00000000-0005-0000-0000-0000B54B0000}"/>
    <cellStyle name="Normal 20 3 3 5 4 3" xfId="19381" xr:uid="{00000000-0005-0000-0000-0000B64B0000}"/>
    <cellStyle name="Normal 20 3 3 5 5" xfId="19382" xr:uid="{00000000-0005-0000-0000-0000B74B0000}"/>
    <cellStyle name="Normal 20 3 3 5 5 2" xfId="19383" xr:uid="{00000000-0005-0000-0000-0000B84B0000}"/>
    <cellStyle name="Normal 20 3 3 5 6" xfId="19384" xr:uid="{00000000-0005-0000-0000-0000B94B0000}"/>
    <cellStyle name="Normal 20 3 3 5 6 2" xfId="19385" xr:uid="{00000000-0005-0000-0000-0000BA4B0000}"/>
    <cellStyle name="Normal 20 3 3 5 7" xfId="19386" xr:uid="{00000000-0005-0000-0000-0000BB4B0000}"/>
    <cellStyle name="Normal 20 3 3 6" xfId="19387" xr:uid="{00000000-0005-0000-0000-0000BC4B0000}"/>
    <cellStyle name="Normal 20 3 3 6 2" xfId="19388" xr:uid="{00000000-0005-0000-0000-0000BD4B0000}"/>
    <cellStyle name="Normal 20 3 3 6 2 2" xfId="19389" xr:uid="{00000000-0005-0000-0000-0000BE4B0000}"/>
    <cellStyle name="Normal 20 3 3 6 3" xfId="19390" xr:uid="{00000000-0005-0000-0000-0000BF4B0000}"/>
    <cellStyle name="Normal 20 3 3 7" xfId="19391" xr:uid="{00000000-0005-0000-0000-0000C04B0000}"/>
    <cellStyle name="Normal 20 3 3 7 2" xfId="19392" xr:uid="{00000000-0005-0000-0000-0000C14B0000}"/>
    <cellStyle name="Normal 20 3 3 7 2 2" xfId="19393" xr:uid="{00000000-0005-0000-0000-0000C24B0000}"/>
    <cellStyle name="Normal 20 3 3 7 3" xfId="19394" xr:uid="{00000000-0005-0000-0000-0000C34B0000}"/>
    <cellStyle name="Normal 20 3 3 8" xfId="19395" xr:uid="{00000000-0005-0000-0000-0000C44B0000}"/>
    <cellStyle name="Normal 20 3 3 8 2" xfId="19396" xr:uid="{00000000-0005-0000-0000-0000C54B0000}"/>
    <cellStyle name="Normal 20 3 3 8 2 2" xfId="19397" xr:uid="{00000000-0005-0000-0000-0000C64B0000}"/>
    <cellStyle name="Normal 20 3 3 8 3" xfId="19398" xr:uid="{00000000-0005-0000-0000-0000C74B0000}"/>
    <cellStyle name="Normal 20 3 3 9" xfId="19399" xr:uid="{00000000-0005-0000-0000-0000C84B0000}"/>
    <cellStyle name="Normal 20 3 3 9 2" xfId="19400" xr:uid="{00000000-0005-0000-0000-0000C94B0000}"/>
    <cellStyle name="Normal 20 3 4" xfId="19401" xr:uid="{00000000-0005-0000-0000-0000CA4B0000}"/>
    <cellStyle name="Normal 20 3 4 2" xfId="19402" xr:uid="{00000000-0005-0000-0000-0000CB4B0000}"/>
    <cellStyle name="Normal 20 3 4 2 2" xfId="19403" xr:uid="{00000000-0005-0000-0000-0000CC4B0000}"/>
    <cellStyle name="Normal 20 3 4 2 2 2" xfId="19404" xr:uid="{00000000-0005-0000-0000-0000CD4B0000}"/>
    <cellStyle name="Normal 20 3 4 2 2 2 2" xfId="19405" xr:uid="{00000000-0005-0000-0000-0000CE4B0000}"/>
    <cellStyle name="Normal 20 3 4 2 2 3" xfId="19406" xr:uid="{00000000-0005-0000-0000-0000CF4B0000}"/>
    <cellStyle name="Normal 20 3 4 2 3" xfId="19407" xr:uid="{00000000-0005-0000-0000-0000D04B0000}"/>
    <cellStyle name="Normal 20 3 4 2 3 2" xfId="19408" xr:uid="{00000000-0005-0000-0000-0000D14B0000}"/>
    <cellStyle name="Normal 20 3 4 2 3 2 2" xfId="19409" xr:uid="{00000000-0005-0000-0000-0000D24B0000}"/>
    <cellStyle name="Normal 20 3 4 2 3 3" xfId="19410" xr:uid="{00000000-0005-0000-0000-0000D34B0000}"/>
    <cellStyle name="Normal 20 3 4 2 4" xfId="19411" xr:uid="{00000000-0005-0000-0000-0000D44B0000}"/>
    <cellStyle name="Normal 20 3 4 2 4 2" xfId="19412" xr:uid="{00000000-0005-0000-0000-0000D54B0000}"/>
    <cellStyle name="Normal 20 3 4 2 4 2 2" xfId="19413" xr:uid="{00000000-0005-0000-0000-0000D64B0000}"/>
    <cellStyle name="Normal 20 3 4 2 4 3" xfId="19414" xr:uid="{00000000-0005-0000-0000-0000D74B0000}"/>
    <cellStyle name="Normal 20 3 4 2 5" xfId="19415" xr:uid="{00000000-0005-0000-0000-0000D84B0000}"/>
    <cellStyle name="Normal 20 3 4 2 5 2" xfId="19416" xr:uid="{00000000-0005-0000-0000-0000D94B0000}"/>
    <cellStyle name="Normal 20 3 4 2 6" xfId="19417" xr:uid="{00000000-0005-0000-0000-0000DA4B0000}"/>
    <cellStyle name="Normal 20 3 4 2 6 2" xfId="19418" xr:uid="{00000000-0005-0000-0000-0000DB4B0000}"/>
    <cellStyle name="Normal 20 3 4 2 7" xfId="19419" xr:uid="{00000000-0005-0000-0000-0000DC4B0000}"/>
    <cellStyle name="Normal 20 3 4 3" xfId="19420" xr:uid="{00000000-0005-0000-0000-0000DD4B0000}"/>
    <cellStyle name="Normal 20 3 4 3 2" xfId="19421" xr:uid="{00000000-0005-0000-0000-0000DE4B0000}"/>
    <cellStyle name="Normal 20 3 4 3 2 2" xfId="19422" xr:uid="{00000000-0005-0000-0000-0000DF4B0000}"/>
    <cellStyle name="Normal 20 3 4 3 2 2 2" xfId="19423" xr:uid="{00000000-0005-0000-0000-0000E04B0000}"/>
    <cellStyle name="Normal 20 3 4 3 2 3" xfId="19424" xr:uid="{00000000-0005-0000-0000-0000E14B0000}"/>
    <cellStyle name="Normal 20 3 4 3 3" xfId="19425" xr:uid="{00000000-0005-0000-0000-0000E24B0000}"/>
    <cellStyle name="Normal 20 3 4 3 3 2" xfId="19426" xr:uid="{00000000-0005-0000-0000-0000E34B0000}"/>
    <cellStyle name="Normal 20 3 4 3 3 2 2" xfId="19427" xr:uid="{00000000-0005-0000-0000-0000E44B0000}"/>
    <cellStyle name="Normal 20 3 4 3 3 3" xfId="19428" xr:uid="{00000000-0005-0000-0000-0000E54B0000}"/>
    <cellStyle name="Normal 20 3 4 3 4" xfId="19429" xr:uid="{00000000-0005-0000-0000-0000E64B0000}"/>
    <cellStyle name="Normal 20 3 4 3 4 2" xfId="19430" xr:uid="{00000000-0005-0000-0000-0000E74B0000}"/>
    <cellStyle name="Normal 20 3 4 3 4 2 2" xfId="19431" xr:uid="{00000000-0005-0000-0000-0000E84B0000}"/>
    <cellStyle name="Normal 20 3 4 3 4 3" xfId="19432" xr:uid="{00000000-0005-0000-0000-0000E94B0000}"/>
    <cellStyle name="Normal 20 3 4 3 5" xfId="19433" xr:uid="{00000000-0005-0000-0000-0000EA4B0000}"/>
    <cellStyle name="Normal 20 3 4 3 5 2" xfId="19434" xr:uid="{00000000-0005-0000-0000-0000EB4B0000}"/>
    <cellStyle name="Normal 20 3 4 3 6" xfId="19435" xr:uid="{00000000-0005-0000-0000-0000EC4B0000}"/>
    <cellStyle name="Normal 20 3 4 3 6 2" xfId="19436" xr:uid="{00000000-0005-0000-0000-0000ED4B0000}"/>
    <cellStyle name="Normal 20 3 4 3 7" xfId="19437" xr:uid="{00000000-0005-0000-0000-0000EE4B0000}"/>
    <cellStyle name="Normal 20 3 4 4" xfId="19438" xr:uid="{00000000-0005-0000-0000-0000EF4B0000}"/>
    <cellStyle name="Normal 20 3 4 4 2" xfId="19439" xr:uid="{00000000-0005-0000-0000-0000F04B0000}"/>
    <cellStyle name="Normal 20 3 4 4 2 2" xfId="19440" xr:uid="{00000000-0005-0000-0000-0000F14B0000}"/>
    <cellStyle name="Normal 20 3 4 4 3" xfId="19441" xr:uid="{00000000-0005-0000-0000-0000F24B0000}"/>
    <cellStyle name="Normal 20 3 4 5" xfId="19442" xr:uid="{00000000-0005-0000-0000-0000F34B0000}"/>
    <cellStyle name="Normal 20 3 4 5 2" xfId="19443" xr:uid="{00000000-0005-0000-0000-0000F44B0000}"/>
    <cellStyle name="Normal 20 3 4 5 2 2" xfId="19444" xr:uid="{00000000-0005-0000-0000-0000F54B0000}"/>
    <cellStyle name="Normal 20 3 4 5 3" xfId="19445" xr:uid="{00000000-0005-0000-0000-0000F64B0000}"/>
    <cellStyle name="Normal 20 3 4 6" xfId="19446" xr:uid="{00000000-0005-0000-0000-0000F74B0000}"/>
    <cellStyle name="Normal 20 3 4 6 2" xfId="19447" xr:uid="{00000000-0005-0000-0000-0000F84B0000}"/>
    <cellStyle name="Normal 20 3 4 6 2 2" xfId="19448" xr:uid="{00000000-0005-0000-0000-0000F94B0000}"/>
    <cellStyle name="Normal 20 3 4 6 3" xfId="19449" xr:uid="{00000000-0005-0000-0000-0000FA4B0000}"/>
    <cellStyle name="Normal 20 3 4 7" xfId="19450" xr:uid="{00000000-0005-0000-0000-0000FB4B0000}"/>
    <cellStyle name="Normal 20 3 4 7 2" xfId="19451" xr:uid="{00000000-0005-0000-0000-0000FC4B0000}"/>
    <cellStyle name="Normal 20 3 4 8" xfId="19452" xr:uid="{00000000-0005-0000-0000-0000FD4B0000}"/>
    <cellStyle name="Normal 20 3 4 8 2" xfId="19453" xr:uid="{00000000-0005-0000-0000-0000FE4B0000}"/>
    <cellStyle name="Normal 20 3 4 9" xfId="19454" xr:uid="{00000000-0005-0000-0000-0000FF4B0000}"/>
    <cellStyle name="Normal 20 3 5" xfId="19455" xr:uid="{00000000-0005-0000-0000-0000004C0000}"/>
    <cellStyle name="Normal 20 3 5 2" xfId="19456" xr:uid="{00000000-0005-0000-0000-0000014C0000}"/>
    <cellStyle name="Normal 20 3 5 2 2" xfId="19457" xr:uid="{00000000-0005-0000-0000-0000024C0000}"/>
    <cellStyle name="Normal 20 3 5 2 2 2" xfId="19458" xr:uid="{00000000-0005-0000-0000-0000034C0000}"/>
    <cellStyle name="Normal 20 3 5 2 2 2 2" xfId="19459" xr:uid="{00000000-0005-0000-0000-0000044C0000}"/>
    <cellStyle name="Normal 20 3 5 2 2 3" xfId="19460" xr:uid="{00000000-0005-0000-0000-0000054C0000}"/>
    <cellStyle name="Normal 20 3 5 2 3" xfId="19461" xr:uid="{00000000-0005-0000-0000-0000064C0000}"/>
    <cellStyle name="Normal 20 3 5 2 3 2" xfId="19462" xr:uid="{00000000-0005-0000-0000-0000074C0000}"/>
    <cellStyle name="Normal 20 3 5 2 3 2 2" xfId="19463" xr:uid="{00000000-0005-0000-0000-0000084C0000}"/>
    <cellStyle name="Normal 20 3 5 2 3 3" xfId="19464" xr:uid="{00000000-0005-0000-0000-0000094C0000}"/>
    <cellStyle name="Normal 20 3 5 2 4" xfId="19465" xr:uid="{00000000-0005-0000-0000-00000A4C0000}"/>
    <cellStyle name="Normal 20 3 5 2 4 2" xfId="19466" xr:uid="{00000000-0005-0000-0000-00000B4C0000}"/>
    <cellStyle name="Normal 20 3 5 2 4 2 2" xfId="19467" xr:uid="{00000000-0005-0000-0000-00000C4C0000}"/>
    <cellStyle name="Normal 20 3 5 2 4 3" xfId="19468" xr:uid="{00000000-0005-0000-0000-00000D4C0000}"/>
    <cellStyle name="Normal 20 3 5 2 5" xfId="19469" xr:uid="{00000000-0005-0000-0000-00000E4C0000}"/>
    <cellStyle name="Normal 20 3 5 2 5 2" xfId="19470" xr:uid="{00000000-0005-0000-0000-00000F4C0000}"/>
    <cellStyle name="Normal 20 3 5 2 6" xfId="19471" xr:uid="{00000000-0005-0000-0000-0000104C0000}"/>
    <cellStyle name="Normal 20 3 5 2 6 2" xfId="19472" xr:uid="{00000000-0005-0000-0000-0000114C0000}"/>
    <cellStyle name="Normal 20 3 5 2 7" xfId="19473" xr:uid="{00000000-0005-0000-0000-0000124C0000}"/>
    <cellStyle name="Normal 20 3 5 3" xfId="19474" xr:uid="{00000000-0005-0000-0000-0000134C0000}"/>
    <cellStyle name="Normal 20 3 5 3 2" xfId="19475" xr:uid="{00000000-0005-0000-0000-0000144C0000}"/>
    <cellStyle name="Normal 20 3 5 3 2 2" xfId="19476" xr:uid="{00000000-0005-0000-0000-0000154C0000}"/>
    <cellStyle name="Normal 20 3 5 3 3" xfId="19477" xr:uid="{00000000-0005-0000-0000-0000164C0000}"/>
    <cellStyle name="Normal 20 3 5 4" xfId="19478" xr:uid="{00000000-0005-0000-0000-0000174C0000}"/>
    <cellStyle name="Normal 20 3 5 4 2" xfId="19479" xr:uid="{00000000-0005-0000-0000-0000184C0000}"/>
    <cellStyle name="Normal 20 3 5 4 2 2" xfId="19480" xr:uid="{00000000-0005-0000-0000-0000194C0000}"/>
    <cellStyle name="Normal 20 3 5 4 3" xfId="19481" xr:uid="{00000000-0005-0000-0000-00001A4C0000}"/>
    <cellStyle name="Normal 20 3 5 5" xfId="19482" xr:uid="{00000000-0005-0000-0000-00001B4C0000}"/>
    <cellStyle name="Normal 20 3 5 5 2" xfId="19483" xr:uid="{00000000-0005-0000-0000-00001C4C0000}"/>
    <cellStyle name="Normal 20 3 5 5 2 2" xfId="19484" xr:uid="{00000000-0005-0000-0000-00001D4C0000}"/>
    <cellStyle name="Normal 20 3 5 5 3" xfId="19485" xr:uid="{00000000-0005-0000-0000-00001E4C0000}"/>
    <cellStyle name="Normal 20 3 5 6" xfId="19486" xr:uid="{00000000-0005-0000-0000-00001F4C0000}"/>
    <cellStyle name="Normal 20 3 5 6 2" xfId="19487" xr:uid="{00000000-0005-0000-0000-0000204C0000}"/>
    <cellStyle name="Normal 20 3 5 7" xfId="19488" xr:uid="{00000000-0005-0000-0000-0000214C0000}"/>
    <cellStyle name="Normal 20 3 5 7 2" xfId="19489" xr:uid="{00000000-0005-0000-0000-0000224C0000}"/>
    <cellStyle name="Normal 20 3 5 8" xfId="19490" xr:uid="{00000000-0005-0000-0000-0000234C0000}"/>
    <cellStyle name="Normal 20 3 6" xfId="19491" xr:uid="{00000000-0005-0000-0000-0000244C0000}"/>
    <cellStyle name="Normal 20 3 6 2" xfId="19492" xr:uid="{00000000-0005-0000-0000-0000254C0000}"/>
    <cellStyle name="Normal 20 3 6 2 2" xfId="19493" xr:uid="{00000000-0005-0000-0000-0000264C0000}"/>
    <cellStyle name="Normal 20 3 6 2 2 2" xfId="19494" xr:uid="{00000000-0005-0000-0000-0000274C0000}"/>
    <cellStyle name="Normal 20 3 6 2 3" xfId="19495" xr:uid="{00000000-0005-0000-0000-0000284C0000}"/>
    <cellStyle name="Normal 20 3 6 3" xfId="19496" xr:uid="{00000000-0005-0000-0000-0000294C0000}"/>
    <cellStyle name="Normal 20 3 6 3 2" xfId="19497" xr:uid="{00000000-0005-0000-0000-00002A4C0000}"/>
    <cellStyle name="Normal 20 3 6 3 2 2" xfId="19498" xr:uid="{00000000-0005-0000-0000-00002B4C0000}"/>
    <cellStyle name="Normal 20 3 6 3 3" xfId="19499" xr:uid="{00000000-0005-0000-0000-00002C4C0000}"/>
    <cellStyle name="Normal 20 3 6 4" xfId="19500" xr:uid="{00000000-0005-0000-0000-00002D4C0000}"/>
    <cellStyle name="Normal 20 3 6 4 2" xfId="19501" xr:uid="{00000000-0005-0000-0000-00002E4C0000}"/>
    <cellStyle name="Normal 20 3 6 4 2 2" xfId="19502" xr:uid="{00000000-0005-0000-0000-00002F4C0000}"/>
    <cellStyle name="Normal 20 3 6 4 3" xfId="19503" xr:uid="{00000000-0005-0000-0000-0000304C0000}"/>
    <cellStyle name="Normal 20 3 6 5" xfId="19504" xr:uid="{00000000-0005-0000-0000-0000314C0000}"/>
    <cellStyle name="Normal 20 3 6 5 2" xfId="19505" xr:uid="{00000000-0005-0000-0000-0000324C0000}"/>
    <cellStyle name="Normal 20 3 6 6" xfId="19506" xr:uid="{00000000-0005-0000-0000-0000334C0000}"/>
    <cellStyle name="Normal 20 3 6 6 2" xfId="19507" xr:uid="{00000000-0005-0000-0000-0000344C0000}"/>
    <cellStyle name="Normal 20 3 6 7" xfId="19508" xr:uid="{00000000-0005-0000-0000-0000354C0000}"/>
    <cellStyle name="Normal 20 3 7" xfId="19509" xr:uid="{00000000-0005-0000-0000-0000364C0000}"/>
    <cellStyle name="Normal 20 3 7 2" xfId="19510" xr:uid="{00000000-0005-0000-0000-0000374C0000}"/>
    <cellStyle name="Normal 20 3 7 2 2" xfId="19511" xr:uid="{00000000-0005-0000-0000-0000384C0000}"/>
    <cellStyle name="Normal 20 3 7 2 2 2" xfId="19512" xr:uid="{00000000-0005-0000-0000-0000394C0000}"/>
    <cellStyle name="Normal 20 3 7 2 3" xfId="19513" xr:uid="{00000000-0005-0000-0000-00003A4C0000}"/>
    <cellStyle name="Normal 20 3 7 3" xfId="19514" xr:uid="{00000000-0005-0000-0000-00003B4C0000}"/>
    <cellStyle name="Normal 20 3 7 3 2" xfId="19515" xr:uid="{00000000-0005-0000-0000-00003C4C0000}"/>
    <cellStyle name="Normal 20 3 7 3 2 2" xfId="19516" xr:uid="{00000000-0005-0000-0000-00003D4C0000}"/>
    <cellStyle name="Normal 20 3 7 3 3" xfId="19517" xr:uid="{00000000-0005-0000-0000-00003E4C0000}"/>
    <cellStyle name="Normal 20 3 7 4" xfId="19518" xr:uid="{00000000-0005-0000-0000-00003F4C0000}"/>
    <cellStyle name="Normal 20 3 7 4 2" xfId="19519" xr:uid="{00000000-0005-0000-0000-0000404C0000}"/>
    <cellStyle name="Normal 20 3 7 4 2 2" xfId="19520" xr:uid="{00000000-0005-0000-0000-0000414C0000}"/>
    <cellStyle name="Normal 20 3 7 4 3" xfId="19521" xr:uid="{00000000-0005-0000-0000-0000424C0000}"/>
    <cellStyle name="Normal 20 3 7 5" xfId="19522" xr:uid="{00000000-0005-0000-0000-0000434C0000}"/>
    <cellStyle name="Normal 20 3 7 5 2" xfId="19523" xr:uid="{00000000-0005-0000-0000-0000444C0000}"/>
    <cellStyle name="Normal 20 3 7 6" xfId="19524" xr:uid="{00000000-0005-0000-0000-0000454C0000}"/>
    <cellStyle name="Normal 20 3 7 6 2" xfId="19525" xr:uid="{00000000-0005-0000-0000-0000464C0000}"/>
    <cellStyle name="Normal 20 3 7 7" xfId="19526" xr:uid="{00000000-0005-0000-0000-0000474C0000}"/>
    <cellStyle name="Normal 20 3 8" xfId="19527" xr:uid="{00000000-0005-0000-0000-0000484C0000}"/>
    <cellStyle name="Normal 20 3 8 2" xfId="19528" xr:uid="{00000000-0005-0000-0000-0000494C0000}"/>
    <cellStyle name="Normal 20 3 8 2 2" xfId="19529" xr:uid="{00000000-0005-0000-0000-00004A4C0000}"/>
    <cellStyle name="Normal 20 3 8 3" xfId="19530" xr:uid="{00000000-0005-0000-0000-00004B4C0000}"/>
    <cellStyle name="Normal 20 3 9" xfId="19531" xr:uid="{00000000-0005-0000-0000-00004C4C0000}"/>
    <cellStyle name="Normal 20 3 9 2" xfId="19532" xr:uid="{00000000-0005-0000-0000-00004D4C0000}"/>
    <cellStyle name="Normal 20 3 9 2 2" xfId="19533" xr:uid="{00000000-0005-0000-0000-00004E4C0000}"/>
    <cellStyle name="Normal 20 3 9 3" xfId="19534" xr:uid="{00000000-0005-0000-0000-00004F4C0000}"/>
    <cellStyle name="Normal 20 3_Confidential Information" xfId="19535" xr:uid="{00000000-0005-0000-0000-0000504C0000}"/>
    <cellStyle name="Normal 20 4" xfId="19536" xr:uid="{00000000-0005-0000-0000-0000514C0000}"/>
    <cellStyle name="Normal 20 4 10" xfId="19537" xr:uid="{00000000-0005-0000-0000-0000524C0000}"/>
    <cellStyle name="Normal 20 4 10 2" xfId="19538" xr:uid="{00000000-0005-0000-0000-0000534C0000}"/>
    <cellStyle name="Normal 20 4 11" xfId="19539" xr:uid="{00000000-0005-0000-0000-0000544C0000}"/>
    <cellStyle name="Normal 20 4 2" xfId="19540" xr:uid="{00000000-0005-0000-0000-0000554C0000}"/>
    <cellStyle name="Normal 20 4 2 2" xfId="19541" xr:uid="{00000000-0005-0000-0000-0000564C0000}"/>
    <cellStyle name="Normal 20 4 2 2 2" xfId="19542" xr:uid="{00000000-0005-0000-0000-0000574C0000}"/>
    <cellStyle name="Normal 20 4 2 2 2 2" xfId="19543" xr:uid="{00000000-0005-0000-0000-0000584C0000}"/>
    <cellStyle name="Normal 20 4 2 2 2 2 2" xfId="19544" xr:uid="{00000000-0005-0000-0000-0000594C0000}"/>
    <cellStyle name="Normal 20 4 2 2 2 3" xfId="19545" xr:uid="{00000000-0005-0000-0000-00005A4C0000}"/>
    <cellStyle name="Normal 20 4 2 2 3" xfId="19546" xr:uid="{00000000-0005-0000-0000-00005B4C0000}"/>
    <cellStyle name="Normal 20 4 2 2 3 2" xfId="19547" xr:uid="{00000000-0005-0000-0000-00005C4C0000}"/>
    <cellStyle name="Normal 20 4 2 2 3 2 2" xfId="19548" xr:uid="{00000000-0005-0000-0000-00005D4C0000}"/>
    <cellStyle name="Normal 20 4 2 2 3 3" xfId="19549" xr:uid="{00000000-0005-0000-0000-00005E4C0000}"/>
    <cellStyle name="Normal 20 4 2 2 4" xfId="19550" xr:uid="{00000000-0005-0000-0000-00005F4C0000}"/>
    <cellStyle name="Normal 20 4 2 2 4 2" xfId="19551" xr:uid="{00000000-0005-0000-0000-0000604C0000}"/>
    <cellStyle name="Normal 20 4 2 2 4 2 2" xfId="19552" xr:uid="{00000000-0005-0000-0000-0000614C0000}"/>
    <cellStyle name="Normal 20 4 2 2 4 3" xfId="19553" xr:uid="{00000000-0005-0000-0000-0000624C0000}"/>
    <cellStyle name="Normal 20 4 2 2 5" xfId="19554" xr:uid="{00000000-0005-0000-0000-0000634C0000}"/>
    <cellStyle name="Normal 20 4 2 2 5 2" xfId="19555" xr:uid="{00000000-0005-0000-0000-0000644C0000}"/>
    <cellStyle name="Normal 20 4 2 2 6" xfId="19556" xr:uid="{00000000-0005-0000-0000-0000654C0000}"/>
    <cellStyle name="Normal 20 4 2 2 6 2" xfId="19557" xr:uid="{00000000-0005-0000-0000-0000664C0000}"/>
    <cellStyle name="Normal 20 4 2 2 7" xfId="19558" xr:uid="{00000000-0005-0000-0000-0000674C0000}"/>
    <cellStyle name="Normal 20 4 2 3" xfId="19559" xr:uid="{00000000-0005-0000-0000-0000684C0000}"/>
    <cellStyle name="Normal 20 4 2 3 2" xfId="19560" xr:uid="{00000000-0005-0000-0000-0000694C0000}"/>
    <cellStyle name="Normal 20 4 2 3 2 2" xfId="19561" xr:uid="{00000000-0005-0000-0000-00006A4C0000}"/>
    <cellStyle name="Normal 20 4 2 3 2 2 2" xfId="19562" xr:uid="{00000000-0005-0000-0000-00006B4C0000}"/>
    <cellStyle name="Normal 20 4 2 3 2 3" xfId="19563" xr:uid="{00000000-0005-0000-0000-00006C4C0000}"/>
    <cellStyle name="Normal 20 4 2 3 3" xfId="19564" xr:uid="{00000000-0005-0000-0000-00006D4C0000}"/>
    <cellStyle name="Normal 20 4 2 3 3 2" xfId="19565" xr:uid="{00000000-0005-0000-0000-00006E4C0000}"/>
    <cellStyle name="Normal 20 4 2 3 3 2 2" xfId="19566" xr:uid="{00000000-0005-0000-0000-00006F4C0000}"/>
    <cellStyle name="Normal 20 4 2 3 3 3" xfId="19567" xr:uid="{00000000-0005-0000-0000-0000704C0000}"/>
    <cellStyle name="Normal 20 4 2 3 4" xfId="19568" xr:uid="{00000000-0005-0000-0000-0000714C0000}"/>
    <cellStyle name="Normal 20 4 2 3 4 2" xfId="19569" xr:uid="{00000000-0005-0000-0000-0000724C0000}"/>
    <cellStyle name="Normal 20 4 2 3 4 2 2" xfId="19570" xr:uid="{00000000-0005-0000-0000-0000734C0000}"/>
    <cellStyle name="Normal 20 4 2 3 4 3" xfId="19571" xr:uid="{00000000-0005-0000-0000-0000744C0000}"/>
    <cellStyle name="Normal 20 4 2 3 5" xfId="19572" xr:uid="{00000000-0005-0000-0000-0000754C0000}"/>
    <cellStyle name="Normal 20 4 2 3 5 2" xfId="19573" xr:uid="{00000000-0005-0000-0000-0000764C0000}"/>
    <cellStyle name="Normal 20 4 2 3 6" xfId="19574" xr:uid="{00000000-0005-0000-0000-0000774C0000}"/>
    <cellStyle name="Normal 20 4 2 3 6 2" xfId="19575" xr:uid="{00000000-0005-0000-0000-0000784C0000}"/>
    <cellStyle name="Normal 20 4 2 3 7" xfId="19576" xr:uid="{00000000-0005-0000-0000-0000794C0000}"/>
    <cellStyle name="Normal 20 4 2 4" xfId="19577" xr:uid="{00000000-0005-0000-0000-00007A4C0000}"/>
    <cellStyle name="Normal 20 4 2 4 2" xfId="19578" xr:uid="{00000000-0005-0000-0000-00007B4C0000}"/>
    <cellStyle name="Normal 20 4 2 4 2 2" xfId="19579" xr:uid="{00000000-0005-0000-0000-00007C4C0000}"/>
    <cellStyle name="Normal 20 4 2 4 3" xfId="19580" xr:uid="{00000000-0005-0000-0000-00007D4C0000}"/>
    <cellStyle name="Normal 20 4 2 5" xfId="19581" xr:uid="{00000000-0005-0000-0000-00007E4C0000}"/>
    <cellStyle name="Normal 20 4 2 5 2" xfId="19582" xr:uid="{00000000-0005-0000-0000-00007F4C0000}"/>
    <cellStyle name="Normal 20 4 2 5 2 2" xfId="19583" xr:uid="{00000000-0005-0000-0000-0000804C0000}"/>
    <cellStyle name="Normal 20 4 2 5 3" xfId="19584" xr:uid="{00000000-0005-0000-0000-0000814C0000}"/>
    <cellStyle name="Normal 20 4 2 6" xfId="19585" xr:uid="{00000000-0005-0000-0000-0000824C0000}"/>
    <cellStyle name="Normal 20 4 2 6 2" xfId="19586" xr:uid="{00000000-0005-0000-0000-0000834C0000}"/>
    <cellStyle name="Normal 20 4 2 6 2 2" xfId="19587" xr:uid="{00000000-0005-0000-0000-0000844C0000}"/>
    <cellStyle name="Normal 20 4 2 6 3" xfId="19588" xr:uid="{00000000-0005-0000-0000-0000854C0000}"/>
    <cellStyle name="Normal 20 4 2 7" xfId="19589" xr:uid="{00000000-0005-0000-0000-0000864C0000}"/>
    <cellStyle name="Normal 20 4 2 7 2" xfId="19590" xr:uid="{00000000-0005-0000-0000-0000874C0000}"/>
    <cellStyle name="Normal 20 4 2 8" xfId="19591" xr:uid="{00000000-0005-0000-0000-0000884C0000}"/>
    <cellStyle name="Normal 20 4 2 8 2" xfId="19592" xr:uid="{00000000-0005-0000-0000-0000894C0000}"/>
    <cellStyle name="Normal 20 4 2 9" xfId="19593" xr:uid="{00000000-0005-0000-0000-00008A4C0000}"/>
    <cellStyle name="Normal 20 4 3" xfId="19594" xr:uid="{00000000-0005-0000-0000-00008B4C0000}"/>
    <cellStyle name="Normal 20 4 3 2" xfId="19595" xr:uid="{00000000-0005-0000-0000-00008C4C0000}"/>
    <cellStyle name="Normal 20 4 3 2 2" xfId="19596" xr:uid="{00000000-0005-0000-0000-00008D4C0000}"/>
    <cellStyle name="Normal 20 4 3 2 2 2" xfId="19597" xr:uid="{00000000-0005-0000-0000-00008E4C0000}"/>
    <cellStyle name="Normal 20 4 3 2 2 2 2" xfId="19598" xr:uid="{00000000-0005-0000-0000-00008F4C0000}"/>
    <cellStyle name="Normal 20 4 3 2 2 3" xfId="19599" xr:uid="{00000000-0005-0000-0000-0000904C0000}"/>
    <cellStyle name="Normal 20 4 3 2 3" xfId="19600" xr:uid="{00000000-0005-0000-0000-0000914C0000}"/>
    <cellStyle name="Normal 20 4 3 2 3 2" xfId="19601" xr:uid="{00000000-0005-0000-0000-0000924C0000}"/>
    <cellStyle name="Normal 20 4 3 2 3 2 2" xfId="19602" xr:uid="{00000000-0005-0000-0000-0000934C0000}"/>
    <cellStyle name="Normal 20 4 3 2 3 3" xfId="19603" xr:uid="{00000000-0005-0000-0000-0000944C0000}"/>
    <cellStyle name="Normal 20 4 3 2 4" xfId="19604" xr:uid="{00000000-0005-0000-0000-0000954C0000}"/>
    <cellStyle name="Normal 20 4 3 2 4 2" xfId="19605" xr:uid="{00000000-0005-0000-0000-0000964C0000}"/>
    <cellStyle name="Normal 20 4 3 2 4 2 2" xfId="19606" xr:uid="{00000000-0005-0000-0000-0000974C0000}"/>
    <cellStyle name="Normal 20 4 3 2 4 3" xfId="19607" xr:uid="{00000000-0005-0000-0000-0000984C0000}"/>
    <cellStyle name="Normal 20 4 3 2 5" xfId="19608" xr:uid="{00000000-0005-0000-0000-0000994C0000}"/>
    <cellStyle name="Normal 20 4 3 2 5 2" xfId="19609" xr:uid="{00000000-0005-0000-0000-00009A4C0000}"/>
    <cellStyle name="Normal 20 4 3 2 6" xfId="19610" xr:uid="{00000000-0005-0000-0000-00009B4C0000}"/>
    <cellStyle name="Normal 20 4 3 2 6 2" xfId="19611" xr:uid="{00000000-0005-0000-0000-00009C4C0000}"/>
    <cellStyle name="Normal 20 4 3 2 7" xfId="19612" xr:uid="{00000000-0005-0000-0000-00009D4C0000}"/>
    <cellStyle name="Normal 20 4 3 3" xfId="19613" xr:uid="{00000000-0005-0000-0000-00009E4C0000}"/>
    <cellStyle name="Normal 20 4 3 3 2" xfId="19614" xr:uid="{00000000-0005-0000-0000-00009F4C0000}"/>
    <cellStyle name="Normal 20 4 3 3 2 2" xfId="19615" xr:uid="{00000000-0005-0000-0000-0000A04C0000}"/>
    <cellStyle name="Normal 20 4 3 3 3" xfId="19616" xr:uid="{00000000-0005-0000-0000-0000A14C0000}"/>
    <cellStyle name="Normal 20 4 3 4" xfId="19617" xr:uid="{00000000-0005-0000-0000-0000A24C0000}"/>
    <cellStyle name="Normal 20 4 3 4 2" xfId="19618" xr:uid="{00000000-0005-0000-0000-0000A34C0000}"/>
    <cellStyle name="Normal 20 4 3 4 2 2" xfId="19619" xr:uid="{00000000-0005-0000-0000-0000A44C0000}"/>
    <cellStyle name="Normal 20 4 3 4 3" xfId="19620" xr:uid="{00000000-0005-0000-0000-0000A54C0000}"/>
    <cellStyle name="Normal 20 4 3 5" xfId="19621" xr:uid="{00000000-0005-0000-0000-0000A64C0000}"/>
    <cellStyle name="Normal 20 4 3 5 2" xfId="19622" xr:uid="{00000000-0005-0000-0000-0000A74C0000}"/>
    <cellStyle name="Normal 20 4 3 5 2 2" xfId="19623" xr:uid="{00000000-0005-0000-0000-0000A84C0000}"/>
    <cellStyle name="Normal 20 4 3 5 3" xfId="19624" xr:uid="{00000000-0005-0000-0000-0000A94C0000}"/>
    <cellStyle name="Normal 20 4 3 6" xfId="19625" xr:uid="{00000000-0005-0000-0000-0000AA4C0000}"/>
    <cellStyle name="Normal 20 4 3 6 2" xfId="19626" xr:uid="{00000000-0005-0000-0000-0000AB4C0000}"/>
    <cellStyle name="Normal 20 4 3 7" xfId="19627" xr:uid="{00000000-0005-0000-0000-0000AC4C0000}"/>
    <cellStyle name="Normal 20 4 3 7 2" xfId="19628" xr:uid="{00000000-0005-0000-0000-0000AD4C0000}"/>
    <cellStyle name="Normal 20 4 3 8" xfId="19629" xr:uid="{00000000-0005-0000-0000-0000AE4C0000}"/>
    <cellStyle name="Normal 20 4 4" xfId="19630" xr:uid="{00000000-0005-0000-0000-0000AF4C0000}"/>
    <cellStyle name="Normal 20 4 4 2" xfId="19631" xr:uid="{00000000-0005-0000-0000-0000B04C0000}"/>
    <cellStyle name="Normal 20 4 4 2 2" xfId="19632" xr:uid="{00000000-0005-0000-0000-0000B14C0000}"/>
    <cellStyle name="Normal 20 4 4 2 2 2" xfId="19633" xr:uid="{00000000-0005-0000-0000-0000B24C0000}"/>
    <cellStyle name="Normal 20 4 4 2 3" xfId="19634" xr:uid="{00000000-0005-0000-0000-0000B34C0000}"/>
    <cellStyle name="Normal 20 4 4 3" xfId="19635" xr:uid="{00000000-0005-0000-0000-0000B44C0000}"/>
    <cellStyle name="Normal 20 4 4 3 2" xfId="19636" xr:uid="{00000000-0005-0000-0000-0000B54C0000}"/>
    <cellStyle name="Normal 20 4 4 3 2 2" xfId="19637" xr:uid="{00000000-0005-0000-0000-0000B64C0000}"/>
    <cellStyle name="Normal 20 4 4 3 3" xfId="19638" xr:uid="{00000000-0005-0000-0000-0000B74C0000}"/>
    <cellStyle name="Normal 20 4 4 4" xfId="19639" xr:uid="{00000000-0005-0000-0000-0000B84C0000}"/>
    <cellStyle name="Normal 20 4 4 4 2" xfId="19640" xr:uid="{00000000-0005-0000-0000-0000B94C0000}"/>
    <cellStyle name="Normal 20 4 4 4 2 2" xfId="19641" xr:uid="{00000000-0005-0000-0000-0000BA4C0000}"/>
    <cellStyle name="Normal 20 4 4 4 3" xfId="19642" xr:uid="{00000000-0005-0000-0000-0000BB4C0000}"/>
    <cellStyle name="Normal 20 4 4 5" xfId="19643" xr:uid="{00000000-0005-0000-0000-0000BC4C0000}"/>
    <cellStyle name="Normal 20 4 4 5 2" xfId="19644" xr:uid="{00000000-0005-0000-0000-0000BD4C0000}"/>
    <cellStyle name="Normal 20 4 4 6" xfId="19645" xr:uid="{00000000-0005-0000-0000-0000BE4C0000}"/>
    <cellStyle name="Normal 20 4 4 6 2" xfId="19646" xr:uid="{00000000-0005-0000-0000-0000BF4C0000}"/>
    <cellStyle name="Normal 20 4 4 7" xfId="19647" xr:uid="{00000000-0005-0000-0000-0000C04C0000}"/>
    <cellStyle name="Normal 20 4 5" xfId="19648" xr:uid="{00000000-0005-0000-0000-0000C14C0000}"/>
    <cellStyle name="Normal 20 4 5 2" xfId="19649" xr:uid="{00000000-0005-0000-0000-0000C24C0000}"/>
    <cellStyle name="Normal 20 4 5 2 2" xfId="19650" xr:uid="{00000000-0005-0000-0000-0000C34C0000}"/>
    <cellStyle name="Normal 20 4 5 2 2 2" xfId="19651" xr:uid="{00000000-0005-0000-0000-0000C44C0000}"/>
    <cellStyle name="Normal 20 4 5 2 3" xfId="19652" xr:uid="{00000000-0005-0000-0000-0000C54C0000}"/>
    <cellStyle name="Normal 20 4 5 3" xfId="19653" xr:uid="{00000000-0005-0000-0000-0000C64C0000}"/>
    <cellStyle name="Normal 20 4 5 3 2" xfId="19654" xr:uid="{00000000-0005-0000-0000-0000C74C0000}"/>
    <cellStyle name="Normal 20 4 5 3 2 2" xfId="19655" xr:uid="{00000000-0005-0000-0000-0000C84C0000}"/>
    <cellStyle name="Normal 20 4 5 3 3" xfId="19656" xr:uid="{00000000-0005-0000-0000-0000C94C0000}"/>
    <cellStyle name="Normal 20 4 5 4" xfId="19657" xr:uid="{00000000-0005-0000-0000-0000CA4C0000}"/>
    <cellStyle name="Normal 20 4 5 4 2" xfId="19658" xr:uid="{00000000-0005-0000-0000-0000CB4C0000}"/>
    <cellStyle name="Normal 20 4 5 4 2 2" xfId="19659" xr:uid="{00000000-0005-0000-0000-0000CC4C0000}"/>
    <cellStyle name="Normal 20 4 5 4 3" xfId="19660" xr:uid="{00000000-0005-0000-0000-0000CD4C0000}"/>
    <cellStyle name="Normal 20 4 5 5" xfId="19661" xr:uid="{00000000-0005-0000-0000-0000CE4C0000}"/>
    <cellStyle name="Normal 20 4 5 5 2" xfId="19662" xr:uid="{00000000-0005-0000-0000-0000CF4C0000}"/>
    <cellStyle name="Normal 20 4 5 6" xfId="19663" xr:uid="{00000000-0005-0000-0000-0000D04C0000}"/>
    <cellStyle name="Normal 20 4 5 6 2" xfId="19664" xr:uid="{00000000-0005-0000-0000-0000D14C0000}"/>
    <cellStyle name="Normal 20 4 5 7" xfId="19665" xr:uid="{00000000-0005-0000-0000-0000D24C0000}"/>
    <cellStyle name="Normal 20 4 6" xfId="19666" xr:uid="{00000000-0005-0000-0000-0000D34C0000}"/>
    <cellStyle name="Normal 20 4 6 2" xfId="19667" xr:uid="{00000000-0005-0000-0000-0000D44C0000}"/>
    <cellStyle name="Normal 20 4 6 2 2" xfId="19668" xr:uid="{00000000-0005-0000-0000-0000D54C0000}"/>
    <cellStyle name="Normal 20 4 6 3" xfId="19669" xr:uid="{00000000-0005-0000-0000-0000D64C0000}"/>
    <cellStyle name="Normal 20 4 7" xfId="19670" xr:uid="{00000000-0005-0000-0000-0000D74C0000}"/>
    <cellStyle name="Normal 20 4 7 2" xfId="19671" xr:uid="{00000000-0005-0000-0000-0000D84C0000}"/>
    <cellStyle name="Normal 20 4 7 2 2" xfId="19672" xr:uid="{00000000-0005-0000-0000-0000D94C0000}"/>
    <cellStyle name="Normal 20 4 7 3" xfId="19673" xr:uid="{00000000-0005-0000-0000-0000DA4C0000}"/>
    <cellStyle name="Normal 20 4 8" xfId="19674" xr:uid="{00000000-0005-0000-0000-0000DB4C0000}"/>
    <cellStyle name="Normal 20 4 8 2" xfId="19675" xr:uid="{00000000-0005-0000-0000-0000DC4C0000}"/>
    <cellStyle name="Normal 20 4 8 2 2" xfId="19676" xr:uid="{00000000-0005-0000-0000-0000DD4C0000}"/>
    <cellStyle name="Normal 20 4 8 3" xfId="19677" xr:uid="{00000000-0005-0000-0000-0000DE4C0000}"/>
    <cellStyle name="Normal 20 4 9" xfId="19678" xr:uid="{00000000-0005-0000-0000-0000DF4C0000}"/>
    <cellStyle name="Normal 20 4 9 2" xfId="19679" xr:uid="{00000000-0005-0000-0000-0000E04C0000}"/>
    <cellStyle name="Normal 20 5" xfId="19680" xr:uid="{00000000-0005-0000-0000-0000E14C0000}"/>
    <cellStyle name="Normal 20 5 10" xfId="19681" xr:uid="{00000000-0005-0000-0000-0000E24C0000}"/>
    <cellStyle name="Normal 20 5 10 2" xfId="19682" xr:uid="{00000000-0005-0000-0000-0000E34C0000}"/>
    <cellStyle name="Normal 20 5 11" xfId="19683" xr:uid="{00000000-0005-0000-0000-0000E44C0000}"/>
    <cellStyle name="Normal 20 5 2" xfId="19684" xr:uid="{00000000-0005-0000-0000-0000E54C0000}"/>
    <cellStyle name="Normal 20 5 2 2" xfId="19685" xr:uid="{00000000-0005-0000-0000-0000E64C0000}"/>
    <cellStyle name="Normal 20 5 2 2 2" xfId="19686" xr:uid="{00000000-0005-0000-0000-0000E74C0000}"/>
    <cellStyle name="Normal 20 5 2 2 2 2" xfId="19687" xr:uid="{00000000-0005-0000-0000-0000E84C0000}"/>
    <cellStyle name="Normal 20 5 2 2 2 2 2" xfId="19688" xr:uid="{00000000-0005-0000-0000-0000E94C0000}"/>
    <cellStyle name="Normal 20 5 2 2 2 3" xfId="19689" xr:uid="{00000000-0005-0000-0000-0000EA4C0000}"/>
    <cellStyle name="Normal 20 5 2 2 3" xfId="19690" xr:uid="{00000000-0005-0000-0000-0000EB4C0000}"/>
    <cellStyle name="Normal 20 5 2 2 3 2" xfId="19691" xr:uid="{00000000-0005-0000-0000-0000EC4C0000}"/>
    <cellStyle name="Normal 20 5 2 2 3 2 2" xfId="19692" xr:uid="{00000000-0005-0000-0000-0000ED4C0000}"/>
    <cellStyle name="Normal 20 5 2 2 3 3" xfId="19693" xr:uid="{00000000-0005-0000-0000-0000EE4C0000}"/>
    <cellStyle name="Normal 20 5 2 2 4" xfId="19694" xr:uid="{00000000-0005-0000-0000-0000EF4C0000}"/>
    <cellStyle name="Normal 20 5 2 2 4 2" xfId="19695" xr:uid="{00000000-0005-0000-0000-0000F04C0000}"/>
    <cellStyle name="Normal 20 5 2 2 4 2 2" xfId="19696" xr:uid="{00000000-0005-0000-0000-0000F14C0000}"/>
    <cellStyle name="Normal 20 5 2 2 4 3" xfId="19697" xr:uid="{00000000-0005-0000-0000-0000F24C0000}"/>
    <cellStyle name="Normal 20 5 2 2 5" xfId="19698" xr:uid="{00000000-0005-0000-0000-0000F34C0000}"/>
    <cellStyle name="Normal 20 5 2 2 5 2" xfId="19699" xr:uid="{00000000-0005-0000-0000-0000F44C0000}"/>
    <cellStyle name="Normal 20 5 2 2 6" xfId="19700" xr:uid="{00000000-0005-0000-0000-0000F54C0000}"/>
    <cellStyle name="Normal 20 5 2 2 6 2" xfId="19701" xr:uid="{00000000-0005-0000-0000-0000F64C0000}"/>
    <cellStyle name="Normal 20 5 2 2 7" xfId="19702" xr:uid="{00000000-0005-0000-0000-0000F74C0000}"/>
    <cellStyle name="Normal 20 5 2 3" xfId="19703" xr:uid="{00000000-0005-0000-0000-0000F84C0000}"/>
    <cellStyle name="Normal 20 5 2 3 2" xfId="19704" xr:uid="{00000000-0005-0000-0000-0000F94C0000}"/>
    <cellStyle name="Normal 20 5 2 3 2 2" xfId="19705" xr:uid="{00000000-0005-0000-0000-0000FA4C0000}"/>
    <cellStyle name="Normal 20 5 2 3 2 2 2" xfId="19706" xr:uid="{00000000-0005-0000-0000-0000FB4C0000}"/>
    <cellStyle name="Normal 20 5 2 3 2 3" xfId="19707" xr:uid="{00000000-0005-0000-0000-0000FC4C0000}"/>
    <cellStyle name="Normal 20 5 2 3 3" xfId="19708" xr:uid="{00000000-0005-0000-0000-0000FD4C0000}"/>
    <cellStyle name="Normal 20 5 2 3 3 2" xfId="19709" xr:uid="{00000000-0005-0000-0000-0000FE4C0000}"/>
    <cellStyle name="Normal 20 5 2 3 3 2 2" xfId="19710" xr:uid="{00000000-0005-0000-0000-0000FF4C0000}"/>
    <cellStyle name="Normal 20 5 2 3 3 3" xfId="19711" xr:uid="{00000000-0005-0000-0000-0000004D0000}"/>
    <cellStyle name="Normal 20 5 2 3 4" xfId="19712" xr:uid="{00000000-0005-0000-0000-0000014D0000}"/>
    <cellStyle name="Normal 20 5 2 3 4 2" xfId="19713" xr:uid="{00000000-0005-0000-0000-0000024D0000}"/>
    <cellStyle name="Normal 20 5 2 3 4 2 2" xfId="19714" xr:uid="{00000000-0005-0000-0000-0000034D0000}"/>
    <cellStyle name="Normal 20 5 2 3 4 3" xfId="19715" xr:uid="{00000000-0005-0000-0000-0000044D0000}"/>
    <cellStyle name="Normal 20 5 2 3 5" xfId="19716" xr:uid="{00000000-0005-0000-0000-0000054D0000}"/>
    <cellStyle name="Normal 20 5 2 3 5 2" xfId="19717" xr:uid="{00000000-0005-0000-0000-0000064D0000}"/>
    <cellStyle name="Normal 20 5 2 3 6" xfId="19718" xr:uid="{00000000-0005-0000-0000-0000074D0000}"/>
    <cellStyle name="Normal 20 5 2 3 6 2" xfId="19719" xr:uid="{00000000-0005-0000-0000-0000084D0000}"/>
    <cellStyle name="Normal 20 5 2 3 7" xfId="19720" xr:uid="{00000000-0005-0000-0000-0000094D0000}"/>
    <cellStyle name="Normal 20 5 2 4" xfId="19721" xr:uid="{00000000-0005-0000-0000-00000A4D0000}"/>
    <cellStyle name="Normal 20 5 2 4 2" xfId="19722" xr:uid="{00000000-0005-0000-0000-00000B4D0000}"/>
    <cellStyle name="Normal 20 5 2 4 2 2" xfId="19723" xr:uid="{00000000-0005-0000-0000-00000C4D0000}"/>
    <cellStyle name="Normal 20 5 2 4 3" xfId="19724" xr:uid="{00000000-0005-0000-0000-00000D4D0000}"/>
    <cellStyle name="Normal 20 5 2 5" xfId="19725" xr:uid="{00000000-0005-0000-0000-00000E4D0000}"/>
    <cellStyle name="Normal 20 5 2 5 2" xfId="19726" xr:uid="{00000000-0005-0000-0000-00000F4D0000}"/>
    <cellStyle name="Normal 20 5 2 5 2 2" xfId="19727" xr:uid="{00000000-0005-0000-0000-0000104D0000}"/>
    <cellStyle name="Normal 20 5 2 5 3" xfId="19728" xr:uid="{00000000-0005-0000-0000-0000114D0000}"/>
    <cellStyle name="Normal 20 5 2 6" xfId="19729" xr:uid="{00000000-0005-0000-0000-0000124D0000}"/>
    <cellStyle name="Normal 20 5 2 6 2" xfId="19730" xr:uid="{00000000-0005-0000-0000-0000134D0000}"/>
    <cellStyle name="Normal 20 5 2 6 2 2" xfId="19731" xr:uid="{00000000-0005-0000-0000-0000144D0000}"/>
    <cellStyle name="Normal 20 5 2 6 3" xfId="19732" xr:uid="{00000000-0005-0000-0000-0000154D0000}"/>
    <cellStyle name="Normal 20 5 2 7" xfId="19733" xr:uid="{00000000-0005-0000-0000-0000164D0000}"/>
    <cellStyle name="Normal 20 5 2 7 2" xfId="19734" xr:uid="{00000000-0005-0000-0000-0000174D0000}"/>
    <cellStyle name="Normal 20 5 2 8" xfId="19735" xr:uid="{00000000-0005-0000-0000-0000184D0000}"/>
    <cellStyle name="Normal 20 5 2 8 2" xfId="19736" xr:uid="{00000000-0005-0000-0000-0000194D0000}"/>
    <cellStyle name="Normal 20 5 2 9" xfId="19737" xr:uid="{00000000-0005-0000-0000-00001A4D0000}"/>
    <cellStyle name="Normal 20 5 3" xfId="19738" xr:uid="{00000000-0005-0000-0000-00001B4D0000}"/>
    <cellStyle name="Normal 20 5 3 2" xfId="19739" xr:uid="{00000000-0005-0000-0000-00001C4D0000}"/>
    <cellStyle name="Normal 20 5 3 2 2" xfId="19740" xr:uid="{00000000-0005-0000-0000-00001D4D0000}"/>
    <cellStyle name="Normal 20 5 3 2 2 2" xfId="19741" xr:uid="{00000000-0005-0000-0000-00001E4D0000}"/>
    <cellStyle name="Normal 20 5 3 2 2 2 2" xfId="19742" xr:uid="{00000000-0005-0000-0000-00001F4D0000}"/>
    <cellStyle name="Normal 20 5 3 2 2 3" xfId="19743" xr:uid="{00000000-0005-0000-0000-0000204D0000}"/>
    <cellStyle name="Normal 20 5 3 2 3" xfId="19744" xr:uid="{00000000-0005-0000-0000-0000214D0000}"/>
    <cellStyle name="Normal 20 5 3 2 3 2" xfId="19745" xr:uid="{00000000-0005-0000-0000-0000224D0000}"/>
    <cellStyle name="Normal 20 5 3 2 3 2 2" xfId="19746" xr:uid="{00000000-0005-0000-0000-0000234D0000}"/>
    <cellStyle name="Normal 20 5 3 2 3 3" xfId="19747" xr:uid="{00000000-0005-0000-0000-0000244D0000}"/>
    <cellStyle name="Normal 20 5 3 2 4" xfId="19748" xr:uid="{00000000-0005-0000-0000-0000254D0000}"/>
    <cellStyle name="Normal 20 5 3 2 4 2" xfId="19749" xr:uid="{00000000-0005-0000-0000-0000264D0000}"/>
    <cellStyle name="Normal 20 5 3 2 4 2 2" xfId="19750" xr:uid="{00000000-0005-0000-0000-0000274D0000}"/>
    <cellStyle name="Normal 20 5 3 2 4 3" xfId="19751" xr:uid="{00000000-0005-0000-0000-0000284D0000}"/>
    <cellStyle name="Normal 20 5 3 2 5" xfId="19752" xr:uid="{00000000-0005-0000-0000-0000294D0000}"/>
    <cellStyle name="Normal 20 5 3 2 5 2" xfId="19753" xr:uid="{00000000-0005-0000-0000-00002A4D0000}"/>
    <cellStyle name="Normal 20 5 3 2 6" xfId="19754" xr:uid="{00000000-0005-0000-0000-00002B4D0000}"/>
    <cellStyle name="Normal 20 5 3 2 6 2" xfId="19755" xr:uid="{00000000-0005-0000-0000-00002C4D0000}"/>
    <cellStyle name="Normal 20 5 3 2 7" xfId="19756" xr:uid="{00000000-0005-0000-0000-00002D4D0000}"/>
    <cellStyle name="Normal 20 5 3 3" xfId="19757" xr:uid="{00000000-0005-0000-0000-00002E4D0000}"/>
    <cellStyle name="Normal 20 5 3 3 2" xfId="19758" xr:uid="{00000000-0005-0000-0000-00002F4D0000}"/>
    <cellStyle name="Normal 20 5 3 3 2 2" xfId="19759" xr:uid="{00000000-0005-0000-0000-0000304D0000}"/>
    <cellStyle name="Normal 20 5 3 3 3" xfId="19760" xr:uid="{00000000-0005-0000-0000-0000314D0000}"/>
    <cellStyle name="Normal 20 5 3 4" xfId="19761" xr:uid="{00000000-0005-0000-0000-0000324D0000}"/>
    <cellStyle name="Normal 20 5 3 4 2" xfId="19762" xr:uid="{00000000-0005-0000-0000-0000334D0000}"/>
    <cellStyle name="Normal 20 5 3 4 2 2" xfId="19763" xr:uid="{00000000-0005-0000-0000-0000344D0000}"/>
    <cellStyle name="Normal 20 5 3 4 3" xfId="19764" xr:uid="{00000000-0005-0000-0000-0000354D0000}"/>
    <cellStyle name="Normal 20 5 3 5" xfId="19765" xr:uid="{00000000-0005-0000-0000-0000364D0000}"/>
    <cellStyle name="Normal 20 5 3 5 2" xfId="19766" xr:uid="{00000000-0005-0000-0000-0000374D0000}"/>
    <cellStyle name="Normal 20 5 3 5 2 2" xfId="19767" xr:uid="{00000000-0005-0000-0000-0000384D0000}"/>
    <cellStyle name="Normal 20 5 3 5 3" xfId="19768" xr:uid="{00000000-0005-0000-0000-0000394D0000}"/>
    <cellStyle name="Normal 20 5 3 6" xfId="19769" xr:uid="{00000000-0005-0000-0000-00003A4D0000}"/>
    <cellStyle name="Normal 20 5 3 6 2" xfId="19770" xr:uid="{00000000-0005-0000-0000-00003B4D0000}"/>
    <cellStyle name="Normal 20 5 3 7" xfId="19771" xr:uid="{00000000-0005-0000-0000-00003C4D0000}"/>
    <cellStyle name="Normal 20 5 3 7 2" xfId="19772" xr:uid="{00000000-0005-0000-0000-00003D4D0000}"/>
    <cellStyle name="Normal 20 5 3 8" xfId="19773" xr:uid="{00000000-0005-0000-0000-00003E4D0000}"/>
    <cellStyle name="Normal 20 5 4" xfId="19774" xr:uid="{00000000-0005-0000-0000-00003F4D0000}"/>
    <cellStyle name="Normal 20 5 4 2" xfId="19775" xr:uid="{00000000-0005-0000-0000-0000404D0000}"/>
    <cellStyle name="Normal 20 5 4 2 2" xfId="19776" xr:uid="{00000000-0005-0000-0000-0000414D0000}"/>
    <cellStyle name="Normal 20 5 4 2 2 2" xfId="19777" xr:uid="{00000000-0005-0000-0000-0000424D0000}"/>
    <cellStyle name="Normal 20 5 4 2 3" xfId="19778" xr:uid="{00000000-0005-0000-0000-0000434D0000}"/>
    <cellStyle name="Normal 20 5 4 3" xfId="19779" xr:uid="{00000000-0005-0000-0000-0000444D0000}"/>
    <cellStyle name="Normal 20 5 4 3 2" xfId="19780" xr:uid="{00000000-0005-0000-0000-0000454D0000}"/>
    <cellStyle name="Normal 20 5 4 3 2 2" xfId="19781" xr:uid="{00000000-0005-0000-0000-0000464D0000}"/>
    <cellStyle name="Normal 20 5 4 3 3" xfId="19782" xr:uid="{00000000-0005-0000-0000-0000474D0000}"/>
    <cellStyle name="Normal 20 5 4 4" xfId="19783" xr:uid="{00000000-0005-0000-0000-0000484D0000}"/>
    <cellStyle name="Normal 20 5 4 4 2" xfId="19784" xr:uid="{00000000-0005-0000-0000-0000494D0000}"/>
    <cellStyle name="Normal 20 5 4 4 2 2" xfId="19785" xr:uid="{00000000-0005-0000-0000-00004A4D0000}"/>
    <cellStyle name="Normal 20 5 4 4 3" xfId="19786" xr:uid="{00000000-0005-0000-0000-00004B4D0000}"/>
    <cellStyle name="Normal 20 5 4 5" xfId="19787" xr:uid="{00000000-0005-0000-0000-00004C4D0000}"/>
    <cellStyle name="Normal 20 5 4 5 2" xfId="19788" xr:uid="{00000000-0005-0000-0000-00004D4D0000}"/>
    <cellStyle name="Normal 20 5 4 6" xfId="19789" xr:uid="{00000000-0005-0000-0000-00004E4D0000}"/>
    <cellStyle name="Normal 20 5 4 6 2" xfId="19790" xr:uid="{00000000-0005-0000-0000-00004F4D0000}"/>
    <cellStyle name="Normal 20 5 4 7" xfId="19791" xr:uid="{00000000-0005-0000-0000-0000504D0000}"/>
    <cellStyle name="Normal 20 5 5" xfId="19792" xr:uid="{00000000-0005-0000-0000-0000514D0000}"/>
    <cellStyle name="Normal 20 5 5 2" xfId="19793" xr:uid="{00000000-0005-0000-0000-0000524D0000}"/>
    <cellStyle name="Normal 20 5 5 2 2" xfId="19794" xr:uid="{00000000-0005-0000-0000-0000534D0000}"/>
    <cellStyle name="Normal 20 5 5 2 2 2" xfId="19795" xr:uid="{00000000-0005-0000-0000-0000544D0000}"/>
    <cellStyle name="Normal 20 5 5 2 3" xfId="19796" xr:uid="{00000000-0005-0000-0000-0000554D0000}"/>
    <cellStyle name="Normal 20 5 5 3" xfId="19797" xr:uid="{00000000-0005-0000-0000-0000564D0000}"/>
    <cellStyle name="Normal 20 5 5 3 2" xfId="19798" xr:uid="{00000000-0005-0000-0000-0000574D0000}"/>
    <cellStyle name="Normal 20 5 5 3 2 2" xfId="19799" xr:uid="{00000000-0005-0000-0000-0000584D0000}"/>
    <cellStyle name="Normal 20 5 5 3 3" xfId="19800" xr:uid="{00000000-0005-0000-0000-0000594D0000}"/>
    <cellStyle name="Normal 20 5 5 4" xfId="19801" xr:uid="{00000000-0005-0000-0000-00005A4D0000}"/>
    <cellStyle name="Normal 20 5 5 4 2" xfId="19802" xr:uid="{00000000-0005-0000-0000-00005B4D0000}"/>
    <cellStyle name="Normal 20 5 5 4 2 2" xfId="19803" xr:uid="{00000000-0005-0000-0000-00005C4D0000}"/>
    <cellStyle name="Normal 20 5 5 4 3" xfId="19804" xr:uid="{00000000-0005-0000-0000-00005D4D0000}"/>
    <cellStyle name="Normal 20 5 5 5" xfId="19805" xr:uid="{00000000-0005-0000-0000-00005E4D0000}"/>
    <cellStyle name="Normal 20 5 5 5 2" xfId="19806" xr:uid="{00000000-0005-0000-0000-00005F4D0000}"/>
    <cellStyle name="Normal 20 5 5 6" xfId="19807" xr:uid="{00000000-0005-0000-0000-0000604D0000}"/>
    <cellStyle name="Normal 20 5 5 6 2" xfId="19808" xr:uid="{00000000-0005-0000-0000-0000614D0000}"/>
    <cellStyle name="Normal 20 5 5 7" xfId="19809" xr:uid="{00000000-0005-0000-0000-0000624D0000}"/>
    <cellStyle name="Normal 20 5 6" xfId="19810" xr:uid="{00000000-0005-0000-0000-0000634D0000}"/>
    <cellStyle name="Normal 20 5 6 2" xfId="19811" xr:uid="{00000000-0005-0000-0000-0000644D0000}"/>
    <cellStyle name="Normal 20 5 6 2 2" xfId="19812" xr:uid="{00000000-0005-0000-0000-0000654D0000}"/>
    <cellStyle name="Normal 20 5 6 3" xfId="19813" xr:uid="{00000000-0005-0000-0000-0000664D0000}"/>
    <cellStyle name="Normal 20 5 7" xfId="19814" xr:uid="{00000000-0005-0000-0000-0000674D0000}"/>
    <cellStyle name="Normal 20 5 7 2" xfId="19815" xr:uid="{00000000-0005-0000-0000-0000684D0000}"/>
    <cellStyle name="Normal 20 5 7 2 2" xfId="19816" xr:uid="{00000000-0005-0000-0000-0000694D0000}"/>
    <cellStyle name="Normal 20 5 7 3" xfId="19817" xr:uid="{00000000-0005-0000-0000-00006A4D0000}"/>
    <cellStyle name="Normal 20 5 8" xfId="19818" xr:uid="{00000000-0005-0000-0000-00006B4D0000}"/>
    <cellStyle name="Normal 20 5 8 2" xfId="19819" xr:uid="{00000000-0005-0000-0000-00006C4D0000}"/>
    <cellStyle name="Normal 20 5 8 2 2" xfId="19820" xr:uid="{00000000-0005-0000-0000-00006D4D0000}"/>
    <cellStyle name="Normal 20 5 8 3" xfId="19821" xr:uid="{00000000-0005-0000-0000-00006E4D0000}"/>
    <cellStyle name="Normal 20 5 9" xfId="19822" xr:uid="{00000000-0005-0000-0000-00006F4D0000}"/>
    <cellStyle name="Normal 20 5 9 2" xfId="19823" xr:uid="{00000000-0005-0000-0000-0000704D0000}"/>
    <cellStyle name="Normal 20 6" xfId="19824" xr:uid="{00000000-0005-0000-0000-0000714D0000}"/>
    <cellStyle name="Normal 20 6 2" xfId="19825" xr:uid="{00000000-0005-0000-0000-0000724D0000}"/>
    <cellStyle name="Normal 20 6 2 2" xfId="19826" xr:uid="{00000000-0005-0000-0000-0000734D0000}"/>
    <cellStyle name="Normal 20 6 2 2 2" xfId="19827" xr:uid="{00000000-0005-0000-0000-0000744D0000}"/>
    <cellStyle name="Normal 20 6 2 2 2 2" xfId="19828" xr:uid="{00000000-0005-0000-0000-0000754D0000}"/>
    <cellStyle name="Normal 20 6 2 2 3" xfId="19829" xr:uid="{00000000-0005-0000-0000-0000764D0000}"/>
    <cellStyle name="Normal 20 6 2 3" xfId="19830" xr:uid="{00000000-0005-0000-0000-0000774D0000}"/>
    <cellStyle name="Normal 20 6 2 3 2" xfId="19831" xr:uid="{00000000-0005-0000-0000-0000784D0000}"/>
    <cellStyle name="Normal 20 6 2 3 2 2" xfId="19832" xr:uid="{00000000-0005-0000-0000-0000794D0000}"/>
    <cellStyle name="Normal 20 6 2 3 3" xfId="19833" xr:uid="{00000000-0005-0000-0000-00007A4D0000}"/>
    <cellStyle name="Normal 20 6 2 4" xfId="19834" xr:uid="{00000000-0005-0000-0000-00007B4D0000}"/>
    <cellStyle name="Normal 20 6 2 4 2" xfId="19835" xr:uid="{00000000-0005-0000-0000-00007C4D0000}"/>
    <cellStyle name="Normal 20 6 2 4 2 2" xfId="19836" xr:uid="{00000000-0005-0000-0000-00007D4D0000}"/>
    <cellStyle name="Normal 20 6 2 4 3" xfId="19837" xr:uid="{00000000-0005-0000-0000-00007E4D0000}"/>
    <cellStyle name="Normal 20 6 2 5" xfId="19838" xr:uid="{00000000-0005-0000-0000-00007F4D0000}"/>
    <cellStyle name="Normal 20 6 2 5 2" xfId="19839" xr:uid="{00000000-0005-0000-0000-0000804D0000}"/>
    <cellStyle name="Normal 20 6 2 6" xfId="19840" xr:uid="{00000000-0005-0000-0000-0000814D0000}"/>
    <cellStyle name="Normal 20 6 2 6 2" xfId="19841" xr:uid="{00000000-0005-0000-0000-0000824D0000}"/>
    <cellStyle name="Normal 20 6 2 7" xfId="19842" xr:uid="{00000000-0005-0000-0000-0000834D0000}"/>
    <cellStyle name="Normal 20 6 3" xfId="19843" xr:uid="{00000000-0005-0000-0000-0000844D0000}"/>
    <cellStyle name="Normal 20 6 3 2" xfId="19844" xr:uid="{00000000-0005-0000-0000-0000854D0000}"/>
    <cellStyle name="Normal 20 6 3 2 2" xfId="19845" xr:uid="{00000000-0005-0000-0000-0000864D0000}"/>
    <cellStyle name="Normal 20 6 3 2 2 2" xfId="19846" xr:uid="{00000000-0005-0000-0000-0000874D0000}"/>
    <cellStyle name="Normal 20 6 3 2 3" xfId="19847" xr:uid="{00000000-0005-0000-0000-0000884D0000}"/>
    <cellStyle name="Normal 20 6 3 3" xfId="19848" xr:uid="{00000000-0005-0000-0000-0000894D0000}"/>
    <cellStyle name="Normal 20 6 3 3 2" xfId="19849" xr:uid="{00000000-0005-0000-0000-00008A4D0000}"/>
    <cellStyle name="Normal 20 6 3 3 2 2" xfId="19850" xr:uid="{00000000-0005-0000-0000-00008B4D0000}"/>
    <cellStyle name="Normal 20 6 3 3 3" xfId="19851" xr:uid="{00000000-0005-0000-0000-00008C4D0000}"/>
    <cellStyle name="Normal 20 6 3 4" xfId="19852" xr:uid="{00000000-0005-0000-0000-00008D4D0000}"/>
    <cellStyle name="Normal 20 6 3 4 2" xfId="19853" xr:uid="{00000000-0005-0000-0000-00008E4D0000}"/>
    <cellStyle name="Normal 20 6 3 4 2 2" xfId="19854" xr:uid="{00000000-0005-0000-0000-00008F4D0000}"/>
    <cellStyle name="Normal 20 6 3 4 3" xfId="19855" xr:uid="{00000000-0005-0000-0000-0000904D0000}"/>
    <cellStyle name="Normal 20 6 3 5" xfId="19856" xr:uid="{00000000-0005-0000-0000-0000914D0000}"/>
    <cellStyle name="Normal 20 6 3 5 2" xfId="19857" xr:uid="{00000000-0005-0000-0000-0000924D0000}"/>
    <cellStyle name="Normal 20 6 3 6" xfId="19858" xr:uid="{00000000-0005-0000-0000-0000934D0000}"/>
    <cellStyle name="Normal 20 6 3 6 2" xfId="19859" xr:uid="{00000000-0005-0000-0000-0000944D0000}"/>
    <cellStyle name="Normal 20 6 3 7" xfId="19860" xr:uid="{00000000-0005-0000-0000-0000954D0000}"/>
    <cellStyle name="Normal 20 6 4" xfId="19861" xr:uid="{00000000-0005-0000-0000-0000964D0000}"/>
    <cellStyle name="Normal 20 6 4 2" xfId="19862" xr:uid="{00000000-0005-0000-0000-0000974D0000}"/>
    <cellStyle name="Normal 20 6 4 2 2" xfId="19863" xr:uid="{00000000-0005-0000-0000-0000984D0000}"/>
    <cellStyle name="Normal 20 6 4 3" xfId="19864" xr:uid="{00000000-0005-0000-0000-0000994D0000}"/>
    <cellStyle name="Normal 20 6 5" xfId="19865" xr:uid="{00000000-0005-0000-0000-00009A4D0000}"/>
    <cellStyle name="Normal 20 6 5 2" xfId="19866" xr:uid="{00000000-0005-0000-0000-00009B4D0000}"/>
    <cellStyle name="Normal 20 6 5 2 2" xfId="19867" xr:uid="{00000000-0005-0000-0000-00009C4D0000}"/>
    <cellStyle name="Normal 20 6 5 3" xfId="19868" xr:uid="{00000000-0005-0000-0000-00009D4D0000}"/>
    <cellStyle name="Normal 20 6 6" xfId="19869" xr:uid="{00000000-0005-0000-0000-00009E4D0000}"/>
    <cellStyle name="Normal 20 6 6 2" xfId="19870" xr:uid="{00000000-0005-0000-0000-00009F4D0000}"/>
    <cellStyle name="Normal 20 6 6 2 2" xfId="19871" xr:uid="{00000000-0005-0000-0000-0000A04D0000}"/>
    <cellStyle name="Normal 20 6 6 3" xfId="19872" xr:uid="{00000000-0005-0000-0000-0000A14D0000}"/>
    <cellStyle name="Normal 20 6 7" xfId="19873" xr:uid="{00000000-0005-0000-0000-0000A24D0000}"/>
    <cellStyle name="Normal 20 6 7 2" xfId="19874" xr:uid="{00000000-0005-0000-0000-0000A34D0000}"/>
    <cellStyle name="Normal 20 6 8" xfId="19875" xr:uid="{00000000-0005-0000-0000-0000A44D0000}"/>
    <cellStyle name="Normal 20 6 8 2" xfId="19876" xr:uid="{00000000-0005-0000-0000-0000A54D0000}"/>
    <cellStyle name="Normal 20 6 9" xfId="19877" xr:uid="{00000000-0005-0000-0000-0000A64D0000}"/>
    <cellStyle name="Normal 20 7" xfId="19878" xr:uid="{00000000-0005-0000-0000-0000A74D0000}"/>
    <cellStyle name="Normal 20 7 2" xfId="19879" xr:uid="{00000000-0005-0000-0000-0000A84D0000}"/>
    <cellStyle name="Normal 20 7 2 2" xfId="19880" xr:uid="{00000000-0005-0000-0000-0000A94D0000}"/>
    <cellStyle name="Normal 20 7 2 2 2" xfId="19881" xr:uid="{00000000-0005-0000-0000-0000AA4D0000}"/>
    <cellStyle name="Normal 20 7 2 2 2 2" xfId="19882" xr:uid="{00000000-0005-0000-0000-0000AB4D0000}"/>
    <cellStyle name="Normal 20 7 2 2 3" xfId="19883" xr:uid="{00000000-0005-0000-0000-0000AC4D0000}"/>
    <cellStyle name="Normal 20 7 2 3" xfId="19884" xr:uid="{00000000-0005-0000-0000-0000AD4D0000}"/>
    <cellStyle name="Normal 20 7 2 3 2" xfId="19885" xr:uid="{00000000-0005-0000-0000-0000AE4D0000}"/>
    <cellStyle name="Normal 20 7 2 3 2 2" xfId="19886" xr:uid="{00000000-0005-0000-0000-0000AF4D0000}"/>
    <cellStyle name="Normal 20 7 2 3 3" xfId="19887" xr:uid="{00000000-0005-0000-0000-0000B04D0000}"/>
    <cellStyle name="Normal 20 7 2 4" xfId="19888" xr:uid="{00000000-0005-0000-0000-0000B14D0000}"/>
    <cellStyle name="Normal 20 7 2 4 2" xfId="19889" xr:uid="{00000000-0005-0000-0000-0000B24D0000}"/>
    <cellStyle name="Normal 20 7 2 4 2 2" xfId="19890" xr:uid="{00000000-0005-0000-0000-0000B34D0000}"/>
    <cellStyle name="Normal 20 7 2 4 3" xfId="19891" xr:uid="{00000000-0005-0000-0000-0000B44D0000}"/>
    <cellStyle name="Normal 20 7 2 5" xfId="19892" xr:uid="{00000000-0005-0000-0000-0000B54D0000}"/>
    <cellStyle name="Normal 20 7 2 5 2" xfId="19893" xr:uid="{00000000-0005-0000-0000-0000B64D0000}"/>
    <cellStyle name="Normal 20 7 2 6" xfId="19894" xr:uid="{00000000-0005-0000-0000-0000B74D0000}"/>
    <cellStyle name="Normal 20 7 2 6 2" xfId="19895" xr:uid="{00000000-0005-0000-0000-0000B84D0000}"/>
    <cellStyle name="Normal 20 7 2 7" xfId="19896" xr:uid="{00000000-0005-0000-0000-0000B94D0000}"/>
    <cellStyle name="Normal 20 7 3" xfId="19897" xr:uid="{00000000-0005-0000-0000-0000BA4D0000}"/>
    <cellStyle name="Normal 20 7 3 2" xfId="19898" xr:uid="{00000000-0005-0000-0000-0000BB4D0000}"/>
    <cellStyle name="Normal 20 7 3 2 2" xfId="19899" xr:uid="{00000000-0005-0000-0000-0000BC4D0000}"/>
    <cellStyle name="Normal 20 7 3 3" xfId="19900" xr:uid="{00000000-0005-0000-0000-0000BD4D0000}"/>
    <cellStyle name="Normal 20 7 4" xfId="19901" xr:uid="{00000000-0005-0000-0000-0000BE4D0000}"/>
    <cellStyle name="Normal 20 7 4 2" xfId="19902" xr:uid="{00000000-0005-0000-0000-0000BF4D0000}"/>
    <cellStyle name="Normal 20 7 4 2 2" xfId="19903" xr:uid="{00000000-0005-0000-0000-0000C04D0000}"/>
    <cellStyle name="Normal 20 7 4 3" xfId="19904" xr:uid="{00000000-0005-0000-0000-0000C14D0000}"/>
    <cellStyle name="Normal 20 7 5" xfId="19905" xr:uid="{00000000-0005-0000-0000-0000C24D0000}"/>
    <cellStyle name="Normal 20 7 5 2" xfId="19906" xr:uid="{00000000-0005-0000-0000-0000C34D0000}"/>
    <cellStyle name="Normal 20 7 5 2 2" xfId="19907" xr:uid="{00000000-0005-0000-0000-0000C44D0000}"/>
    <cellStyle name="Normal 20 7 5 3" xfId="19908" xr:uid="{00000000-0005-0000-0000-0000C54D0000}"/>
    <cellStyle name="Normal 20 7 6" xfId="19909" xr:uid="{00000000-0005-0000-0000-0000C64D0000}"/>
    <cellStyle name="Normal 20 7 6 2" xfId="19910" xr:uid="{00000000-0005-0000-0000-0000C74D0000}"/>
    <cellStyle name="Normal 20 7 7" xfId="19911" xr:uid="{00000000-0005-0000-0000-0000C84D0000}"/>
    <cellStyle name="Normal 20 7 7 2" xfId="19912" xr:uid="{00000000-0005-0000-0000-0000C94D0000}"/>
    <cellStyle name="Normal 20 7 8" xfId="19913" xr:uid="{00000000-0005-0000-0000-0000CA4D0000}"/>
    <cellStyle name="Normal 20 8" xfId="19914" xr:uid="{00000000-0005-0000-0000-0000CB4D0000}"/>
    <cellStyle name="Normal 20 8 2" xfId="19915" xr:uid="{00000000-0005-0000-0000-0000CC4D0000}"/>
    <cellStyle name="Normal 20 8 2 2" xfId="19916" xr:uid="{00000000-0005-0000-0000-0000CD4D0000}"/>
    <cellStyle name="Normal 20 8 2 2 2" xfId="19917" xr:uid="{00000000-0005-0000-0000-0000CE4D0000}"/>
    <cellStyle name="Normal 20 8 2 3" xfId="19918" xr:uid="{00000000-0005-0000-0000-0000CF4D0000}"/>
    <cellStyle name="Normal 20 8 3" xfId="19919" xr:uid="{00000000-0005-0000-0000-0000D04D0000}"/>
    <cellStyle name="Normal 20 8 3 2" xfId="19920" xr:uid="{00000000-0005-0000-0000-0000D14D0000}"/>
    <cellStyle name="Normal 20 8 3 2 2" xfId="19921" xr:uid="{00000000-0005-0000-0000-0000D24D0000}"/>
    <cellStyle name="Normal 20 8 3 3" xfId="19922" xr:uid="{00000000-0005-0000-0000-0000D34D0000}"/>
    <cellStyle name="Normal 20 8 4" xfId="19923" xr:uid="{00000000-0005-0000-0000-0000D44D0000}"/>
    <cellStyle name="Normal 20 8 4 2" xfId="19924" xr:uid="{00000000-0005-0000-0000-0000D54D0000}"/>
    <cellStyle name="Normal 20 8 4 2 2" xfId="19925" xr:uid="{00000000-0005-0000-0000-0000D64D0000}"/>
    <cellStyle name="Normal 20 8 4 3" xfId="19926" xr:uid="{00000000-0005-0000-0000-0000D74D0000}"/>
    <cellStyle name="Normal 20 8 5" xfId="19927" xr:uid="{00000000-0005-0000-0000-0000D84D0000}"/>
    <cellStyle name="Normal 20 8 5 2" xfId="19928" xr:uid="{00000000-0005-0000-0000-0000D94D0000}"/>
    <cellStyle name="Normal 20 8 6" xfId="19929" xr:uid="{00000000-0005-0000-0000-0000DA4D0000}"/>
    <cellStyle name="Normal 20 8 6 2" xfId="19930" xr:uid="{00000000-0005-0000-0000-0000DB4D0000}"/>
    <cellStyle name="Normal 20 8 7" xfId="19931" xr:uid="{00000000-0005-0000-0000-0000DC4D0000}"/>
    <cellStyle name="Normal 20 9" xfId="19932" xr:uid="{00000000-0005-0000-0000-0000DD4D0000}"/>
    <cellStyle name="Normal 20 9 2" xfId="19933" xr:uid="{00000000-0005-0000-0000-0000DE4D0000}"/>
    <cellStyle name="Normal 20 9 2 2" xfId="19934" xr:uid="{00000000-0005-0000-0000-0000DF4D0000}"/>
    <cellStyle name="Normal 20 9 2 2 2" xfId="19935" xr:uid="{00000000-0005-0000-0000-0000E04D0000}"/>
    <cellStyle name="Normal 20 9 2 3" xfId="19936" xr:uid="{00000000-0005-0000-0000-0000E14D0000}"/>
    <cellStyle name="Normal 20 9 3" xfId="19937" xr:uid="{00000000-0005-0000-0000-0000E24D0000}"/>
    <cellStyle name="Normal 20 9 3 2" xfId="19938" xr:uid="{00000000-0005-0000-0000-0000E34D0000}"/>
    <cellStyle name="Normal 20 9 3 2 2" xfId="19939" xr:uid="{00000000-0005-0000-0000-0000E44D0000}"/>
    <cellStyle name="Normal 20 9 3 3" xfId="19940" xr:uid="{00000000-0005-0000-0000-0000E54D0000}"/>
    <cellStyle name="Normal 20 9 4" xfId="19941" xr:uid="{00000000-0005-0000-0000-0000E64D0000}"/>
    <cellStyle name="Normal 20 9 4 2" xfId="19942" xr:uid="{00000000-0005-0000-0000-0000E74D0000}"/>
    <cellStyle name="Normal 20 9 4 2 2" xfId="19943" xr:uid="{00000000-0005-0000-0000-0000E84D0000}"/>
    <cellStyle name="Normal 20 9 4 3" xfId="19944" xr:uid="{00000000-0005-0000-0000-0000E94D0000}"/>
    <cellStyle name="Normal 20 9 5" xfId="19945" xr:uid="{00000000-0005-0000-0000-0000EA4D0000}"/>
    <cellStyle name="Normal 20 9 5 2" xfId="19946" xr:uid="{00000000-0005-0000-0000-0000EB4D0000}"/>
    <cellStyle name="Normal 20 9 6" xfId="19947" xr:uid="{00000000-0005-0000-0000-0000EC4D0000}"/>
    <cellStyle name="Normal 20 9 6 2" xfId="19948" xr:uid="{00000000-0005-0000-0000-0000ED4D0000}"/>
    <cellStyle name="Normal 20 9 7" xfId="19949" xr:uid="{00000000-0005-0000-0000-0000EE4D0000}"/>
    <cellStyle name="Normal 20_Confidential Information" xfId="19950" xr:uid="{00000000-0005-0000-0000-0000EF4D0000}"/>
    <cellStyle name="Normal 21" xfId="19951" xr:uid="{00000000-0005-0000-0000-0000F04D0000}"/>
    <cellStyle name="Normal 21 2" xfId="19952" xr:uid="{00000000-0005-0000-0000-0000F14D0000}"/>
    <cellStyle name="Normal 22" xfId="19953" xr:uid="{00000000-0005-0000-0000-0000F24D0000}"/>
    <cellStyle name="Normal 22 10" xfId="19954" xr:uid="{00000000-0005-0000-0000-0000F34D0000}"/>
    <cellStyle name="Normal 22 10 2" xfId="19955" xr:uid="{00000000-0005-0000-0000-0000F44D0000}"/>
    <cellStyle name="Normal 22 10 2 2" xfId="19956" xr:uid="{00000000-0005-0000-0000-0000F54D0000}"/>
    <cellStyle name="Normal 22 10 3" xfId="19957" xr:uid="{00000000-0005-0000-0000-0000F64D0000}"/>
    <cellStyle name="Normal 22 11" xfId="19958" xr:uid="{00000000-0005-0000-0000-0000F74D0000}"/>
    <cellStyle name="Normal 22 11 2" xfId="19959" xr:uid="{00000000-0005-0000-0000-0000F84D0000}"/>
    <cellStyle name="Normal 22 11 2 2" xfId="19960" xr:uid="{00000000-0005-0000-0000-0000F94D0000}"/>
    <cellStyle name="Normal 22 11 3" xfId="19961" xr:uid="{00000000-0005-0000-0000-0000FA4D0000}"/>
    <cellStyle name="Normal 22 12" xfId="19962" xr:uid="{00000000-0005-0000-0000-0000FB4D0000}"/>
    <cellStyle name="Normal 22 12 2" xfId="19963" xr:uid="{00000000-0005-0000-0000-0000FC4D0000}"/>
    <cellStyle name="Normal 22 13" xfId="19964" xr:uid="{00000000-0005-0000-0000-0000FD4D0000}"/>
    <cellStyle name="Normal 22 13 2" xfId="19965" xr:uid="{00000000-0005-0000-0000-0000FE4D0000}"/>
    <cellStyle name="Normal 22 14" xfId="19966" xr:uid="{00000000-0005-0000-0000-0000FF4D0000}"/>
    <cellStyle name="Normal 22 2" xfId="19967" xr:uid="{00000000-0005-0000-0000-0000004E0000}"/>
    <cellStyle name="Normal 22 2 10" xfId="19968" xr:uid="{00000000-0005-0000-0000-0000014E0000}"/>
    <cellStyle name="Normal 22 2 10 2" xfId="19969" xr:uid="{00000000-0005-0000-0000-0000024E0000}"/>
    <cellStyle name="Normal 22 2 10 2 2" xfId="19970" xr:uid="{00000000-0005-0000-0000-0000034E0000}"/>
    <cellStyle name="Normal 22 2 10 3" xfId="19971" xr:uid="{00000000-0005-0000-0000-0000044E0000}"/>
    <cellStyle name="Normal 22 2 11" xfId="19972" xr:uid="{00000000-0005-0000-0000-0000054E0000}"/>
    <cellStyle name="Normal 22 2 11 2" xfId="19973" xr:uid="{00000000-0005-0000-0000-0000064E0000}"/>
    <cellStyle name="Normal 22 2 12" xfId="19974" xr:uid="{00000000-0005-0000-0000-0000074E0000}"/>
    <cellStyle name="Normal 22 2 12 2" xfId="19975" xr:uid="{00000000-0005-0000-0000-0000084E0000}"/>
    <cellStyle name="Normal 22 2 13" xfId="19976" xr:uid="{00000000-0005-0000-0000-0000094E0000}"/>
    <cellStyle name="Normal 22 2 2" xfId="19977" xr:uid="{00000000-0005-0000-0000-00000A4E0000}"/>
    <cellStyle name="Normal 22 2 2 10" xfId="19978" xr:uid="{00000000-0005-0000-0000-00000B4E0000}"/>
    <cellStyle name="Normal 22 2 2 10 2" xfId="19979" xr:uid="{00000000-0005-0000-0000-00000C4E0000}"/>
    <cellStyle name="Normal 22 2 2 11" xfId="19980" xr:uid="{00000000-0005-0000-0000-00000D4E0000}"/>
    <cellStyle name="Normal 22 2 2 2" xfId="19981" xr:uid="{00000000-0005-0000-0000-00000E4E0000}"/>
    <cellStyle name="Normal 22 2 2 2 2" xfId="19982" xr:uid="{00000000-0005-0000-0000-00000F4E0000}"/>
    <cellStyle name="Normal 22 2 2 2 2 2" xfId="19983" xr:uid="{00000000-0005-0000-0000-0000104E0000}"/>
    <cellStyle name="Normal 22 2 2 2 2 2 2" xfId="19984" xr:uid="{00000000-0005-0000-0000-0000114E0000}"/>
    <cellStyle name="Normal 22 2 2 2 2 2 2 2" xfId="19985" xr:uid="{00000000-0005-0000-0000-0000124E0000}"/>
    <cellStyle name="Normal 22 2 2 2 2 2 3" xfId="19986" xr:uid="{00000000-0005-0000-0000-0000134E0000}"/>
    <cellStyle name="Normal 22 2 2 2 2 3" xfId="19987" xr:uid="{00000000-0005-0000-0000-0000144E0000}"/>
    <cellStyle name="Normal 22 2 2 2 2 3 2" xfId="19988" xr:uid="{00000000-0005-0000-0000-0000154E0000}"/>
    <cellStyle name="Normal 22 2 2 2 2 3 2 2" xfId="19989" xr:uid="{00000000-0005-0000-0000-0000164E0000}"/>
    <cellStyle name="Normal 22 2 2 2 2 3 3" xfId="19990" xr:uid="{00000000-0005-0000-0000-0000174E0000}"/>
    <cellStyle name="Normal 22 2 2 2 2 4" xfId="19991" xr:uid="{00000000-0005-0000-0000-0000184E0000}"/>
    <cellStyle name="Normal 22 2 2 2 2 4 2" xfId="19992" xr:uid="{00000000-0005-0000-0000-0000194E0000}"/>
    <cellStyle name="Normal 22 2 2 2 2 4 2 2" xfId="19993" xr:uid="{00000000-0005-0000-0000-00001A4E0000}"/>
    <cellStyle name="Normal 22 2 2 2 2 4 3" xfId="19994" xr:uid="{00000000-0005-0000-0000-00001B4E0000}"/>
    <cellStyle name="Normal 22 2 2 2 2 5" xfId="19995" xr:uid="{00000000-0005-0000-0000-00001C4E0000}"/>
    <cellStyle name="Normal 22 2 2 2 2 5 2" xfId="19996" xr:uid="{00000000-0005-0000-0000-00001D4E0000}"/>
    <cellStyle name="Normal 22 2 2 2 2 6" xfId="19997" xr:uid="{00000000-0005-0000-0000-00001E4E0000}"/>
    <cellStyle name="Normal 22 2 2 2 2 6 2" xfId="19998" xr:uid="{00000000-0005-0000-0000-00001F4E0000}"/>
    <cellStyle name="Normal 22 2 2 2 2 7" xfId="19999" xr:uid="{00000000-0005-0000-0000-0000204E0000}"/>
    <cellStyle name="Normal 22 2 2 2 3" xfId="20000" xr:uid="{00000000-0005-0000-0000-0000214E0000}"/>
    <cellStyle name="Normal 22 2 2 2 3 2" xfId="20001" xr:uid="{00000000-0005-0000-0000-0000224E0000}"/>
    <cellStyle name="Normal 22 2 2 2 3 2 2" xfId="20002" xr:uid="{00000000-0005-0000-0000-0000234E0000}"/>
    <cellStyle name="Normal 22 2 2 2 3 2 2 2" xfId="20003" xr:uid="{00000000-0005-0000-0000-0000244E0000}"/>
    <cellStyle name="Normal 22 2 2 2 3 2 3" xfId="20004" xr:uid="{00000000-0005-0000-0000-0000254E0000}"/>
    <cellStyle name="Normal 22 2 2 2 3 3" xfId="20005" xr:uid="{00000000-0005-0000-0000-0000264E0000}"/>
    <cellStyle name="Normal 22 2 2 2 3 3 2" xfId="20006" xr:uid="{00000000-0005-0000-0000-0000274E0000}"/>
    <cellStyle name="Normal 22 2 2 2 3 3 2 2" xfId="20007" xr:uid="{00000000-0005-0000-0000-0000284E0000}"/>
    <cellStyle name="Normal 22 2 2 2 3 3 3" xfId="20008" xr:uid="{00000000-0005-0000-0000-0000294E0000}"/>
    <cellStyle name="Normal 22 2 2 2 3 4" xfId="20009" xr:uid="{00000000-0005-0000-0000-00002A4E0000}"/>
    <cellStyle name="Normal 22 2 2 2 3 4 2" xfId="20010" xr:uid="{00000000-0005-0000-0000-00002B4E0000}"/>
    <cellStyle name="Normal 22 2 2 2 3 4 2 2" xfId="20011" xr:uid="{00000000-0005-0000-0000-00002C4E0000}"/>
    <cellStyle name="Normal 22 2 2 2 3 4 3" xfId="20012" xr:uid="{00000000-0005-0000-0000-00002D4E0000}"/>
    <cellStyle name="Normal 22 2 2 2 3 5" xfId="20013" xr:uid="{00000000-0005-0000-0000-00002E4E0000}"/>
    <cellStyle name="Normal 22 2 2 2 3 5 2" xfId="20014" xr:uid="{00000000-0005-0000-0000-00002F4E0000}"/>
    <cellStyle name="Normal 22 2 2 2 3 6" xfId="20015" xr:uid="{00000000-0005-0000-0000-0000304E0000}"/>
    <cellStyle name="Normal 22 2 2 2 3 6 2" xfId="20016" xr:uid="{00000000-0005-0000-0000-0000314E0000}"/>
    <cellStyle name="Normal 22 2 2 2 3 7" xfId="20017" xr:uid="{00000000-0005-0000-0000-0000324E0000}"/>
    <cellStyle name="Normal 22 2 2 2 4" xfId="20018" xr:uid="{00000000-0005-0000-0000-0000334E0000}"/>
    <cellStyle name="Normal 22 2 2 2 4 2" xfId="20019" xr:uid="{00000000-0005-0000-0000-0000344E0000}"/>
    <cellStyle name="Normal 22 2 2 2 4 2 2" xfId="20020" xr:uid="{00000000-0005-0000-0000-0000354E0000}"/>
    <cellStyle name="Normal 22 2 2 2 4 3" xfId="20021" xr:uid="{00000000-0005-0000-0000-0000364E0000}"/>
    <cellStyle name="Normal 22 2 2 2 5" xfId="20022" xr:uid="{00000000-0005-0000-0000-0000374E0000}"/>
    <cellStyle name="Normal 22 2 2 2 5 2" xfId="20023" xr:uid="{00000000-0005-0000-0000-0000384E0000}"/>
    <cellStyle name="Normal 22 2 2 2 5 2 2" xfId="20024" xr:uid="{00000000-0005-0000-0000-0000394E0000}"/>
    <cellStyle name="Normal 22 2 2 2 5 3" xfId="20025" xr:uid="{00000000-0005-0000-0000-00003A4E0000}"/>
    <cellStyle name="Normal 22 2 2 2 6" xfId="20026" xr:uid="{00000000-0005-0000-0000-00003B4E0000}"/>
    <cellStyle name="Normal 22 2 2 2 6 2" xfId="20027" xr:uid="{00000000-0005-0000-0000-00003C4E0000}"/>
    <cellStyle name="Normal 22 2 2 2 6 2 2" xfId="20028" xr:uid="{00000000-0005-0000-0000-00003D4E0000}"/>
    <cellStyle name="Normal 22 2 2 2 6 3" xfId="20029" xr:uid="{00000000-0005-0000-0000-00003E4E0000}"/>
    <cellStyle name="Normal 22 2 2 2 7" xfId="20030" xr:uid="{00000000-0005-0000-0000-00003F4E0000}"/>
    <cellStyle name="Normal 22 2 2 2 7 2" xfId="20031" xr:uid="{00000000-0005-0000-0000-0000404E0000}"/>
    <cellStyle name="Normal 22 2 2 2 8" xfId="20032" xr:uid="{00000000-0005-0000-0000-0000414E0000}"/>
    <cellStyle name="Normal 22 2 2 2 8 2" xfId="20033" xr:uid="{00000000-0005-0000-0000-0000424E0000}"/>
    <cellStyle name="Normal 22 2 2 2 9" xfId="20034" xr:uid="{00000000-0005-0000-0000-0000434E0000}"/>
    <cellStyle name="Normal 22 2 2 3" xfId="20035" xr:uid="{00000000-0005-0000-0000-0000444E0000}"/>
    <cellStyle name="Normal 22 2 2 3 2" xfId="20036" xr:uid="{00000000-0005-0000-0000-0000454E0000}"/>
    <cellStyle name="Normal 22 2 2 3 2 2" xfId="20037" xr:uid="{00000000-0005-0000-0000-0000464E0000}"/>
    <cellStyle name="Normal 22 2 2 3 2 2 2" xfId="20038" xr:uid="{00000000-0005-0000-0000-0000474E0000}"/>
    <cellStyle name="Normal 22 2 2 3 2 2 2 2" xfId="20039" xr:uid="{00000000-0005-0000-0000-0000484E0000}"/>
    <cellStyle name="Normal 22 2 2 3 2 2 3" xfId="20040" xr:uid="{00000000-0005-0000-0000-0000494E0000}"/>
    <cellStyle name="Normal 22 2 2 3 2 3" xfId="20041" xr:uid="{00000000-0005-0000-0000-00004A4E0000}"/>
    <cellStyle name="Normal 22 2 2 3 2 3 2" xfId="20042" xr:uid="{00000000-0005-0000-0000-00004B4E0000}"/>
    <cellStyle name="Normal 22 2 2 3 2 3 2 2" xfId="20043" xr:uid="{00000000-0005-0000-0000-00004C4E0000}"/>
    <cellStyle name="Normal 22 2 2 3 2 3 3" xfId="20044" xr:uid="{00000000-0005-0000-0000-00004D4E0000}"/>
    <cellStyle name="Normal 22 2 2 3 2 4" xfId="20045" xr:uid="{00000000-0005-0000-0000-00004E4E0000}"/>
    <cellStyle name="Normal 22 2 2 3 2 4 2" xfId="20046" xr:uid="{00000000-0005-0000-0000-00004F4E0000}"/>
    <cellStyle name="Normal 22 2 2 3 2 4 2 2" xfId="20047" xr:uid="{00000000-0005-0000-0000-0000504E0000}"/>
    <cellStyle name="Normal 22 2 2 3 2 4 3" xfId="20048" xr:uid="{00000000-0005-0000-0000-0000514E0000}"/>
    <cellStyle name="Normal 22 2 2 3 2 5" xfId="20049" xr:uid="{00000000-0005-0000-0000-0000524E0000}"/>
    <cellStyle name="Normal 22 2 2 3 2 5 2" xfId="20050" xr:uid="{00000000-0005-0000-0000-0000534E0000}"/>
    <cellStyle name="Normal 22 2 2 3 2 6" xfId="20051" xr:uid="{00000000-0005-0000-0000-0000544E0000}"/>
    <cellStyle name="Normal 22 2 2 3 2 6 2" xfId="20052" xr:uid="{00000000-0005-0000-0000-0000554E0000}"/>
    <cellStyle name="Normal 22 2 2 3 2 7" xfId="20053" xr:uid="{00000000-0005-0000-0000-0000564E0000}"/>
    <cellStyle name="Normal 22 2 2 3 3" xfId="20054" xr:uid="{00000000-0005-0000-0000-0000574E0000}"/>
    <cellStyle name="Normal 22 2 2 3 3 2" xfId="20055" xr:uid="{00000000-0005-0000-0000-0000584E0000}"/>
    <cellStyle name="Normal 22 2 2 3 3 2 2" xfId="20056" xr:uid="{00000000-0005-0000-0000-0000594E0000}"/>
    <cellStyle name="Normal 22 2 2 3 3 3" xfId="20057" xr:uid="{00000000-0005-0000-0000-00005A4E0000}"/>
    <cellStyle name="Normal 22 2 2 3 4" xfId="20058" xr:uid="{00000000-0005-0000-0000-00005B4E0000}"/>
    <cellStyle name="Normal 22 2 2 3 4 2" xfId="20059" xr:uid="{00000000-0005-0000-0000-00005C4E0000}"/>
    <cellStyle name="Normal 22 2 2 3 4 2 2" xfId="20060" xr:uid="{00000000-0005-0000-0000-00005D4E0000}"/>
    <cellStyle name="Normal 22 2 2 3 4 3" xfId="20061" xr:uid="{00000000-0005-0000-0000-00005E4E0000}"/>
    <cellStyle name="Normal 22 2 2 3 5" xfId="20062" xr:uid="{00000000-0005-0000-0000-00005F4E0000}"/>
    <cellStyle name="Normal 22 2 2 3 5 2" xfId="20063" xr:uid="{00000000-0005-0000-0000-0000604E0000}"/>
    <cellStyle name="Normal 22 2 2 3 5 2 2" xfId="20064" xr:uid="{00000000-0005-0000-0000-0000614E0000}"/>
    <cellStyle name="Normal 22 2 2 3 5 3" xfId="20065" xr:uid="{00000000-0005-0000-0000-0000624E0000}"/>
    <cellStyle name="Normal 22 2 2 3 6" xfId="20066" xr:uid="{00000000-0005-0000-0000-0000634E0000}"/>
    <cellStyle name="Normal 22 2 2 3 6 2" xfId="20067" xr:uid="{00000000-0005-0000-0000-0000644E0000}"/>
    <cellStyle name="Normal 22 2 2 3 7" xfId="20068" xr:uid="{00000000-0005-0000-0000-0000654E0000}"/>
    <cellStyle name="Normal 22 2 2 3 7 2" xfId="20069" xr:uid="{00000000-0005-0000-0000-0000664E0000}"/>
    <cellStyle name="Normal 22 2 2 3 8" xfId="20070" xr:uid="{00000000-0005-0000-0000-0000674E0000}"/>
    <cellStyle name="Normal 22 2 2 4" xfId="20071" xr:uid="{00000000-0005-0000-0000-0000684E0000}"/>
    <cellStyle name="Normal 22 2 2 4 2" xfId="20072" xr:uid="{00000000-0005-0000-0000-0000694E0000}"/>
    <cellStyle name="Normal 22 2 2 4 2 2" xfId="20073" xr:uid="{00000000-0005-0000-0000-00006A4E0000}"/>
    <cellStyle name="Normal 22 2 2 4 2 2 2" xfId="20074" xr:uid="{00000000-0005-0000-0000-00006B4E0000}"/>
    <cellStyle name="Normal 22 2 2 4 2 3" xfId="20075" xr:uid="{00000000-0005-0000-0000-00006C4E0000}"/>
    <cellStyle name="Normal 22 2 2 4 3" xfId="20076" xr:uid="{00000000-0005-0000-0000-00006D4E0000}"/>
    <cellStyle name="Normal 22 2 2 4 3 2" xfId="20077" xr:uid="{00000000-0005-0000-0000-00006E4E0000}"/>
    <cellStyle name="Normal 22 2 2 4 3 2 2" xfId="20078" xr:uid="{00000000-0005-0000-0000-00006F4E0000}"/>
    <cellStyle name="Normal 22 2 2 4 3 3" xfId="20079" xr:uid="{00000000-0005-0000-0000-0000704E0000}"/>
    <cellStyle name="Normal 22 2 2 4 4" xfId="20080" xr:uid="{00000000-0005-0000-0000-0000714E0000}"/>
    <cellStyle name="Normal 22 2 2 4 4 2" xfId="20081" xr:uid="{00000000-0005-0000-0000-0000724E0000}"/>
    <cellStyle name="Normal 22 2 2 4 4 2 2" xfId="20082" xr:uid="{00000000-0005-0000-0000-0000734E0000}"/>
    <cellStyle name="Normal 22 2 2 4 4 3" xfId="20083" xr:uid="{00000000-0005-0000-0000-0000744E0000}"/>
    <cellStyle name="Normal 22 2 2 4 5" xfId="20084" xr:uid="{00000000-0005-0000-0000-0000754E0000}"/>
    <cellStyle name="Normal 22 2 2 4 5 2" xfId="20085" xr:uid="{00000000-0005-0000-0000-0000764E0000}"/>
    <cellStyle name="Normal 22 2 2 4 6" xfId="20086" xr:uid="{00000000-0005-0000-0000-0000774E0000}"/>
    <cellStyle name="Normal 22 2 2 4 6 2" xfId="20087" xr:uid="{00000000-0005-0000-0000-0000784E0000}"/>
    <cellStyle name="Normal 22 2 2 4 7" xfId="20088" xr:uid="{00000000-0005-0000-0000-0000794E0000}"/>
    <cellStyle name="Normal 22 2 2 5" xfId="20089" xr:uid="{00000000-0005-0000-0000-00007A4E0000}"/>
    <cellStyle name="Normal 22 2 2 5 2" xfId="20090" xr:uid="{00000000-0005-0000-0000-00007B4E0000}"/>
    <cellStyle name="Normal 22 2 2 5 2 2" xfId="20091" xr:uid="{00000000-0005-0000-0000-00007C4E0000}"/>
    <cellStyle name="Normal 22 2 2 5 2 2 2" xfId="20092" xr:uid="{00000000-0005-0000-0000-00007D4E0000}"/>
    <cellStyle name="Normal 22 2 2 5 2 3" xfId="20093" xr:uid="{00000000-0005-0000-0000-00007E4E0000}"/>
    <cellStyle name="Normal 22 2 2 5 3" xfId="20094" xr:uid="{00000000-0005-0000-0000-00007F4E0000}"/>
    <cellStyle name="Normal 22 2 2 5 3 2" xfId="20095" xr:uid="{00000000-0005-0000-0000-0000804E0000}"/>
    <cellStyle name="Normal 22 2 2 5 3 2 2" xfId="20096" xr:uid="{00000000-0005-0000-0000-0000814E0000}"/>
    <cellStyle name="Normal 22 2 2 5 3 3" xfId="20097" xr:uid="{00000000-0005-0000-0000-0000824E0000}"/>
    <cellStyle name="Normal 22 2 2 5 4" xfId="20098" xr:uid="{00000000-0005-0000-0000-0000834E0000}"/>
    <cellStyle name="Normal 22 2 2 5 4 2" xfId="20099" xr:uid="{00000000-0005-0000-0000-0000844E0000}"/>
    <cellStyle name="Normal 22 2 2 5 4 2 2" xfId="20100" xr:uid="{00000000-0005-0000-0000-0000854E0000}"/>
    <cellStyle name="Normal 22 2 2 5 4 3" xfId="20101" xr:uid="{00000000-0005-0000-0000-0000864E0000}"/>
    <cellStyle name="Normal 22 2 2 5 5" xfId="20102" xr:uid="{00000000-0005-0000-0000-0000874E0000}"/>
    <cellStyle name="Normal 22 2 2 5 5 2" xfId="20103" xr:uid="{00000000-0005-0000-0000-0000884E0000}"/>
    <cellStyle name="Normal 22 2 2 5 6" xfId="20104" xr:uid="{00000000-0005-0000-0000-0000894E0000}"/>
    <cellStyle name="Normal 22 2 2 5 6 2" xfId="20105" xr:uid="{00000000-0005-0000-0000-00008A4E0000}"/>
    <cellStyle name="Normal 22 2 2 5 7" xfId="20106" xr:uid="{00000000-0005-0000-0000-00008B4E0000}"/>
    <cellStyle name="Normal 22 2 2 6" xfId="20107" xr:uid="{00000000-0005-0000-0000-00008C4E0000}"/>
    <cellStyle name="Normal 22 2 2 6 2" xfId="20108" xr:uid="{00000000-0005-0000-0000-00008D4E0000}"/>
    <cellStyle name="Normal 22 2 2 6 2 2" xfId="20109" xr:uid="{00000000-0005-0000-0000-00008E4E0000}"/>
    <cellStyle name="Normal 22 2 2 6 3" xfId="20110" xr:uid="{00000000-0005-0000-0000-00008F4E0000}"/>
    <cellStyle name="Normal 22 2 2 7" xfId="20111" xr:uid="{00000000-0005-0000-0000-0000904E0000}"/>
    <cellStyle name="Normal 22 2 2 7 2" xfId="20112" xr:uid="{00000000-0005-0000-0000-0000914E0000}"/>
    <cellStyle name="Normal 22 2 2 7 2 2" xfId="20113" xr:uid="{00000000-0005-0000-0000-0000924E0000}"/>
    <cellStyle name="Normal 22 2 2 7 3" xfId="20114" xr:uid="{00000000-0005-0000-0000-0000934E0000}"/>
    <cellStyle name="Normal 22 2 2 8" xfId="20115" xr:uid="{00000000-0005-0000-0000-0000944E0000}"/>
    <cellStyle name="Normal 22 2 2 8 2" xfId="20116" xr:uid="{00000000-0005-0000-0000-0000954E0000}"/>
    <cellStyle name="Normal 22 2 2 8 2 2" xfId="20117" xr:uid="{00000000-0005-0000-0000-0000964E0000}"/>
    <cellStyle name="Normal 22 2 2 8 3" xfId="20118" xr:uid="{00000000-0005-0000-0000-0000974E0000}"/>
    <cellStyle name="Normal 22 2 2 9" xfId="20119" xr:uid="{00000000-0005-0000-0000-0000984E0000}"/>
    <cellStyle name="Normal 22 2 2 9 2" xfId="20120" xr:uid="{00000000-0005-0000-0000-0000994E0000}"/>
    <cellStyle name="Normal 22 2 3" xfId="20121" xr:uid="{00000000-0005-0000-0000-00009A4E0000}"/>
    <cellStyle name="Normal 22 2 3 10" xfId="20122" xr:uid="{00000000-0005-0000-0000-00009B4E0000}"/>
    <cellStyle name="Normal 22 2 3 10 2" xfId="20123" xr:uid="{00000000-0005-0000-0000-00009C4E0000}"/>
    <cellStyle name="Normal 22 2 3 11" xfId="20124" xr:uid="{00000000-0005-0000-0000-00009D4E0000}"/>
    <cellStyle name="Normal 22 2 3 2" xfId="20125" xr:uid="{00000000-0005-0000-0000-00009E4E0000}"/>
    <cellStyle name="Normal 22 2 3 2 2" xfId="20126" xr:uid="{00000000-0005-0000-0000-00009F4E0000}"/>
    <cellStyle name="Normal 22 2 3 2 2 2" xfId="20127" xr:uid="{00000000-0005-0000-0000-0000A04E0000}"/>
    <cellStyle name="Normal 22 2 3 2 2 2 2" xfId="20128" xr:uid="{00000000-0005-0000-0000-0000A14E0000}"/>
    <cellStyle name="Normal 22 2 3 2 2 2 2 2" xfId="20129" xr:uid="{00000000-0005-0000-0000-0000A24E0000}"/>
    <cellStyle name="Normal 22 2 3 2 2 2 3" xfId="20130" xr:uid="{00000000-0005-0000-0000-0000A34E0000}"/>
    <cellStyle name="Normal 22 2 3 2 2 3" xfId="20131" xr:uid="{00000000-0005-0000-0000-0000A44E0000}"/>
    <cellStyle name="Normal 22 2 3 2 2 3 2" xfId="20132" xr:uid="{00000000-0005-0000-0000-0000A54E0000}"/>
    <cellStyle name="Normal 22 2 3 2 2 3 2 2" xfId="20133" xr:uid="{00000000-0005-0000-0000-0000A64E0000}"/>
    <cellStyle name="Normal 22 2 3 2 2 3 3" xfId="20134" xr:uid="{00000000-0005-0000-0000-0000A74E0000}"/>
    <cellStyle name="Normal 22 2 3 2 2 4" xfId="20135" xr:uid="{00000000-0005-0000-0000-0000A84E0000}"/>
    <cellStyle name="Normal 22 2 3 2 2 4 2" xfId="20136" xr:uid="{00000000-0005-0000-0000-0000A94E0000}"/>
    <cellStyle name="Normal 22 2 3 2 2 4 2 2" xfId="20137" xr:uid="{00000000-0005-0000-0000-0000AA4E0000}"/>
    <cellStyle name="Normal 22 2 3 2 2 4 3" xfId="20138" xr:uid="{00000000-0005-0000-0000-0000AB4E0000}"/>
    <cellStyle name="Normal 22 2 3 2 2 5" xfId="20139" xr:uid="{00000000-0005-0000-0000-0000AC4E0000}"/>
    <cellStyle name="Normal 22 2 3 2 2 5 2" xfId="20140" xr:uid="{00000000-0005-0000-0000-0000AD4E0000}"/>
    <cellStyle name="Normal 22 2 3 2 2 6" xfId="20141" xr:uid="{00000000-0005-0000-0000-0000AE4E0000}"/>
    <cellStyle name="Normal 22 2 3 2 2 6 2" xfId="20142" xr:uid="{00000000-0005-0000-0000-0000AF4E0000}"/>
    <cellStyle name="Normal 22 2 3 2 2 7" xfId="20143" xr:uid="{00000000-0005-0000-0000-0000B04E0000}"/>
    <cellStyle name="Normal 22 2 3 2 3" xfId="20144" xr:uid="{00000000-0005-0000-0000-0000B14E0000}"/>
    <cellStyle name="Normal 22 2 3 2 3 2" xfId="20145" xr:uid="{00000000-0005-0000-0000-0000B24E0000}"/>
    <cellStyle name="Normal 22 2 3 2 3 2 2" xfId="20146" xr:uid="{00000000-0005-0000-0000-0000B34E0000}"/>
    <cellStyle name="Normal 22 2 3 2 3 2 2 2" xfId="20147" xr:uid="{00000000-0005-0000-0000-0000B44E0000}"/>
    <cellStyle name="Normal 22 2 3 2 3 2 3" xfId="20148" xr:uid="{00000000-0005-0000-0000-0000B54E0000}"/>
    <cellStyle name="Normal 22 2 3 2 3 3" xfId="20149" xr:uid="{00000000-0005-0000-0000-0000B64E0000}"/>
    <cellStyle name="Normal 22 2 3 2 3 3 2" xfId="20150" xr:uid="{00000000-0005-0000-0000-0000B74E0000}"/>
    <cellStyle name="Normal 22 2 3 2 3 3 2 2" xfId="20151" xr:uid="{00000000-0005-0000-0000-0000B84E0000}"/>
    <cellStyle name="Normal 22 2 3 2 3 3 3" xfId="20152" xr:uid="{00000000-0005-0000-0000-0000B94E0000}"/>
    <cellStyle name="Normal 22 2 3 2 3 4" xfId="20153" xr:uid="{00000000-0005-0000-0000-0000BA4E0000}"/>
    <cellStyle name="Normal 22 2 3 2 3 4 2" xfId="20154" xr:uid="{00000000-0005-0000-0000-0000BB4E0000}"/>
    <cellStyle name="Normal 22 2 3 2 3 4 2 2" xfId="20155" xr:uid="{00000000-0005-0000-0000-0000BC4E0000}"/>
    <cellStyle name="Normal 22 2 3 2 3 4 3" xfId="20156" xr:uid="{00000000-0005-0000-0000-0000BD4E0000}"/>
    <cellStyle name="Normal 22 2 3 2 3 5" xfId="20157" xr:uid="{00000000-0005-0000-0000-0000BE4E0000}"/>
    <cellStyle name="Normal 22 2 3 2 3 5 2" xfId="20158" xr:uid="{00000000-0005-0000-0000-0000BF4E0000}"/>
    <cellStyle name="Normal 22 2 3 2 3 6" xfId="20159" xr:uid="{00000000-0005-0000-0000-0000C04E0000}"/>
    <cellStyle name="Normal 22 2 3 2 3 6 2" xfId="20160" xr:uid="{00000000-0005-0000-0000-0000C14E0000}"/>
    <cellStyle name="Normal 22 2 3 2 3 7" xfId="20161" xr:uid="{00000000-0005-0000-0000-0000C24E0000}"/>
    <cellStyle name="Normal 22 2 3 2 4" xfId="20162" xr:uid="{00000000-0005-0000-0000-0000C34E0000}"/>
    <cellStyle name="Normal 22 2 3 2 4 2" xfId="20163" xr:uid="{00000000-0005-0000-0000-0000C44E0000}"/>
    <cellStyle name="Normal 22 2 3 2 4 2 2" xfId="20164" xr:uid="{00000000-0005-0000-0000-0000C54E0000}"/>
    <cellStyle name="Normal 22 2 3 2 4 3" xfId="20165" xr:uid="{00000000-0005-0000-0000-0000C64E0000}"/>
    <cellStyle name="Normal 22 2 3 2 5" xfId="20166" xr:uid="{00000000-0005-0000-0000-0000C74E0000}"/>
    <cellStyle name="Normal 22 2 3 2 5 2" xfId="20167" xr:uid="{00000000-0005-0000-0000-0000C84E0000}"/>
    <cellStyle name="Normal 22 2 3 2 5 2 2" xfId="20168" xr:uid="{00000000-0005-0000-0000-0000C94E0000}"/>
    <cellStyle name="Normal 22 2 3 2 5 3" xfId="20169" xr:uid="{00000000-0005-0000-0000-0000CA4E0000}"/>
    <cellStyle name="Normal 22 2 3 2 6" xfId="20170" xr:uid="{00000000-0005-0000-0000-0000CB4E0000}"/>
    <cellStyle name="Normal 22 2 3 2 6 2" xfId="20171" xr:uid="{00000000-0005-0000-0000-0000CC4E0000}"/>
    <cellStyle name="Normal 22 2 3 2 6 2 2" xfId="20172" xr:uid="{00000000-0005-0000-0000-0000CD4E0000}"/>
    <cellStyle name="Normal 22 2 3 2 6 3" xfId="20173" xr:uid="{00000000-0005-0000-0000-0000CE4E0000}"/>
    <cellStyle name="Normal 22 2 3 2 7" xfId="20174" xr:uid="{00000000-0005-0000-0000-0000CF4E0000}"/>
    <cellStyle name="Normal 22 2 3 2 7 2" xfId="20175" xr:uid="{00000000-0005-0000-0000-0000D04E0000}"/>
    <cellStyle name="Normal 22 2 3 2 8" xfId="20176" xr:uid="{00000000-0005-0000-0000-0000D14E0000}"/>
    <cellStyle name="Normal 22 2 3 2 8 2" xfId="20177" xr:uid="{00000000-0005-0000-0000-0000D24E0000}"/>
    <cellStyle name="Normal 22 2 3 2 9" xfId="20178" xr:uid="{00000000-0005-0000-0000-0000D34E0000}"/>
    <cellStyle name="Normal 22 2 3 3" xfId="20179" xr:uid="{00000000-0005-0000-0000-0000D44E0000}"/>
    <cellStyle name="Normal 22 2 3 3 2" xfId="20180" xr:uid="{00000000-0005-0000-0000-0000D54E0000}"/>
    <cellStyle name="Normal 22 2 3 3 2 2" xfId="20181" xr:uid="{00000000-0005-0000-0000-0000D64E0000}"/>
    <cellStyle name="Normal 22 2 3 3 2 2 2" xfId="20182" xr:uid="{00000000-0005-0000-0000-0000D74E0000}"/>
    <cellStyle name="Normal 22 2 3 3 2 2 2 2" xfId="20183" xr:uid="{00000000-0005-0000-0000-0000D84E0000}"/>
    <cellStyle name="Normal 22 2 3 3 2 2 3" xfId="20184" xr:uid="{00000000-0005-0000-0000-0000D94E0000}"/>
    <cellStyle name="Normal 22 2 3 3 2 3" xfId="20185" xr:uid="{00000000-0005-0000-0000-0000DA4E0000}"/>
    <cellStyle name="Normal 22 2 3 3 2 3 2" xfId="20186" xr:uid="{00000000-0005-0000-0000-0000DB4E0000}"/>
    <cellStyle name="Normal 22 2 3 3 2 3 2 2" xfId="20187" xr:uid="{00000000-0005-0000-0000-0000DC4E0000}"/>
    <cellStyle name="Normal 22 2 3 3 2 3 3" xfId="20188" xr:uid="{00000000-0005-0000-0000-0000DD4E0000}"/>
    <cellStyle name="Normal 22 2 3 3 2 4" xfId="20189" xr:uid="{00000000-0005-0000-0000-0000DE4E0000}"/>
    <cellStyle name="Normal 22 2 3 3 2 4 2" xfId="20190" xr:uid="{00000000-0005-0000-0000-0000DF4E0000}"/>
    <cellStyle name="Normal 22 2 3 3 2 4 2 2" xfId="20191" xr:uid="{00000000-0005-0000-0000-0000E04E0000}"/>
    <cellStyle name="Normal 22 2 3 3 2 4 3" xfId="20192" xr:uid="{00000000-0005-0000-0000-0000E14E0000}"/>
    <cellStyle name="Normal 22 2 3 3 2 5" xfId="20193" xr:uid="{00000000-0005-0000-0000-0000E24E0000}"/>
    <cellStyle name="Normal 22 2 3 3 2 5 2" xfId="20194" xr:uid="{00000000-0005-0000-0000-0000E34E0000}"/>
    <cellStyle name="Normal 22 2 3 3 2 6" xfId="20195" xr:uid="{00000000-0005-0000-0000-0000E44E0000}"/>
    <cellStyle name="Normal 22 2 3 3 2 6 2" xfId="20196" xr:uid="{00000000-0005-0000-0000-0000E54E0000}"/>
    <cellStyle name="Normal 22 2 3 3 2 7" xfId="20197" xr:uid="{00000000-0005-0000-0000-0000E64E0000}"/>
    <cellStyle name="Normal 22 2 3 3 3" xfId="20198" xr:uid="{00000000-0005-0000-0000-0000E74E0000}"/>
    <cellStyle name="Normal 22 2 3 3 3 2" xfId="20199" xr:uid="{00000000-0005-0000-0000-0000E84E0000}"/>
    <cellStyle name="Normal 22 2 3 3 3 2 2" xfId="20200" xr:uid="{00000000-0005-0000-0000-0000E94E0000}"/>
    <cellStyle name="Normal 22 2 3 3 3 3" xfId="20201" xr:uid="{00000000-0005-0000-0000-0000EA4E0000}"/>
    <cellStyle name="Normal 22 2 3 3 4" xfId="20202" xr:uid="{00000000-0005-0000-0000-0000EB4E0000}"/>
    <cellStyle name="Normal 22 2 3 3 4 2" xfId="20203" xr:uid="{00000000-0005-0000-0000-0000EC4E0000}"/>
    <cellStyle name="Normal 22 2 3 3 4 2 2" xfId="20204" xr:uid="{00000000-0005-0000-0000-0000ED4E0000}"/>
    <cellStyle name="Normal 22 2 3 3 4 3" xfId="20205" xr:uid="{00000000-0005-0000-0000-0000EE4E0000}"/>
    <cellStyle name="Normal 22 2 3 3 5" xfId="20206" xr:uid="{00000000-0005-0000-0000-0000EF4E0000}"/>
    <cellStyle name="Normal 22 2 3 3 5 2" xfId="20207" xr:uid="{00000000-0005-0000-0000-0000F04E0000}"/>
    <cellStyle name="Normal 22 2 3 3 5 2 2" xfId="20208" xr:uid="{00000000-0005-0000-0000-0000F14E0000}"/>
    <cellStyle name="Normal 22 2 3 3 5 3" xfId="20209" xr:uid="{00000000-0005-0000-0000-0000F24E0000}"/>
    <cellStyle name="Normal 22 2 3 3 6" xfId="20210" xr:uid="{00000000-0005-0000-0000-0000F34E0000}"/>
    <cellStyle name="Normal 22 2 3 3 6 2" xfId="20211" xr:uid="{00000000-0005-0000-0000-0000F44E0000}"/>
    <cellStyle name="Normal 22 2 3 3 7" xfId="20212" xr:uid="{00000000-0005-0000-0000-0000F54E0000}"/>
    <cellStyle name="Normal 22 2 3 3 7 2" xfId="20213" xr:uid="{00000000-0005-0000-0000-0000F64E0000}"/>
    <cellStyle name="Normal 22 2 3 3 8" xfId="20214" xr:uid="{00000000-0005-0000-0000-0000F74E0000}"/>
    <cellStyle name="Normal 22 2 3 4" xfId="20215" xr:uid="{00000000-0005-0000-0000-0000F84E0000}"/>
    <cellStyle name="Normal 22 2 3 4 2" xfId="20216" xr:uid="{00000000-0005-0000-0000-0000F94E0000}"/>
    <cellStyle name="Normal 22 2 3 4 2 2" xfId="20217" xr:uid="{00000000-0005-0000-0000-0000FA4E0000}"/>
    <cellStyle name="Normal 22 2 3 4 2 2 2" xfId="20218" xr:uid="{00000000-0005-0000-0000-0000FB4E0000}"/>
    <cellStyle name="Normal 22 2 3 4 2 3" xfId="20219" xr:uid="{00000000-0005-0000-0000-0000FC4E0000}"/>
    <cellStyle name="Normal 22 2 3 4 3" xfId="20220" xr:uid="{00000000-0005-0000-0000-0000FD4E0000}"/>
    <cellStyle name="Normal 22 2 3 4 3 2" xfId="20221" xr:uid="{00000000-0005-0000-0000-0000FE4E0000}"/>
    <cellStyle name="Normal 22 2 3 4 3 2 2" xfId="20222" xr:uid="{00000000-0005-0000-0000-0000FF4E0000}"/>
    <cellStyle name="Normal 22 2 3 4 3 3" xfId="20223" xr:uid="{00000000-0005-0000-0000-0000004F0000}"/>
    <cellStyle name="Normal 22 2 3 4 4" xfId="20224" xr:uid="{00000000-0005-0000-0000-0000014F0000}"/>
    <cellStyle name="Normal 22 2 3 4 4 2" xfId="20225" xr:uid="{00000000-0005-0000-0000-0000024F0000}"/>
    <cellStyle name="Normal 22 2 3 4 4 2 2" xfId="20226" xr:uid="{00000000-0005-0000-0000-0000034F0000}"/>
    <cellStyle name="Normal 22 2 3 4 4 3" xfId="20227" xr:uid="{00000000-0005-0000-0000-0000044F0000}"/>
    <cellStyle name="Normal 22 2 3 4 5" xfId="20228" xr:uid="{00000000-0005-0000-0000-0000054F0000}"/>
    <cellStyle name="Normal 22 2 3 4 5 2" xfId="20229" xr:uid="{00000000-0005-0000-0000-0000064F0000}"/>
    <cellStyle name="Normal 22 2 3 4 6" xfId="20230" xr:uid="{00000000-0005-0000-0000-0000074F0000}"/>
    <cellStyle name="Normal 22 2 3 4 6 2" xfId="20231" xr:uid="{00000000-0005-0000-0000-0000084F0000}"/>
    <cellStyle name="Normal 22 2 3 4 7" xfId="20232" xr:uid="{00000000-0005-0000-0000-0000094F0000}"/>
    <cellStyle name="Normal 22 2 3 5" xfId="20233" xr:uid="{00000000-0005-0000-0000-00000A4F0000}"/>
    <cellStyle name="Normal 22 2 3 5 2" xfId="20234" xr:uid="{00000000-0005-0000-0000-00000B4F0000}"/>
    <cellStyle name="Normal 22 2 3 5 2 2" xfId="20235" xr:uid="{00000000-0005-0000-0000-00000C4F0000}"/>
    <cellStyle name="Normal 22 2 3 5 2 2 2" xfId="20236" xr:uid="{00000000-0005-0000-0000-00000D4F0000}"/>
    <cellStyle name="Normal 22 2 3 5 2 3" xfId="20237" xr:uid="{00000000-0005-0000-0000-00000E4F0000}"/>
    <cellStyle name="Normal 22 2 3 5 3" xfId="20238" xr:uid="{00000000-0005-0000-0000-00000F4F0000}"/>
    <cellStyle name="Normal 22 2 3 5 3 2" xfId="20239" xr:uid="{00000000-0005-0000-0000-0000104F0000}"/>
    <cellStyle name="Normal 22 2 3 5 3 2 2" xfId="20240" xr:uid="{00000000-0005-0000-0000-0000114F0000}"/>
    <cellStyle name="Normal 22 2 3 5 3 3" xfId="20241" xr:uid="{00000000-0005-0000-0000-0000124F0000}"/>
    <cellStyle name="Normal 22 2 3 5 4" xfId="20242" xr:uid="{00000000-0005-0000-0000-0000134F0000}"/>
    <cellStyle name="Normal 22 2 3 5 4 2" xfId="20243" xr:uid="{00000000-0005-0000-0000-0000144F0000}"/>
    <cellStyle name="Normal 22 2 3 5 4 2 2" xfId="20244" xr:uid="{00000000-0005-0000-0000-0000154F0000}"/>
    <cellStyle name="Normal 22 2 3 5 4 3" xfId="20245" xr:uid="{00000000-0005-0000-0000-0000164F0000}"/>
    <cellStyle name="Normal 22 2 3 5 5" xfId="20246" xr:uid="{00000000-0005-0000-0000-0000174F0000}"/>
    <cellStyle name="Normal 22 2 3 5 5 2" xfId="20247" xr:uid="{00000000-0005-0000-0000-0000184F0000}"/>
    <cellStyle name="Normal 22 2 3 5 6" xfId="20248" xr:uid="{00000000-0005-0000-0000-0000194F0000}"/>
    <cellStyle name="Normal 22 2 3 5 6 2" xfId="20249" xr:uid="{00000000-0005-0000-0000-00001A4F0000}"/>
    <cellStyle name="Normal 22 2 3 5 7" xfId="20250" xr:uid="{00000000-0005-0000-0000-00001B4F0000}"/>
    <cellStyle name="Normal 22 2 3 6" xfId="20251" xr:uid="{00000000-0005-0000-0000-00001C4F0000}"/>
    <cellStyle name="Normal 22 2 3 6 2" xfId="20252" xr:uid="{00000000-0005-0000-0000-00001D4F0000}"/>
    <cellStyle name="Normal 22 2 3 6 2 2" xfId="20253" xr:uid="{00000000-0005-0000-0000-00001E4F0000}"/>
    <cellStyle name="Normal 22 2 3 6 3" xfId="20254" xr:uid="{00000000-0005-0000-0000-00001F4F0000}"/>
    <cellStyle name="Normal 22 2 3 7" xfId="20255" xr:uid="{00000000-0005-0000-0000-0000204F0000}"/>
    <cellStyle name="Normal 22 2 3 7 2" xfId="20256" xr:uid="{00000000-0005-0000-0000-0000214F0000}"/>
    <cellStyle name="Normal 22 2 3 7 2 2" xfId="20257" xr:uid="{00000000-0005-0000-0000-0000224F0000}"/>
    <cellStyle name="Normal 22 2 3 7 3" xfId="20258" xr:uid="{00000000-0005-0000-0000-0000234F0000}"/>
    <cellStyle name="Normal 22 2 3 8" xfId="20259" xr:uid="{00000000-0005-0000-0000-0000244F0000}"/>
    <cellStyle name="Normal 22 2 3 8 2" xfId="20260" xr:uid="{00000000-0005-0000-0000-0000254F0000}"/>
    <cellStyle name="Normal 22 2 3 8 2 2" xfId="20261" xr:uid="{00000000-0005-0000-0000-0000264F0000}"/>
    <cellStyle name="Normal 22 2 3 8 3" xfId="20262" xr:uid="{00000000-0005-0000-0000-0000274F0000}"/>
    <cellStyle name="Normal 22 2 3 9" xfId="20263" xr:uid="{00000000-0005-0000-0000-0000284F0000}"/>
    <cellStyle name="Normal 22 2 3 9 2" xfId="20264" xr:uid="{00000000-0005-0000-0000-0000294F0000}"/>
    <cellStyle name="Normal 22 2 4" xfId="20265" xr:uid="{00000000-0005-0000-0000-00002A4F0000}"/>
    <cellStyle name="Normal 22 2 4 2" xfId="20266" xr:uid="{00000000-0005-0000-0000-00002B4F0000}"/>
    <cellStyle name="Normal 22 2 4 2 2" xfId="20267" xr:uid="{00000000-0005-0000-0000-00002C4F0000}"/>
    <cellStyle name="Normal 22 2 4 2 2 2" xfId="20268" xr:uid="{00000000-0005-0000-0000-00002D4F0000}"/>
    <cellStyle name="Normal 22 2 4 2 2 2 2" xfId="20269" xr:uid="{00000000-0005-0000-0000-00002E4F0000}"/>
    <cellStyle name="Normal 22 2 4 2 2 3" xfId="20270" xr:uid="{00000000-0005-0000-0000-00002F4F0000}"/>
    <cellStyle name="Normal 22 2 4 2 3" xfId="20271" xr:uid="{00000000-0005-0000-0000-0000304F0000}"/>
    <cellStyle name="Normal 22 2 4 2 3 2" xfId="20272" xr:uid="{00000000-0005-0000-0000-0000314F0000}"/>
    <cellStyle name="Normal 22 2 4 2 3 2 2" xfId="20273" xr:uid="{00000000-0005-0000-0000-0000324F0000}"/>
    <cellStyle name="Normal 22 2 4 2 3 3" xfId="20274" xr:uid="{00000000-0005-0000-0000-0000334F0000}"/>
    <cellStyle name="Normal 22 2 4 2 4" xfId="20275" xr:uid="{00000000-0005-0000-0000-0000344F0000}"/>
    <cellStyle name="Normal 22 2 4 2 4 2" xfId="20276" xr:uid="{00000000-0005-0000-0000-0000354F0000}"/>
    <cellStyle name="Normal 22 2 4 2 4 2 2" xfId="20277" xr:uid="{00000000-0005-0000-0000-0000364F0000}"/>
    <cellStyle name="Normal 22 2 4 2 4 3" xfId="20278" xr:uid="{00000000-0005-0000-0000-0000374F0000}"/>
    <cellStyle name="Normal 22 2 4 2 5" xfId="20279" xr:uid="{00000000-0005-0000-0000-0000384F0000}"/>
    <cellStyle name="Normal 22 2 4 2 5 2" xfId="20280" xr:uid="{00000000-0005-0000-0000-0000394F0000}"/>
    <cellStyle name="Normal 22 2 4 2 6" xfId="20281" xr:uid="{00000000-0005-0000-0000-00003A4F0000}"/>
    <cellStyle name="Normal 22 2 4 2 6 2" xfId="20282" xr:uid="{00000000-0005-0000-0000-00003B4F0000}"/>
    <cellStyle name="Normal 22 2 4 2 7" xfId="20283" xr:uid="{00000000-0005-0000-0000-00003C4F0000}"/>
    <cellStyle name="Normal 22 2 4 3" xfId="20284" xr:uid="{00000000-0005-0000-0000-00003D4F0000}"/>
    <cellStyle name="Normal 22 2 4 3 2" xfId="20285" xr:uid="{00000000-0005-0000-0000-00003E4F0000}"/>
    <cellStyle name="Normal 22 2 4 3 2 2" xfId="20286" xr:uid="{00000000-0005-0000-0000-00003F4F0000}"/>
    <cellStyle name="Normal 22 2 4 3 2 2 2" xfId="20287" xr:uid="{00000000-0005-0000-0000-0000404F0000}"/>
    <cellStyle name="Normal 22 2 4 3 2 3" xfId="20288" xr:uid="{00000000-0005-0000-0000-0000414F0000}"/>
    <cellStyle name="Normal 22 2 4 3 3" xfId="20289" xr:uid="{00000000-0005-0000-0000-0000424F0000}"/>
    <cellStyle name="Normal 22 2 4 3 3 2" xfId="20290" xr:uid="{00000000-0005-0000-0000-0000434F0000}"/>
    <cellStyle name="Normal 22 2 4 3 3 2 2" xfId="20291" xr:uid="{00000000-0005-0000-0000-0000444F0000}"/>
    <cellStyle name="Normal 22 2 4 3 3 3" xfId="20292" xr:uid="{00000000-0005-0000-0000-0000454F0000}"/>
    <cellStyle name="Normal 22 2 4 3 4" xfId="20293" xr:uid="{00000000-0005-0000-0000-0000464F0000}"/>
    <cellStyle name="Normal 22 2 4 3 4 2" xfId="20294" xr:uid="{00000000-0005-0000-0000-0000474F0000}"/>
    <cellStyle name="Normal 22 2 4 3 4 2 2" xfId="20295" xr:uid="{00000000-0005-0000-0000-0000484F0000}"/>
    <cellStyle name="Normal 22 2 4 3 4 3" xfId="20296" xr:uid="{00000000-0005-0000-0000-0000494F0000}"/>
    <cellStyle name="Normal 22 2 4 3 5" xfId="20297" xr:uid="{00000000-0005-0000-0000-00004A4F0000}"/>
    <cellStyle name="Normal 22 2 4 3 5 2" xfId="20298" xr:uid="{00000000-0005-0000-0000-00004B4F0000}"/>
    <cellStyle name="Normal 22 2 4 3 6" xfId="20299" xr:uid="{00000000-0005-0000-0000-00004C4F0000}"/>
    <cellStyle name="Normal 22 2 4 3 6 2" xfId="20300" xr:uid="{00000000-0005-0000-0000-00004D4F0000}"/>
    <cellStyle name="Normal 22 2 4 3 7" xfId="20301" xr:uid="{00000000-0005-0000-0000-00004E4F0000}"/>
    <cellStyle name="Normal 22 2 4 4" xfId="20302" xr:uid="{00000000-0005-0000-0000-00004F4F0000}"/>
    <cellStyle name="Normal 22 2 4 4 2" xfId="20303" xr:uid="{00000000-0005-0000-0000-0000504F0000}"/>
    <cellStyle name="Normal 22 2 4 4 2 2" xfId="20304" xr:uid="{00000000-0005-0000-0000-0000514F0000}"/>
    <cellStyle name="Normal 22 2 4 4 3" xfId="20305" xr:uid="{00000000-0005-0000-0000-0000524F0000}"/>
    <cellStyle name="Normal 22 2 4 5" xfId="20306" xr:uid="{00000000-0005-0000-0000-0000534F0000}"/>
    <cellStyle name="Normal 22 2 4 5 2" xfId="20307" xr:uid="{00000000-0005-0000-0000-0000544F0000}"/>
    <cellStyle name="Normal 22 2 4 5 2 2" xfId="20308" xr:uid="{00000000-0005-0000-0000-0000554F0000}"/>
    <cellStyle name="Normal 22 2 4 5 3" xfId="20309" xr:uid="{00000000-0005-0000-0000-0000564F0000}"/>
    <cellStyle name="Normal 22 2 4 6" xfId="20310" xr:uid="{00000000-0005-0000-0000-0000574F0000}"/>
    <cellStyle name="Normal 22 2 4 6 2" xfId="20311" xr:uid="{00000000-0005-0000-0000-0000584F0000}"/>
    <cellStyle name="Normal 22 2 4 6 2 2" xfId="20312" xr:uid="{00000000-0005-0000-0000-0000594F0000}"/>
    <cellStyle name="Normal 22 2 4 6 3" xfId="20313" xr:uid="{00000000-0005-0000-0000-00005A4F0000}"/>
    <cellStyle name="Normal 22 2 4 7" xfId="20314" xr:uid="{00000000-0005-0000-0000-00005B4F0000}"/>
    <cellStyle name="Normal 22 2 4 7 2" xfId="20315" xr:uid="{00000000-0005-0000-0000-00005C4F0000}"/>
    <cellStyle name="Normal 22 2 4 8" xfId="20316" xr:uid="{00000000-0005-0000-0000-00005D4F0000}"/>
    <cellStyle name="Normal 22 2 4 8 2" xfId="20317" xr:uid="{00000000-0005-0000-0000-00005E4F0000}"/>
    <cellStyle name="Normal 22 2 4 9" xfId="20318" xr:uid="{00000000-0005-0000-0000-00005F4F0000}"/>
    <cellStyle name="Normal 22 2 5" xfId="20319" xr:uid="{00000000-0005-0000-0000-0000604F0000}"/>
    <cellStyle name="Normal 22 2 5 2" xfId="20320" xr:uid="{00000000-0005-0000-0000-0000614F0000}"/>
    <cellStyle name="Normal 22 2 5 2 2" xfId="20321" xr:uid="{00000000-0005-0000-0000-0000624F0000}"/>
    <cellStyle name="Normal 22 2 5 2 2 2" xfId="20322" xr:uid="{00000000-0005-0000-0000-0000634F0000}"/>
    <cellStyle name="Normal 22 2 5 2 2 2 2" xfId="20323" xr:uid="{00000000-0005-0000-0000-0000644F0000}"/>
    <cellStyle name="Normal 22 2 5 2 2 3" xfId="20324" xr:uid="{00000000-0005-0000-0000-0000654F0000}"/>
    <cellStyle name="Normal 22 2 5 2 3" xfId="20325" xr:uid="{00000000-0005-0000-0000-0000664F0000}"/>
    <cellStyle name="Normal 22 2 5 2 3 2" xfId="20326" xr:uid="{00000000-0005-0000-0000-0000674F0000}"/>
    <cellStyle name="Normal 22 2 5 2 3 2 2" xfId="20327" xr:uid="{00000000-0005-0000-0000-0000684F0000}"/>
    <cellStyle name="Normal 22 2 5 2 3 3" xfId="20328" xr:uid="{00000000-0005-0000-0000-0000694F0000}"/>
    <cellStyle name="Normal 22 2 5 2 4" xfId="20329" xr:uid="{00000000-0005-0000-0000-00006A4F0000}"/>
    <cellStyle name="Normal 22 2 5 2 4 2" xfId="20330" xr:uid="{00000000-0005-0000-0000-00006B4F0000}"/>
    <cellStyle name="Normal 22 2 5 2 4 2 2" xfId="20331" xr:uid="{00000000-0005-0000-0000-00006C4F0000}"/>
    <cellStyle name="Normal 22 2 5 2 4 3" xfId="20332" xr:uid="{00000000-0005-0000-0000-00006D4F0000}"/>
    <cellStyle name="Normal 22 2 5 2 5" xfId="20333" xr:uid="{00000000-0005-0000-0000-00006E4F0000}"/>
    <cellStyle name="Normal 22 2 5 2 5 2" xfId="20334" xr:uid="{00000000-0005-0000-0000-00006F4F0000}"/>
    <cellStyle name="Normal 22 2 5 2 6" xfId="20335" xr:uid="{00000000-0005-0000-0000-0000704F0000}"/>
    <cellStyle name="Normal 22 2 5 2 6 2" xfId="20336" xr:uid="{00000000-0005-0000-0000-0000714F0000}"/>
    <cellStyle name="Normal 22 2 5 2 7" xfId="20337" xr:uid="{00000000-0005-0000-0000-0000724F0000}"/>
    <cellStyle name="Normal 22 2 5 3" xfId="20338" xr:uid="{00000000-0005-0000-0000-0000734F0000}"/>
    <cellStyle name="Normal 22 2 5 3 2" xfId="20339" xr:uid="{00000000-0005-0000-0000-0000744F0000}"/>
    <cellStyle name="Normal 22 2 5 3 2 2" xfId="20340" xr:uid="{00000000-0005-0000-0000-0000754F0000}"/>
    <cellStyle name="Normal 22 2 5 3 3" xfId="20341" xr:uid="{00000000-0005-0000-0000-0000764F0000}"/>
    <cellStyle name="Normal 22 2 5 4" xfId="20342" xr:uid="{00000000-0005-0000-0000-0000774F0000}"/>
    <cellStyle name="Normal 22 2 5 4 2" xfId="20343" xr:uid="{00000000-0005-0000-0000-0000784F0000}"/>
    <cellStyle name="Normal 22 2 5 4 2 2" xfId="20344" xr:uid="{00000000-0005-0000-0000-0000794F0000}"/>
    <cellStyle name="Normal 22 2 5 4 3" xfId="20345" xr:uid="{00000000-0005-0000-0000-00007A4F0000}"/>
    <cellStyle name="Normal 22 2 5 5" xfId="20346" xr:uid="{00000000-0005-0000-0000-00007B4F0000}"/>
    <cellStyle name="Normal 22 2 5 5 2" xfId="20347" xr:uid="{00000000-0005-0000-0000-00007C4F0000}"/>
    <cellStyle name="Normal 22 2 5 5 2 2" xfId="20348" xr:uid="{00000000-0005-0000-0000-00007D4F0000}"/>
    <cellStyle name="Normal 22 2 5 5 3" xfId="20349" xr:uid="{00000000-0005-0000-0000-00007E4F0000}"/>
    <cellStyle name="Normal 22 2 5 6" xfId="20350" xr:uid="{00000000-0005-0000-0000-00007F4F0000}"/>
    <cellStyle name="Normal 22 2 5 6 2" xfId="20351" xr:uid="{00000000-0005-0000-0000-0000804F0000}"/>
    <cellStyle name="Normal 22 2 5 7" xfId="20352" xr:uid="{00000000-0005-0000-0000-0000814F0000}"/>
    <cellStyle name="Normal 22 2 5 7 2" xfId="20353" xr:uid="{00000000-0005-0000-0000-0000824F0000}"/>
    <cellStyle name="Normal 22 2 5 8" xfId="20354" xr:uid="{00000000-0005-0000-0000-0000834F0000}"/>
    <cellStyle name="Normal 22 2 6" xfId="20355" xr:uid="{00000000-0005-0000-0000-0000844F0000}"/>
    <cellStyle name="Normal 22 2 6 2" xfId="20356" xr:uid="{00000000-0005-0000-0000-0000854F0000}"/>
    <cellStyle name="Normal 22 2 6 2 2" xfId="20357" xr:uid="{00000000-0005-0000-0000-0000864F0000}"/>
    <cellStyle name="Normal 22 2 6 2 2 2" xfId="20358" xr:uid="{00000000-0005-0000-0000-0000874F0000}"/>
    <cellStyle name="Normal 22 2 6 2 3" xfId="20359" xr:uid="{00000000-0005-0000-0000-0000884F0000}"/>
    <cellStyle name="Normal 22 2 6 3" xfId="20360" xr:uid="{00000000-0005-0000-0000-0000894F0000}"/>
    <cellStyle name="Normal 22 2 6 3 2" xfId="20361" xr:uid="{00000000-0005-0000-0000-00008A4F0000}"/>
    <cellStyle name="Normal 22 2 6 3 2 2" xfId="20362" xr:uid="{00000000-0005-0000-0000-00008B4F0000}"/>
    <cellStyle name="Normal 22 2 6 3 3" xfId="20363" xr:uid="{00000000-0005-0000-0000-00008C4F0000}"/>
    <cellStyle name="Normal 22 2 6 4" xfId="20364" xr:uid="{00000000-0005-0000-0000-00008D4F0000}"/>
    <cellStyle name="Normal 22 2 6 4 2" xfId="20365" xr:uid="{00000000-0005-0000-0000-00008E4F0000}"/>
    <cellStyle name="Normal 22 2 6 4 2 2" xfId="20366" xr:uid="{00000000-0005-0000-0000-00008F4F0000}"/>
    <cellStyle name="Normal 22 2 6 4 3" xfId="20367" xr:uid="{00000000-0005-0000-0000-0000904F0000}"/>
    <cellStyle name="Normal 22 2 6 5" xfId="20368" xr:uid="{00000000-0005-0000-0000-0000914F0000}"/>
    <cellStyle name="Normal 22 2 6 5 2" xfId="20369" xr:uid="{00000000-0005-0000-0000-0000924F0000}"/>
    <cellStyle name="Normal 22 2 6 6" xfId="20370" xr:uid="{00000000-0005-0000-0000-0000934F0000}"/>
    <cellStyle name="Normal 22 2 6 6 2" xfId="20371" xr:uid="{00000000-0005-0000-0000-0000944F0000}"/>
    <cellStyle name="Normal 22 2 6 7" xfId="20372" xr:uid="{00000000-0005-0000-0000-0000954F0000}"/>
    <cellStyle name="Normal 22 2 7" xfId="20373" xr:uid="{00000000-0005-0000-0000-0000964F0000}"/>
    <cellStyle name="Normal 22 2 7 2" xfId="20374" xr:uid="{00000000-0005-0000-0000-0000974F0000}"/>
    <cellStyle name="Normal 22 2 7 2 2" xfId="20375" xr:uid="{00000000-0005-0000-0000-0000984F0000}"/>
    <cellStyle name="Normal 22 2 7 2 2 2" xfId="20376" xr:uid="{00000000-0005-0000-0000-0000994F0000}"/>
    <cellStyle name="Normal 22 2 7 2 3" xfId="20377" xr:uid="{00000000-0005-0000-0000-00009A4F0000}"/>
    <cellStyle name="Normal 22 2 7 3" xfId="20378" xr:uid="{00000000-0005-0000-0000-00009B4F0000}"/>
    <cellStyle name="Normal 22 2 7 3 2" xfId="20379" xr:uid="{00000000-0005-0000-0000-00009C4F0000}"/>
    <cellStyle name="Normal 22 2 7 3 2 2" xfId="20380" xr:uid="{00000000-0005-0000-0000-00009D4F0000}"/>
    <cellStyle name="Normal 22 2 7 3 3" xfId="20381" xr:uid="{00000000-0005-0000-0000-00009E4F0000}"/>
    <cellStyle name="Normal 22 2 7 4" xfId="20382" xr:uid="{00000000-0005-0000-0000-00009F4F0000}"/>
    <cellStyle name="Normal 22 2 7 4 2" xfId="20383" xr:uid="{00000000-0005-0000-0000-0000A04F0000}"/>
    <cellStyle name="Normal 22 2 7 4 2 2" xfId="20384" xr:uid="{00000000-0005-0000-0000-0000A14F0000}"/>
    <cellStyle name="Normal 22 2 7 4 3" xfId="20385" xr:uid="{00000000-0005-0000-0000-0000A24F0000}"/>
    <cellStyle name="Normal 22 2 7 5" xfId="20386" xr:uid="{00000000-0005-0000-0000-0000A34F0000}"/>
    <cellStyle name="Normal 22 2 7 5 2" xfId="20387" xr:uid="{00000000-0005-0000-0000-0000A44F0000}"/>
    <cellStyle name="Normal 22 2 7 6" xfId="20388" xr:uid="{00000000-0005-0000-0000-0000A54F0000}"/>
    <cellStyle name="Normal 22 2 7 6 2" xfId="20389" xr:uid="{00000000-0005-0000-0000-0000A64F0000}"/>
    <cellStyle name="Normal 22 2 7 7" xfId="20390" xr:uid="{00000000-0005-0000-0000-0000A74F0000}"/>
    <cellStyle name="Normal 22 2 8" xfId="20391" xr:uid="{00000000-0005-0000-0000-0000A84F0000}"/>
    <cellStyle name="Normal 22 2 8 2" xfId="20392" xr:uid="{00000000-0005-0000-0000-0000A94F0000}"/>
    <cellStyle name="Normal 22 2 8 2 2" xfId="20393" xr:uid="{00000000-0005-0000-0000-0000AA4F0000}"/>
    <cellStyle name="Normal 22 2 8 3" xfId="20394" xr:uid="{00000000-0005-0000-0000-0000AB4F0000}"/>
    <cellStyle name="Normal 22 2 9" xfId="20395" xr:uid="{00000000-0005-0000-0000-0000AC4F0000}"/>
    <cellStyle name="Normal 22 2 9 2" xfId="20396" xr:uid="{00000000-0005-0000-0000-0000AD4F0000}"/>
    <cellStyle name="Normal 22 2 9 2 2" xfId="20397" xr:uid="{00000000-0005-0000-0000-0000AE4F0000}"/>
    <cellStyle name="Normal 22 2 9 3" xfId="20398" xr:uid="{00000000-0005-0000-0000-0000AF4F0000}"/>
    <cellStyle name="Normal 22 2_Confidential Information" xfId="20399" xr:uid="{00000000-0005-0000-0000-0000B04F0000}"/>
    <cellStyle name="Normal 22 3" xfId="20400" xr:uid="{00000000-0005-0000-0000-0000B14F0000}"/>
    <cellStyle name="Normal 22 3 10" xfId="20401" xr:uid="{00000000-0005-0000-0000-0000B24F0000}"/>
    <cellStyle name="Normal 22 3 10 2" xfId="20402" xr:uid="{00000000-0005-0000-0000-0000B34F0000}"/>
    <cellStyle name="Normal 22 3 11" xfId="20403" xr:uid="{00000000-0005-0000-0000-0000B44F0000}"/>
    <cellStyle name="Normal 22 3 2" xfId="20404" xr:uid="{00000000-0005-0000-0000-0000B54F0000}"/>
    <cellStyle name="Normal 22 3 2 2" xfId="20405" xr:uid="{00000000-0005-0000-0000-0000B64F0000}"/>
    <cellStyle name="Normal 22 3 2 2 2" xfId="20406" xr:uid="{00000000-0005-0000-0000-0000B74F0000}"/>
    <cellStyle name="Normal 22 3 2 2 2 2" xfId="20407" xr:uid="{00000000-0005-0000-0000-0000B84F0000}"/>
    <cellStyle name="Normal 22 3 2 2 2 2 2" xfId="20408" xr:uid="{00000000-0005-0000-0000-0000B94F0000}"/>
    <cellStyle name="Normal 22 3 2 2 2 3" xfId="20409" xr:uid="{00000000-0005-0000-0000-0000BA4F0000}"/>
    <cellStyle name="Normal 22 3 2 2 3" xfId="20410" xr:uid="{00000000-0005-0000-0000-0000BB4F0000}"/>
    <cellStyle name="Normal 22 3 2 2 3 2" xfId="20411" xr:uid="{00000000-0005-0000-0000-0000BC4F0000}"/>
    <cellStyle name="Normal 22 3 2 2 3 2 2" xfId="20412" xr:uid="{00000000-0005-0000-0000-0000BD4F0000}"/>
    <cellStyle name="Normal 22 3 2 2 3 3" xfId="20413" xr:uid="{00000000-0005-0000-0000-0000BE4F0000}"/>
    <cellStyle name="Normal 22 3 2 2 4" xfId="20414" xr:uid="{00000000-0005-0000-0000-0000BF4F0000}"/>
    <cellStyle name="Normal 22 3 2 2 4 2" xfId="20415" xr:uid="{00000000-0005-0000-0000-0000C04F0000}"/>
    <cellStyle name="Normal 22 3 2 2 4 2 2" xfId="20416" xr:uid="{00000000-0005-0000-0000-0000C14F0000}"/>
    <cellStyle name="Normal 22 3 2 2 4 3" xfId="20417" xr:uid="{00000000-0005-0000-0000-0000C24F0000}"/>
    <cellStyle name="Normal 22 3 2 2 5" xfId="20418" xr:uid="{00000000-0005-0000-0000-0000C34F0000}"/>
    <cellStyle name="Normal 22 3 2 2 5 2" xfId="20419" xr:uid="{00000000-0005-0000-0000-0000C44F0000}"/>
    <cellStyle name="Normal 22 3 2 2 6" xfId="20420" xr:uid="{00000000-0005-0000-0000-0000C54F0000}"/>
    <cellStyle name="Normal 22 3 2 2 6 2" xfId="20421" xr:uid="{00000000-0005-0000-0000-0000C64F0000}"/>
    <cellStyle name="Normal 22 3 2 2 7" xfId="20422" xr:uid="{00000000-0005-0000-0000-0000C74F0000}"/>
    <cellStyle name="Normal 22 3 2 3" xfId="20423" xr:uid="{00000000-0005-0000-0000-0000C84F0000}"/>
    <cellStyle name="Normal 22 3 2 3 2" xfId="20424" xr:uid="{00000000-0005-0000-0000-0000C94F0000}"/>
    <cellStyle name="Normal 22 3 2 3 2 2" xfId="20425" xr:uid="{00000000-0005-0000-0000-0000CA4F0000}"/>
    <cellStyle name="Normal 22 3 2 3 2 2 2" xfId="20426" xr:uid="{00000000-0005-0000-0000-0000CB4F0000}"/>
    <cellStyle name="Normal 22 3 2 3 2 3" xfId="20427" xr:uid="{00000000-0005-0000-0000-0000CC4F0000}"/>
    <cellStyle name="Normal 22 3 2 3 3" xfId="20428" xr:uid="{00000000-0005-0000-0000-0000CD4F0000}"/>
    <cellStyle name="Normal 22 3 2 3 3 2" xfId="20429" xr:uid="{00000000-0005-0000-0000-0000CE4F0000}"/>
    <cellStyle name="Normal 22 3 2 3 3 2 2" xfId="20430" xr:uid="{00000000-0005-0000-0000-0000CF4F0000}"/>
    <cellStyle name="Normal 22 3 2 3 3 3" xfId="20431" xr:uid="{00000000-0005-0000-0000-0000D04F0000}"/>
    <cellStyle name="Normal 22 3 2 3 4" xfId="20432" xr:uid="{00000000-0005-0000-0000-0000D14F0000}"/>
    <cellStyle name="Normal 22 3 2 3 4 2" xfId="20433" xr:uid="{00000000-0005-0000-0000-0000D24F0000}"/>
    <cellStyle name="Normal 22 3 2 3 4 2 2" xfId="20434" xr:uid="{00000000-0005-0000-0000-0000D34F0000}"/>
    <cellStyle name="Normal 22 3 2 3 4 3" xfId="20435" xr:uid="{00000000-0005-0000-0000-0000D44F0000}"/>
    <cellStyle name="Normal 22 3 2 3 5" xfId="20436" xr:uid="{00000000-0005-0000-0000-0000D54F0000}"/>
    <cellStyle name="Normal 22 3 2 3 5 2" xfId="20437" xr:uid="{00000000-0005-0000-0000-0000D64F0000}"/>
    <cellStyle name="Normal 22 3 2 3 6" xfId="20438" xr:uid="{00000000-0005-0000-0000-0000D74F0000}"/>
    <cellStyle name="Normal 22 3 2 3 6 2" xfId="20439" xr:uid="{00000000-0005-0000-0000-0000D84F0000}"/>
    <cellStyle name="Normal 22 3 2 3 7" xfId="20440" xr:uid="{00000000-0005-0000-0000-0000D94F0000}"/>
    <cellStyle name="Normal 22 3 2 4" xfId="20441" xr:uid="{00000000-0005-0000-0000-0000DA4F0000}"/>
    <cellStyle name="Normal 22 3 2 4 2" xfId="20442" xr:uid="{00000000-0005-0000-0000-0000DB4F0000}"/>
    <cellStyle name="Normal 22 3 2 4 2 2" xfId="20443" xr:uid="{00000000-0005-0000-0000-0000DC4F0000}"/>
    <cellStyle name="Normal 22 3 2 4 3" xfId="20444" xr:uid="{00000000-0005-0000-0000-0000DD4F0000}"/>
    <cellStyle name="Normal 22 3 2 5" xfId="20445" xr:uid="{00000000-0005-0000-0000-0000DE4F0000}"/>
    <cellStyle name="Normal 22 3 2 5 2" xfId="20446" xr:uid="{00000000-0005-0000-0000-0000DF4F0000}"/>
    <cellStyle name="Normal 22 3 2 5 2 2" xfId="20447" xr:uid="{00000000-0005-0000-0000-0000E04F0000}"/>
    <cellStyle name="Normal 22 3 2 5 3" xfId="20448" xr:uid="{00000000-0005-0000-0000-0000E14F0000}"/>
    <cellStyle name="Normal 22 3 2 6" xfId="20449" xr:uid="{00000000-0005-0000-0000-0000E24F0000}"/>
    <cellStyle name="Normal 22 3 2 6 2" xfId="20450" xr:uid="{00000000-0005-0000-0000-0000E34F0000}"/>
    <cellStyle name="Normal 22 3 2 6 2 2" xfId="20451" xr:uid="{00000000-0005-0000-0000-0000E44F0000}"/>
    <cellStyle name="Normal 22 3 2 6 3" xfId="20452" xr:uid="{00000000-0005-0000-0000-0000E54F0000}"/>
    <cellStyle name="Normal 22 3 2 7" xfId="20453" xr:uid="{00000000-0005-0000-0000-0000E64F0000}"/>
    <cellStyle name="Normal 22 3 2 7 2" xfId="20454" xr:uid="{00000000-0005-0000-0000-0000E74F0000}"/>
    <cellStyle name="Normal 22 3 2 8" xfId="20455" xr:uid="{00000000-0005-0000-0000-0000E84F0000}"/>
    <cellStyle name="Normal 22 3 2 8 2" xfId="20456" xr:uid="{00000000-0005-0000-0000-0000E94F0000}"/>
    <cellStyle name="Normal 22 3 2 9" xfId="20457" xr:uid="{00000000-0005-0000-0000-0000EA4F0000}"/>
    <cellStyle name="Normal 22 3 3" xfId="20458" xr:uid="{00000000-0005-0000-0000-0000EB4F0000}"/>
    <cellStyle name="Normal 22 3 3 2" xfId="20459" xr:uid="{00000000-0005-0000-0000-0000EC4F0000}"/>
    <cellStyle name="Normal 22 3 3 2 2" xfId="20460" xr:uid="{00000000-0005-0000-0000-0000ED4F0000}"/>
    <cellStyle name="Normal 22 3 3 2 2 2" xfId="20461" xr:uid="{00000000-0005-0000-0000-0000EE4F0000}"/>
    <cellStyle name="Normal 22 3 3 2 2 2 2" xfId="20462" xr:uid="{00000000-0005-0000-0000-0000EF4F0000}"/>
    <cellStyle name="Normal 22 3 3 2 2 3" xfId="20463" xr:uid="{00000000-0005-0000-0000-0000F04F0000}"/>
    <cellStyle name="Normal 22 3 3 2 3" xfId="20464" xr:uid="{00000000-0005-0000-0000-0000F14F0000}"/>
    <cellStyle name="Normal 22 3 3 2 3 2" xfId="20465" xr:uid="{00000000-0005-0000-0000-0000F24F0000}"/>
    <cellStyle name="Normal 22 3 3 2 3 2 2" xfId="20466" xr:uid="{00000000-0005-0000-0000-0000F34F0000}"/>
    <cellStyle name="Normal 22 3 3 2 3 3" xfId="20467" xr:uid="{00000000-0005-0000-0000-0000F44F0000}"/>
    <cellStyle name="Normal 22 3 3 2 4" xfId="20468" xr:uid="{00000000-0005-0000-0000-0000F54F0000}"/>
    <cellStyle name="Normal 22 3 3 2 4 2" xfId="20469" xr:uid="{00000000-0005-0000-0000-0000F64F0000}"/>
    <cellStyle name="Normal 22 3 3 2 4 2 2" xfId="20470" xr:uid="{00000000-0005-0000-0000-0000F74F0000}"/>
    <cellStyle name="Normal 22 3 3 2 4 3" xfId="20471" xr:uid="{00000000-0005-0000-0000-0000F84F0000}"/>
    <cellStyle name="Normal 22 3 3 2 5" xfId="20472" xr:uid="{00000000-0005-0000-0000-0000F94F0000}"/>
    <cellStyle name="Normal 22 3 3 2 5 2" xfId="20473" xr:uid="{00000000-0005-0000-0000-0000FA4F0000}"/>
    <cellStyle name="Normal 22 3 3 2 6" xfId="20474" xr:uid="{00000000-0005-0000-0000-0000FB4F0000}"/>
    <cellStyle name="Normal 22 3 3 2 6 2" xfId="20475" xr:uid="{00000000-0005-0000-0000-0000FC4F0000}"/>
    <cellStyle name="Normal 22 3 3 2 7" xfId="20476" xr:uid="{00000000-0005-0000-0000-0000FD4F0000}"/>
    <cellStyle name="Normal 22 3 3 3" xfId="20477" xr:uid="{00000000-0005-0000-0000-0000FE4F0000}"/>
    <cellStyle name="Normal 22 3 3 3 2" xfId="20478" xr:uid="{00000000-0005-0000-0000-0000FF4F0000}"/>
    <cellStyle name="Normal 22 3 3 3 2 2" xfId="20479" xr:uid="{00000000-0005-0000-0000-000000500000}"/>
    <cellStyle name="Normal 22 3 3 3 3" xfId="20480" xr:uid="{00000000-0005-0000-0000-000001500000}"/>
    <cellStyle name="Normal 22 3 3 4" xfId="20481" xr:uid="{00000000-0005-0000-0000-000002500000}"/>
    <cellStyle name="Normal 22 3 3 4 2" xfId="20482" xr:uid="{00000000-0005-0000-0000-000003500000}"/>
    <cellStyle name="Normal 22 3 3 4 2 2" xfId="20483" xr:uid="{00000000-0005-0000-0000-000004500000}"/>
    <cellStyle name="Normal 22 3 3 4 3" xfId="20484" xr:uid="{00000000-0005-0000-0000-000005500000}"/>
    <cellStyle name="Normal 22 3 3 5" xfId="20485" xr:uid="{00000000-0005-0000-0000-000006500000}"/>
    <cellStyle name="Normal 22 3 3 5 2" xfId="20486" xr:uid="{00000000-0005-0000-0000-000007500000}"/>
    <cellStyle name="Normal 22 3 3 5 2 2" xfId="20487" xr:uid="{00000000-0005-0000-0000-000008500000}"/>
    <cellStyle name="Normal 22 3 3 5 3" xfId="20488" xr:uid="{00000000-0005-0000-0000-000009500000}"/>
    <cellStyle name="Normal 22 3 3 6" xfId="20489" xr:uid="{00000000-0005-0000-0000-00000A500000}"/>
    <cellStyle name="Normal 22 3 3 6 2" xfId="20490" xr:uid="{00000000-0005-0000-0000-00000B500000}"/>
    <cellStyle name="Normal 22 3 3 7" xfId="20491" xr:uid="{00000000-0005-0000-0000-00000C500000}"/>
    <cellStyle name="Normal 22 3 3 7 2" xfId="20492" xr:uid="{00000000-0005-0000-0000-00000D500000}"/>
    <cellStyle name="Normal 22 3 3 8" xfId="20493" xr:uid="{00000000-0005-0000-0000-00000E500000}"/>
    <cellStyle name="Normal 22 3 4" xfId="20494" xr:uid="{00000000-0005-0000-0000-00000F500000}"/>
    <cellStyle name="Normal 22 3 4 2" xfId="20495" xr:uid="{00000000-0005-0000-0000-000010500000}"/>
    <cellStyle name="Normal 22 3 4 2 2" xfId="20496" xr:uid="{00000000-0005-0000-0000-000011500000}"/>
    <cellStyle name="Normal 22 3 4 2 2 2" xfId="20497" xr:uid="{00000000-0005-0000-0000-000012500000}"/>
    <cellStyle name="Normal 22 3 4 2 3" xfId="20498" xr:uid="{00000000-0005-0000-0000-000013500000}"/>
    <cellStyle name="Normal 22 3 4 3" xfId="20499" xr:uid="{00000000-0005-0000-0000-000014500000}"/>
    <cellStyle name="Normal 22 3 4 3 2" xfId="20500" xr:uid="{00000000-0005-0000-0000-000015500000}"/>
    <cellStyle name="Normal 22 3 4 3 2 2" xfId="20501" xr:uid="{00000000-0005-0000-0000-000016500000}"/>
    <cellStyle name="Normal 22 3 4 3 3" xfId="20502" xr:uid="{00000000-0005-0000-0000-000017500000}"/>
    <cellStyle name="Normal 22 3 4 4" xfId="20503" xr:uid="{00000000-0005-0000-0000-000018500000}"/>
    <cellStyle name="Normal 22 3 4 4 2" xfId="20504" xr:uid="{00000000-0005-0000-0000-000019500000}"/>
    <cellStyle name="Normal 22 3 4 4 2 2" xfId="20505" xr:uid="{00000000-0005-0000-0000-00001A500000}"/>
    <cellStyle name="Normal 22 3 4 4 3" xfId="20506" xr:uid="{00000000-0005-0000-0000-00001B500000}"/>
    <cellStyle name="Normal 22 3 4 5" xfId="20507" xr:uid="{00000000-0005-0000-0000-00001C500000}"/>
    <cellStyle name="Normal 22 3 4 5 2" xfId="20508" xr:uid="{00000000-0005-0000-0000-00001D500000}"/>
    <cellStyle name="Normal 22 3 4 6" xfId="20509" xr:uid="{00000000-0005-0000-0000-00001E500000}"/>
    <cellStyle name="Normal 22 3 4 6 2" xfId="20510" xr:uid="{00000000-0005-0000-0000-00001F500000}"/>
    <cellStyle name="Normal 22 3 4 7" xfId="20511" xr:uid="{00000000-0005-0000-0000-000020500000}"/>
    <cellStyle name="Normal 22 3 5" xfId="20512" xr:uid="{00000000-0005-0000-0000-000021500000}"/>
    <cellStyle name="Normal 22 3 5 2" xfId="20513" xr:uid="{00000000-0005-0000-0000-000022500000}"/>
    <cellStyle name="Normal 22 3 5 2 2" xfId="20514" xr:uid="{00000000-0005-0000-0000-000023500000}"/>
    <cellStyle name="Normal 22 3 5 2 2 2" xfId="20515" xr:uid="{00000000-0005-0000-0000-000024500000}"/>
    <cellStyle name="Normal 22 3 5 2 3" xfId="20516" xr:uid="{00000000-0005-0000-0000-000025500000}"/>
    <cellStyle name="Normal 22 3 5 3" xfId="20517" xr:uid="{00000000-0005-0000-0000-000026500000}"/>
    <cellStyle name="Normal 22 3 5 3 2" xfId="20518" xr:uid="{00000000-0005-0000-0000-000027500000}"/>
    <cellStyle name="Normal 22 3 5 3 2 2" xfId="20519" xr:uid="{00000000-0005-0000-0000-000028500000}"/>
    <cellStyle name="Normal 22 3 5 3 3" xfId="20520" xr:uid="{00000000-0005-0000-0000-000029500000}"/>
    <cellStyle name="Normal 22 3 5 4" xfId="20521" xr:uid="{00000000-0005-0000-0000-00002A500000}"/>
    <cellStyle name="Normal 22 3 5 4 2" xfId="20522" xr:uid="{00000000-0005-0000-0000-00002B500000}"/>
    <cellStyle name="Normal 22 3 5 4 2 2" xfId="20523" xr:uid="{00000000-0005-0000-0000-00002C500000}"/>
    <cellStyle name="Normal 22 3 5 4 3" xfId="20524" xr:uid="{00000000-0005-0000-0000-00002D500000}"/>
    <cellStyle name="Normal 22 3 5 5" xfId="20525" xr:uid="{00000000-0005-0000-0000-00002E500000}"/>
    <cellStyle name="Normal 22 3 5 5 2" xfId="20526" xr:uid="{00000000-0005-0000-0000-00002F500000}"/>
    <cellStyle name="Normal 22 3 5 6" xfId="20527" xr:uid="{00000000-0005-0000-0000-000030500000}"/>
    <cellStyle name="Normal 22 3 5 6 2" xfId="20528" xr:uid="{00000000-0005-0000-0000-000031500000}"/>
    <cellStyle name="Normal 22 3 5 7" xfId="20529" xr:uid="{00000000-0005-0000-0000-000032500000}"/>
    <cellStyle name="Normal 22 3 6" xfId="20530" xr:uid="{00000000-0005-0000-0000-000033500000}"/>
    <cellStyle name="Normal 22 3 6 2" xfId="20531" xr:uid="{00000000-0005-0000-0000-000034500000}"/>
    <cellStyle name="Normal 22 3 6 2 2" xfId="20532" xr:uid="{00000000-0005-0000-0000-000035500000}"/>
    <cellStyle name="Normal 22 3 6 3" xfId="20533" xr:uid="{00000000-0005-0000-0000-000036500000}"/>
    <cellStyle name="Normal 22 3 7" xfId="20534" xr:uid="{00000000-0005-0000-0000-000037500000}"/>
    <cellStyle name="Normal 22 3 7 2" xfId="20535" xr:uid="{00000000-0005-0000-0000-000038500000}"/>
    <cellStyle name="Normal 22 3 7 2 2" xfId="20536" xr:uid="{00000000-0005-0000-0000-000039500000}"/>
    <cellStyle name="Normal 22 3 7 3" xfId="20537" xr:uid="{00000000-0005-0000-0000-00003A500000}"/>
    <cellStyle name="Normal 22 3 8" xfId="20538" xr:uid="{00000000-0005-0000-0000-00003B500000}"/>
    <cellStyle name="Normal 22 3 8 2" xfId="20539" xr:uid="{00000000-0005-0000-0000-00003C500000}"/>
    <cellStyle name="Normal 22 3 8 2 2" xfId="20540" xr:uid="{00000000-0005-0000-0000-00003D500000}"/>
    <cellStyle name="Normal 22 3 8 3" xfId="20541" xr:uid="{00000000-0005-0000-0000-00003E500000}"/>
    <cellStyle name="Normal 22 3 9" xfId="20542" xr:uid="{00000000-0005-0000-0000-00003F500000}"/>
    <cellStyle name="Normal 22 3 9 2" xfId="20543" xr:uid="{00000000-0005-0000-0000-000040500000}"/>
    <cellStyle name="Normal 22 4" xfId="20544" xr:uid="{00000000-0005-0000-0000-000041500000}"/>
    <cellStyle name="Normal 22 4 10" xfId="20545" xr:uid="{00000000-0005-0000-0000-000042500000}"/>
    <cellStyle name="Normal 22 4 10 2" xfId="20546" xr:uid="{00000000-0005-0000-0000-000043500000}"/>
    <cellStyle name="Normal 22 4 11" xfId="20547" xr:uid="{00000000-0005-0000-0000-000044500000}"/>
    <cellStyle name="Normal 22 4 2" xfId="20548" xr:uid="{00000000-0005-0000-0000-000045500000}"/>
    <cellStyle name="Normal 22 4 2 2" xfId="20549" xr:uid="{00000000-0005-0000-0000-000046500000}"/>
    <cellStyle name="Normal 22 4 2 2 2" xfId="20550" xr:uid="{00000000-0005-0000-0000-000047500000}"/>
    <cellStyle name="Normal 22 4 2 2 2 2" xfId="20551" xr:uid="{00000000-0005-0000-0000-000048500000}"/>
    <cellStyle name="Normal 22 4 2 2 2 2 2" xfId="20552" xr:uid="{00000000-0005-0000-0000-000049500000}"/>
    <cellStyle name="Normal 22 4 2 2 2 3" xfId="20553" xr:uid="{00000000-0005-0000-0000-00004A500000}"/>
    <cellStyle name="Normal 22 4 2 2 3" xfId="20554" xr:uid="{00000000-0005-0000-0000-00004B500000}"/>
    <cellStyle name="Normal 22 4 2 2 3 2" xfId="20555" xr:uid="{00000000-0005-0000-0000-00004C500000}"/>
    <cellStyle name="Normal 22 4 2 2 3 2 2" xfId="20556" xr:uid="{00000000-0005-0000-0000-00004D500000}"/>
    <cellStyle name="Normal 22 4 2 2 3 3" xfId="20557" xr:uid="{00000000-0005-0000-0000-00004E500000}"/>
    <cellStyle name="Normal 22 4 2 2 4" xfId="20558" xr:uid="{00000000-0005-0000-0000-00004F500000}"/>
    <cellStyle name="Normal 22 4 2 2 4 2" xfId="20559" xr:uid="{00000000-0005-0000-0000-000050500000}"/>
    <cellStyle name="Normal 22 4 2 2 4 2 2" xfId="20560" xr:uid="{00000000-0005-0000-0000-000051500000}"/>
    <cellStyle name="Normal 22 4 2 2 4 3" xfId="20561" xr:uid="{00000000-0005-0000-0000-000052500000}"/>
    <cellStyle name="Normal 22 4 2 2 5" xfId="20562" xr:uid="{00000000-0005-0000-0000-000053500000}"/>
    <cellStyle name="Normal 22 4 2 2 5 2" xfId="20563" xr:uid="{00000000-0005-0000-0000-000054500000}"/>
    <cellStyle name="Normal 22 4 2 2 6" xfId="20564" xr:uid="{00000000-0005-0000-0000-000055500000}"/>
    <cellStyle name="Normal 22 4 2 2 6 2" xfId="20565" xr:uid="{00000000-0005-0000-0000-000056500000}"/>
    <cellStyle name="Normal 22 4 2 2 7" xfId="20566" xr:uid="{00000000-0005-0000-0000-000057500000}"/>
    <cellStyle name="Normal 22 4 2 3" xfId="20567" xr:uid="{00000000-0005-0000-0000-000058500000}"/>
    <cellStyle name="Normal 22 4 2 3 2" xfId="20568" xr:uid="{00000000-0005-0000-0000-000059500000}"/>
    <cellStyle name="Normal 22 4 2 3 2 2" xfId="20569" xr:uid="{00000000-0005-0000-0000-00005A500000}"/>
    <cellStyle name="Normal 22 4 2 3 2 2 2" xfId="20570" xr:uid="{00000000-0005-0000-0000-00005B500000}"/>
    <cellStyle name="Normal 22 4 2 3 2 3" xfId="20571" xr:uid="{00000000-0005-0000-0000-00005C500000}"/>
    <cellStyle name="Normal 22 4 2 3 3" xfId="20572" xr:uid="{00000000-0005-0000-0000-00005D500000}"/>
    <cellStyle name="Normal 22 4 2 3 3 2" xfId="20573" xr:uid="{00000000-0005-0000-0000-00005E500000}"/>
    <cellStyle name="Normal 22 4 2 3 3 2 2" xfId="20574" xr:uid="{00000000-0005-0000-0000-00005F500000}"/>
    <cellStyle name="Normal 22 4 2 3 3 3" xfId="20575" xr:uid="{00000000-0005-0000-0000-000060500000}"/>
    <cellStyle name="Normal 22 4 2 3 4" xfId="20576" xr:uid="{00000000-0005-0000-0000-000061500000}"/>
    <cellStyle name="Normal 22 4 2 3 4 2" xfId="20577" xr:uid="{00000000-0005-0000-0000-000062500000}"/>
    <cellStyle name="Normal 22 4 2 3 4 2 2" xfId="20578" xr:uid="{00000000-0005-0000-0000-000063500000}"/>
    <cellStyle name="Normal 22 4 2 3 4 3" xfId="20579" xr:uid="{00000000-0005-0000-0000-000064500000}"/>
    <cellStyle name="Normal 22 4 2 3 5" xfId="20580" xr:uid="{00000000-0005-0000-0000-000065500000}"/>
    <cellStyle name="Normal 22 4 2 3 5 2" xfId="20581" xr:uid="{00000000-0005-0000-0000-000066500000}"/>
    <cellStyle name="Normal 22 4 2 3 6" xfId="20582" xr:uid="{00000000-0005-0000-0000-000067500000}"/>
    <cellStyle name="Normal 22 4 2 3 6 2" xfId="20583" xr:uid="{00000000-0005-0000-0000-000068500000}"/>
    <cellStyle name="Normal 22 4 2 3 7" xfId="20584" xr:uid="{00000000-0005-0000-0000-000069500000}"/>
    <cellStyle name="Normal 22 4 2 4" xfId="20585" xr:uid="{00000000-0005-0000-0000-00006A500000}"/>
    <cellStyle name="Normal 22 4 2 4 2" xfId="20586" xr:uid="{00000000-0005-0000-0000-00006B500000}"/>
    <cellStyle name="Normal 22 4 2 4 2 2" xfId="20587" xr:uid="{00000000-0005-0000-0000-00006C500000}"/>
    <cellStyle name="Normal 22 4 2 4 3" xfId="20588" xr:uid="{00000000-0005-0000-0000-00006D500000}"/>
    <cellStyle name="Normal 22 4 2 5" xfId="20589" xr:uid="{00000000-0005-0000-0000-00006E500000}"/>
    <cellStyle name="Normal 22 4 2 5 2" xfId="20590" xr:uid="{00000000-0005-0000-0000-00006F500000}"/>
    <cellStyle name="Normal 22 4 2 5 2 2" xfId="20591" xr:uid="{00000000-0005-0000-0000-000070500000}"/>
    <cellStyle name="Normal 22 4 2 5 3" xfId="20592" xr:uid="{00000000-0005-0000-0000-000071500000}"/>
    <cellStyle name="Normal 22 4 2 6" xfId="20593" xr:uid="{00000000-0005-0000-0000-000072500000}"/>
    <cellStyle name="Normal 22 4 2 6 2" xfId="20594" xr:uid="{00000000-0005-0000-0000-000073500000}"/>
    <cellStyle name="Normal 22 4 2 6 2 2" xfId="20595" xr:uid="{00000000-0005-0000-0000-000074500000}"/>
    <cellStyle name="Normal 22 4 2 6 3" xfId="20596" xr:uid="{00000000-0005-0000-0000-000075500000}"/>
    <cellStyle name="Normal 22 4 2 7" xfId="20597" xr:uid="{00000000-0005-0000-0000-000076500000}"/>
    <cellStyle name="Normal 22 4 2 7 2" xfId="20598" xr:uid="{00000000-0005-0000-0000-000077500000}"/>
    <cellStyle name="Normal 22 4 2 8" xfId="20599" xr:uid="{00000000-0005-0000-0000-000078500000}"/>
    <cellStyle name="Normal 22 4 2 8 2" xfId="20600" xr:uid="{00000000-0005-0000-0000-000079500000}"/>
    <cellStyle name="Normal 22 4 2 9" xfId="20601" xr:uid="{00000000-0005-0000-0000-00007A500000}"/>
    <cellStyle name="Normal 22 4 3" xfId="20602" xr:uid="{00000000-0005-0000-0000-00007B500000}"/>
    <cellStyle name="Normal 22 4 3 2" xfId="20603" xr:uid="{00000000-0005-0000-0000-00007C500000}"/>
    <cellStyle name="Normal 22 4 3 2 2" xfId="20604" xr:uid="{00000000-0005-0000-0000-00007D500000}"/>
    <cellStyle name="Normal 22 4 3 2 2 2" xfId="20605" xr:uid="{00000000-0005-0000-0000-00007E500000}"/>
    <cellStyle name="Normal 22 4 3 2 2 2 2" xfId="20606" xr:uid="{00000000-0005-0000-0000-00007F500000}"/>
    <cellStyle name="Normal 22 4 3 2 2 3" xfId="20607" xr:uid="{00000000-0005-0000-0000-000080500000}"/>
    <cellStyle name="Normal 22 4 3 2 3" xfId="20608" xr:uid="{00000000-0005-0000-0000-000081500000}"/>
    <cellStyle name="Normal 22 4 3 2 3 2" xfId="20609" xr:uid="{00000000-0005-0000-0000-000082500000}"/>
    <cellStyle name="Normal 22 4 3 2 3 2 2" xfId="20610" xr:uid="{00000000-0005-0000-0000-000083500000}"/>
    <cellStyle name="Normal 22 4 3 2 3 3" xfId="20611" xr:uid="{00000000-0005-0000-0000-000084500000}"/>
    <cellStyle name="Normal 22 4 3 2 4" xfId="20612" xr:uid="{00000000-0005-0000-0000-000085500000}"/>
    <cellStyle name="Normal 22 4 3 2 4 2" xfId="20613" xr:uid="{00000000-0005-0000-0000-000086500000}"/>
    <cellStyle name="Normal 22 4 3 2 4 2 2" xfId="20614" xr:uid="{00000000-0005-0000-0000-000087500000}"/>
    <cellStyle name="Normal 22 4 3 2 4 3" xfId="20615" xr:uid="{00000000-0005-0000-0000-000088500000}"/>
    <cellStyle name="Normal 22 4 3 2 5" xfId="20616" xr:uid="{00000000-0005-0000-0000-000089500000}"/>
    <cellStyle name="Normal 22 4 3 2 5 2" xfId="20617" xr:uid="{00000000-0005-0000-0000-00008A500000}"/>
    <cellStyle name="Normal 22 4 3 2 6" xfId="20618" xr:uid="{00000000-0005-0000-0000-00008B500000}"/>
    <cellStyle name="Normal 22 4 3 2 6 2" xfId="20619" xr:uid="{00000000-0005-0000-0000-00008C500000}"/>
    <cellStyle name="Normal 22 4 3 2 7" xfId="20620" xr:uid="{00000000-0005-0000-0000-00008D500000}"/>
    <cellStyle name="Normal 22 4 3 3" xfId="20621" xr:uid="{00000000-0005-0000-0000-00008E500000}"/>
    <cellStyle name="Normal 22 4 3 3 2" xfId="20622" xr:uid="{00000000-0005-0000-0000-00008F500000}"/>
    <cellStyle name="Normal 22 4 3 3 2 2" xfId="20623" xr:uid="{00000000-0005-0000-0000-000090500000}"/>
    <cellStyle name="Normal 22 4 3 3 3" xfId="20624" xr:uid="{00000000-0005-0000-0000-000091500000}"/>
    <cellStyle name="Normal 22 4 3 4" xfId="20625" xr:uid="{00000000-0005-0000-0000-000092500000}"/>
    <cellStyle name="Normal 22 4 3 4 2" xfId="20626" xr:uid="{00000000-0005-0000-0000-000093500000}"/>
    <cellStyle name="Normal 22 4 3 4 2 2" xfId="20627" xr:uid="{00000000-0005-0000-0000-000094500000}"/>
    <cellStyle name="Normal 22 4 3 4 3" xfId="20628" xr:uid="{00000000-0005-0000-0000-000095500000}"/>
    <cellStyle name="Normal 22 4 3 5" xfId="20629" xr:uid="{00000000-0005-0000-0000-000096500000}"/>
    <cellStyle name="Normal 22 4 3 5 2" xfId="20630" xr:uid="{00000000-0005-0000-0000-000097500000}"/>
    <cellStyle name="Normal 22 4 3 5 2 2" xfId="20631" xr:uid="{00000000-0005-0000-0000-000098500000}"/>
    <cellStyle name="Normal 22 4 3 5 3" xfId="20632" xr:uid="{00000000-0005-0000-0000-000099500000}"/>
    <cellStyle name="Normal 22 4 3 6" xfId="20633" xr:uid="{00000000-0005-0000-0000-00009A500000}"/>
    <cellStyle name="Normal 22 4 3 6 2" xfId="20634" xr:uid="{00000000-0005-0000-0000-00009B500000}"/>
    <cellStyle name="Normal 22 4 3 7" xfId="20635" xr:uid="{00000000-0005-0000-0000-00009C500000}"/>
    <cellStyle name="Normal 22 4 3 7 2" xfId="20636" xr:uid="{00000000-0005-0000-0000-00009D500000}"/>
    <cellStyle name="Normal 22 4 3 8" xfId="20637" xr:uid="{00000000-0005-0000-0000-00009E500000}"/>
    <cellStyle name="Normal 22 4 4" xfId="20638" xr:uid="{00000000-0005-0000-0000-00009F500000}"/>
    <cellStyle name="Normal 22 4 4 2" xfId="20639" xr:uid="{00000000-0005-0000-0000-0000A0500000}"/>
    <cellStyle name="Normal 22 4 4 2 2" xfId="20640" xr:uid="{00000000-0005-0000-0000-0000A1500000}"/>
    <cellStyle name="Normal 22 4 4 2 2 2" xfId="20641" xr:uid="{00000000-0005-0000-0000-0000A2500000}"/>
    <cellStyle name="Normal 22 4 4 2 3" xfId="20642" xr:uid="{00000000-0005-0000-0000-0000A3500000}"/>
    <cellStyle name="Normal 22 4 4 3" xfId="20643" xr:uid="{00000000-0005-0000-0000-0000A4500000}"/>
    <cellStyle name="Normal 22 4 4 3 2" xfId="20644" xr:uid="{00000000-0005-0000-0000-0000A5500000}"/>
    <cellStyle name="Normal 22 4 4 3 2 2" xfId="20645" xr:uid="{00000000-0005-0000-0000-0000A6500000}"/>
    <cellStyle name="Normal 22 4 4 3 3" xfId="20646" xr:uid="{00000000-0005-0000-0000-0000A7500000}"/>
    <cellStyle name="Normal 22 4 4 4" xfId="20647" xr:uid="{00000000-0005-0000-0000-0000A8500000}"/>
    <cellStyle name="Normal 22 4 4 4 2" xfId="20648" xr:uid="{00000000-0005-0000-0000-0000A9500000}"/>
    <cellStyle name="Normal 22 4 4 4 2 2" xfId="20649" xr:uid="{00000000-0005-0000-0000-0000AA500000}"/>
    <cellStyle name="Normal 22 4 4 4 3" xfId="20650" xr:uid="{00000000-0005-0000-0000-0000AB500000}"/>
    <cellStyle name="Normal 22 4 4 5" xfId="20651" xr:uid="{00000000-0005-0000-0000-0000AC500000}"/>
    <cellStyle name="Normal 22 4 4 5 2" xfId="20652" xr:uid="{00000000-0005-0000-0000-0000AD500000}"/>
    <cellStyle name="Normal 22 4 4 6" xfId="20653" xr:uid="{00000000-0005-0000-0000-0000AE500000}"/>
    <cellStyle name="Normal 22 4 4 6 2" xfId="20654" xr:uid="{00000000-0005-0000-0000-0000AF500000}"/>
    <cellStyle name="Normal 22 4 4 7" xfId="20655" xr:uid="{00000000-0005-0000-0000-0000B0500000}"/>
    <cellStyle name="Normal 22 4 5" xfId="20656" xr:uid="{00000000-0005-0000-0000-0000B1500000}"/>
    <cellStyle name="Normal 22 4 5 2" xfId="20657" xr:uid="{00000000-0005-0000-0000-0000B2500000}"/>
    <cellStyle name="Normal 22 4 5 2 2" xfId="20658" xr:uid="{00000000-0005-0000-0000-0000B3500000}"/>
    <cellStyle name="Normal 22 4 5 2 2 2" xfId="20659" xr:uid="{00000000-0005-0000-0000-0000B4500000}"/>
    <cellStyle name="Normal 22 4 5 2 3" xfId="20660" xr:uid="{00000000-0005-0000-0000-0000B5500000}"/>
    <cellStyle name="Normal 22 4 5 3" xfId="20661" xr:uid="{00000000-0005-0000-0000-0000B6500000}"/>
    <cellStyle name="Normal 22 4 5 3 2" xfId="20662" xr:uid="{00000000-0005-0000-0000-0000B7500000}"/>
    <cellStyle name="Normal 22 4 5 3 2 2" xfId="20663" xr:uid="{00000000-0005-0000-0000-0000B8500000}"/>
    <cellStyle name="Normal 22 4 5 3 3" xfId="20664" xr:uid="{00000000-0005-0000-0000-0000B9500000}"/>
    <cellStyle name="Normal 22 4 5 4" xfId="20665" xr:uid="{00000000-0005-0000-0000-0000BA500000}"/>
    <cellStyle name="Normal 22 4 5 4 2" xfId="20666" xr:uid="{00000000-0005-0000-0000-0000BB500000}"/>
    <cellStyle name="Normal 22 4 5 4 2 2" xfId="20667" xr:uid="{00000000-0005-0000-0000-0000BC500000}"/>
    <cellStyle name="Normal 22 4 5 4 3" xfId="20668" xr:uid="{00000000-0005-0000-0000-0000BD500000}"/>
    <cellStyle name="Normal 22 4 5 5" xfId="20669" xr:uid="{00000000-0005-0000-0000-0000BE500000}"/>
    <cellStyle name="Normal 22 4 5 5 2" xfId="20670" xr:uid="{00000000-0005-0000-0000-0000BF500000}"/>
    <cellStyle name="Normal 22 4 5 6" xfId="20671" xr:uid="{00000000-0005-0000-0000-0000C0500000}"/>
    <cellStyle name="Normal 22 4 5 6 2" xfId="20672" xr:uid="{00000000-0005-0000-0000-0000C1500000}"/>
    <cellStyle name="Normal 22 4 5 7" xfId="20673" xr:uid="{00000000-0005-0000-0000-0000C2500000}"/>
    <cellStyle name="Normal 22 4 6" xfId="20674" xr:uid="{00000000-0005-0000-0000-0000C3500000}"/>
    <cellStyle name="Normal 22 4 6 2" xfId="20675" xr:uid="{00000000-0005-0000-0000-0000C4500000}"/>
    <cellStyle name="Normal 22 4 6 2 2" xfId="20676" xr:uid="{00000000-0005-0000-0000-0000C5500000}"/>
    <cellStyle name="Normal 22 4 6 3" xfId="20677" xr:uid="{00000000-0005-0000-0000-0000C6500000}"/>
    <cellStyle name="Normal 22 4 7" xfId="20678" xr:uid="{00000000-0005-0000-0000-0000C7500000}"/>
    <cellStyle name="Normal 22 4 7 2" xfId="20679" xr:uid="{00000000-0005-0000-0000-0000C8500000}"/>
    <cellStyle name="Normal 22 4 7 2 2" xfId="20680" xr:uid="{00000000-0005-0000-0000-0000C9500000}"/>
    <cellStyle name="Normal 22 4 7 3" xfId="20681" xr:uid="{00000000-0005-0000-0000-0000CA500000}"/>
    <cellStyle name="Normal 22 4 8" xfId="20682" xr:uid="{00000000-0005-0000-0000-0000CB500000}"/>
    <cellStyle name="Normal 22 4 8 2" xfId="20683" xr:uid="{00000000-0005-0000-0000-0000CC500000}"/>
    <cellStyle name="Normal 22 4 8 2 2" xfId="20684" xr:uid="{00000000-0005-0000-0000-0000CD500000}"/>
    <cellStyle name="Normal 22 4 8 3" xfId="20685" xr:uid="{00000000-0005-0000-0000-0000CE500000}"/>
    <cellStyle name="Normal 22 4 9" xfId="20686" xr:uid="{00000000-0005-0000-0000-0000CF500000}"/>
    <cellStyle name="Normal 22 4 9 2" xfId="20687" xr:uid="{00000000-0005-0000-0000-0000D0500000}"/>
    <cellStyle name="Normal 22 5" xfId="20688" xr:uid="{00000000-0005-0000-0000-0000D1500000}"/>
    <cellStyle name="Normal 22 5 2" xfId="20689" xr:uid="{00000000-0005-0000-0000-0000D2500000}"/>
    <cellStyle name="Normal 22 5 2 2" xfId="20690" xr:uid="{00000000-0005-0000-0000-0000D3500000}"/>
    <cellStyle name="Normal 22 5 2 2 2" xfId="20691" xr:uid="{00000000-0005-0000-0000-0000D4500000}"/>
    <cellStyle name="Normal 22 5 2 2 2 2" xfId="20692" xr:uid="{00000000-0005-0000-0000-0000D5500000}"/>
    <cellStyle name="Normal 22 5 2 2 3" xfId="20693" xr:uid="{00000000-0005-0000-0000-0000D6500000}"/>
    <cellStyle name="Normal 22 5 2 3" xfId="20694" xr:uid="{00000000-0005-0000-0000-0000D7500000}"/>
    <cellStyle name="Normal 22 5 2 3 2" xfId="20695" xr:uid="{00000000-0005-0000-0000-0000D8500000}"/>
    <cellStyle name="Normal 22 5 2 3 2 2" xfId="20696" xr:uid="{00000000-0005-0000-0000-0000D9500000}"/>
    <cellStyle name="Normal 22 5 2 3 3" xfId="20697" xr:uid="{00000000-0005-0000-0000-0000DA500000}"/>
    <cellStyle name="Normal 22 5 2 4" xfId="20698" xr:uid="{00000000-0005-0000-0000-0000DB500000}"/>
    <cellStyle name="Normal 22 5 2 4 2" xfId="20699" xr:uid="{00000000-0005-0000-0000-0000DC500000}"/>
    <cellStyle name="Normal 22 5 2 4 2 2" xfId="20700" xr:uid="{00000000-0005-0000-0000-0000DD500000}"/>
    <cellStyle name="Normal 22 5 2 4 3" xfId="20701" xr:uid="{00000000-0005-0000-0000-0000DE500000}"/>
    <cellStyle name="Normal 22 5 2 5" xfId="20702" xr:uid="{00000000-0005-0000-0000-0000DF500000}"/>
    <cellStyle name="Normal 22 5 2 5 2" xfId="20703" xr:uid="{00000000-0005-0000-0000-0000E0500000}"/>
    <cellStyle name="Normal 22 5 2 6" xfId="20704" xr:uid="{00000000-0005-0000-0000-0000E1500000}"/>
    <cellStyle name="Normal 22 5 2 6 2" xfId="20705" xr:uid="{00000000-0005-0000-0000-0000E2500000}"/>
    <cellStyle name="Normal 22 5 2 7" xfId="20706" xr:uid="{00000000-0005-0000-0000-0000E3500000}"/>
    <cellStyle name="Normal 22 5 3" xfId="20707" xr:uid="{00000000-0005-0000-0000-0000E4500000}"/>
    <cellStyle name="Normal 22 5 3 2" xfId="20708" xr:uid="{00000000-0005-0000-0000-0000E5500000}"/>
    <cellStyle name="Normal 22 5 3 2 2" xfId="20709" xr:uid="{00000000-0005-0000-0000-0000E6500000}"/>
    <cellStyle name="Normal 22 5 3 2 2 2" xfId="20710" xr:uid="{00000000-0005-0000-0000-0000E7500000}"/>
    <cellStyle name="Normal 22 5 3 2 3" xfId="20711" xr:uid="{00000000-0005-0000-0000-0000E8500000}"/>
    <cellStyle name="Normal 22 5 3 3" xfId="20712" xr:uid="{00000000-0005-0000-0000-0000E9500000}"/>
    <cellStyle name="Normal 22 5 3 3 2" xfId="20713" xr:uid="{00000000-0005-0000-0000-0000EA500000}"/>
    <cellStyle name="Normal 22 5 3 3 2 2" xfId="20714" xr:uid="{00000000-0005-0000-0000-0000EB500000}"/>
    <cellStyle name="Normal 22 5 3 3 3" xfId="20715" xr:uid="{00000000-0005-0000-0000-0000EC500000}"/>
    <cellStyle name="Normal 22 5 3 4" xfId="20716" xr:uid="{00000000-0005-0000-0000-0000ED500000}"/>
    <cellStyle name="Normal 22 5 3 4 2" xfId="20717" xr:uid="{00000000-0005-0000-0000-0000EE500000}"/>
    <cellStyle name="Normal 22 5 3 4 2 2" xfId="20718" xr:uid="{00000000-0005-0000-0000-0000EF500000}"/>
    <cellStyle name="Normal 22 5 3 4 3" xfId="20719" xr:uid="{00000000-0005-0000-0000-0000F0500000}"/>
    <cellStyle name="Normal 22 5 3 5" xfId="20720" xr:uid="{00000000-0005-0000-0000-0000F1500000}"/>
    <cellStyle name="Normal 22 5 3 5 2" xfId="20721" xr:uid="{00000000-0005-0000-0000-0000F2500000}"/>
    <cellStyle name="Normal 22 5 3 6" xfId="20722" xr:uid="{00000000-0005-0000-0000-0000F3500000}"/>
    <cellStyle name="Normal 22 5 3 6 2" xfId="20723" xr:uid="{00000000-0005-0000-0000-0000F4500000}"/>
    <cellStyle name="Normal 22 5 3 7" xfId="20724" xr:uid="{00000000-0005-0000-0000-0000F5500000}"/>
    <cellStyle name="Normal 22 5 4" xfId="20725" xr:uid="{00000000-0005-0000-0000-0000F6500000}"/>
    <cellStyle name="Normal 22 5 4 2" xfId="20726" xr:uid="{00000000-0005-0000-0000-0000F7500000}"/>
    <cellStyle name="Normal 22 5 4 2 2" xfId="20727" xr:uid="{00000000-0005-0000-0000-0000F8500000}"/>
    <cellStyle name="Normal 22 5 4 3" xfId="20728" xr:uid="{00000000-0005-0000-0000-0000F9500000}"/>
    <cellStyle name="Normal 22 5 5" xfId="20729" xr:uid="{00000000-0005-0000-0000-0000FA500000}"/>
    <cellStyle name="Normal 22 5 5 2" xfId="20730" xr:uid="{00000000-0005-0000-0000-0000FB500000}"/>
    <cellStyle name="Normal 22 5 5 2 2" xfId="20731" xr:uid="{00000000-0005-0000-0000-0000FC500000}"/>
    <cellStyle name="Normal 22 5 5 3" xfId="20732" xr:uid="{00000000-0005-0000-0000-0000FD500000}"/>
    <cellStyle name="Normal 22 5 6" xfId="20733" xr:uid="{00000000-0005-0000-0000-0000FE500000}"/>
    <cellStyle name="Normal 22 5 6 2" xfId="20734" xr:uid="{00000000-0005-0000-0000-0000FF500000}"/>
    <cellStyle name="Normal 22 5 6 2 2" xfId="20735" xr:uid="{00000000-0005-0000-0000-000000510000}"/>
    <cellStyle name="Normal 22 5 6 3" xfId="20736" xr:uid="{00000000-0005-0000-0000-000001510000}"/>
    <cellStyle name="Normal 22 5 7" xfId="20737" xr:uid="{00000000-0005-0000-0000-000002510000}"/>
    <cellStyle name="Normal 22 5 7 2" xfId="20738" xr:uid="{00000000-0005-0000-0000-000003510000}"/>
    <cellStyle name="Normal 22 5 8" xfId="20739" xr:uid="{00000000-0005-0000-0000-000004510000}"/>
    <cellStyle name="Normal 22 5 8 2" xfId="20740" xr:uid="{00000000-0005-0000-0000-000005510000}"/>
    <cellStyle name="Normal 22 5 9" xfId="20741" xr:uid="{00000000-0005-0000-0000-000006510000}"/>
    <cellStyle name="Normal 22 6" xfId="20742" xr:uid="{00000000-0005-0000-0000-000007510000}"/>
    <cellStyle name="Normal 22 6 2" xfId="20743" xr:uid="{00000000-0005-0000-0000-000008510000}"/>
    <cellStyle name="Normal 22 6 2 2" xfId="20744" xr:uid="{00000000-0005-0000-0000-000009510000}"/>
    <cellStyle name="Normal 22 6 2 2 2" xfId="20745" xr:uid="{00000000-0005-0000-0000-00000A510000}"/>
    <cellStyle name="Normal 22 6 2 2 2 2" xfId="20746" xr:uid="{00000000-0005-0000-0000-00000B510000}"/>
    <cellStyle name="Normal 22 6 2 2 3" xfId="20747" xr:uid="{00000000-0005-0000-0000-00000C510000}"/>
    <cellStyle name="Normal 22 6 2 3" xfId="20748" xr:uid="{00000000-0005-0000-0000-00000D510000}"/>
    <cellStyle name="Normal 22 6 2 3 2" xfId="20749" xr:uid="{00000000-0005-0000-0000-00000E510000}"/>
    <cellStyle name="Normal 22 6 2 3 2 2" xfId="20750" xr:uid="{00000000-0005-0000-0000-00000F510000}"/>
    <cellStyle name="Normal 22 6 2 3 3" xfId="20751" xr:uid="{00000000-0005-0000-0000-000010510000}"/>
    <cellStyle name="Normal 22 6 2 4" xfId="20752" xr:uid="{00000000-0005-0000-0000-000011510000}"/>
    <cellStyle name="Normal 22 6 2 4 2" xfId="20753" xr:uid="{00000000-0005-0000-0000-000012510000}"/>
    <cellStyle name="Normal 22 6 2 4 2 2" xfId="20754" xr:uid="{00000000-0005-0000-0000-000013510000}"/>
    <cellStyle name="Normal 22 6 2 4 3" xfId="20755" xr:uid="{00000000-0005-0000-0000-000014510000}"/>
    <cellStyle name="Normal 22 6 2 5" xfId="20756" xr:uid="{00000000-0005-0000-0000-000015510000}"/>
    <cellStyle name="Normal 22 6 2 5 2" xfId="20757" xr:uid="{00000000-0005-0000-0000-000016510000}"/>
    <cellStyle name="Normal 22 6 2 6" xfId="20758" xr:uid="{00000000-0005-0000-0000-000017510000}"/>
    <cellStyle name="Normal 22 6 2 6 2" xfId="20759" xr:uid="{00000000-0005-0000-0000-000018510000}"/>
    <cellStyle name="Normal 22 6 2 7" xfId="20760" xr:uid="{00000000-0005-0000-0000-000019510000}"/>
    <cellStyle name="Normal 22 6 3" xfId="20761" xr:uid="{00000000-0005-0000-0000-00001A510000}"/>
    <cellStyle name="Normal 22 6 3 2" xfId="20762" xr:uid="{00000000-0005-0000-0000-00001B510000}"/>
    <cellStyle name="Normal 22 6 3 2 2" xfId="20763" xr:uid="{00000000-0005-0000-0000-00001C510000}"/>
    <cellStyle name="Normal 22 6 3 3" xfId="20764" xr:uid="{00000000-0005-0000-0000-00001D510000}"/>
    <cellStyle name="Normal 22 6 4" xfId="20765" xr:uid="{00000000-0005-0000-0000-00001E510000}"/>
    <cellStyle name="Normal 22 6 4 2" xfId="20766" xr:uid="{00000000-0005-0000-0000-00001F510000}"/>
    <cellStyle name="Normal 22 6 4 2 2" xfId="20767" xr:uid="{00000000-0005-0000-0000-000020510000}"/>
    <cellStyle name="Normal 22 6 4 3" xfId="20768" xr:uid="{00000000-0005-0000-0000-000021510000}"/>
    <cellStyle name="Normal 22 6 5" xfId="20769" xr:uid="{00000000-0005-0000-0000-000022510000}"/>
    <cellStyle name="Normal 22 6 5 2" xfId="20770" xr:uid="{00000000-0005-0000-0000-000023510000}"/>
    <cellStyle name="Normal 22 6 5 2 2" xfId="20771" xr:uid="{00000000-0005-0000-0000-000024510000}"/>
    <cellStyle name="Normal 22 6 5 3" xfId="20772" xr:uid="{00000000-0005-0000-0000-000025510000}"/>
    <cellStyle name="Normal 22 6 6" xfId="20773" xr:uid="{00000000-0005-0000-0000-000026510000}"/>
    <cellStyle name="Normal 22 6 6 2" xfId="20774" xr:uid="{00000000-0005-0000-0000-000027510000}"/>
    <cellStyle name="Normal 22 6 7" xfId="20775" xr:uid="{00000000-0005-0000-0000-000028510000}"/>
    <cellStyle name="Normal 22 6 7 2" xfId="20776" xr:uid="{00000000-0005-0000-0000-000029510000}"/>
    <cellStyle name="Normal 22 6 8" xfId="20777" xr:uid="{00000000-0005-0000-0000-00002A510000}"/>
    <cellStyle name="Normal 22 7" xfId="20778" xr:uid="{00000000-0005-0000-0000-00002B510000}"/>
    <cellStyle name="Normal 22 7 2" xfId="20779" xr:uid="{00000000-0005-0000-0000-00002C510000}"/>
    <cellStyle name="Normal 22 7 2 2" xfId="20780" xr:uid="{00000000-0005-0000-0000-00002D510000}"/>
    <cellStyle name="Normal 22 7 2 2 2" xfId="20781" xr:uid="{00000000-0005-0000-0000-00002E510000}"/>
    <cellStyle name="Normal 22 7 2 3" xfId="20782" xr:uid="{00000000-0005-0000-0000-00002F510000}"/>
    <cellStyle name="Normal 22 7 3" xfId="20783" xr:uid="{00000000-0005-0000-0000-000030510000}"/>
    <cellStyle name="Normal 22 7 3 2" xfId="20784" xr:uid="{00000000-0005-0000-0000-000031510000}"/>
    <cellStyle name="Normal 22 7 3 2 2" xfId="20785" xr:uid="{00000000-0005-0000-0000-000032510000}"/>
    <cellStyle name="Normal 22 7 3 3" xfId="20786" xr:uid="{00000000-0005-0000-0000-000033510000}"/>
    <cellStyle name="Normal 22 7 4" xfId="20787" xr:uid="{00000000-0005-0000-0000-000034510000}"/>
    <cellStyle name="Normal 22 7 4 2" xfId="20788" xr:uid="{00000000-0005-0000-0000-000035510000}"/>
    <cellStyle name="Normal 22 7 4 2 2" xfId="20789" xr:uid="{00000000-0005-0000-0000-000036510000}"/>
    <cellStyle name="Normal 22 7 4 3" xfId="20790" xr:uid="{00000000-0005-0000-0000-000037510000}"/>
    <cellStyle name="Normal 22 7 5" xfId="20791" xr:uid="{00000000-0005-0000-0000-000038510000}"/>
    <cellStyle name="Normal 22 7 5 2" xfId="20792" xr:uid="{00000000-0005-0000-0000-000039510000}"/>
    <cellStyle name="Normal 22 7 6" xfId="20793" xr:uid="{00000000-0005-0000-0000-00003A510000}"/>
    <cellStyle name="Normal 22 7 6 2" xfId="20794" xr:uid="{00000000-0005-0000-0000-00003B510000}"/>
    <cellStyle name="Normal 22 7 7" xfId="20795" xr:uid="{00000000-0005-0000-0000-00003C510000}"/>
    <cellStyle name="Normal 22 8" xfId="20796" xr:uid="{00000000-0005-0000-0000-00003D510000}"/>
    <cellStyle name="Normal 22 8 2" xfId="20797" xr:uid="{00000000-0005-0000-0000-00003E510000}"/>
    <cellStyle name="Normal 22 8 2 2" xfId="20798" xr:uid="{00000000-0005-0000-0000-00003F510000}"/>
    <cellStyle name="Normal 22 8 2 2 2" xfId="20799" xr:uid="{00000000-0005-0000-0000-000040510000}"/>
    <cellStyle name="Normal 22 8 2 3" xfId="20800" xr:uid="{00000000-0005-0000-0000-000041510000}"/>
    <cellStyle name="Normal 22 8 3" xfId="20801" xr:uid="{00000000-0005-0000-0000-000042510000}"/>
    <cellStyle name="Normal 22 8 3 2" xfId="20802" xr:uid="{00000000-0005-0000-0000-000043510000}"/>
    <cellStyle name="Normal 22 8 3 2 2" xfId="20803" xr:uid="{00000000-0005-0000-0000-000044510000}"/>
    <cellStyle name="Normal 22 8 3 3" xfId="20804" xr:uid="{00000000-0005-0000-0000-000045510000}"/>
    <cellStyle name="Normal 22 8 4" xfId="20805" xr:uid="{00000000-0005-0000-0000-000046510000}"/>
    <cellStyle name="Normal 22 8 4 2" xfId="20806" xr:uid="{00000000-0005-0000-0000-000047510000}"/>
    <cellStyle name="Normal 22 8 4 2 2" xfId="20807" xr:uid="{00000000-0005-0000-0000-000048510000}"/>
    <cellStyle name="Normal 22 8 4 3" xfId="20808" xr:uid="{00000000-0005-0000-0000-000049510000}"/>
    <cellStyle name="Normal 22 8 5" xfId="20809" xr:uid="{00000000-0005-0000-0000-00004A510000}"/>
    <cellStyle name="Normal 22 8 5 2" xfId="20810" xr:uid="{00000000-0005-0000-0000-00004B510000}"/>
    <cellStyle name="Normal 22 8 6" xfId="20811" xr:uid="{00000000-0005-0000-0000-00004C510000}"/>
    <cellStyle name="Normal 22 8 6 2" xfId="20812" xr:uid="{00000000-0005-0000-0000-00004D510000}"/>
    <cellStyle name="Normal 22 8 7" xfId="20813" xr:uid="{00000000-0005-0000-0000-00004E510000}"/>
    <cellStyle name="Normal 22 9" xfId="20814" xr:uid="{00000000-0005-0000-0000-00004F510000}"/>
    <cellStyle name="Normal 22 9 2" xfId="20815" xr:uid="{00000000-0005-0000-0000-000050510000}"/>
    <cellStyle name="Normal 22 9 2 2" xfId="20816" xr:uid="{00000000-0005-0000-0000-000051510000}"/>
    <cellStyle name="Normal 22 9 3" xfId="20817" xr:uid="{00000000-0005-0000-0000-000052510000}"/>
    <cellStyle name="Normal 22_Confidential Information" xfId="20818" xr:uid="{00000000-0005-0000-0000-000053510000}"/>
    <cellStyle name="Normal 23" xfId="20819" xr:uid="{00000000-0005-0000-0000-000054510000}"/>
    <cellStyle name="Normal 23 10" xfId="20820" xr:uid="{00000000-0005-0000-0000-000055510000}"/>
    <cellStyle name="Normal 23 10 2" xfId="20821" xr:uid="{00000000-0005-0000-0000-000056510000}"/>
    <cellStyle name="Normal 23 10 2 2" xfId="20822" xr:uid="{00000000-0005-0000-0000-000057510000}"/>
    <cellStyle name="Normal 23 10 3" xfId="20823" xr:uid="{00000000-0005-0000-0000-000058510000}"/>
    <cellStyle name="Normal 23 11" xfId="20824" xr:uid="{00000000-0005-0000-0000-000059510000}"/>
    <cellStyle name="Normal 23 11 2" xfId="20825" xr:uid="{00000000-0005-0000-0000-00005A510000}"/>
    <cellStyle name="Normal 23 12" xfId="20826" xr:uid="{00000000-0005-0000-0000-00005B510000}"/>
    <cellStyle name="Normal 23 12 2" xfId="20827" xr:uid="{00000000-0005-0000-0000-00005C510000}"/>
    <cellStyle name="Normal 23 13" xfId="20828" xr:uid="{00000000-0005-0000-0000-00005D510000}"/>
    <cellStyle name="Normal 23 2" xfId="20829" xr:uid="{00000000-0005-0000-0000-00005E510000}"/>
    <cellStyle name="Normal 23 2 10" xfId="20830" xr:uid="{00000000-0005-0000-0000-00005F510000}"/>
    <cellStyle name="Normal 23 2 10 2" xfId="20831" xr:uid="{00000000-0005-0000-0000-000060510000}"/>
    <cellStyle name="Normal 23 2 11" xfId="20832" xr:uid="{00000000-0005-0000-0000-000061510000}"/>
    <cellStyle name="Normal 23 2 2" xfId="20833" xr:uid="{00000000-0005-0000-0000-000062510000}"/>
    <cellStyle name="Normal 23 2 2 2" xfId="20834" xr:uid="{00000000-0005-0000-0000-000063510000}"/>
    <cellStyle name="Normal 23 2 2 2 2" xfId="20835" xr:uid="{00000000-0005-0000-0000-000064510000}"/>
    <cellStyle name="Normal 23 2 2 2 2 2" xfId="20836" xr:uid="{00000000-0005-0000-0000-000065510000}"/>
    <cellStyle name="Normal 23 2 2 2 2 2 2" xfId="20837" xr:uid="{00000000-0005-0000-0000-000066510000}"/>
    <cellStyle name="Normal 23 2 2 2 2 3" xfId="20838" xr:uid="{00000000-0005-0000-0000-000067510000}"/>
    <cellStyle name="Normal 23 2 2 2 3" xfId="20839" xr:uid="{00000000-0005-0000-0000-000068510000}"/>
    <cellStyle name="Normal 23 2 2 2 3 2" xfId="20840" xr:uid="{00000000-0005-0000-0000-000069510000}"/>
    <cellStyle name="Normal 23 2 2 2 3 2 2" xfId="20841" xr:uid="{00000000-0005-0000-0000-00006A510000}"/>
    <cellStyle name="Normal 23 2 2 2 3 3" xfId="20842" xr:uid="{00000000-0005-0000-0000-00006B510000}"/>
    <cellStyle name="Normal 23 2 2 2 4" xfId="20843" xr:uid="{00000000-0005-0000-0000-00006C510000}"/>
    <cellStyle name="Normal 23 2 2 2 4 2" xfId="20844" xr:uid="{00000000-0005-0000-0000-00006D510000}"/>
    <cellStyle name="Normal 23 2 2 2 4 2 2" xfId="20845" xr:uid="{00000000-0005-0000-0000-00006E510000}"/>
    <cellStyle name="Normal 23 2 2 2 4 3" xfId="20846" xr:uid="{00000000-0005-0000-0000-00006F510000}"/>
    <cellStyle name="Normal 23 2 2 2 5" xfId="20847" xr:uid="{00000000-0005-0000-0000-000070510000}"/>
    <cellStyle name="Normal 23 2 2 2 5 2" xfId="20848" xr:uid="{00000000-0005-0000-0000-000071510000}"/>
    <cellStyle name="Normal 23 2 2 2 6" xfId="20849" xr:uid="{00000000-0005-0000-0000-000072510000}"/>
    <cellStyle name="Normal 23 2 2 2 6 2" xfId="20850" xr:uid="{00000000-0005-0000-0000-000073510000}"/>
    <cellStyle name="Normal 23 2 2 2 7" xfId="20851" xr:uid="{00000000-0005-0000-0000-000074510000}"/>
    <cellStyle name="Normal 23 2 2 3" xfId="20852" xr:uid="{00000000-0005-0000-0000-000075510000}"/>
    <cellStyle name="Normal 23 2 2 3 2" xfId="20853" xr:uid="{00000000-0005-0000-0000-000076510000}"/>
    <cellStyle name="Normal 23 2 2 3 2 2" xfId="20854" xr:uid="{00000000-0005-0000-0000-000077510000}"/>
    <cellStyle name="Normal 23 2 2 3 2 2 2" xfId="20855" xr:uid="{00000000-0005-0000-0000-000078510000}"/>
    <cellStyle name="Normal 23 2 2 3 2 3" xfId="20856" xr:uid="{00000000-0005-0000-0000-000079510000}"/>
    <cellStyle name="Normal 23 2 2 3 3" xfId="20857" xr:uid="{00000000-0005-0000-0000-00007A510000}"/>
    <cellStyle name="Normal 23 2 2 3 3 2" xfId="20858" xr:uid="{00000000-0005-0000-0000-00007B510000}"/>
    <cellStyle name="Normal 23 2 2 3 3 2 2" xfId="20859" xr:uid="{00000000-0005-0000-0000-00007C510000}"/>
    <cellStyle name="Normal 23 2 2 3 3 3" xfId="20860" xr:uid="{00000000-0005-0000-0000-00007D510000}"/>
    <cellStyle name="Normal 23 2 2 3 4" xfId="20861" xr:uid="{00000000-0005-0000-0000-00007E510000}"/>
    <cellStyle name="Normal 23 2 2 3 4 2" xfId="20862" xr:uid="{00000000-0005-0000-0000-00007F510000}"/>
    <cellStyle name="Normal 23 2 2 3 4 2 2" xfId="20863" xr:uid="{00000000-0005-0000-0000-000080510000}"/>
    <cellStyle name="Normal 23 2 2 3 4 3" xfId="20864" xr:uid="{00000000-0005-0000-0000-000081510000}"/>
    <cellStyle name="Normal 23 2 2 3 5" xfId="20865" xr:uid="{00000000-0005-0000-0000-000082510000}"/>
    <cellStyle name="Normal 23 2 2 3 5 2" xfId="20866" xr:uid="{00000000-0005-0000-0000-000083510000}"/>
    <cellStyle name="Normal 23 2 2 3 6" xfId="20867" xr:uid="{00000000-0005-0000-0000-000084510000}"/>
    <cellStyle name="Normal 23 2 2 3 6 2" xfId="20868" xr:uid="{00000000-0005-0000-0000-000085510000}"/>
    <cellStyle name="Normal 23 2 2 3 7" xfId="20869" xr:uid="{00000000-0005-0000-0000-000086510000}"/>
    <cellStyle name="Normal 23 2 2 4" xfId="20870" xr:uid="{00000000-0005-0000-0000-000087510000}"/>
    <cellStyle name="Normal 23 2 2 4 2" xfId="20871" xr:uid="{00000000-0005-0000-0000-000088510000}"/>
    <cellStyle name="Normal 23 2 2 4 2 2" xfId="20872" xr:uid="{00000000-0005-0000-0000-000089510000}"/>
    <cellStyle name="Normal 23 2 2 4 3" xfId="20873" xr:uid="{00000000-0005-0000-0000-00008A510000}"/>
    <cellStyle name="Normal 23 2 2 5" xfId="20874" xr:uid="{00000000-0005-0000-0000-00008B510000}"/>
    <cellStyle name="Normal 23 2 2 5 2" xfId="20875" xr:uid="{00000000-0005-0000-0000-00008C510000}"/>
    <cellStyle name="Normal 23 2 2 5 2 2" xfId="20876" xr:uid="{00000000-0005-0000-0000-00008D510000}"/>
    <cellStyle name="Normal 23 2 2 5 3" xfId="20877" xr:uid="{00000000-0005-0000-0000-00008E510000}"/>
    <cellStyle name="Normal 23 2 2 6" xfId="20878" xr:uid="{00000000-0005-0000-0000-00008F510000}"/>
    <cellStyle name="Normal 23 2 2 6 2" xfId="20879" xr:uid="{00000000-0005-0000-0000-000090510000}"/>
    <cellStyle name="Normal 23 2 2 6 2 2" xfId="20880" xr:uid="{00000000-0005-0000-0000-000091510000}"/>
    <cellStyle name="Normal 23 2 2 6 3" xfId="20881" xr:uid="{00000000-0005-0000-0000-000092510000}"/>
    <cellStyle name="Normal 23 2 2 7" xfId="20882" xr:uid="{00000000-0005-0000-0000-000093510000}"/>
    <cellStyle name="Normal 23 2 2 7 2" xfId="20883" xr:uid="{00000000-0005-0000-0000-000094510000}"/>
    <cellStyle name="Normal 23 2 2 8" xfId="20884" xr:uid="{00000000-0005-0000-0000-000095510000}"/>
    <cellStyle name="Normal 23 2 2 8 2" xfId="20885" xr:uid="{00000000-0005-0000-0000-000096510000}"/>
    <cellStyle name="Normal 23 2 2 9" xfId="20886" xr:uid="{00000000-0005-0000-0000-000097510000}"/>
    <cellStyle name="Normal 23 2 3" xfId="20887" xr:uid="{00000000-0005-0000-0000-000098510000}"/>
    <cellStyle name="Normal 23 2 3 2" xfId="20888" xr:uid="{00000000-0005-0000-0000-000099510000}"/>
    <cellStyle name="Normal 23 2 3 2 2" xfId="20889" xr:uid="{00000000-0005-0000-0000-00009A510000}"/>
    <cellStyle name="Normal 23 2 3 2 2 2" xfId="20890" xr:uid="{00000000-0005-0000-0000-00009B510000}"/>
    <cellStyle name="Normal 23 2 3 2 2 2 2" xfId="20891" xr:uid="{00000000-0005-0000-0000-00009C510000}"/>
    <cellStyle name="Normal 23 2 3 2 2 3" xfId="20892" xr:uid="{00000000-0005-0000-0000-00009D510000}"/>
    <cellStyle name="Normal 23 2 3 2 3" xfId="20893" xr:uid="{00000000-0005-0000-0000-00009E510000}"/>
    <cellStyle name="Normal 23 2 3 2 3 2" xfId="20894" xr:uid="{00000000-0005-0000-0000-00009F510000}"/>
    <cellStyle name="Normal 23 2 3 2 3 2 2" xfId="20895" xr:uid="{00000000-0005-0000-0000-0000A0510000}"/>
    <cellStyle name="Normal 23 2 3 2 3 3" xfId="20896" xr:uid="{00000000-0005-0000-0000-0000A1510000}"/>
    <cellStyle name="Normal 23 2 3 2 4" xfId="20897" xr:uid="{00000000-0005-0000-0000-0000A2510000}"/>
    <cellStyle name="Normal 23 2 3 2 4 2" xfId="20898" xr:uid="{00000000-0005-0000-0000-0000A3510000}"/>
    <cellStyle name="Normal 23 2 3 2 4 2 2" xfId="20899" xr:uid="{00000000-0005-0000-0000-0000A4510000}"/>
    <cellStyle name="Normal 23 2 3 2 4 3" xfId="20900" xr:uid="{00000000-0005-0000-0000-0000A5510000}"/>
    <cellStyle name="Normal 23 2 3 2 5" xfId="20901" xr:uid="{00000000-0005-0000-0000-0000A6510000}"/>
    <cellStyle name="Normal 23 2 3 2 5 2" xfId="20902" xr:uid="{00000000-0005-0000-0000-0000A7510000}"/>
    <cellStyle name="Normal 23 2 3 2 6" xfId="20903" xr:uid="{00000000-0005-0000-0000-0000A8510000}"/>
    <cellStyle name="Normal 23 2 3 2 6 2" xfId="20904" xr:uid="{00000000-0005-0000-0000-0000A9510000}"/>
    <cellStyle name="Normal 23 2 3 2 7" xfId="20905" xr:uid="{00000000-0005-0000-0000-0000AA510000}"/>
    <cellStyle name="Normal 23 2 3 3" xfId="20906" xr:uid="{00000000-0005-0000-0000-0000AB510000}"/>
    <cellStyle name="Normal 23 2 3 3 2" xfId="20907" xr:uid="{00000000-0005-0000-0000-0000AC510000}"/>
    <cellStyle name="Normal 23 2 3 3 2 2" xfId="20908" xr:uid="{00000000-0005-0000-0000-0000AD510000}"/>
    <cellStyle name="Normal 23 2 3 3 3" xfId="20909" xr:uid="{00000000-0005-0000-0000-0000AE510000}"/>
    <cellStyle name="Normal 23 2 3 4" xfId="20910" xr:uid="{00000000-0005-0000-0000-0000AF510000}"/>
    <cellStyle name="Normal 23 2 3 4 2" xfId="20911" xr:uid="{00000000-0005-0000-0000-0000B0510000}"/>
    <cellStyle name="Normal 23 2 3 4 2 2" xfId="20912" xr:uid="{00000000-0005-0000-0000-0000B1510000}"/>
    <cellStyle name="Normal 23 2 3 4 3" xfId="20913" xr:uid="{00000000-0005-0000-0000-0000B2510000}"/>
    <cellStyle name="Normal 23 2 3 5" xfId="20914" xr:uid="{00000000-0005-0000-0000-0000B3510000}"/>
    <cellStyle name="Normal 23 2 3 5 2" xfId="20915" xr:uid="{00000000-0005-0000-0000-0000B4510000}"/>
    <cellStyle name="Normal 23 2 3 5 2 2" xfId="20916" xr:uid="{00000000-0005-0000-0000-0000B5510000}"/>
    <cellStyle name="Normal 23 2 3 5 3" xfId="20917" xr:uid="{00000000-0005-0000-0000-0000B6510000}"/>
    <cellStyle name="Normal 23 2 3 6" xfId="20918" xr:uid="{00000000-0005-0000-0000-0000B7510000}"/>
    <cellStyle name="Normal 23 2 3 6 2" xfId="20919" xr:uid="{00000000-0005-0000-0000-0000B8510000}"/>
    <cellStyle name="Normal 23 2 3 7" xfId="20920" xr:uid="{00000000-0005-0000-0000-0000B9510000}"/>
    <cellStyle name="Normal 23 2 3 7 2" xfId="20921" xr:uid="{00000000-0005-0000-0000-0000BA510000}"/>
    <cellStyle name="Normal 23 2 3 8" xfId="20922" xr:uid="{00000000-0005-0000-0000-0000BB510000}"/>
    <cellStyle name="Normal 23 2 4" xfId="20923" xr:uid="{00000000-0005-0000-0000-0000BC510000}"/>
    <cellStyle name="Normal 23 2 4 2" xfId="20924" xr:uid="{00000000-0005-0000-0000-0000BD510000}"/>
    <cellStyle name="Normal 23 2 4 2 2" xfId="20925" xr:uid="{00000000-0005-0000-0000-0000BE510000}"/>
    <cellStyle name="Normal 23 2 4 2 2 2" xfId="20926" xr:uid="{00000000-0005-0000-0000-0000BF510000}"/>
    <cellStyle name="Normal 23 2 4 2 3" xfId="20927" xr:uid="{00000000-0005-0000-0000-0000C0510000}"/>
    <cellStyle name="Normal 23 2 4 3" xfId="20928" xr:uid="{00000000-0005-0000-0000-0000C1510000}"/>
    <cellStyle name="Normal 23 2 4 3 2" xfId="20929" xr:uid="{00000000-0005-0000-0000-0000C2510000}"/>
    <cellStyle name="Normal 23 2 4 3 2 2" xfId="20930" xr:uid="{00000000-0005-0000-0000-0000C3510000}"/>
    <cellStyle name="Normal 23 2 4 3 3" xfId="20931" xr:uid="{00000000-0005-0000-0000-0000C4510000}"/>
    <cellStyle name="Normal 23 2 4 4" xfId="20932" xr:uid="{00000000-0005-0000-0000-0000C5510000}"/>
    <cellStyle name="Normal 23 2 4 4 2" xfId="20933" xr:uid="{00000000-0005-0000-0000-0000C6510000}"/>
    <cellStyle name="Normal 23 2 4 4 2 2" xfId="20934" xr:uid="{00000000-0005-0000-0000-0000C7510000}"/>
    <cellStyle name="Normal 23 2 4 4 3" xfId="20935" xr:uid="{00000000-0005-0000-0000-0000C8510000}"/>
    <cellStyle name="Normal 23 2 4 5" xfId="20936" xr:uid="{00000000-0005-0000-0000-0000C9510000}"/>
    <cellStyle name="Normal 23 2 4 5 2" xfId="20937" xr:uid="{00000000-0005-0000-0000-0000CA510000}"/>
    <cellStyle name="Normal 23 2 4 6" xfId="20938" xr:uid="{00000000-0005-0000-0000-0000CB510000}"/>
    <cellStyle name="Normal 23 2 4 6 2" xfId="20939" xr:uid="{00000000-0005-0000-0000-0000CC510000}"/>
    <cellStyle name="Normal 23 2 4 7" xfId="20940" xr:uid="{00000000-0005-0000-0000-0000CD510000}"/>
    <cellStyle name="Normal 23 2 5" xfId="20941" xr:uid="{00000000-0005-0000-0000-0000CE510000}"/>
    <cellStyle name="Normal 23 2 5 2" xfId="20942" xr:uid="{00000000-0005-0000-0000-0000CF510000}"/>
    <cellStyle name="Normal 23 2 5 2 2" xfId="20943" xr:uid="{00000000-0005-0000-0000-0000D0510000}"/>
    <cellStyle name="Normal 23 2 5 2 2 2" xfId="20944" xr:uid="{00000000-0005-0000-0000-0000D1510000}"/>
    <cellStyle name="Normal 23 2 5 2 3" xfId="20945" xr:uid="{00000000-0005-0000-0000-0000D2510000}"/>
    <cellStyle name="Normal 23 2 5 3" xfId="20946" xr:uid="{00000000-0005-0000-0000-0000D3510000}"/>
    <cellStyle name="Normal 23 2 5 3 2" xfId="20947" xr:uid="{00000000-0005-0000-0000-0000D4510000}"/>
    <cellStyle name="Normal 23 2 5 3 2 2" xfId="20948" xr:uid="{00000000-0005-0000-0000-0000D5510000}"/>
    <cellStyle name="Normal 23 2 5 3 3" xfId="20949" xr:uid="{00000000-0005-0000-0000-0000D6510000}"/>
    <cellStyle name="Normal 23 2 5 4" xfId="20950" xr:uid="{00000000-0005-0000-0000-0000D7510000}"/>
    <cellStyle name="Normal 23 2 5 4 2" xfId="20951" xr:uid="{00000000-0005-0000-0000-0000D8510000}"/>
    <cellStyle name="Normal 23 2 5 4 2 2" xfId="20952" xr:uid="{00000000-0005-0000-0000-0000D9510000}"/>
    <cellStyle name="Normal 23 2 5 4 3" xfId="20953" xr:uid="{00000000-0005-0000-0000-0000DA510000}"/>
    <cellStyle name="Normal 23 2 5 5" xfId="20954" xr:uid="{00000000-0005-0000-0000-0000DB510000}"/>
    <cellStyle name="Normal 23 2 5 5 2" xfId="20955" xr:uid="{00000000-0005-0000-0000-0000DC510000}"/>
    <cellStyle name="Normal 23 2 5 6" xfId="20956" xr:uid="{00000000-0005-0000-0000-0000DD510000}"/>
    <cellStyle name="Normal 23 2 5 6 2" xfId="20957" xr:uid="{00000000-0005-0000-0000-0000DE510000}"/>
    <cellStyle name="Normal 23 2 5 7" xfId="20958" xr:uid="{00000000-0005-0000-0000-0000DF510000}"/>
    <cellStyle name="Normal 23 2 6" xfId="20959" xr:uid="{00000000-0005-0000-0000-0000E0510000}"/>
    <cellStyle name="Normal 23 2 6 2" xfId="20960" xr:uid="{00000000-0005-0000-0000-0000E1510000}"/>
    <cellStyle name="Normal 23 2 6 2 2" xfId="20961" xr:uid="{00000000-0005-0000-0000-0000E2510000}"/>
    <cellStyle name="Normal 23 2 6 3" xfId="20962" xr:uid="{00000000-0005-0000-0000-0000E3510000}"/>
    <cellStyle name="Normal 23 2 7" xfId="20963" xr:uid="{00000000-0005-0000-0000-0000E4510000}"/>
    <cellStyle name="Normal 23 2 7 2" xfId="20964" xr:uid="{00000000-0005-0000-0000-0000E5510000}"/>
    <cellStyle name="Normal 23 2 7 2 2" xfId="20965" xr:uid="{00000000-0005-0000-0000-0000E6510000}"/>
    <cellStyle name="Normal 23 2 7 3" xfId="20966" xr:uid="{00000000-0005-0000-0000-0000E7510000}"/>
    <cellStyle name="Normal 23 2 8" xfId="20967" xr:uid="{00000000-0005-0000-0000-0000E8510000}"/>
    <cellStyle name="Normal 23 2 8 2" xfId="20968" xr:uid="{00000000-0005-0000-0000-0000E9510000}"/>
    <cellStyle name="Normal 23 2 8 2 2" xfId="20969" xr:uid="{00000000-0005-0000-0000-0000EA510000}"/>
    <cellStyle name="Normal 23 2 8 3" xfId="20970" xr:uid="{00000000-0005-0000-0000-0000EB510000}"/>
    <cellStyle name="Normal 23 2 9" xfId="20971" xr:uid="{00000000-0005-0000-0000-0000EC510000}"/>
    <cellStyle name="Normal 23 2 9 2" xfId="20972" xr:uid="{00000000-0005-0000-0000-0000ED510000}"/>
    <cellStyle name="Normal 23 3" xfId="20973" xr:uid="{00000000-0005-0000-0000-0000EE510000}"/>
    <cellStyle name="Normal 23 3 10" xfId="20974" xr:uid="{00000000-0005-0000-0000-0000EF510000}"/>
    <cellStyle name="Normal 23 3 10 2" xfId="20975" xr:uid="{00000000-0005-0000-0000-0000F0510000}"/>
    <cellStyle name="Normal 23 3 11" xfId="20976" xr:uid="{00000000-0005-0000-0000-0000F1510000}"/>
    <cellStyle name="Normal 23 3 2" xfId="20977" xr:uid="{00000000-0005-0000-0000-0000F2510000}"/>
    <cellStyle name="Normal 23 3 2 2" xfId="20978" xr:uid="{00000000-0005-0000-0000-0000F3510000}"/>
    <cellStyle name="Normal 23 3 2 2 2" xfId="20979" xr:uid="{00000000-0005-0000-0000-0000F4510000}"/>
    <cellStyle name="Normal 23 3 2 2 2 2" xfId="20980" xr:uid="{00000000-0005-0000-0000-0000F5510000}"/>
    <cellStyle name="Normal 23 3 2 2 2 2 2" xfId="20981" xr:uid="{00000000-0005-0000-0000-0000F6510000}"/>
    <cellStyle name="Normal 23 3 2 2 2 3" xfId="20982" xr:uid="{00000000-0005-0000-0000-0000F7510000}"/>
    <cellStyle name="Normal 23 3 2 2 3" xfId="20983" xr:uid="{00000000-0005-0000-0000-0000F8510000}"/>
    <cellStyle name="Normal 23 3 2 2 3 2" xfId="20984" xr:uid="{00000000-0005-0000-0000-0000F9510000}"/>
    <cellStyle name="Normal 23 3 2 2 3 2 2" xfId="20985" xr:uid="{00000000-0005-0000-0000-0000FA510000}"/>
    <cellStyle name="Normal 23 3 2 2 3 3" xfId="20986" xr:uid="{00000000-0005-0000-0000-0000FB510000}"/>
    <cellStyle name="Normal 23 3 2 2 4" xfId="20987" xr:uid="{00000000-0005-0000-0000-0000FC510000}"/>
    <cellStyle name="Normal 23 3 2 2 4 2" xfId="20988" xr:uid="{00000000-0005-0000-0000-0000FD510000}"/>
    <cellStyle name="Normal 23 3 2 2 4 2 2" xfId="20989" xr:uid="{00000000-0005-0000-0000-0000FE510000}"/>
    <cellStyle name="Normal 23 3 2 2 4 3" xfId="20990" xr:uid="{00000000-0005-0000-0000-0000FF510000}"/>
    <cellStyle name="Normal 23 3 2 2 5" xfId="20991" xr:uid="{00000000-0005-0000-0000-000000520000}"/>
    <cellStyle name="Normal 23 3 2 2 5 2" xfId="20992" xr:uid="{00000000-0005-0000-0000-000001520000}"/>
    <cellStyle name="Normal 23 3 2 2 6" xfId="20993" xr:uid="{00000000-0005-0000-0000-000002520000}"/>
    <cellStyle name="Normal 23 3 2 2 6 2" xfId="20994" xr:uid="{00000000-0005-0000-0000-000003520000}"/>
    <cellStyle name="Normal 23 3 2 2 7" xfId="20995" xr:uid="{00000000-0005-0000-0000-000004520000}"/>
    <cellStyle name="Normal 23 3 2 3" xfId="20996" xr:uid="{00000000-0005-0000-0000-000005520000}"/>
    <cellStyle name="Normal 23 3 2 3 2" xfId="20997" xr:uid="{00000000-0005-0000-0000-000006520000}"/>
    <cellStyle name="Normal 23 3 2 3 2 2" xfId="20998" xr:uid="{00000000-0005-0000-0000-000007520000}"/>
    <cellStyle name="Normal 23 3 2 3 2 2 2" xfId="20999" xr:uid="{00000000-0005-0000-0000-000008520000}"/>
    <cellStyle name="Normal 23 3 2 3 2 3" xfId="21000" xr:uid="{00000000-0005-0000-0000-000009520000}"/>
    <cellStyle name="Normal 23 3 2 3 3" xfId="21001" xr:uid="{00000000-0005-0000-0000-00000A520000}"/>
    <cellStyle name="Normal 23 3 2 3 3 2" xfId="21002" xr:uid="{00000000-0005-0000-0000-00000B520000}"/>
    <cellStyle name="Normal 23 3 2 3 3 2 2" xfId="21003" xr:uid="{00000000-0005-0000-0000-00000C520000}"/>
    <cellStyle name="Normal 23 3 2 3 3 3" xfId="21004" xr:uid="{00000000-0005-0000-0000-00000D520000}"/>
    <cellStyle name="Normal 23 3 2 3 4" xfId="21005" xr:uid="{00000000-0005-0000-0000-00000E520000}"/>
    <cellStyle name="Normal 23 3 2 3 4 2" xfId="21006" xr:uid="{00000000-0005-0000-0000-00000F520000}"/>
    <cellStyle name="Normal 23 3 2 3 4 2 2" xfId="21007" xr:uid="{00000000-0005-0000-0000-000010520000}"/>
    <cellStyle name="Normal 23 3 2 3 4 3" xfId="21008" xr:uid="{00000000-0005-0000-0000-000011520000}"/>
    <cellStyle name="Normal 23 3 2 3 5" xfId="21009" xr:uid="{00000000-0005-0000-0000-000012520000}"/>
    <cellStyle name="Normal 23 3 2 3 5 2" xfId="21010" xr:uid="{00000000-0005-0000-0000-000013520000}"/>
    <cellStyle name="Normal 23 3 2 3 6" xfId="21011" xr:uid="{00000000-0005-0000-0000-000014520000}"/>
    <cellStyle name="Normal 23 3 2 3 6 2" xfId="21012" xr:uid="{00000000-0005-0000-0000-000015520000}"/>
    <cellStyle name="Normal 23 3 2 3 7" xfId="21013" xr:uid="{00000000-0005-0000-0000-000016520000}"/>
    <cellStyle name="Normal 23 3 2 4" xfId="21014" xr:uid="{00000000-0005-0000-0000-000017520000}"/>
    <cellStyle name="Normal 23 3 2 4 2" xfId="21015" xr:uid="{00000000-0005-0000-0000-000018520000}"/>
    <cellStyle name="Normal 23 3 2 4 2 2" xfId="21016" xr:uid="{00000000-0005-0000-0000-000019520000}"/>
    <cellStyle name="Normal 23 3 2 4 3" xfId="21017" xr:uid="{00000000-0005-0000-0000-00001A520000}"/>
    <cellStyle name="Normal 23 3 2 5" xfId="21018" xr:uid="{00000000-0005-0000-0000-00001B520000}"/>
    <cellStyle name="Normal 23 3 2 5 2" xfId="21019" xr:uid="{00000000-0005-0000-0000-00001C520000}"/>
    <cellStyle name="Normal 23 3 2 5 2 2" xfId="21020" xr:uid="{00000000-0005-0000-0000-00001D520000}"/>
    <cellStyle name="Normal 23 3 2 5 3" xfId="21021" xr:uid="{00000000-0005-0000-0000-00001E520000}"/>
    <cellStyle name="Normal 23 3 2 6" xfId="21022" xr:uid="{00000000-0005-0000-0000-00001F520000}"/>
    <cellStyle name="Normal 23 3 2 6 2" xfId="21023" xr:uid="{00000000-0005-0000-0000-000020520000}"/>
    <cellStyle name="Normal 23 3 2 6 2 2" xfId="21024" xr:uid="{00000000-0005-0000-0000-000021520000}"/>
    <cellStyle name="Normal 23 3 2 6 3" xfId="21025" xr:uid="{00000000-0005-0000-0000-000022520000}"/>
    <cellStyle name="Normal 23 3 2 7" xfId="21026" xr:uid="{00000000-0005-0000-0000-000023520000}"/>
    <cellStyle name="Normal 23 3 2 7 2" xfId="21027" xr:uid="{00000000-0005-0000-0000-000024520000}"/>
    <cellStyle name="Normal 23 3 2 8" xfId="21028" xr:uid="{00000000-0005-0000-0000-000025520000}"/>
    <cellStyle name="Normal 23 3 2 8 2" xfId="21029" xr:uid="{00000000-0005-0000-0000-000026520000}"/>
    <cellStyle name="Normal 23 3 2 9" xfId="21030" xr:uid="{00000000-0005-0000-0000-000027520000}"/>
    <cellStyle name="Normal 23 3 3" xfId="21031" xr:uid="{00000000-0005-0000-0000-000028520000}"/>
    <cellStyle name="Normal 23 3 3 2" xfId="21032" xr:uid="{00000000-0005-0000-0000-000029520000}"/>
    <cellStyle name="Normal 23 3 3 2 2" xfId="21033" xr:uid="{00000000-0005-0000-0000-00002A520000}"/>
    <cellStyle name="Normal 23 3 3 2 2 2" xfId="21034" xr:uid="{00000000-0005-0000-0000-00002B520000}"/>
    <cellStyle name="Normal 23 3 3 2 2 2 2" xfId="21035" xr:uid="{00000000-0005-0000-0000-00002C520000}"/>
    <cellStyle name="Normal 23 3 3 2 2 3" xfId="21036" xr:uid="{00000000-0005-0000-0000-00002D520000}"/>
    <cellStyle name="Normal 23 3 3 2 3" xfId="21037" xr:uid="{00000000-0005-0000-0000-00002E520000}"/>
    <cellStyle name="Normal 23 3 3 2 3 2" xfId="21038" xr:uid="{00000000-0005-0000-0000-00002F520000}"/>
    <cellStyle name="Normal 23 3 3 2 3 2 2" xfId="21039" xr:uid="{00000000-0005-0000-0000-000030520000}"/>
    <cellStyle name="Normal 23 3 3 2 3 3" xfId="21040" xr:uid="{00000000-0005-0000-0000-000031520000}"/>
    <cellStyle name="Normal 23 3 3 2 4" xfId="21041" xr:uid="{00000000-0005-0000-0000-000032520000}"/>
    <cellStyle name="Normal 23 3 3 2 4 2" xfId="21042" xr:uid="{00000000-0005-0000-0000-000033520000}"/>
    <cellStyle name="Normal 23 3 3 2 4 2 2" xfId="21043" xr:uid="{00000000-0005-0000-0000-000034520000}"/>
    <cellStyle name="Normal 23 3 3 2 4 3" xfId="21044" xr:uid="{00000000-0005-0000-0000-000035520000}"/>
    <cellStyle name="Normal 23 3 3 2 5" xfId="21045" xr:uid="{00000000-0005-0000-0000-000036520000}"/>
    <cellStyle name="Normal 23 3 3 2 5 2" xfId="21046" xr:uid="{00000000-0005-0000-0000-000037520000}"/>
    <cellStyle name="Normal 23 3 3 2 6" xfId="21047" xr:uid="{00000000-0005-0000-0000-000038520000}"/>
    <cellStyle name="Normal 23 3 3 2 6 2" xfId="21048" xr:uid="{00000000-0005-0000-0000-000039520000}"/>
    <cellStyle name="Normal 23 3 3 2 7" xfId="21049" xr:uid="{00000000-0005-0000-0000-00003A520000}"/>
    <cellStyle name="Normal 23 3 3 3" xfId="21050" xr:uid="{00000000-0005-0000-0000-00003B520000}"/>
    <cellStyle name="Normal 23 3 3 3 2" xfId="21051" xr:uid="{00000000-0005-0000-0000-00003C520000}"/>
    <cellStyle name="Normal 23 3 3 3 2 2" xfId="21052" xr:uid="{00000000-0005-0000-0000-00003D520000}"/>
    <cellStyle name="Normal 23 3 3 3 3" xfId="21053" xr:uid="{00000000-0005-0000-0000-00003E520000}"/>
    <cellStyle name="Normal 23 3 3 4" xfId="21054" xr:uid="{00000000-0005-0000-0000-00003F520000}"/>
    <cellStyle name="Normal 23 3 3 4 2" xfId="21055" xr:uid="{00000000-0005-0000-0000-000040520000}"/>
    <cellStyle name="Normal 23 3 3 4 2 2" xfId="21056" xr:uid="{00000000-0005-0000-0000-000041520000}"/>
    <cellStyle name="Normal 23 3 3 4 3" xfId="21057" xr:uid="{00000000-0005-0000-0000-000042520000}"/>
    <cellStyle name="Normal 23 3 3 5" xfId="21058" xr:uid="{00000000-0005-0000-0000-000043520000}"/>
    <cellStyle name="Normal 23 3 3 5 2" xfId="21059" xr:uid="{00000000-0005-0000-0000-000044520000}"/>
    <cellStyle name="Normal 23 3 3 5 2 2" xfId="21060" xr:uid="{00000000-0005-0000-0000-000045520000}"/>
    <cellStyle name="Normal 23 3 3 5 3" xfId="21061" xr:uid="{00000000-0005-0000-0000-000046520000}"/>
    <cellStyle name="Normal 23 3 3 6" xfId="21062" xr:uid="{00000000-0005-0000-0000-000047520000}"/>
    <cellStyle name="Normal 23 3 3 6 2" xfId="21063" xr:uid="{00000000-0005-0000-0000-000048520000}"/>
    <cellStyle name="Normal 23 3 3 7" xfId="21064" xr:uid="{00000000-0005-0000-0000-000049520000}"/>
    <cellStyle name="Normal 23 3 3 7 2" xfId="21065" xr:uid="{00000000-0005-0000-0000-00004A520000}"/>
    <cellStyle name="Normal 23 3 3 8" xfId="21066" xr:uid="{00000000-0005-0000-0000-00004B520000}"/>
    <cellStyle name="Normal 23 3 4" xfId="21067" xr:uid="{00000000-0005-0000-0000-00004C520000}"/>
    <cellStyle name="Normal 23 3 4 2" xfId="21068" xr:uid="{00000000-0005-0000-0000-00004D520000}"/>
    <cellStyle name="Normal 23 3 4 2 2" xfId="21069" xr:uid="{00000000-0005-0000-0000-00004E520000}"/>
    <cellStyle name="Normal 23 3 4 2 2 2" xfId="21070" xr:uid="{00000000-0005-0000-0000-00004F520000}"/>
    <cellStyle name="Normal 23 3 4 2 3" xfId="21071" xr:uid="{00000000-0005-0000-0000-000050520000}"/>
    <cellStyle name="Normal 23 3 4 3" xfId="21072" xr:uid="{00000000-0005-0000-0000-000051520000}"/>
    <cellStyle name="Normal 23 3 4 3 2" xfId="21073" xr:uid="{00000000-0005-0000-0000-000052520000}"/>
    <cellStyle name="Normal 23 3 4 3 2 2" xfId="21074" xr:uid="{00000000-0005-0000-0000-000053520000}"/>
    <cellStyle name="Normal 23 3 4 3 3" xfId="21075" xr:uid="{00000000-0005-0000-0000-000054520000}"/>
    <cellStyle name="Normal 23 3 4 4" xfId="21076" xr:uid="{00000000-0005-0000-0000-000055520000}"/>
    <cellStyle name="Normal 23 3 4 4 2" xfId="21077" xr:uid="{00000000-0005-0000-0000-000056520000}"/>
    <cellStyle name="Normal 23 3 4 4 2 2" xfId="21078" xr:uid="{00000000-0005-0000-0000-000057520000}"/>
    <cellStyle name="Normal 23 3 4 4 3" xfId="21079" xr:uid="{00000000-0005-0000-0000-000058520000}"/>
    <cellStyle name="Normal 23 3 4 5" xfId="21080" xr:uid="{00000000-0005-0000-0000-000059520000}"/>
    <cellStyle name="Normal 23 3 4 5 2" xfId="21081" xr:uid="{00000000-0005-0000-0000-00005A520000}"/>
    <cellStyle name="Normal 23 3 4 6" xfId="21082" xr:uid="{00000000-0005-0000-0000-00005B520000}"/>
    <cellStyle name="Normal 23 3 4 6 2" xfId="21083" xr:uid="{00000000-0005-0000-0000-00005C520000}"/>
    <cellStyle name="Normal 23 3 4 7" xfId="21084" xr:uid="{00000000-0005-0000-0000-00005D520000}"/>
    <cellStyle name="Normal 23 3 5" xfId="21085" xr:uid="{00000000-0005-0000-0000-00005E520000}"/>
    <cellStyle name="Normal 23 3 5 2" xfId="21086" xr:uid="{00000000-0005-0000-0000-00005F520000}"/>
    <cellStyle name="Normal 23 3 5 2 2" xfId="21087" xr:uid="{00000000-0005-0000-0000-000060520000}"/>
    <cellStyle name="Normal 23 3 5 2 2 2" xfId="21088" xr:uid="{00000000-0005-0000-0000-000061520000}"/>
    <cellStyle name="Normal 23 3 5 2 3" xfId="21089" xr:uid="{00000000-0005-0000-0000-000062520000}"/>
    <cellStyle name="Normal 23 3 5 3" xfId="21090" xr:uid="{00000000-0005-0000-0000-000063520000}"/>
    <cellStyle name="Normal 23 3 5 3 2" xfId="21091" xr:uid="{00000000-0005-0000-0000-000064520000}"/>
    <cellStyle name="Normal 23 3 5 3 2 2" xfId="21092" xr:uid="{00000000-0005-0000-0000-000065520000}"/>
    <cellStyle name="Normal 23 3 5 3 3" xfId="21093" xr:uid="{00000000-0005-0000-0000-000066520000}"/>
    <cellStyle name="Normal 23 3 5 4" xfId="21094" xr:uid="{00000000-0005-0000-0000-000067520000}"/>
    <cellStyle name="Normal 23 3 5 4 2" xfId="21095" xr:uid="{00000000-0005-0000-0000-000068520000}"/>
    <cellStyle name="Normal 23 3 5 4 2 2" xfId="21096" xr:uid="{00000000-0005-0000-0000-000069520000}"/>
    <cellStyle name="Normal 23 3 5 4 3" xfId="21097" xr:uid="{00000000-0005-0000-0000-00006A520000}"/>
    <cellStyle name="Normal 23 3 5 5" xfId="21098" xr:uid="{00000000-0005-0000-0000-00006B520000}"/>
    <cellStyle name="Normal 23 3 5 5 2" xfId="21099" xr:uid="{00000000-0005-0000-0000-00006C520000}"/>
    <cellStyle name="Normal 23 3 5 6" xfId="21100" xr:uid="{00000000-0005-0000-0000-00006D520000}"/>
    <cellStyle name="Normal 23 3 5 6 2" xfId="21101" xr:uid="{00000000-0005-0000-0000-00006E520000}"/>
    <cellStyle name="Normal 23 3 5 7" xfId="21102" xr:uid="{00000000-0005-0000-0000-00006F520000}"/>
    <cellStyle name="Normal 23 3 6" xfId="21103" xr:uid="{00000000-0005-0000-0000-000070520000}"/>
    <cellStyle name="Normal 23 3 6 2" xfId="21104" xr:uid="{00000000-0005-0000-0000-000071520000}"/>
    <cellStyle name="Normal 23 3 6 2 2" xfId="21105" xr:uid="{00000000-0005-0000-0000-000072520000}"/>
    <cellStyle name="Normal 23 3 6 3" xfId="21106" xr:uid="{00000000-0005-0000-0000-000073520000}"/>
    <cellStyle name="Normal 23 3 7" xfId="21107" xr:uid="{00000000-0005-0000-0000-000074520000}"/>
    <cellStyle name="Normal 23 3 7 2" xfId="21108" xr:uid="{00000000-0005-0000-0000-000075520000}"/>
    <cellStyle name="Normal 23 3 7 2 2" xfId="21109" xr:uid="{00000000-0005-0000-0000-000076520000}"/>
    <cellStyle name="Normal 23 3 7 3" xfId="21110" xr:uid="{00000000-0005-0000-0000-000077520000}"/>
    <cellStyle name="Normal 23 3 8" xfId="21111" xr:uid="{00000000-0005-0000-0000-000078520000}"/>
    <cellStyle name="Normal 23 3 8 2" xfId="21112" xr:uid="{00000000-0005-0000-0000-000079520000}"/>
    <cellStyle name="Normal 23 3 8 2 2" xfId="21113" xr:uid="{00000000-0005-0000-0000-00007A520000}"/>
    <cellStyle name="Normal 23 3 8 3" xfId="21114" xr:uid="{00000000-0005-0000-0000-00007B520000}"/>
    <cellStyle name="Normal 23 3 9" xfId="21115" xr:uid="{00000000-0005-0000-0000-00007C520000}"/>
    <cellStyle name="Normal 23 3 9 2" xfId="21116" xr:uid="{00000000-0005-0000-0000-00007D520000}"/>
    <cellStyle name="Normal 23 4" xfId="21117" xr:uid="{00000000-0005-0000-0000-00007E520000}"/>
    <cellStyle name="Normal 23 4 2" xfId="21118" xr:uid="{00000000-0005-0000-0000-00007F520000}"/>
    <cellStyle name="Normal 23 4 2 2" xfId="21119" xr:uid="{00000000-0005-0000-0000-000080520000}"/>
    <cellStyle name="Normal 23 4 2 2 2" xfId="21120" xr:uid="{00000000-0005-0000-0000-000081520000}"/>
    <cellStyle name="Normal 23 4 2 2 2 2" xfId="21121" xr:uid="{00000000-0005-0000-0000-000082520000}"/>
    <cellStyle name="Normal 23 4 2 2 3" xfId="21122" xr:uid="{00000000-0005-0000-0000-000083520000}"/>
    <cellStyle name="Normal 23 4 2 3" xfId="21123" xr:uid="{00000000-0005-0000-0000-000084520000}"/>
    <cellStyle name="Normal 23 4 2 3 2" xfId="21124" xr:uid="{00000000-0005-0000-0000-000085520000}"/>
    <cellStyle name="Normal 23 4 2 3 2 2" xfId="21125" xr:uid="{00000000-0005-0000-0000-000086520000}"/>
    <cellStyle name="Normal 23 4 2 3 3" xfId="21126" xr:uid="{00000000-0005-0000-0000-000087520000}"/>
    <cellStyle name="Normal 23 4 2 4" xfId="21127" xr:uid="{00000000-0005-0000-0000-000088520000}"/>
    <cellStyle name="Normal 23 4 2 4 2" xfId="21128" xr:uid="{00000000-0005-0000-0000-000089520000}"/>
    <cellStyle name="Normal 23 4 2 4 2 2" xfId="21129" xr:uid="{00000000-0005-0000-0000-00008A520000}"/>
    <cellStyle name="Normal 23 4 2 4 3" xfId="21130" xr:uid="{00000000-0005-0000-0000-00008B520000}"/>
    <cellStyle name="Normal 23 4 2 5" xfId="21131" xr:uid="{00000000-0005-0000-0000-00008C520000}"/>
    <cellStyle name="Normal 23 4 2 5 2" xfId="21132" xr:uid="{00000000-0005-0000-0000-00008D520000}"/>
    <cellStyle name="Normal 23 4 2 6" xfId="21133" xr:uid="{00000000-0005-0000-0000-00008E520000}"/>
    <cellStyle name="Normal 23 4 2 6 2" xfId="21134" xr:uid="{00000000-0005-0000-0000-00008F520000}"/>
    <cellStyle name="Normal 23 4 2 7" xfId="21135" xr:uid="{00000000-0005-0000-0000-000090520000}"/>
    <cellStyle name="Normal 23 4 3" xfId="21136" xr:uid="{00000000-0005-0000-0000-000091520000}"/>
    <cellStyle name="Normal 23 4 3 2" xfId="21137" xr:uid="{00000000-0005-0000-0000-000092520000}"/>
    <cellStyle name="Normal 23 4 3 2 2" xfId="21138" xr:uid="{00000000-0005-0000-0000-000093520000}"/>
    <cellStyle name="Normal 23 4 3 2 2 2" xfId="21139" xr:uid="{00000000-0005-0000-0000-000094520000}"/>
    <cellStyle name="Normal 23 4 3 2 3" xfId="21140" xr:uid="{00000000-0005-0000-0000-000095520000}"/>
    <cellStyle name="Normal 23 4 3 3" xfId="21141" xr:uid="{00000000-0005-0000-0000-000096520000}"/>
    <cellStyle name="Normal 23 4 3 3 2" xfId="21142" xr:uid="{00000000-0005-0000-0000-000097520000}"/>
    <cellStyle name="Normal 23 4 3 3 2 2" xfId="21143" xr:uid="{00000000-0005-0000-0000-000098520000}"/>
    <cellStyle name="Normal 23 4 3 3 3" xfId="21144" xr:uid="{00000000-0005-0000-0000-000099520000}"/>
    <cellStyle name="Normal 23 4 3 4" xfId="21145" xr:uid="{00000000-0005-0000-0000-00009A520000}"/>
    <cellStyle name="Normal 23 4 3 4 2" xfId="21146" xr:uid="{00000000-0005-0000-0000-00009B520000}"/>
    <cellStyle name="Normal 23 4 3 4 2 2" xfId="21147" xr:uid="{00000000-0005-0000-0000-00009C520000}"/>
    <cellStyle name="Normal 23 4 3 4 3" xfId="21148" xr:uid="{00000000-0005-0000-0000-00009D520000}"/>
    <cellStyle name="Normal 23 4 3 5" xfId="21149" xr:uid="{00000000-0005-0000-0000-00009E520000}"/>
    <cellStyle name="Normal 23 4 3 5 2" xfId="21150" xr:uid="{00000000-0005-0000-0000-00009F520000}"/>
    <cellStyle name="Normal 23 4 3 6" xfId="21151" xr:uid="{00000000-0005-0000-0000-0000A0520000}"/>
    <cellStyle name="Normal 23 4 3 6 2" xfId="21152" xr:uid="{00000000-0005-0000-0000-0000A1520000}"/>
    <cellStyle name="Normal 23 4 3 7" xfId="21153" xr:uid="{00000000-0005-0000-0000-0000A2520000}"/>
    <cellStyle name="Normal 23 4 4" xfId="21154" xr:uid="{00000000-0005-0000-0000-0000A3520000}"/>
    <cellStyle name="Normal 23 4 4 2" xfId="21155" xr:uid="{00000000-0005-0000-0000-0000A4520000}"/>
    <cellStyle name="Normal 23 4 4 2 2" xfId="21156" xr:uid="{00000000-0005-0000-0000-0000A5520000}"/>
    <cellStyle name="Normal 23 4 4 3" xfId="21157" xr:uid="{00000000-0005-0000-0000-0000A6520000}"/>
    <cellStyle name="Normal 23 4 5" xfId="21158" xr:uid="{00000000-0005-0000-0000-0000A7520000}"/>
    <cellStyle name="Normal 23 4 5 2" xfId="21159" xr:uid="{00000000-0005-0000-0000-0000A8520000}"/>
    <cellStyle name="Normal 23 4 5 2 2" xfId="21160" xr:uid="{00000000-0005-0000-0000-0000A9520000}"/>
    <cellStyle name="Normal 23 4 5 3" xfId="21161" xr:uid="{00000000-0005-0000-0000-0000AA520000}"/>
    <cellStyle name="Normal 23 4 6" xfId="21162" xr:uid="{00000000-0005-0000-0000-0000AB520000}"/>
    <cellStyle name="Normal 23 4 6 2" xfId="21163" xr:uid="{00000000-0005-0000-0000-0000AC520000}"/>
    <cellStyle name="Normal 23 4 6 2 2" xfId="21164" xr:uid="{00000000-0005-0000-0000-0000AD520000}"/>
    <cellStyle name="Normal 23 4 6 3" xfId="21165" xr:uid="{00000000-0005-0000-0000-0000AE520000}"/>
    <cellStyle name="Normal 23 4 7" xfId="21166" xr:uid="{00000000-0005-0000-0000-0000AF520000}"/>
    <cellStyle name="Normal 23 4 7 2" xfId="21167" xr:uid="{00000000-0005-0000-0000-0000B0520000}"/>
    <cellStyle name="Normal 23 4 8" xfId="21168" xr:uid="{00000000-0005-0000-0000-0000B1520000}"/>
    <cellStyle name="Normal 23 4 8 2" xfId="21169" xr:uid="{00000000-0005-0000-0000-0000B2520000}"/>
    <cellStyle name="Normal 23 4 9" xfId="21170" xr:uid="{00000000-0005-0000-0000-0000B3520000}"/>
    <cellStyle name="Normal 23 5" xfId="21171" xr:uid="{00000000-0005-0000-0000-0000B4520000}"/>
    <cellStyle name="Normal 23 5 2" xfId="21172" xr:uid="{00000000-0005-0000-0000-0000B5520000}"/>
    <cellStyle name="Normal 23 5 2 2" xfId="21173" xr:uid="{00000000-0005-0000-0000-0000B6520000}"/>
    <cellStyle name="Normal 23 5 2 2 2" xfId="21174" xr:uid="{00000000-0005-0000-0000-0000B7520000}"/>
    <cellStyle name="Normal 23 5 2 2 2 2" xfId="21175" xr:uid="{00000000-0005-0000-0000-0000B8520000}"/>
    <cellStyle name="Normal 23 5 2 2 3" xfId="21176" xr:uid="{00000000-0005-0000-0000-0000B9520000}"/>
    <cellStyle name="Normal 23 5 2 3" xfId="21177" xr:uid="{00000000-0005-0000-0000-0000BA520000}"/>
    <cellStyle name="Normal 23 5 2 3 2" xfId="21178" xr:uid="{00000000-0005-0000-0000-0000BB520000}"/>
    <cellStyle name="Normal 23 5 2 3 2 2" xfId="21179" xr:uid="{00000000-0005-0000-0000-0000BC520000}"/>
    <cellStyle name="Normal 23 5 2 3 3" xfId="21180" xr:uid="{00000000-0005-0000-0000-0000BD520000}"/>
    <cellStyle name="Normal 23 5 2 4" xfId="21181" xr:uid="{00000000-0005-0000-0000-0000BE520000}"/>
    <cellStyle name="Normal 23 5 2 4 2" xfId="21182" xr:uid="{00000000-0005-0000-0000-0000BF520000}"/>
    <cellStyle name="Normal 23 5 2 4 2 2" xfId="21183" xr:uid="{00000000-0005-0000-0000-0000C0520000}"/>
    <cellStyle name="Normal 23 5 2 4 3" xfId="21184" xr:uid="{00000000-0005-0000-0000-0000C1520000}"/>
    <cellStyle name="Normal 23 5 2 5" xfId="21185" xr:uid="{00000000-0005-0000-0000-0000C2520000}"/>
    <cellStyle name="Normal 23 5 2 5 2" xfId="21186" xr:uid="{00000000-0005-0000-0000-0000C3520000}"/>
    <cellStyle name="Normal 23 5 2 6" xfId="21187" xr:uid="{00000000-0005-0000-0000-0000C4520000}"/>
    <cellStyle name="Normal 23 5 2 6 2" xfId="21188" xr:uid="{00000000-0005-0000-0000-0000C5520000}"/>
    <cellStyle name="Normal 23 5 2 7" xfId="21189" xr:uid="{00000000-0005-0000-0000-0000C6520000}"/>
    <cellStyle name="Normal 23 5 3" xfId="21190" xr:uid="{00000000-0005-0000-0000-0000C7520000}"/>
    <cellStyle name="Normal 23 5 3 2" xfId="21191" xr:uid="{00000000-0005-0000-0000-0000C8520000}"/>
    <cellStyle name="Normal 23 5 3 2 2" xfId="21192" xr:uid="{00000000-0005-0000-0000-0000C9520000}"/>
    <cellStyle name="Normal 23 5 3 3" xfId="21193" xr:uid="{00000000-0005-0000-0000-0000CA520000}"/>
    <cellStyle name="Normal 23 5 4" xfId="21194" xr:uid="{00000000-0005-0000-0000-0000CB520000}"/>
    <cellStyle name="Normal 23 5 4 2" xfId="21195" xr:uid="{00000000-0005-0000-0000-0000CC520000}"/>
    <cellStyle name="Normal 23 5 4 2 2" xfId="21196" xr:uid="{00000000-0005-0000-0000-0000CD520000}"/>
    <cellStyle name="Normal 23 5 4 3" xfId="21197" xr:uid="{00000000-0005-0000-0000-0000CE520000}"/>
    <cellStyle name="Normal 23 5 5" xfId="21198" xr:uid="{00000000-0005-0000-0000-0000CF520000}"/>
    <cellStyle name="Normal 23 5 5 2" xfId="21199" xr:uid="{00000000-0005-0000-0000-0000D0520000}"/>
    <cellStyle name="Normal 23 5 5 2 2" xfId="21200" xr:uid="{00000000-0005-0000-0000-0000D1520000}"/>
    <cellStyle name="Normal 23 5 5 3" xfId="21201" xr:uid="{00000000-0005-0000-0000-0000D2520000}"/>
    <cellStyle name="Normal 23 5 6" xfId="21202" xr:uid="{00000000-0005-0000-0000-0000D3520000}"/>
    <cellStyle name="Normal 23 5 6 2" xfId="21203" xr:uid="{00000000-0005-0000-0000-0000D4520000}"/>
    <cellStyle name="Normal 23 5 7" xfId="21204" xr:uid="{00000000-0005-0000-0000-0000D5520000}"/>
    <cellStyle name="Normal 23 5 7 2" xfId="21205" xr:uid="{00000000-0005-0000-0000-0000D6520000}"/>
    <cellStyle name="Normal 23 5 8" xfId="21206" xr:uid="{00000000-0005-0000-0000-0000D7520000}"/>
    <cellStyle name="Normal 23 6" xfId="21207" xr:uid="{00000000-0005-0000-0000-0000D8520000}"/>
    <cellStyle name="Normal 23 6 2" xfId="21208" xr:uid="{00000000-0005-0000-0000-0000D9520000}"/>
    <cellStyle name="Normal 23 6 2 2" xfId="21209" xr:uid="{00000000-0005-0000-0000-0000DA520000}"/>
    <cellStyle name="Normal 23 6 2 2 2" xfId="21210" xr:uid="{00000000-0005-0000-0000-0000DB520000}"/>
    <cellStyle name="Normal 23 6 2 3" xfId="21211" xr:uid="{00000000-0005-0000-0000-0000DC520000}"/>
    <cellStyle name="Normal 23 6 3" xfId="21212" xr:uid="{00000000-0005-0000-0000-0000DD520000}"/>
    <cellStyle name="Normal 23 6 3 2" xfId="21213" xr:uid="{00000000-0005-0000-0000-0000DE520000}"/>
    <cellStyle name="Normal 23 6 3 2 2" xfId="21214" xr:uid="{00000000-0005-0000-0000-0000DF520000}"/>
    <cellStyle name="Normal 23 6 3 3" xfId="21215" xr:uid="{00000000-0005-0000-0000-0000E0520000}"/>
    <cellStyle name="Normal 23 6 4" xfId="21216" xr:uid="{00000000-0005-0000-0000-0000E1520000}"/>
    <cellStyle name="Normal 23 6 4 2" xfId="21217" xr:uid="{00000000-0005-0000-0000-0000E2520000}"/>
    <cellStyle name="Normal 23 6 4 2 2" xfId="21218" xr:uid="{00000000-0005-0000-0000-0000E3520000}"/>
    <cellStyle name="Normal 23 6 4 3" xfId="21219" xr:uid="{00000000-0005-0000-0000-0000E4520000}"/>
    <cellStyle name="Normal 23 6 5" xfId="21220" xr:uid="{00000000-0005-0000-0000-0000E5520000}"/>
    <cellStyle name="Normal 23 6 5 2" xfId="21221" xr:uid="{00000000-0005-0000-0000-0000E6520000}"/>
    <cellStyle name="Normal 23 6 6" xfId="21222" xr:uid="{00000000-0005-0000-0000-0000E7520000}"/>
    <cellStyle name="Normal 23 6 6 2" xfId="21223" xr:uid="{00000000-0005-0000-0000-0000E8520000}"/>
    <cellStyle name="Normal 23 6 7" xfId="21224" xr:uid="{00000000-0005-0000-0000-0000E9520000}"/>
    <cellStyle name="Normal 23 7" xfId="21225" xr:uid="{00000000-0005-0000-0000-0000EA520000}"/>
    <cellStyle name="Normal 23 7 2" xfId="21226" xr:uid="{00000000-0005-0000-0000-0000EB520000}"/>
    <cellStyle name="Normal 23 7 2 2" xfId="21227" xr:uid="{00000000-0005-0000-0000-0000EC520000}"/>
    <cellStyle name="Normal 23 7 2 2 2" xfId="21228" xr:uid="{00000000-0005-0000-0000-0000ED520000}"/>
    <cellStyle name="Normal 23 7 2 3" xfId="21229" xr:uid="{00000000-0005-0000-0000-0000EE520000}"/>
    <cellStyle name="Normal 23 7 3" xfId="21230" xr:uid="{00000000-0005-0000-0000-0000EF520000}"/>
    <cellStyle name="Normal 23 7 3 2" xfId="21231" xr:uid="{00000000-0005-0000-0000-0000F0520000}"/>
    <cellStyle name="Normal 23 7 3 2 2" xfId="21232" xr:uid="{00000000-0005-0000-0000-0000F1520000}"/>
    <cellStyle name="Normal 23 7 3 3" xfId="21233" xr:uid="{00000000-0005-0000-0000-0000F2520000}"/>
    <cellStyle name="Normal 23 7 4" xfId="21234" xr:uid="{00000000-0005-0000-0000-0000F3520000}"/>
    <cellStyle name="Normal 23 7 4 2" xfId="21235" xr:uid="{00000000-0005-0000-0000-0000F4520000}"/>
    <cellStyle name="Normal 23 7 4 2 2" xfId="21236" xr:uid="{00000000-0005-0000-0000-0000F5520000}"/>
    <cellStyle name="Normal 23 7 4 3" xfId="21237" xr:uid="{00000000-0005-0000-0000-0000F6520000}"/>
    <cellStyle name="Normal 23 7 5" xfId="21238" xr:uid="{00000000-0005-0000-0000-0000F7520000}"/>
    <cellStyle name="Normal 23 7 5 2" xfId="21239" xr:uid="{00000000-0005-0000-0000-0000F8520000}"/>
    <cellStyle name="Normal 23 7 6" xfId="21240" xr:uid="{00000000-0005-0000-0000-0000F9520000}"/>
    <cellStyle name="Normal 23 7 6 2" xfId="21241" xr:uid="{00000000-0005-0000-0000-0000FA520000}"/>
    <cellStyle name="Normal 23 7 7" xfId="21242" xr:uid="{00000000-0005-0000-0000-0000FB520000}"/>
    <cellStyle name="Normal 23 8" xfId="21243" xr:uid="{00000000-0005-0000-0000-0000FC520000}"/>
    <cellStyle name="Normal 23 8 2" xfId="21244" xr:uid="{00000000-0005-0000-0000-0000FD520000}"/>
    <cellStyle name="Normal 23 8 2 2" xfId="21245" xr:uid="{00000000-0005-0000-0000-0000FE520000}"/>
    <cellStyle name="Normal 23 8 3" xfId="21246" xr:uid="{00000000-0005-0000-0000-0000FF520000}"/>
    <cellStyle name="Normal 23 9" xfId="21247" xr:uid="{00000000-0005-0000-0000-000000530000}"/>
    <cellStyle name="Normal 23 9 2" xfId="21248" xr:uid="{00000000-0005-0000-0000-000001530000}"/>
    <cellStyle name="Normal 23 9 2 2" xfId="21249" xr:uid="{00000000-0005-0000-0000-000002530000}"/>
    <cellStyle name="Normal 23 9 3" xfId="21250" xr:uid="{00000000-0005-0000-0000-000003530000}"/>
    <cellStyle name="Normal 23_Confidential Information" xfId="21251" xr:uid="{00000000-0005-0000-0000-000004530000}"/>
    <cellStyle name="Normal 24" xfId="21252" xr:uid="{00000000-0005-0000-0000-000005530000}"/>
    <cellStyle name="Normal 24 10" xfId="21253" xr:uid="{00000000-0005-0000-0000-000006530000}"/>
    <cellStyle name="Normal 24 10 2" xfId="21254" xr:uid="{00000000-0005-0000-0000-000007530000}"/>
    <cellStyle name="Normal 24 10 2 2" xfId="21255" xr:uid="{00000000-0005-0000-0000-000008530000}"/>
    <cellStyle name="Normal 24 10 3" xfId="21256" xr:uid="{00000000-0005-0000-0000-000009530000}"/>
    <cellStyle name="Normal 24 11" xfId="21257" xr:uid="{00000000-0005-0000-0000-00000A530000}"/>
    <cellStyle name="Normal 24 11 2" xfId="21258" xr:uid="{00000000-0005-0000-0000-00000B530000}"/>
    <cellStyle name="Normal 24 12" xfId="21259" xr:uid="{00000000-0005-0000-0000-00000C530000}"/>
    <cellStyle name="Normal 24 12 2" xfId="21260" xr:uid="{00000000-0005-0000-0000-00000D530000}"/>
    <cellStyle name="Normal 24 13" xfId="21261" xr:uid="{00000000-0005-0000-0000-00000E530000}"/>
    <cellStyle name="Normal 24 2" xfId="21262" xr:uid="{00000000-0005-0000-0000-00000F530000}"/>
    <cellStyle name="Normal 24 2 10" xfId="21263" xr:uid="{00000000-0005-0000-0000-000010530000}"/>
    <cellStyle name="Normal 24 2 10 2" xfId="21264" xr:uid="{00000000-0005-0000-0000-000011530000}"/>
    <cellStyle name="Normal 24 2 11" xfId="21265" xr:uid="{00000000-0005-0000-0000-000012530000}"/>
    <cellStyle name="Normal 24 2 2" xfId="21266" xr:uid="{00000000-0005-0000-0000-000013530000}"/>
    <cellStyle name="Normal 24 2 2 2" xfId="21267" xr:uid="{00000000-0005-0000-0000-000014530000}"/>
    <cellStyle name="Normal 24 2 2 2 2" xfId="21268" xr:uid="{00000000-0005-0000-0000-000015530000}"/>
    <cellStyle name="Normal 24 2 2 2 2 2" xfId="21269" xr:uid="{00000000-0005-0000-0000-000016530000}"/>
    <cellStyle name="Normal 24 2 2 2 2 2 2" xfId="21270" xr:uid="{00000000-0005-0000-0000-000017530000}"/>
    <cellStyle name="Normal 24 2 2 2 2 3" xfId="21271" xr:uid="{00000000-0005-0000-0000-000018530000}"/>
    <cellStyle name="Normal 24 2 2 2 3" xfId="21272" xr:uid="{00000000-0005-0000-0000-000019530000}"/>
    <cellStyle name="Normal 24 2 2 2 3 2" xfId="21273" xr:uid="{00000000-0005-0000-0000-00001A530000}"/>
    <cellStyle name="Normal 24 2 2 2 3 2 2" xfId="21274" xr:uid="{00000000-0005-0000-0000-00001B530000}"/>
    <cellStyle name="Normal 24 2 2 2 3 3" xfId="21275" xr:uid="{00000000-0005-0000-0000-00001C530000}"/>
    <cellStyle name="Normal 24 2 2 2 4" xfId="21276" xr:uid="{00000000-0005-0000-0000-00001D530000}"/>
    <cellStyle name="Normal 24 2 2 2 4 2" xfId="21277" xr:uid="{00000000-0005-0000-0000-00001E530000}"/>
    <cellStyle name="Normal 24 2 2 2 4 2 2" xfId="21278" xr:uid="{00000000-0005-0000-0000-00001F530000}"/>
    <cellStyle name="Normal 24 2 2 2 4 3" xfId="21279" xr:uid="{00000000-0005-0000-0000-000020530000}"/>
    <cellStyle name="Normal 24 2 2 2 5" xfId="21280" xr:uid="{00000000-0005-0000-0000-000021530000}"/>
    <cellStyle name="Normal 24 2 2 2 5 2" xfId="21281" xr:uid="{00000000-0005-0000-0000-000022530000}"/>
    <cellStyle name="Normal 24 2 2 2 6" xfId="21282" xr:uid="{00000000-0005-0000-0000-000023530000}"/>
    <cellStyle name="Normal 24 2 2 2 6 2" xfId="21283" xr:uid="{00000000-0005-0000-0000-000024530000}"/>
    <cellStyle name="Normal 24 2 2 2 7" xfId="21284" xr:uid="{00000000-0005-0000-0000-000025530000}"/>
    <cellStyle name="Normal 24 2 2 3" xfId="21285" xr:uid="{00000000-0005-0000-0000-000026530000}"/>
    <cellStyle name="Normal 24 2 2 3 2" xfId="21286" xr:uid="{00000000-0005-0000-0000-000027530000}"/>
    <cellStyle name="Normal 24 2 2 3 2 2" xfId="21287" xr:uid="{00000000-0005-0000-0000-000028530000}"/>
    <cellStyle name="Normal 24 2 2 3 2 2 2" xfId="21288" xr:uid="{00000000-0005-0000-0000-000029530000}"/>
    <cellStyle name="Normal 24 2 2 3 2 3" xfId="21289" xr:uid="{00000000-0005-0000-0000-00002A530000}"/>
    <cellStyle name="Normal 24 2 2 3 3" xfId="21290" xr:uid="{00000000-0005-0000-0000-00002B530000}"/>
    <cellStyle name="Normal 24 2 2 3 3 2" xfId="21291" xr:uid="{00000000-0005-0000-0000-00002C530000}"/>
    <cellStyle name="Normal 24 2 2 3 3 2 2" xfId="21292" xr:uid="{00000000-0005-0000-0000-00002D530000}"/>
    <cellStyle name="Normal 24 2 2 3 3 3" xfId="21293" xr:uid="{00000000-0005-0000-0000-00002E530000}"/>
    <cellStyle name="Normal 24 2 2 3 4" xfId="21294" xr:uid="{00000000-0005-0000-0000-00002F530000}"/>
    <cellStyle name="Normal 24 2 2 3 4 2" xfId="21295" xr:uid="{00000000-0005-0000-0000-000030530000}"/>
    <cellStyle name="Normal 24 2 2 3 4 2 2" xfId="21296" xr:uid="{00000000-0005-0000-0000-000031530000}"/>
    <cellStyle name="Normal 24 2 2 3 4 3" xfId="21297" xr:uid="{00000000-0005-0000-0000-000032530000}"/>
    <cellStyle name="Normal 24 2 2 3 5" xfId="21298" xr:uid="{00000000-0005-0000-0000-000033530000}"/>
    <cellStyle name="Normal 24 2 2 3 5 2" xfId="21299" xr:uid="{00000000-0005-0000-0000-000034530000}"/>
    <cellStyle name="Normal 24 2 2 3 6" xfId="21300" xr:uid="{00000000-0005-0000-0000-000035530000}"/>
    <cellStyle name="Normal 24 2 2 3 6 2" xfId="21301" xr:uid="{00000000-0005-0000-0000-000036530000}"/>
    <cellStyle name="Normal 24 2 2 3 7" xfId="21302" xr:uid="{00000000-0005-0000-0000-000037530000}"/>
    <cellStyle name="Normal 24 2 2 4" xfId="21303" xr:uid="{00000000-0005-0000-0000-000038530000}"/>
    <cellStyle name="Normal 24 2 2 4 2" xfId="21304" xr:uid="{00000000-0005-0000-0000-000039530000}"/>
    <cellStyle name="Normal 24 2 2 4 2 2" xfId="21305" xr:uid="{00000000-0005-0000-0000-00003A530000}"/>
    <cellStyle name="Normal 24 2 2 4 3" xfId="21306" xr:uid="{00000000-0005-0000-0000-00003B530000}"/>
    <cellStyle name="Normal 24 2 2 5" xfId="21307" xr:uid="{00000000-0005-0000-0000-00003C530000}"/>
    <cellStyle name="Normal 24 2 2 5 2" xfId="21308" xr:uid="{00000000-0005-0000-0000-00003D530000}"/>
    <cellStyle name="Normal 24 2 2 5 2 2" xfId="21309" xr:uid="{00000000-0005-0000-0000-00003E530000}"/>
    <cellStyle name="Normal 24 2 2 5 3" xfId="21310" xr:uid="{00000000-0005-0000-0000-00003F530000}"/>
    <cellStyle name="Normal 24 2 2 6" xfId="21311" xr:uid="{00000000-0005-0000-0000-000040530000}"/>
    <cellStyle name="Normal 24 2 2 6 2" xfId="21312" xr:uid="{00000000-0005-0000-0000-000041530000}"/>
    <cellStyle name="Normal 24 2 2 6 2 2" xfId="21313" xr:uid="{00000000-0005-0000-0000-000042530000}"/>
    <cellStyle name="Normal 24 2 2 6 3" xfId="21314" xr:uid="{00000000-0005-0000-0000-000043530000}"/>
    <cellStyle name="Normal 24 2 2 7" xfId="21315" xr:uid="{00000000-0005-0000-0000-000044530000}"/>
    <cellStyle name="Normal 24 2 2 7 2" xfId="21316" xr:uid="{00000000-0005-0000-0000-000045530000}"/>
    <cellStyle name="Normal 24 2 2 8" xfId="21317" xr:uid="{00000000-0005-0000-0000-000046530000}"/>
    <cellStyle name="Normal 24 2 2 8 2" xfId="21318" xr:uid="{00000000-0005-0000-0000-000047530000}"/>
    <cellStyle name="Normal 24 2 2 9" xfId="21319" xr:uid="{00000000-0005-0000-0000-000048530000}"/>
    <cellStyle name="Normal 24 2 3" xfId="21320" xr:uid="{00000000-0005-0000-0000-000049530000}"/>
    <cellStyle name="Normal 24 2 3 2" xfId="21321" xr:uid="{00000000-0005-0000-0000-00004A530000}"/>
    <cellStyle name="Normal 24 2 3 2 2" xfId="21322" xr:uid="{00000000-0005-0000-0000-00004B530000}"/>
    <cellStyle name="Normal 24 2 3 2 2 2" xfId="21323" xr:uid="{00000000-0005-0000-0000-00004C530000}"/>
    <cellStyle name="Normal 24 2 3 2 2 2 2" xfId="21324" xr:uid="{00000000-0005-0000-0000-00004D530000}"/>
    <cellStyle name="Normal 24 2 3 2 2 3" xfId="21325" xr:uid="{00000000-0005-0000-0000-00004E530000}"/>
    <cellStyle name="Normal 24 2 3 2 3" xfId="21326" xr:uid="{00000000-0005-0000-0000-00004F530000}"/>
    <cellStyle name="Normal 24 2 3 2 3 2" xfId="21327" xr:uid="{00000000-0005-0000-0000-000050530000}"/>
    <cellStyle name="Normal 24 2 3 2 3 2 2" xfId="21328" xr:uid="{00000000-0005-0000-0000-000051530000}"/>
    <cellStyle name="Normal 24 2 3 2 3 3" xfId="21329" xr:uid="{00000000-0005-0000-0000-000052530000}"/>
    <cellStyle name="Normal 24 2 3 2 4" xfId="21330" xr:uid="{00000000-0005-0000-0000-000053530000}"/>
    <cellStyle name="Normal 24 2 3 2 4 2" xfId="21331" xr:uid="{00000000-0005-0000-0000-000054530000}"/>
    <cellStyle name="Normal 24 2 3 2 4 2 2" xfId="21332" xr:uid="{00000000-0005-0000-0000-000055530000}"/>
    <cellStyle name="Normal 24 2 3 2 4 3" xfId="21333" xr:uid="{00000000-0005-0000-0000-000056530000}"/>
    <cellStyle name="Normal 24 2 3 2 5" xfId="21334" xr:uid="{00000000-0005-0000-0000-000057530000}"/>
    <cellStyle name="Normal 24 2 3 2 5 2" xfId="21335" xr:uid="{00000000-0005-0000-0000-000058530000}"/>
    <cellStyle name="Normal 24 2 3 2 6" xfId="21336" xr:uid="{00000000-0005-0000-0000-000059530000}"/>
    <cellStyle name="Normal 24 2 3 2 6 2" xfId="21337" xr:uid="{00000000-0005-0000-0000-00005A530000}"/>
    <cellStyle name="Normal 24 2 3 2 7" xfId="21338" xr:uid="{00000000-0005-0000-0000-00005B530000}"/>
    <cellStyle name="Normal 24 2 3 3" xfId="21339" xr:uid="{00000000-0005-0000-0000-00005C530000}"/>
    <cellStyle name="Normal 24 2 3 3 2" xfId="21340" xr:uid="{00000000-0005-0000-0000-00005D530000}"/>
    <cellStyle name="Normal 24 2 3 3 2 2" xfId="21341" xr:uid="{00000000-0005-0000-0000-00005E530000}"/>
    <cellStyle name="Normal 24 2 3 3 3" xfId="21342" xr:uid="{00000000-0005-0000-0000-00005F530000}"/>
    <cellStyle name="Normal 24 2 3 4" xfId="21343" xr:uid="{00000000-0005-0000-0000-000060530000}"/>
    <cellStyle name="Normal 24 2 3 4 2" xfId="21344" xr:uid="{00000000-0005-0000-0000-000061530000}"/>
    <cellStyle name="Normal 24 2 3 4 2 2" xfId="21345" xr:uid="{00000000-0005-0000-0000-000062530000}"/>
    <cellStyle name="Normal 24 2 3 4 3" xfId="21346" xr:uid="{00000000-0005-0000-0000-000063530000}"/>
    <cellStyle name="Normal 24 2 3 5" xfId="21347" xr:uid="{00000000-0005-0000-0000-000064530000}"/>
    <cellStyle name="Normal 24 2 3 5 2" xfId="21348" xr:uid="{00000000-0005-0000-0000-000065530000}"/>
    <cellStyle name="Normal 24 2 3 5 2 2" xfId="21349" xr:uid="{00000000-0005-0000-0000-000066530000}"/>
    <cellStyle name="Normal 24 2 3 5 3" xfId="21350" xr:uid="{00000000-0005-0000-0000-000067530000}"/>
    <cellStyle name="Normal 24 2 3 6" xfId="21351" xr:uid="{00000000-0005-0000-0000-000068530000}"/>
    <cellStyle name="Normal 24 2 3 6 2" xfId="21352" xr:uid="{00000000-0005-0000-0000-000069530000}"/>
    <cellStyle name="Normal 24 2 3 7" xfId="21353" xr:uid="{00000000-0005-0000-0000-00006A530000}"/>
    <cellStyle name="Normal 24 2 3 7 2" xfId="21354" xr:uid="{00000000-0005-0000-0000-00006B530000}"/>
    <cellStyle name="Normal 24 2 3 8" xfId="21355" xr:uid="{00000000-0005-0000-0000-00006C530000}"/>
    <cellStyle name="Normal 24 2 4" xfId="21356" xr:uid="{00000000-0005-0000-0000-00006D530000}"/>
    <cellStyle name="Normal 24 2 4 2" xfId="21357" xr:uid="{00000000-0005-0000-0000-00006E530000}"/>
    <cellStyle name="Normal 24 2 4 2 2" xfId="21358" xr:uid="{00000000-0005-0000-0000-00006F530000}"/>
    <cellStyle name="Normal 24 2 4 2 2 2" xfId="21359" xr:uid="{00000000-0005-0000-0000-000070530000}"/>
    <cellStyle name="Normal 24 2 4 2 3" xfId="21360" xr:uid="{00000000-0005-0000-0000-000071530000}"/>
    <cellStyle name="Normal 24 2 4 3" xfId="21361" xr:uid="{00000000-0005-0000-0000-000072530000}"/>
    <cellStyle name="Normal 24 2 4 3 2" xfId="21362" xr:uid="{00000000-0005-0000-0000-000073530000}"/>
    <cellStyle name="Normal 24 2 4 3 2 2" xfId="21363" xr:uid="{00000000-0005-0000-0000-000074530000}"/>
    <cellStyle name="Normal 24 2 4 3 3" xfId="21364" xr:uid="{00000000-0005-0000-0000-000075530000}"/>
    <cellStyle name="Normal 24 2 4 4" xfId="21365" xr:uid="{00000000-0005-0000-0000-000076530000}"/>
    <cellStyle name="Normal 24 2 4 4 2" xfId="21366" xr:uid="{00000000-0005-0000-0000-000077530000}"/>
    <cellStyle name="Normal 24 2 4 4 2 2" xfId="21367" xr:uid="{00000000-0005-0000-0000-000078530000}"/>
    <cellStyle name="Normal 24 2 4 4 3" xfId="21368" xr:uid="{00000000-0005-0000-0000-000079530000}"/>
    <cellStyle name="Normal 24 2 4 5" xfId="21369" xr:uid="{00000000-0005-0000-0000-00007A530000}"/>
    <cellStyle name="Normal 24 2 4 5 2" xfId="21370" xr:uid="{00000000-0005-0000-0000-00007B530000}"/>
    <cellStyle name="Normal 24 2 4 6" xfId="21371" xr:uid="{00000000-0005-0000-0000-00007C530000}"/>
    <cellStyle name="Normal 24 2 4 6 2" xfId="21372" xr:uid="{00000000-0005-0000-0000-00007D530000}"/>
    <cellStyle name="Normal 24 2 4 7" xfId="21373" xr:uid="{00000000-0005-0000-0000-00007E530000}"/>
    <cellStyle name="Normal 24 2 5" xfId="21374" xr:uid="{00000000-0005-0000-0000-00007F530000}"/>
    <cellStyle name="Normal 24 2 5 2" xfId="21375" xr:uid="{00000000-0005-0000-0000-000080530000}"/>
    <cellStyle name="Normal 24 2 5 2 2" xfId="21376" xr:uid="{00000000-0005-0000-0000-000081530000}"/>
    <cellStyle name="Normal 24 2 5 2 2 2" xfId="21377" xr:uid="{00000000-0005-0000-0000-000082530000}"/>
    <cellStyle name="Normal 24 2 5 2 3" xfId="21378" xr:uid="{00000000-0005-0000-0000-000083530000}"/>
    <cellStyle name="Normal 24 2 5 3" xfId="21379" xr:uid="{00000000-0005-0000-0000-000084530000}"/>
    <cellStyle name="Normal 24 2 5 3 2" xfId="21380" xr:uid="{00000000-0005-0000-0000-000085530000}"/>
    <cellStyle name="Normal 24 2 5 3 2 2" xfId="21381" xr:uid="{00000000-0005-0000-0000-000086530000}"/>
    <cellStyle name="Normal 24 2 5 3 3" xfId="21382" xr:uid="{00000000-0005-0000-0000-000087530000}"/>
    <cellStyle name="Normal 24 2 5 4" xfId="21383" xr:uid="{00000000-0005-0000-0000-000088530000}"/>
    <cellStyle name="Normal 24 2 5 4 2" xfId="21384" xr:uid="{00000000-0005-0000-0000-000089530000}"/>
    <cellStyle name="Normal 24 2 5 4 2 2" xfId="21385" xr:uid="{00000000-0005-0000-0000-00008A530000}"/>
    <cellStyle name="Normal 24 2 5 4 3" xfId="21386" xr:uid="{00000000-0005-0000-0000-00008B530000}"/>
    <cellStyle name="Normal 24 2 5 5" xfId="21387" xr:uid="{00000000-0005-0000-0000-00008C530000}"/>
    <cellStyle name="Normal 24 2 5 5 2" xfId="21388" xr:uid="{00000000-0005-0000-0000-00008D530000}"/>
    <cellStyle name="Normal 24 2 5 6" xfId="21389" xr:uid="{00000000-0005-0000-0000-00008E530000}"/>
    <cellStyle name="Normal 24 2 5 6 2" xfId="21390" xr:uid="{00000000-0005-0000-0000-00008F530000}"/>
    <cellStyle name="Normal 24 2 5 7" xfId="21391" xr:uid="{00000000-0005-0000-0000-000090530000}"/>
    <cellStyle name="Normal 24 2 6" xfId="21392" xr:uid="{00000000-0005-0000-0000-000091530000}"/>
    <cellStyle name="Normal 24 2 6 2" xfId="21393" xr:uid="{00000000-0005-0000-0000-000092530000}"/>
    <cellStyle name="Normal 24 2 6 2 2" xfId="21394" xr:uid="{00000000-0005-0000-0000-000093530000}"/>
    <cellStyle name="Normal 24 2 6 3" xfId="21395" xr:uid="{00000000-0005-0000-0000-000094530000}"/>
    <cellStyle name="Normal 24 2 7" xfId="21396" xr:uid="{00000000-0005-0000-0000-000095530000}"/>
    <cellStyle name="Normal 24 2 7 2" xfId="21397" xr:uid="{00000000-0005-0000-0000-000096530000}"/>
    <cellStyle name="Normal 24 2 7 2 2" xfId="21398" xr:uid="{00000000-0005-0000-0000-000097530000}"/>
    <cellStyle name="Normal 24 2 7 3" xfId="21399" xr:uid="{00000000-0005-0000-0000-000098530000}"/>
    <cellStyle name="Normal 24 2 8" xfId="21400" xr:uid="{00000000-0005-0000-0000-000099530000}"/>
    <cellStyle name="Normal 24 2 8 2" xfId="21401" xr:uid="{00000000-0005-0000-0000-00009A530000}"/>
    <cellStyle name="Normal 24 2 8 2 2" xfId="21402" xr:uid="{00000000-0005-0000-0000-00009B530000}"/>
    <cellStyle name="Normal 24 2 8 3" xfId="21403" xr:uid="{00000000-0005-0000-0000-00009C530000}"/>
    <cellStyle name="Normal 24 2 9" xfId="21404" xr:uid="{00000000-0005-0000-0000-00009D530000}"/>
    <cellStyle name="Normal 24 2 9 2" xfId="21405" xr:uid="{00000000-0005-0000-0000-00009E530000}"/>
    <cellStyle name="Normal 24 3" xfId="21406" xr:uid="{00000000-0005-0000-0000-00009F530000}"/>
    <cellStyle name="Normal 24 3 10" xfId="21407" xr:uid="{00000000-0005-0000-0000-0000A0530000}"/>
    <cellStyle name="Normal 24 3 10 2" xfId="21408" xr:uid="{00000000-0005-0000-0000-0000A1530000}"/>
    <cellStyle name="Normal 24 3 11" xfId="21409" xr:uid="{00000000-0005-0000-0000-0000A2530000}"/>
    <cellStyle name="Normal 24 3 2" xfId="21410" xr:uid="{00000000-0005-0000-0000-0000A3530000}"/>
    <cellStyle name="Normal 24 3 2 2" xfId="21411" xr:uid="{00000000-0005-0000-0000-0000A4530000}"/>
    <cellStyle name="Normal 24 3 2 2 2" xfId="21412" xr:uid="{00000000-0005-0000-0000-0000A5530000}"/>
    <cellStyle name="Normal 24 3 2 2 2 2" xfId="21413" xr:uid="{00000000-0005-0000-0000-0000A6530000}"/>
    <cellStyle name="Normal 24 3 2 2 2 2 2" xfId="21414" xr:uid="{00000000-0005-0000-0000-0000A7530000}"/>
    <cellStyle name="Normal 24 3 2 2 2 3" xfId="21415" xr:uid="{00000000-0005-0000-0000-0000A8530000}"/>
    <cellStyle name="Normal 24 3 2 2 3" xfId="21416" xr:uid="{00000000-0005-0000-0000-0000A9530000}"/>
    <cellStyle name="Normal 24 3 2 2 3 2" xfId="21417" xr:uid="{00000000-0005-0000-0000-0000AA530000}"/>
    <cellStyle name="Normal 24 3 2 2 3 2 2" xfId="21418" xr:uid="{00000000-0005-0000-0000-0000AB530000}"/>
    <cellStyle name="Normal 24 3 2 2 3 3" xfId="21419" xr:uid="{00000000-0005-0000-0000-0000AC530000}"/>
    <cellStyle name="Normal 24 3 2 2 4" xfId="21420" xr:uid="{00000000-0005-0000-0000-0000AD530000}"/>
    <cellStyle name="Normal 24 3 2 2 4 2" xfId="21421" xr:uid="{00000000-0005-0000-0000-0000AE530000}"/>
    <cellStyle name="Normal 24 3 2 2 4 2 2" xfId="21422" xr:uid="{00000000-0005-0000-0000-0000AF530000}"/>
    <cellStyle name="Normal 24 3 2 2 4 3" xfId="21423" xr:uid="{00000000-0005-0000-0000-0000B0530000}"/>
    <cellStyle name="Normal 24 3 2 2 5" xfId="21424" xr:uid="{00000000-0005-0000-0000-0000B1530000}"/>
    <cellStyle name="Normal 24 3 2 2 5 2" xfId="21425" xr:uid="{00000000-0005-0000-0000-0000B2530000}"/>
    <cellStyle name="Normal 24 3 2 2 6" xfId="21426" xr:uid="{00000000-0005-0000-0000-0000B3530000}"/>
    <cellStyle name="Normal 24 3 2 2 6 2" xfId="21427" xr:uid="{00000000-0005-0000-0000-0000B4530000}"/>
    <cellStyle name="Normal 24 3 2 2 7" xfId="21428" xr:uid="{00000000-0005-0000-0000-0000B5530000}"/>
    <cellStyle name="Normal 24 3 2 3" xfId="21429" xr:uid="{00000000-0005-0000-0000-0000B6530000}"/>
    <cellStyle name="Normal 24 3 2 3 2" xfId="21430" xr:uid="{00000000-0005-0000-0000-0000B7530000}"/>
    <cellStyle name="Normal 24 3 2 3 2 2" xfId="21431" xr:uid="{00000000-0005-0000-0000-0000B8530000}"/>
    <cellStyle name="Normal 24 3 2 3 2 2 2" xfId="21432" xr:uid="{00000000-0005-0000-0000-0000B9530000}"/>
    <cellStyle name="Normal 24 3 2 3 2 3" xfId="21433" xr:uid="{00000000-0005-0000-0000-0000BA530000}"/>
    <cellStyle name="Normal 24 3 2 3 3" xfId="21434" xr:uid="{00000000-0005-0000-0000-0000BB530000}"/>
    <cellStyle name="Normal 24 3 2 3 3 2" xfId="21435" xr:uid="{00000000-0005-0000-0000-0000BC530000}"/>
    <cellStyle name="Normal 24 3 2 3 3 2 2" xfId="21436" xr:uid="{00000000-0005-0000-0000-0000BD530000}"/>
    <cellStyle name="Normal 24 3 2 3 3 3" xfId="21437" xr:uid="{00000000-0005-0000-0000-0000BE530000}"/>
    <cellStyle name="Normal 24 3 2 3 4" xfId="21438" xr:uid="{00000000-0005-0000-0000-0000BF530000}"/>
    <cellStyle name="Normal 24 3 2 3 4 2" xfId="21439" xr:uid="{00000000-0005-0000-0000-0000C0530000}"/>
    <cellStyle name="Normal 24 3 2 3 4 2 2" xfId="21440" xr:uid="{00000000-0005-0000-0000-0000C1530000}"/>
    <cellStyle name="Normal 24 3 2 3 4 3" xfId="21441" xr:uid="{00000000-0005-0000-0000-0000C2530000}"/>
    <cellStyle name="Normal 24 3 2 3 5" xfId="21442" xr:uid="{00000000-0005-0000-0000-0000C3530000}"/>
    <cellStyle name="Normal 24 3 2 3 5 2" xfId="21443" xr:uid="{00000000-0005-0000-0000-0000C4530000}"/>
    <cellStyle name="Normal 24 3 2 3 6" xfId="21444" xr:uid="{00000000-0005-0000-0000-0000C5530000}"/>
    <cellStyle name="Normal 24 3 2 3 6 2" xfId="21445" xr:uid="{00000000-0005-0000-0000-0000C6530000}"/>
    <cellStyle name="Normal 24 3 2 3 7" xfId="21446" xr:uid="{00000000-0005-0000-0000-0000C7530000}"/>
    <cellStyle name="Normal 24 3 2 4" xfId="21447" xr:uid="{00000000-0005-0000-0000-0000C8530000}"/>
    <cellStyle name="Normal 24 3 2 4 2" xfId="21448" xr:uid="{00000000-0005-0000-0000-0000C9530000}"/>
    <cellStyle name="Normal 24 3 2 4 2 2" xfId="21449" xr:uid="{00000000-0005-0000-0000-0000CA530000}"/>
    <cellStyle name="Normal 24 3 2 4 3" xfId="21450" xr:uid="{00000000-0005-0000-0000-0000CB530000}"/>
    <cellStyle name="Normal 24 3 2 5" xfId="21451" xr:uid="{00000000-0005-0000-0000-0000CC530000}"/>
    <cellStyle name="Normal 24 3 2 5 2" xfId="21452" xr:uid="{00000000-0005-0000-0000-0000CD530000}"/>
    <cellStyle name="Normal 24 3 2 5 2 2" xfId="21453" xr:uid="{00000000-0005-0000-0000-0000CE530000}"/>
    <cellStyle name="Normal 24 3 2 5 3" xfId="21454" xr:uid="{00000000-0005-0000-0000-0000CF530000}"/>
    <cellStyle name="Normal 24 3 2 6" xfId="21455" xr:uid="{00000000-0005-0000-0000-0000D0530000}"/>
    <cellStyle name="Normal 24 3 2 6 2" xfId="21456" xr:uid="{00000000-0005-0000-0000-0000D1530000}"/>
    <cellStyle name="Normal 24 3 2 6 2 2" xfId="21457" xr:uid="{00000000-0005-0000-0000-0000D2530000}"/>
    <cellStyle name="Normal 24 3 2 6 3" xfId="21458" xr:uid="{00000000-0005-0000-0000-0000D3530000}"/>
    <cellStyle name="Normal 24 3 2 7" xfId="21459" xr:uid="{00000000-0005-0000-0000-0000D4530000}"/>
    <cellStyle name="Normal 24 3 2 7 2" xfId="21460" xr:uid="{00000000-0005-0000-0000-0000D5530000}"/>
    <cellStyle name="Normal 24 3 2 8" xfId="21461" xr:uid="{00000000-0005-0000-0000-0000D6530000}"/>
    <cellStyle name="Normal 24 3 2 8 2" xfId="21462" xr:uid="{00000000-0005-0000-0000-0000D7530000}"/>
    <cellStyle name="Normal 24 3 2 9" xfId="21463" xr:uid="{00000000-0005-0000-0000-0000D8530000}"/>
    <cellStyle name="Normal 24 3 3" xfId="21464" xr:uid="{00000000-0005-0000-0000-0000D9530000}"/>
    <cellStyle name="Normal 24 3 3 2" xfId="21465" xr:uid="{00000000-0005-0000-0000-0000DA530000}"/>
    <cellStyle name="Normal 24 3 3 2 2" xfId="21466" xr:uid="{00000000-0005-0000-0000-0000DB530000}"/>
    <cellStyle name="Normal 24 3 3 2 2 2" xfId="21467" xr:uid="{00000000-0005-0000-0000-0000DC530000}"/>
    <cellStyle name="Normal 24 3 3 2 2 2 2" xfId="21468" xr:uid="{00000000-0005-0000-0000-0000DD530000}"/>
    <cellStyle name="Normal 24 3 3 2 2 3" xfId="21469" xr:uid="{00000000-0005-0000-0000-0000DE530000}"/>
    <cellStyle name="Normal 24 3 3 2 3" xfId="21470" xr:uid="{00000000-0005-0000-0000-0000DF530000}"/>
    <cellStyle name="Normal 24 3 3 2 3 2" xfId="21471" xr:uid="{00000000-0005-0000-0000-0000E0530000}"/>
    <cellStyle name="Normal 24 3 3 2 3 2 2" xfId="21472" xr:uid="{00000000-0005-0000-0000-0000E1530000}"/>
    <cellStyle name="Normal 24 3 3 2 3 3" xfId="21473" xr:uid="{00000000-0005-0000-0000-0000E2530000}"/>
    <cellStyle name="Normal 24 3 3 2 4" xfId="21474" xr:uid="{00000000-0005-0000-0000-0000E3530000}"/>
    <cellStyle name="Normal 24 3 3 2 4 2" xfId="21475" xr:uid="{00000000-0005-0000-0000-0000E4530000}"/>
    <cellStyle name="Normal 24 3 3 2 4 2 2" xfId="21476" xr:uid="{00000000-0005-0000-0000-0000E5530000}"/>
    <cellStyle name="Normal 24 3 3 2 4 3" xfId="21477" xr:uid="{00000000-0005-0000-0000-0000E6530000}"/>
    <cellStyle name="Normal 24 3 3 2 5" xfId="21478" xr:uid="{00000000-0005-0000-0000-0000E7530000}"/>
    <cellStyle name="Normal 24 3 3 2 5 2" xfId="21479" xr:uid="{00000000-0005-0000-0000-0000E8530000}"/>
    <cellStyle name="Normal 24 3 3 2 6" xfId="21480" xr:uid="{00000000-0005-0000-0000-0000E9530000}"/>
    <cellStyle name="Normal 24 3 3 2 6 2" xfId="21481" xr:uid="{00000000-0005-0000-0000-0000EA530000}"/>
    <cellStyle name="Normal 24 3 3 2 7" xfId="21482" xr:uid="{00000000-0005-0000-0000-0000EB530000}"/>
    <cellStyle name="Normal 24 3 3 3" xfId="21483" xr:uid="{00000000-0005-0000-0000-0000EC530000}"/>
    <cellStyle name="Normal 24 3 3 3 2" xfId="21484" xr:uid="{00000000-0005-0000-0000-0000ED530000}"/>
    <cellStyle name="Normal 24 3 3 3 2 2" xfId="21485" xr:uid="{00000000-0005-0000-0000-0000EE530000}"/>
    <cellStyle name="Normal 24 3 3 3 3" xfId="21486" xr:uid="{00000000-0005-0000-0000-0000EF530000}"/>
    <cellStyle name="Normal 24 3 3 4" xfId="21487" xr:uid="{00000000-0005-0000-0000-0000F0530000}"/>
    <cellStyle name="Normal 24 3 3 4 2" xfId="21488" xr:uid="{00000000-0005-0000-0000-0000F1530000}"/>
    <cellStyle name="Normal 24 3 3 4 2 2" xfId="21489" xr:uid="{00000000-0005-0000-0000-0000F2530000}"/>
    <cellStyle name="Normal 24 3 3 4 3" xfId="21490" xr:uid="{00000000-0005-0000-0000-0000F3530000}"/>
    <cellStyle name="Normal 24 3 3 5" xfId="21491" xr:uid="{00000000-0005-0000-0000-0000F4530000}"/>
    <cellStyle name="Normal 24 3 3 5 2" xfId="21492" xr:uid="{00000000-0005-0000-0000-0000F5530000}"/>
    <cellStyle name="Normal 24 3 3 5 2 2" xfId="21493" xr:uid="{00000000-0005-0000-0000-0000F6530000}"/>
    <cellStyle name="Normal 24 3 3 5 3" xfId="21494" xr:uid="{00000000-0005-0000-0000-0000F7530000}"/>
    <cellStyle name="Normal 24 3 3 6" xfId="21495" xr:uid="{00000000-0005-0000-0000-0000F8530000}"/>
    <cellStyle name="Normal 24 3 3 6 2" xfId="21496" xr:uid="{00000000-0005-0000-0000-0000F9530000}"/>
    <cellStyle name="Normal 24 3 3 7" xfId="21497" xr:uid="{00000000-0005-0000-0000-0000FA530000}"/>
    <cellStyle name="Normal 24 3 3 7 2" xfId="21498" xr:uid="{00000000-0005-0000-0000-0000FB530000}"/>
    <cellStyle name="Normal 24 3 3 8" xfId="21499" xr:uid="{00000000-0005-0000-0000-0000FC530000}"/>
    <cellStyle name="Normal 24 3 4" xfId="21500" xr:uid="{00000000-0005-0000-0000-0000FD530000}"/>
    <cellStyle name="Normal 24 3 4 2" xfId="21501" xr:uid="{00000000-0005-0000-0000-0000FE530000}"/>
    <cellStyle name="Normal 24 3 4 2 2" xfId="21502" xr:uid="{00000000-0005-0000-0000-0000FF530000}"/>
    <cellStyle name="Normal 24 3 4 2 2 2" xfId="21503" xr:uid="{00000000-0005-0000-0000-000000540000}"/>
    <cellStyle name="Normal 24 3 4 2 3" xfId="21504" xr:uid="{00000000-0005-0000-0000-000001540000}"/>
    <cellStyle name="Normal 24 3 4 3" xfId="21505" xr:uid="{00000000-0005-0000-0000-000002540000}"/>
    <cellStyle name="Normal 24 3 4 3 2" xfId="21506" xr:uid="{00000000-0005-0000-0000-000003540000}"/>
    <cellStyle name="Normal 24 3 4 3 2 2" xfId="21507" xr:uid="{00000000-0005-0000-0000-000004540000}"/>
    <cellStyle name="Normal 24 3 4 3 3" xfId="21508" xr:uid="{00000000-0005-0000-0000-000005540000}"/>
    <cellStyle name="Normal 24 3 4 4" xfId="21509" xr:uid="{00000000-0005-0000-0000-000006540000}"/>
    <cellStyle name="Normal 24 3 4 4 2" xfId="21510" xr:uid="{00000000-0005-0000-0000-000007540000}"/>
    <cellStyle name="Normal 24 3 4 4 2 2" xfId="21511" xr:uid="{00000000-0005-0000-0000-000008540000}"/>
    <cellStyle name="Normal 24 3 4 4 3" xfId="21512" xr:uid="{00000000-0005-0000-0000-000009540000}"/>
    <cellStyle name="Normal 24 3 4 5" xfId="21513" xr:uid="{00000000-0005-0000-0000-00000A540000}"/>
    <cellStyle name="Normal 24 3 4 5 2" xfId="21514" xr:uid="{00000000-0005-0000-0000-00000B540000}"/>
    <cellStyle name="Normal 24 3 4 6" xfId="21515" xr:uid="{00000000-0005-0000-0000-00000C540000}"/>
    <cellStyle name="Normal 24 3 4 6 2" xfId="21516" xr:uid="{00000000-0005-0000-0000-00000D540000}"/>
    <cellStyle name="Normal 24 3 4 7" xfId="21517" xr:uid="{00000000-0005-0000-0000-00000E540000}"/>
    <cellStyle name="Normal 24 3 5" xfId="21518" xr:uid="{00000000-0005-0000-0000-00000F540000}"/>
    <cellStyle name="Normal 24 3 5 2" xfId="21519" xr:uid="{00000000-0005-0000-0000-000010540000}"/>
    <cellStyle name="Normal 24 3 5 2 2" xfId="21520" xr:uid="{00000000-0005-0000-0000-000011540000}"/>
    <cellStyle name="Normal 24 3 5 2 2 2" xfId="21521" xr:uid="{00000000-0005-0000-0000-000012540000}"/>
    <cellStyle name="Normal 24 3 5 2 3" xfId="21522" xr:uid="{00000000-0005-0000-0000-000013540000}"/>
    <cellStyle name="Normal 24 3 5 3" xfId="21523" xr:uid="{00000000-0005-0000-0000-000014540000}"/>
    <cellStyle name="Normal 24 3 5 3 2" xfId="21524" xr:uid="{00000000-0005-0000-0000-000015540000}"/>
    <cellStyle name="Normal 24 3 5 3 2 2" xfId="21525" xr:uid="{00000000-0005-0000-0000-000016540000}"/>
    <cellStyle name="Normal 24 3 5 3 3" xfId="21526" xr:uid="{00000000-0005-0000-0000-000017540000}"/>
    <cellStyle name="Normal 24 3 5 4" xfId="21527" xr:uid="{00000000-0005-0000-0000-000018540000}"/>
    <cellStyle name="Normal 24 3 5 4 2" xfId="21528" xr:uid="{00000000-0005-0000-0000-000019540000}"/>
    <cellStyle name="Normal 24 3 5 4 2 2" xfId="21529" xr:uid="{00000000-0005-0000-0000-00001A540000}"/>
    <cellStyle name="Normal 24 3 5 4 3" xfId="21530" xr:uid="{00000000-0005-0000-0000-00001B540000}"/>
    <cellStyle name="Normal 24 3 5 5" xfId="21531" xr:uid="{00000000-0005-0000-0000-00001C540000}"/>
    <cellStyle name="Normal 24 3 5 5 2" xfId="21532" xr:uid="{00000000-0005-0000-0000-00001D540000}"/>
    <cellStyle name="Normal 24 3 5 6" xfId="21533" xr:uid="{00000000-0005-0000-0000-00001E540000}"/>
    <cellStyle name="Normal 24 3 5 6 2" xfId="21534" xr:uid="{00000000-0005-0000-0000-00001F540000}"/>
    <cellStyle name="Normal 24 3 5 7" xfId="21535" xr:uid="{00000000-0005-0000-0000-000020540000}"/>
    <cellStyle name="Normal 24 3 6" xfId="21536" xr:uid="{00000000-0005-0000-0000-000021540000}"/>
    <cellStyle name="Normal 24 3 6 2" xfId="21537" xr:uid="{00000000-0005-0000-0000-000022540000}"/>
    <cellStyle name="Normal 24 3 6 2 2" xfId="21538" xr:uid="{00000000-0005-0000-0000-000023540000}"/>
    <cellStyle name="Normal 24 3 6 3" xfId="21539" xr:uid="{00000000-0005-0000-0000-000024540000}"/>
    <cellStyle name="Normal 24 3 7" xfId="21540" xr:uid="{00000000-0005-0000-0000-000025540000}"/>
    <cellStyle name="Normal 24 3 7 2" xfId="21541" xr:uid="{00000000-0005-0000-0000-000026540000}"/>
    <cellStyle name="Normal 24 3 7 2 2" xfId="21542" xr:uid="{00000000-0005-0000-0000-000027540000}"/>
    <cellStyle name="Normal 24 3 7 3" xfId="21543" xr:uid="{00000000-0005-0000-0000-000028540000}"/>
    <cellStyle name="Normal 24 3 8" xfId="21544" xr:uid="{00000000-0005-0000-0000-000029540000}"/>
    <cellStyle name="Normal 24 3 8 2" xfId="21545" xr:uid="{00000000-0005-0000-0000-00002A540000}"/>
    <cellStyle name="Normal 24 3 8 2 2" xfId="21546" xr:uid="{00000000-0005-0000-0000-00002B540000}"/>
    <cellStyle name="Normal 24 3 8 3" xfId="21547" xr:uid="{00000000-0005-0000-0000-00002C540000}"/>
    <cellStyle name="Normal 24 3 9" xfId="21548" xr:uid="{00000000-0005-0000-0000-00002D540000}"/>
    <cellStyle name="Normal 24 3 9 2" xfId="21549" xr:uid="{00000000-0005-0000-0000-00002E540000}"/>
    <cellStyle name="Normal 24 4" xfId="21550" xr:uid="{00000000-0005-0000-0000-00002F540000}"/>
    <cellStyle name="Normal 24 4 2" xfId="21551" xr:uid="{00000000-0005-0000-0000-000030540000}"/>
    <cellStyle name="Normal 24 4 2 2" xfId="21552" xr:uid="{00000000-0005-0000-0000-000031540000}"/>
    <cellStyle name="Normal 24 4 2 2 2" xfId="21553" xr:uid="{00000000-0005-0000-0000-000032540000}"/>
    <cellStyle name="Normal 24 4 2 2 2 2" xfId="21554" xr:uid="{00000000-0005-0000-0000-000033540000}"/>
    <cellStyle name="Normal 24 4 2 2 3" xfId="21555" xr:uid="{00000000-0005-0000-0000-000034540000}"/>
    <cellStyle name="Normal 24 4 2 3" xfId="21556" xr:uid="{00000000-0005-0000-0000-000035540000}"/>
    <cellStyle name="Normal 24 4 2 3 2" xfId="21557" xr:uid="{00000000-0005-0000-0000-000036540000}"/>
    <cellStyle name="Normal 24 4 2 3 2 2" xfId="21558" xr:uid="{00000000-0005-0000-0000-000037540000}"/>
    <cellStyle name="Normal 24 4 2 3 3" xfId="21559" xr:uid="{00000000-0005-0000-0000-000038540000}"/>
    <cellStyle name="Normal 24 4 2 4" xfId="21560" xr:uid="{00000000-0005-0000-0000-000039540000}"/>
    <cellStyle name="Normal 24 4 2 4 2" xfId="21561" xr:uid="{00000000-0005-0000-0000-00003A540000}"/>
    <cellStyle name="Normal 24 4 2 4 2 2" xfId="21562" xr:uid="{00000000-0005-0000-0000-00003B540000}"/>
    <cellStyle name="Normal 24 4 2 4 3" xfId="21563" xr:uid="{00000000-0005-0000-0000-00003C540000}"/>
    <cellStyle name="Normal 24 4 2 5" xfId="21564" xr:uid="{00000000-0005-0000-0000-00003D540000}"/>
    <cellStyle name="Normal 24 4 2 5 2" xfId="21565" xr:uid="{00000000-0005-0000-0000-00003E540000}"/>
    <cellStyle name="Normal 24 4 2 6" xfId="21566" xr:uid="{00000000-0005-0000-0000-00003F540000}"/>
    <cellStyle name="Normal 24 4 2 6 2" xfId="21567" xr:uid="{00000000-0005-0000-0000-000040540000}"/>
    <cellStyle name="Normal 24 4 2 7" xfId="21568" xr:uid="{00000000-0005-0000-0000-000041540000}"/>
    <cellStyle name="Normal 24 4 3" xfId="21569" xr:uid="{00000000-0005-0000-0000-000042540000}"/>
    <cellStyle name="Normal 24 4 3 2" xfId="21570" xr:uid="{00000000-0005-0000-0000-000043540000}"/>
    <cellStyle name="Normal 24 4 3 2 2" xfId="21571" xr:uid="{00000000-0005-0000-0000-000044540000}"/>
    <cellStyle name="Normal 24 4 3 2 2 2" xfId="21572" xr:uid="{00000000-0005-0000-0000-000045540000}"/>
    <cellStyle name="Normal 24 4 3 2 3" xfId="21573" xr:uid="{00000000-0005-0000-0000-000046540000}"/>
    <cellStyle name="Normal 24 4 3 3" xfId="21574" xr:uid="{00000000-0005-0000-0000-000047540000}"/>
    <cellStyle name="Normal 24 4 3 3 2" xfId="21575" xr:uid="{00000000-0005-0000-0000-000048540000}"/>
    <cellStyle name="Normal 24 4 3 3 2 2" xfId="21576" xr:uid="{00000000-0005-0000-0000-000049540000}"/>
    <cellStyle name="Normal 24 4 3 3 3" xfId="21577" xr:uid="{00000000-0005-0000-0000-00004A540000}"/>
    <cellStyle name="Normal 24 4 3 4" xfId="21578" xr:uid="{00000000-0005-0000-0000-00004B540000}"/>
    <cellStyle name="Normal 24 4 3 4 2" xfId="21579" xr:uid="{00000000-0005-0000-0000-00004C540000}"/>
    <cellStyle name="Normal 24 4 3 4 2 2" xfId="21580" xr:uid="{00000000-0005-0000-0000-00004D540000}"/>
    <cellStyle name="Normal 24 4 3 4 3" xfId="21581" xr:uid="{00000000-0005-0000-0000-00004E540000}"/>
    <cellStyle name="Normal 24 4 3 5" xfId="21582" xr:uid="{00000000-0005-0000-0000-00004F540000}"/>
    <cellStyle name="Normal 24 4 3 5 2" xfId="21583" xr:uid="{00000000-0005-0000-0000-000050540000}"/>
    <cellStyle name="Normal 24 4 3 6" xfId="21584" xr:uid="{00000000-0005-0000-0000-000051540000}"/>
    <cellStyle name="Normal 24 4 3 6 2" xfId="21585" xr:uid="{00000000-0005-0000-0000-000052540000}"/>
    <cellStyle name="Normal 24 4 3 7" xfId="21586" xr:uid="{00000000-0005-0000-0000-000053540000}"/>
    <cellStyle name="Normal 24 4 4" xfId="21587" xr:uid="{00000000-0005-0000-0000-000054540000}"/>
    <cellStyle name="Normal 24 4 4 2" xfId="21588" xr:uid="{00000000-0005-0000-0000-000055540000}"/>
    <cellStyle name="Normal 24 4 4 2 2" xfId="21589" xr:uid="{00000000-0005-0000-0000-000056540000}"/>
    <cellStyle name="Normal 24 4 4 3" xfId="21590" xr:uid="{00000000-0005-0000-0000-000057540000}"/>
    <cellStyle name="Normal 24 4 5" xfId="21591" xr:uid="{00000000-0005-0000-0000-000058540000}"/>
    <cellStyle name="Normal 24 4 5 2" xfId="21592" xr:uid="{00000000-0005-0000-0000-000059540000}"/>
    <cellStyle name="Normal 24 4 5 2 2" xfId="21593" xr:uid="{00000000-0005-0000-0000-00005A540000}"/>
    <cellStyle name="Normal 24 4 5 3" xfId="21594" xr:uid="{00000000-0005-0000-0000-00005B540000}"/>
    <cellStyle name="Normal 24 4 6" xfId="21595" xr:uid="{00000000-0005-0000-0000-00005C540000}"/>
    <cellStyle name="Normal 24 4 6 2" xfId="21596" xr:uid="{00000000-0005-0000-0000-00005D540000}"/>
    <cellStyle name="Normal 24 4 6 2 2" xfId="21597" xr:uid="{00000000-0005-0000-0000-00005E540000}"/>
    <cellStyle name="Normal 24 4 6 3" xfId="21598" xr:uid="{00000000-0005-0000-0000-00005F540000}"/>
    <cellStyle name="Normal 24 4 7" xfId="21599" xr:uid="{00000000-0005-0000-0000-000060540000}"/>
    <cellStyle name="Normal 24 4 7 2" xfId="21600" xr:uid="{00000000-0005-0000-0000-000061540000}"/>
    <cellStyle name="Normal 24 4 8" xfId="21601" xr:uid="{00000000-0005-0000-0000-000062540000}"/>
    <cellStyle name="Normal 24 4 8 2" xfId="21602" xr:uid="{00000000-0005-0000-0000-000063540000}"/>
    <cellStyle name="Normal 24 4 9" xfId="21603" xr:uid="{00000000-0005-0000-0000-000064540000}"/>
    <cellStyle name="Normal 24 5" xfId="21604" xr:uid="{00000000-0005-0000-0000-000065540000}"/>
    <cellStyle name="Normal 24 5 2" xfId="21605" xr:uid="{00000000-0005-0000-0000-000066540000}"/>
    <cellStyle name="Normal 24 5 2 2" xfId="21606" xr:uid="{00000000-0005-0000-0000-000067540000}"/>
    <cellStyle name="Normal 24 5 2 2 2" xfId="21607" xr:uid="{00000000-0005-0000-0000-000068540000}"/>
    <cellStyle name="Normal 24 5 2 2 2 2" xfId="21608" xr:uid="{00000000-0005-0000-0000-000069540000}"/>
    <cellStyle name="Normal 24 5 2 2 3" xfId="21609" xr:uid="{00000000-0005-0000-0000-00006A540000}"/>
    <cellStyle name="Normal 24 5 2 3" xfId="21610" xr:uid="{00000000-0005-0000-0000-00006B540000}"/>
    <cellStyle name="Normal 24 5 2 3 2" xfId="21611" xr:uid="{00000000-0005-0000-0000-00006C540000}"/>
    <cellStyle name="Normal 24 5 2 3 2 2" xfId="21612" xr:uid="{00000000-0005-0000-0000-00006D540000}"/>
    <cellStyle name="Normal 24 5 2 3 3" xfId="21613" xr:uid="{00000000-0005-0000-0000-00006E540000}"/>
    <cellStyle name="Normal 24 5 2 4" xfId="21614" xr:uid="{00000000-0005-0000-0000-00006F540000}"/>
    <cellStyle name="Normal 24 5 2 4 2" xfId="21615" xr:uid="{00000000-0005-0000-0000-000070540000}"/>
    <cellStyle name="Normal 24 5 2 4 2 2" xfId="21616" xr:uid="{00000000-0005-0000-0000-000071540000}"/>
    <cellStyle name="Normal 24 5 2 4 3" xfId="21617" xr:uid="{00000000-0005-0000-0000-000072540000}"/>
    <cellStyle name="Normal 24 5 2 5" xfId="21618" xr:uid="{00000000-0005-0000-0000-000073540000}"/>
    <cellStyle name="Normal 24 5 2 5 2" xfId="21619" xr:uid="{00000000-0005-0000-0000-000074540000}"/>
    <cellStyle name="Normal 24 5 2 6" xfId="21620" xr:uid="{00000000-0005-0000-0000-000075540000}"/>
    <cellStyle name="Normal 24 5 2 6 2" xfId="21621" xr:uid="{00000000-0005-0000-0000-000076540000}"/>
    <cellStyle name="Normal 24 5 2 7" xfId="21622" xr:uid="{00000000-0005-0000-0000-000077540000}"/>
    <cellStyle name="Normal 24 5 3" xfId="21623" xr:uid="{00000000-0005-0000-0000-000078540000}"/>
    <cellStyle name="Normal 24 5 3 2" xfId="21624" xr:uid="{00000000-0005-0000-0000-000079540000}"/>
    <cellStyle name="Normal 24 5 3 2 2" xfId="21625" xr:uid="{00000000-0005-0000-0000-00007A540000}"/>
    <cellStyle name="Normal 24 5 3 3" xfId="21626" xr:uid="{00000000-0005-0000-0000-00007B540000}"/>
    <cellStyle name="Normal 24 5 4" xfId="21627" xr:uid="{00000000-0005-0000-0000-00007C540000}"/>
    <cellStyle name="Normal 24 5 4 2" xfId="21628" xr:uid="{00000000-0005-0000-0000-00007D540000}"/>
    <cellStyle name="Normal 24 5 4 2 2" xfId="21629" xr:uid="{00000000-0005-0000-0000-00007E540000}"/>
    <cellStyle name="Normal 24 5 4 3" xfId="21630" xr:uid="{00000000-0005-0000-0000-00007F540000}"/>
    <cellStyle name="Normal 24 5 5" xfId="21631" xr:uid="{00000000-0005-0000-0000-000080540000}"/>
    <cellStyle name="Normal 24 5 5 2" xfId="21632" xr:uid="{00000000-0005-0000-0000-000081540000}"/>
    <cellStyle name="Normal 24 5 5 2 2" xfId="21633" xr:uid="{00000000-0005-0000-0000-000082540000}"/>
    <cellStyle name="Normal 24 5 5 3" xfId="21634" xr:uid="{00000000-0005-0000-0000-000083540000}"/>
    <cellStyle name="Normal 24 5 6" xfId="21635" xr:uid="{00000000-0005-0000-0000-000084540000}"/>
    <cellStyle name="Normal 24 5 6 2" xfId="21636" xr:uid="{00000000-0005-0000-0000-000085540000}"/>
    <cellStyle name="Normal 24 5 7" xfId="21637" xr:uid="{00000000-0005-0000-0000-000086540000}"/>
    <cellStyle name="Normal 24 5 7 2" xfId="21638" xr:uid="{00000000-0005-0000-0000-000087540000}"/>
    <cellStyle name="Normal 24 5 8" xfId="21639" xr:uid="{00000000-0005-0000-0000-000088540000}"/>
    <cellStyle name="Normal 24 6" xfId="21640" xr:uid="{00000000-0005-0000-0000-000089540000}"/>
    <cellStyle name="Normal 24 6 2" xfId="21641" xr:uid="{00000000-0005-0000-0000-00008A540000}"/>
    <cellStyle name="Normal 24 6 2 2" xfId="21642" xr:uid="{00000000-0005-0000-0000-00008B540000}"/>
    <cellStyle name="Normal 24 6 2 2 2" xfId="21643" xr:uid="{00000000-0005-0000-0000-00008C540000}"/>
    <cellStyle name="Normal 24 6 2 3" xfId="21644" xr:uid="{00000000-0005-0000-0000-00008D540000}"/>
    <cellStyle name="Normal 24 6 3" xfId="21645" xr:uid="{00000000-0005-0000-0000-00008E540000}"/>
    <cellStyle name="Normal 24 6 3 2" xfId="21646" xr:uid="{00000000-0005-0000-0000-00008F540000}"/>
    <cellStyle name="Normal 24 6 3 2 2" xfId="21647" xr:uid="{00000000-0005-0000-0000-000090540000}"/>
    <cellStyle name="Normal 24 6 3 3" xfId="21648" xr:uid="{00000000-0005-0000-0000-000091540000}"/>
    <cellStyle name="Normal 24 6 4" xfId="21649" xr:uid="{00000000-0005-0000-0000-000092540000}"/>
    <cellStyle name="Normal 24 6 4 2" xfId="21650" xr:uid="{00000000-0005-0000-0000-000093540000}"/>
    <cellStyle name="Normal 24 6 4 2 2" xfId="21651" xr:uid="{00000000-0005-0000-0000-000094540000}"/>
    <cellStyle name="Normal 24 6 4 3" xfId="21652" xr:uid="{00000000-0005-0000-0000-000095540000}"/>
    <cellStyle name="Normal 24 6 5" xfId="21653" xr:uid="{00000000-0005-0000-0000-000096540000}"/>
    <cellStyle name="Normal 24 6 5 2" xfId="21654" xr:uid="{00000000-0005-0000-0000-000097540000}"/>
    <cellStyle name="Normal 24 6 6" xfId="21655" xr:uid="{00000000-0005-0000-0000-000098540000}"/>
    <cellStyle name="Normal 24 6 6 2" xfId="21656" xr:uid="{00000000-0005-0000-0000-000099540000}"/>
    <cellStyle name="Normal 24 6 7" xfId="21657" xr:uid="{00000000-0005-0000-0000-00009A540000}"/>
    <cellStyle name="Normal 24 7" xfId="21658" xr:uid="{00000000-0005-0000-0000-00009B540000}"/>
    <cellStyle name="Normal 24 7 2" xfId="21659" xr:uid="{00000000-0005-0000-0000-00009C540000}"/>
    <cellStyle name="Normal 24 7 2 2" xfId="21660" xr:uid="{00000000-0005-0000-0000-00009D540000}"/>
    <cellStyle name="Normal 24 7 2 2 2" xfId="21661" xr:uid="{00000000-0005-0000-0000-00009E540000}"/>
    <cellStyle name="Normal 24 7 2 3" xfId="21662" xr:uid="{00000000-0005-0000-0000-00009F540000}"/>
    <cellStyle name="Normal 24 7 3" xfId="21663" xr:uid="{00000000-0005-0000-0000-0000A0540000}"/>
    <cellStyle name="Normal 24 7 3 2" xfId="21664" xr:uid="{00000000-0005-0000-0000-0000A1540000}"/>
    <cellStyle name="Normal 24 7 3 2 2" xfId="21665" xr:uid="{00000000-0005-0000-0000-0000A2540000}"/>
    <cellStyle name="Normal 24 7 3 3" xfId="21666" xr:uid="{00000000-0005-0000-0000-0000A3540000}"/>
    <cellStyle name="Normal 24 7 4" xfId="21667" xr:uid="{00000000-0005-0000-0000-0000A4540000}"/>
    <cellStyle name="Normal 24 7 4 2" xfId="21668" xr:uid="{00000000-0005-0000-0000-0000A5540000}"/>
    <cellStyle name="Normal 24 7 4 2 2" xfId="21669" xr:uid="{00000000-0005-0000-0000-0000A6540000}"/>
    <cellStyle name="Normal 24 7 4 3" xfId="21670" xr:uid="{00000000-0005-0000-0000-0000A7540000}"/>
    <cellStyle name="Normal 24 7 5" xfId="21671" xr:uid="{00000000-0005-0000-0000-0000A8540000}"/>
    <cellStyle name="Normal 24 7 5 2" xfId="21672" xr:uid="{00000000-0005-0000-0000-0000A9540000}"/>
    <cellStyle name="Normal 24 7 6" xfId="21673" xr:uid="{00000000-0005-0000-0000-0000AA540000}"/>
    <cellStyle name="Normal 24 7 6 2" xfId="21674" xr:uid="{00000000-0005-0000-0000-0000AB540000}"/>
    <cellStyle name="Normal 24 7 7" xfId="21675" xr:uid="{00000000-0005-0000-0000-0000AC540000}"/>
    <cellStyle name="Normal 24 8" xfId="21676" xr:uid="{00000000-0005-0000-0000-0000AD540000}"/>
    <cellStyle name="Normal 24 8 2" xfId="21677" xr:uid="{00000000-0005-0000-0000-0000AE540000}"/>
    <cellStyle name="Normal 24 8 2 2" xfId="21678" xr:uid="{00000000-0005-0000-0000-0000AF540000}"/>
    <cellStyle name="Normal 24 8 3" xfId="21679" xr:uid="{00000000-0005-0000-0000-0000B0540000}"/>
    <cellStyle name="Normal 24 9" xfId="21680" xr:uid="{00000000-0005-0000-0000-0000B1540000}"/>
    <cellStyle name="Normal 24 9 2" xfId="21681" xr:uid="{00000000-0005-0000-0000-0000B2540000}"/>
    <cellStyle name="Normal 24 9 2 2" xfId="21682" xr:uid="{00000000-0005-0000-0000-0000B3540000}"/>
    <cellStyle name="Normal 24 9 3" xfId="21683" xr:uid="{00000000-0005-0000-0000-0000B4540000}"/>
    <cellStyle name="Normal 24_Confidential Information" xfId="21684" xr:uid="{00000000-0005-0000-0000-0000B5540000}"/>
    <cellStyle name="Normal 25" xfId="21685" xr:uid="{00000000-0005-0000-0000-0000B6540000}"/>
    <cellStyle name="Normal 25 10" xfId="21686" xr:uid="{00000000-0005-0000-0000-0000B7540000}"/>
    <cellStyle name="Normal 25 10 2" xfId="21687" xr:uid="{00000000-0005-0000-0000-0000B8540000}"/>
    <cellStyle name="Normal 25 10 2 2" xfId="21688" xr:uid="{00000000-0005-0000-0000-0000B9540000}"/>
    <cellStyle name="Normal 25 10 3" xfId="21689" xr:uid="{00000000-0005-0000-0000-0000BA540000}"/>
    <cellStyle name="Normal 25 11" xfId="21690" xr:uid="{00000000-0005-0000-0000-0000BB540000}"/>
    <cellStyle name="Normal 25 11 2" xfId="21691" xr:uid="{00000000-0005-0000-0000-0000BC540000}"/>
    <cellStyle name="Normal 25 12" xfId="21692" xr:uid="{00000000-0005-0000-0000-0000BD540000}"/>
    <cellStyle name="Normal 25 12 2" xfId="21693" xr:uid="{00000000-0005-0000-0000-0000BE540000}"/>
    <cellStyle name="Normal 25 13" xfId="21694" xr:uid="{00000000-0005-0000-0000-0000BF540000}"/>
    <cellStyle name="Normal 25 2" xfId="21695" xr:uid="{00000000-0005-0000-0000-0000C0540000}"/>
    <cellStyle name="Normal 25 2 10" xfId="21696" xr:uid="{00000000-0005-0000-0000-0000C1540000}"/>
    <cellStyle name="Normal 25 2 10 2" xfId="21697" xr:uid="{00000000-0005-0000-0000-0000C2540000}"/>
    <cellStyle name="Normal 25 2 11" xfId="21698" xr:uid="{00000000-0005-0000-0000-0000C3540000}"/>
    <cellStyle name="Normal 25 2 2" xfId="21699" xr:uid="{00000000-0005-0000-0000-0000C4540000}"/>
    <cellStyle name="Normal 25 2 2 2" xfId="21700" xr:uid="{00000000-0005-0000-0000-0000C5540000}"/>
    <cellStyle name="Normal 25 2 2 2 2" xfId="21701" xr:uid="{00000000-0005-0000-0000-0000C6540000}"/>
    <cellStyle name="Normal 25 2 2 2 2 2" xfId="21702" xr:uid="{00000000-0005-0000-0000-0000C7540000}"/>
    <cellStyle name="Normal 25 2 2 2 2 2 2" xfId="21703" xr:uid="{00000000-0005-0000-0000-0000C8540000}"/>
    <cellStyle name="Normal 25 2 2 2 2 3" xfId="21704" xr:uid="{00000000-0005-0000-0000-0000C9540000}"/>
    <cellStyle name="Normal 25 2 2 2 3" xfId="21705" xr:uid="{00000000-0005-0000-0000-0000CA540000}"/>
    <cellStyle name="Normal 25 2 2 2 3 2" xfId="21706" xr:uid="{00000000-0005-0000-0000-0000CB540000}"/>
    <cellStyle name="Normal 25 2 2 2 3 2 2" xfId="21707" xr:uid="{00000000-0005-0000-0000-0000CC540000}"/>
    <cellStyle name="Normal 25 2 2 2 3 3" xfId="21708" xr:uid="{00000000-0005-0000-0000-0000CD540000}"/>
    <cellStyle name="Normal 25 2 2 2 4" xfId="21709" xr:uid="{00000000-0005-0000-0000-0000CE540000}"/>
    <cellStyle name="Normal 25 2 2 2 4 2" xfId="21710" xr:uid="{00000000-0005-0000-0000-0000CF540000}"/>
    <cellStyle name="Normal 25 2 2 2 4 2 2" xfId="21711" xr:uid="{00000000-0005-0000-0000-0000D0540000}"/>
    <cellStyle name="Normal 25 2 2 2 4 3" xfId="21712" xr:uid="{00000000-0005-0000-0000-0000D1540000}"/>
    <cellStyle name="Normal 25 2 2 2 5" xfId="21713" xr:uid="{00000000-0005-0000-0000-0000D2540000}"/>
    <cellStyle name="Normal 25 2 2 2 5 2" xfId="21714" xr:uid="{00000000-0005-0000-0000-0000D3540000}"/>
    <cellStyle name="Normal 25 2 2 2 6" xfId="21715" xr:uid="{00000000-0005-0000-0000-0000D4540000}"/>
    <cellStyle name="Normal 25 2 2 2 6 2" xfId="21716" xr:uid="{00000000-0005-0000-0000-0000D5540000}"/>
    <cellStyle name="Normal 25 2 2 2 7" xfId="21717" xr:uid="{00000000-0005-0000-0000-0000D6540000}"/>
    <cellStyle name="Normal 25 2 2 3" xfId="21718" xr:uid="{00000000-0005-0000-0000-0000D7540000}"/>
    <cellStyle name="Normal 25 2 2 3 2" xfId="21719" xr:uid="{00000000-0005-0000-0000-0000D8540000}"/>
    <cellStyle name="Normal 25 2 2 3 2 2" xfId="21720" xr:uid="{00000000-0005-0000-0000-0000D9540000}"/>
    <cellStyle name="Normal 25 2 2 3 2 2 2" xfId="21721" xr:uid="{00000000-0005-0000-0000-0000DA540000}"/>
    <cellStyle name="Normal 25 2 2 3 2 3" xfId="21722" xr:uid="{00000000-0005-0000-0000-0000DB540000}"/>
    <cellStyle name="Normal 25 2 2 3 3" xfId="21723" xr:uid="{00000000-0005-0000-0000-0000DC540000}"/>
    <cellStyle name="Normal 25 2 2 3 3 2" xfId="21724" xr:uid="{00000000-0005-0000-0000-0000DD540000}"/>
    <cellStyle name="Normal 25 2 2 3 3 2 2" xfId="21725" xr:uid="{00000000-0005-0000-0000-0000DE540000}"/>
    <cellStyle name="Normal 25 2 2 3 3 3" xfId="21726" xr:uid="{00000000-0005-0000-0000-0000DF540000}"/>
    <cellStyle name="Normal 25 2 2 3 4" xfId="21727" xr:uid="{00000000-0005-0000-0000-0000E0540000}"/>
    <cellStyle name="Normal 25 2 2 3 4 2" xfId="21728" xr:uid="{00000000-0005-0000-0000-0000E1540000}"/>
    <cellStyle name="Normal 25 2 2 3 4 2 2" xfId="21729" xr:uid="{00000000-0005-0000-0000-0000E2540000}"/>
    <cellStyle name="Normal 25 2 2 3 4 3" xfId="21730" xr:uid="{00000000-0005-0000-0000-0000E3540000}"/>
    <cellStyle name="Normal 25 2 2 3 5" xfId="21731" xr:uid="{00000000-0005-0000-0000-0000E4540000}"/>
    <cellStyle name="Normal 25 2 2 3 5 2" xfId="21732" xr:uid="{00000000-0005-0000-0000-0000E5540000}"/>
    <cellStyle name="Normal 25 2 2 3 6" xfId="21733" xr:uid="{00000000-0005-0000-0000-0000E6540000}"/>
    <cellStyle name="Normal 25 2 2 3 6 2" xfId="21734" xr:uid="{00000000-0005-0000-0000-0000E7540000}"/>
    <cellStyle name="Normal 25 2 2 3 7" xfId="21735" xr:uid="{00000000-0005-0000-0000-0000E8540000}"/>
    <cellStyle name="Normal 25 2 2 4" xfId="21736" xr:uid="{00000000-0005-0000-0000-0000E9540000}"/>
    <cellStyle name="Normal 25 2 2 4 2" xfId="21737" xr:uid="{00000000-0005-0000-0000-0000EA540000}"/>
    <cellStyle name="Normal 25 2 2 4 2 2" xfId="21738" xr:uid="{00000000-0005-0000-0000-0000EB540000}"/>
    <cellStyle name="Normal 25 2 2 4 3" xfId="21739" xr:uid="{00000000-0005-0000-0000-0000EC540000}"/>
    <cellStyle name="Normal 25 2 2 5" xfId="21740" xr:uid="{00000000-0005-0000-0000-0000ED540000}"/>
    <cellStyle name="Normal 25 2 2 5 2" xfId="21741" xr:uid="{00000000-0005-0000-0000-0000EE540000}"/>
    <cellStyle name="Normal 25 2 2 5 2 2" xfId="21742" xr:uid="{00000000-0005-0000-0000-0000EF540000}"/>
    <cellStyle name="Normal 25 2 2 5 3" xfId="21743" xr:uid="{00000000-0005-0000-0000-0000F0540000}"/>
    <cellStyle name="Normal 25 2 2 6" xfId="21744" xr:uid="{00000000-0005-0000-0000-0000F1540000}"/>
    <cellStyle name="Normal 25 2 2 6 2" xfId="21745" xr:uid="{00000000-0005-0000-0000-0000F2540000}"/>
    <cellStyle name="Normal 25 2 2 6 2 2" xfId="21746" xr:uid="{00000000-0005-0000-0000-0000F3540000}"/>
    <cellStyle name="Normal 25 2 2 6 3" xfId="21747" xr:uid="{00000000-0005-0000-0000-0000F4540000}"/>
    <cellStyle name="Normal 25 2 2 7" xfId="21748" xr:uid="{00000000-0005-0000-0000-0000F5540000}"/>
    <cellStyle name="Normal 25 2 2 7 2" xfId="21749" xr:uid="{00000000-0005-0000-0000-0000F6540000}"/>
    <cellStyle name="Normal 25 2 2 8" xfId="21750" xr:uid="{00000000-0005-0000-0000-0000F7540000}"/>
    <cellStyle name="Normal 25 2 2 8 2" xfId="21751" xr:uid="{00000000-0005-0000-0000-0000F8540000}"/>
    <cellStyle name="Normal 25 2 2 9" xfId="21752" xr:uid="{00000000-0005-0000-0000-0000F9540000}"/>
    <cellStyle name="Normal 25 2 3" xfId="21753" xr:uid="{00000000-0005-0000-0000-0000FA540000}"/>
    <cellStyle name="Normal 25 2 3 2" xfId="21754" xr:uid="{00000000-0005-0000-0000-0000FB540000}"/>
    <cellStyle name="Normal 25 2 3 2 2" xfId="21755" xr:uid="{00000000-0005-0000-0000-0000FC540000}"/>
    <cellStyle name="Normal 25 2 3 2 2 2" xfId="21756" xr:uid="{00000000-0005-0000-0000-0000FD540000}"/>
    <cellStyle name="Normal 25 2 3 2 2 2 2" xfId="21757" xr:uid="{00000000-0005-0000-0000-0000FE540000}"/>
    <cellStyle name="Normal 25 2 3 2 2 3" xfId="21758" xr:uid="{00000000-0005-0000-0000-0000FF540000}"/>
    <cellStyle name="Normal 25 2 3 2 3" xfId="21759" xr:uid="{00000000-0005-0000-0000-000000550000}"/>
    <cellStyle name="Normal 25 2 3 2 3 2" xfId="21760" xr:uid="{00000000-0005-0000-0000-000001550000}"/>
    <cellStyle name="Normal 25 2 3 2 3 2 2" xfId="21761" xr:uid="{00000000-0005-0000-0000-000002550000}"/>
    <cellStyle name="Normal 25 2 3 2 3 3" xfId="21762" xr:uid="{00000000-0005-0000-0000-000003550000}"/>
    <cellStyle name="Normal 25 2 3 2 4" xfId="21763" xr:uid="{00000000-0005-0000-0000-000004550000}"/>
    <cellStyle name="Normal 25 2 3 2 4 2" xfId="21764" xr:uid="{00000000-0005-0000-0000-000005550000}"/>
    <cellStyle name="Normal 25 2 3 2 4 2 2" xfId="21765" xr:uid="{00000000-0005-0000-0000-000006550000}"/>
    <cellStyle name="Normal 25 2 3 2 4 3" xfId="21766" xr:uid="{00000000-0005-0000-0000-000007550000}"/>
    <cellStyle name="Normal 25 2 3 2 5" xfId="21767" xr:uid="{00000000-0005-0000-0000-000008550000}"/>
    <cellStyle name="Normal 25 2 3 2 5 2" xfId="21768" xr:uid="{00000000-0005-0000-0000-000009550000}"/>
    <cellStyle name="Normal 25 2 3 2 6" xfId="21769" xr:uid="{00000000-0005-0000-0000-00000A550000}"/>
    <cellStyle name="Normal 25 2 3 2 6 2" xfId="21770" xr:uid="{00000000-0005-0000-0000-00000B550000}"/>
    <cellStyle name="Normal 25 2 3 2 7" xfId="21771" xr:uid="{00000000-0005-0000-0000-00000C550000}"/>
    <cellStyle name="Normal 25 2 3 3" xfId="21772" xr:uid="{00000000-0005-0000-0000-00000D550000}"/>
    <cellStyle name="Normal 25 2 3 3 2" xfId="21773" xr:uid="{00000000-0005-0000-0000-00000E550000}"/>
    <cellStyle name="Normal 25 2 3 3 2 2" xfId="21774" xr:uid="{00000000-0005-0000-0000-00000F550000}"/>
    <cellStyle name="Normal 25 2 3 3 3" xfId="21775" xr:uid="{00000000-0005-0000-0000-000010550000}"/>
    <cellStyle name="Normal 25 2 3 4" xfId="21776" xr:uid="{00000000-0005-0000-0000-000011550000}"/>
    <cellStyle name="Normal 25 2 3 4 2" xfId="21777" xr:uid="{00000000-0005-0000-0000-000012550000}"/>
    <cellStyle name="Normal 25 2 3 4 2 2" xfId="21778" xr:uid="{00000000-0005-0000-0000-000013550000}"/>
    <cellStyle name="Normal 25 2 3 4 3" xfId="21779" xr:uid="{00000000-0005-0000-0000-000014550000}"/>
    <cellStyle name="Normal 25 2 3 5" xfId="21780" xr:uid="{00000000-0005-0000-0000-000015550000}"/>
    <cellStyle name="Normal 25 2 3 5 2" xfId="21781" xr:uid="{00000000-0005-0000-0000-000016550000}"/>
    <cellStyle name="Normal 25 2 3 5 2 2" xfId="21782" xr:uid="{00000000-0005-0000-0000-000017550000}"/>
    <cellStyle name="Normal 25 2 3 5 3" xfId="21783" xr:uid="{00000000-0005-0000-0000-000018550000}"/>
    <cellStyle name="Normal 25 2 3 6" xfId="21784" xr:uid="{00000000-0005-0000-0000-000019550000}"/>
    <cellStyle name="Normal 25 2 3 6 2" xfId="21785" xr:uid="{00000000-0005-0000-0000-00001A550000}"/>
    <cellStyle name="Normal 25 2 3 7" xfId="21786" xr:uid="{00000000-0005-0000-0000-00001B550000}"/>
    <cellStyle name="Normal 25 2 3 7 2" xfId="21787" xr:uid="{00000000-0005-0000-0000-00001C550000}"/>
    <cellStyle name="Normal 25 2 3 8" xfId="21788" xr:uid="{00000000-0005-0000-0000-00001D550000}"/>
    <cellStyle name="Normal 25 2 4" xfId="21789" xr:uid="{00000000-0005-0000-0000-00001E550000}"/>
    <cellStyle name="Normal 25 2 4 2" xfId="21790" xr:uid="{00000000-0005-0000-0000-00001F550000}"/>
    <cellStyle name="Normal 25 2 4 2 2" xfId="21791" xr:uid="{00000000-0005-0000-0000-000020550000}"/>
    <cellStyle name="Normal 25 2 4 2 2 2" xfId="21792" xr:uid="{00000000-0005-0000-0000-000021550000}"/>
    <cellStyle name="Normal 25 2 4 2 3" xfId="21793" xr:uid="{00000000-0005-0000-0000-000022550000}"/>
    <cellStyle name="Normal 25 2 4 3" xfId="21794" xr:uid="{00000000-0005-0000-0000-000023550000}"/>
    <cellStyle name="Normal 25 2 4 3 2" xfId="21795" xr:uid="{00000000-0005-0000-0000-000024550000}"/>
    <cellStyle name="Normal 25 2 4 3 2 2" xfId="21796" xr:uid="{00000000-0005-0000-0000-000025550000}"/>
    <cellStyle name="Normal 25 2 4 3 3" xfId="21797" xr:uid="{00000000-0005-0000-0000-000026550000}"/>
    <cellStyle name="Normal 25 2 4 4" xfId="21798" xr:uid="{00000000-0005-0000-0000-000027550000}"/>
    <cellStyle name="Normal 25 2 4 4 2" xfId="21799" xr:uid="{00000000-0005-0000-0000-000028550000}"/>
    <cellStyle name="Normal 25 2 4 4 2 2" xfId="21800" xr:uid="{00000000-0005-0000-0000-000029550000}"/>
    <cellStyle name="Normal 25 2 4 4 3" xfId="21801" xr:uid="{00000000-0005-0000-0000-00002A550000}"/>
    <cellStyle name="Normal 25 2 4 5" xfId="21802" xr:uid="{00000000-0005-0000-0000-00002B550000}"/>
    <cellStyle name="Normal 25 2 4 5 2" xfId="21803" xr:uid="{00000000-0005-0000-0000-00002C550000}"/>
    <cellStyle name="Normal 25 2 4 6" xfId="21804" xr:uid="{00000000-0005-0000-0000-00002D550000}"/>
    <cellStyle name="Normal 25 2 4 6 2" xfId="21805" xr:uid="{00000000-0005-0000-0000-00002E550000}"/>
    <cellStyle name="Normal 25 2 4 7" xfId="21806" xr:uid="{00000000-0005-0000-0000-00002F550000}"/>
    <cellStyle name="Normal 25 2 5" xfId="21807" xr:uid="{00000000-0005-0000-0000-000030550000}"/>
    <cellStyle name="Normal 25 2 5 2" xfId="21808" xr:uid="{00000000-0005-0000-0000-000031550000}"/>
    <cellStyle name="Normal 25 2 5 2 2" xfId="21809" xr:uid="{00000000-0005-0000-0000-000032550000}"/>
    <cellStyle name="Normal 25 2 5 2 2 2" xfId="21810" xr:uid="{00000000-0005-0000-0000-000033550000}"/>
    <cellStyle name="Normal 25 2 5 2 3" xfId="21811" xr:uid="{00000000-0005-0000-0000-000034550000}"/>
    <cellStyle name="Normal 25 2 5 3" xfId="21812" xr:uid="{00000000-0005-0000-0000-000035550000}"/>
    <cellStyle name="Normal 25 2 5 3 2" xfId="21813" xr:uid="{00000000-0005-0000-0000-000036550000}"/>
    <cellStyle name="Normal 25 2 5 3 2 2" xfId="21814" xr:uid="{00000000-0005-0000-0000-000037550000}"/>
    <cellStyle name="Normal 25 2 5 3 3" xfId="21815" xr:uid="{00000000-0005-0000-0000-000038550000}"/>
    <cellStyle name="Normal 25 2 5 4" xfId="21816" xr:uid="{00000000-0005-0000-0000-000039550000}"/>
    <cellStyle name="Normal 25 2 5 4 2" xfId="21817" xr:uid="{00000000-0005-0000-0000-00003A550000}"/>
    <cellStyle name="Normal 25 2 5 4 2 2" xfId="21818" xr:uid="{00000000-0005-0000-0000-00003B550000}"/>
    <cellStyle name="Normal 25 2 5 4 3" xfId="21819" xr:uid="{00000000-0005-0000-0000-00003C550000}"/>
    <cellStyle name="Normal 25 2 5 5" xfId="21820" xr:uid="{00000000-0005-0000-0000-00003D550000}"/>
    <cellStyle name="Normal 25 2 5 5 2" xfId="21821" xr:uid="{00000000-0005-0000-0000-00003E550000}"/>
    <cellStyle name="Normal 25 2 5 6" xfId="21822" xr:uid="{00000000-0005-0000-0000-00003F550000}"/>
    <cellStyle name="Normal 25 2 5 6 2" xfId="21823" xr:uid="{00000000-0005-0000-0000-000040550000}"/>
    <cellStyle name="Normal 25 2 5 7" xfId="21824" xr:uid="{00000000-0005-0000-0000-000041550000}"/>
    <cellStyle name="Normal 25 2 6" xfId="21825" xr:uid="{00000000-0005-0000-0000-000042550000}"/>
    <cellStyle name="Normal 25 2 6 2" xfId="21826" xr:uid="{00000000-0005-0000-0000-000043550000}"/>
    <cellStyle name="Normal 25 2 6 2 2" xfId="21827" xr:uid="{00000000-0005-0000-0000-000044550000}"/>
    <cellStyle name="Normal 25 2 6 3" xfId="21828" xr:uid="{00000000-0005-0000-0000-000045550000}"/>
    <cellStyle name="Normal 25 2 7" xfId="21829" xr:uid="{00000000-0005-0000-0000-000046550000}"/>
    <cellStyle name="Normal 25 2 7 2" xfId="21830" xr:uid="{00000000-0005-0000-0000-000047550000}"/>
    <cellStyle name="Normal 25 2 7 2 2" xfId="21831" xr:uid="{00000000-0005-0000-0000-000048550000}"/>
    <cellStyle name="Normal 25 2 7 3" xfId="21832" xr:uid="{00000000-0005-0000-0000-000049550000}"/>
    <cellStyle name="Normal 25 2 8" xfId="21833" xr:uid="{00000000-0005-0000-0000-00004A550000}"/>
    <cellStyle name="Normal 25 2 8 2" xfId="21834" xr:uid="{00000000-0005-0000-0000-00004B550000}"/>
    <cellStyle name="Normal 25 2 8 2 2" xfId="21835" xr:uid="{00000000-0005-0000-0000-00004C550000}"/>
    <cellStyle name="Normal 25 2 8 3" xfId="21836" xr:uid="{00000000-0005-0000-0000-00004D550000}"/>
    <cellStyle name="Normal 25 2 9" xfId="21837" xr:uid="{00000000-0005-0000-0000-00004E550000}"/>
    <cellStyle name="Normal 25 2 9 2" xfId="21838" xr:uid="{00000000-0005-0000-0000-00004F550000}"/>
    <cellStyle name="Normal 25 3" xfId="21839" xr:uid="{00000000-0005-0000-0000-000050550000}"/>
    <cellStyle name="Normal 25 3 10" xfId="21840" xr:uid="{00000000-0005-0000-0000-000051550000}"/>
    <cellStyle name="Normal 25 3 10 2" xfId="21841" xr:uid="{00000000-0005-0000-0000-000052550000}"/>
    <cellStyle name="Normal 25 3 11" xfId="21842" xr:uid="{00000000-0005-0000-0000-000053550000}"/>
    <cellStyle name="Normal 25 3 2" xfId="21843" xr:uid="{00000000-0005-0000-0000-000054550000}"/>
    <cellStyle name="Normal 25 3 2 2" xfId="21844" xr:uid="{00000000-0005-0000-0000-000055550000}"/>
    <cellStyle name="Normal 25 3 2 2 2" xfId="21845" xr:uid="{00000000-0005-0000-0000-000056550000}"/>
    <cellStyle name="Normal 25 3 2 2 2 2" xfId="21846" xr:uid="{00000000-0005-0000-0000-000057550000}"/>
    <cellStyle name="Normal 25 3 2 2 2 2 2" xfId="21847" xr:uid="{00000000-0005-0000-0000-000058550000}"/>
    <cellStyle name="Normal 25 3 2 2 2 3" xfId="21848" xr:uid="{00000000-0005-0000-0000-000059550000}"/>
    <cellStyle name="Normal 25 3 2 2 3" xfId="21849" xr:uid="{00000000-0005-0000-0000-00005A550000}"/>
    <cellStyle name="Normal 25 3 2 2 3 2" xfId="21850" xr:uid="{00000000-0005-0000-0000-00005B550000}"/>
    <cellStyle name="Normal 25 3 2 2 3 2 2" xfId="21851" xr:uid="{00000000-0005-0000-0000-00005C550000}"/>
    <cellStyle name="Normal 25 3 2 2 3 3" xfId="21852" xr:uid="{00000000-0005-0000-0000-00005D550000}"/>
    <cellStyle name="Normal 25 3 2 2 4" xfId="21853" xr:uid="{00000000-0005-0000-0000-00005E550000}"/>
    <cellStyle name="Normal 25 3 2 2 4 2" xfId="21854" xr:uid="{00000000-0005-0000-0000-00005F550000}"/>
    <cellStyle name="Normal 25 3 2 2 4 2 2" xfId="21855" xr:uid="{00000000-0005-0000-0000-000060550000}"/>
    <cellStyle name="Normal 25 3 2 2 4 3" xfId="21856" xr:uid="{00000000-0005-0000-0000-000061550000}"/>
    <cellStyle name="Normal 25 3 2 2 5" xfId="21857" xr:uid="{00000000-0005-0000-0000-000062550000}"/>
    <cellStyle name="Normal 25 3 2 2 5 2" xfId="21858" xr:uid="{00000000-0005-0000-0000-000063550000}"/>
    <cellStyle name="Normal 25 3 2 2 6" xfId="21859" xr:uid="{00000000-0005-0000-0000-000064550000}"/>
    <cellStyle name="Normal 25 3 2 2 6 2" xfId="21860" xr:uid="{00000000-0005-0000-0000-000065550000}"/>
    <cellStyle name="Normal 25 3 2 2 7" xfId="21861" xr:uid="{00000000-0005-0000-0000-000066550000}"/>
    <cellStyle name="Normal 25 3 2 3" xfId="21862" xr:uid="{00000000-0005-0000-0000-000067550000}"/>
    <cellStyle name="Normal 25 3 2 3 2" xfId="21863" xr:uid="{00000000-0005-0000-0000-000068550000}"/>
    <cellStyle name="Normal 25 3 2 3 2 2" xfId="21864" xr:uid="{00000000-0005-0000-0000-000069550000}"/>
    <cellStyle name="Normal 25 3 2 3 2 2 2" xfId="21865" xr:uid="{00000000-0005-0000-0000-00006A550000}"/>
    <cellStyle name="Normal 25 3 2 3 2 3" xfId="21866" xr:uid="{00000000-0005-0000-0000-00006B550000}"/>
    <cellStyle name="Normal 25 3 2 3 3" xfId="21867" xr:uid="{00000000-0005-0000-0000-00006C550000}"/>
    <cellStyle name="Normal 25 3 2 3 3 2" xfId="21868" xr:uid="{00000000-0005-0000-0000-00006D550000}"/>
    <cellStyle name="Normal 25 3 2 3 3 2 2" xfId="21869" xr:uid="{00000000-0005-0000-0000-00006E550000}"/>
    <cellStyle name="Normal 25 3 2 3 3 3" xfId="21870" xr:uid="{00000000-0005-0000-0000-00006F550000}"/>
    <cellStyle name="Normal 25 3 2 3 4" xfId="21871" xr:uid="{00000000-0005-0000-0000-000070550000}"/>
    <cellStyle name="Normal 25 3 2 3 4 2" xfId="21872" xr:uid="{00000000-0005-0000-0000-000071550000}"/>
    <cellStyle name="Normal 25 3 2 3 4 2 2" xfId="21873" xr:uid="{00000000-0005-0000-0000-000072550000}"/>
    <cellStyle name="Normal 25 3 2 3 4 3" xfId="21874" xr:uid="{00000000-0005-0000-0000-000073550000}"/>
    <cellStyle name="Normal 25 3 2 3 5" xfId="21875" xr:uid="{00000000-0005-0000-0000-000074550000}"/>
    <cellStyle name="Normal 25 3 2 3 5 2" xfId="21876" xr:uid="{00000000-0005-0000-0000-000075550000}"/>
    <cellStyle name="Normal 25 3 2 3 6" xfId="21877" xr:uid="{00000000-0005-0000-0000-000076550000}"/>
    <cellStyle name="Normal 25 3 2 3 6 2" xfId="21878" xr:uid="{00000000-0005-0000-0000-000077550000}"/>
    <cellStyle name="Normal 25 3 2 3 7" xfId="21879" xr:uid="{00000000-0005-0000-0000-000078550000}"/>
    <cellStyle name="Normal 25 3 2 4" xfId="21880" xr:uid="{00000000-0005-0000-0000-000079550000}"/>
    <cellStyle name="Normal 25 3 2 4 2" xfId="21881" xr:uid="{00000000-0005-0000-0000-00007A550000}"/>
    <cellStyle name="Normal 25 3 2 4 2 2" xfId="21882" xr:uid="{00000000-0005-0000-0000-00007B550000}"/>
    <cellStyle name="Normal 25 3 2 4 3" xfId="21883" xr:uid="{00000000-0005-0000-0000-00007C550000}"/>
    <cellStyle name="Normal 25 3 2 5" xfId="21884" xr:uid="{00000000-0005-0000-0000-00007D550000}"/>
    <cellStyle name="Normal 25 3 2 5 2" xfId="21885" xr:uid="{00000000-0005-0000-0000-00007E550000}"/>
    <cellStyle name="Normal 25 3 2 5 2 2" xfId="21886" xr:uid="{00000000-0005-0000-0000-00007F550000}"/>
    <cellStyle name="Normal 25 3 2 5 3" xfId="21887" xr:uid="{00000000-0005-0000-0000-000080550000}"/>
    <cellStyle name="Normal 25 3 2 6" xfId="21888" xr:uid="{00000000-0005-0000-0000-000081550000}"/>
    <cellStyle name="Normal 25 3 2 6 2" xfId="21889" xr:uid="{00000000-0005-0000-0000-000082550000}"/>
    <cellStyle name="Normal 25 3 2 6 2 2" xfId="21890" xr:uid="{00000000-0005-0000-0000-000083550000}"/>
    <cellStyle name="Normal 25 3 2 6 3" xfId="21891" xr:uid="{00000000-0005-0000-0000-000084550000}"/>
    <cellStyle name="Normal 25 3 2 7" xfId="21892" xr:uid="{00000000-0005-0000-0000-000085550000}"/>
    <cellStyle name="Normal 25 3 2 7 2" xfId="21893" xr:uid="{00000000-0005-0000-0000-000086550000}"/>
    <cellStyle name="Normal 25 3 2 8" xfId="21894" xr:uid="{00000000-0005-0000-0000-000087550000}"/>
    <cellStyle name="Normal 25 3 2 8 2" xfId="21895" xr:uid="{00000000-0005-0000-0000-000088550000}"/>
    <cellStyle name="Normal 25 3 2 9" xfId="21896" xr:uid="{00000000-0005-0000-0000-000089550000}"/>
    <cellStyle name="Normal 25 3 3" xfId="21897" xr:uid="{00000000-0005-0000-0000-00008A550000}"/>
    <cellStyle name="Normal 25 3 3 2" xfId="21898" xr:uid="{00000000-0005-0000-0000-00008B550000}"/>
    <cellStyle name="Normal 25 3 3 2 2" xfId="21899" xr:uid="{00000000-0005-0000-0000-00008C550000}"/>
    <cellStyle name="Normal 25 3 3 2 2 2" xfId="21900" xr:uid="{00000000-0005-0000-0000-00008D550000}"/>
    <cellStyle name="Normal 25 3 3 2 2 2 2" xfId="21901" xr:uid="{00000000-0005-0000-0000-00008E550000}"/>
    <cellStyle name="Normal 25 3 3 2 2 3" xfId="21902" xr:uid="{00000000-0005-0000-0000-00008F550000}"/>
    <cellStyle name="Normal 25 3 3 2 3" xfId="21903" xr:uid="{00000000-0005-0000-0000-000090550000}"/>
    <cellStyle name="Normal 25 3 3 2 3 2" xfId="21904" xr:uid="{00000000-0005-0000-0000-000091550000}"/>
    <cellStyle name="Normal 25 3 3 2 3 2 2" xfId="21905" xr:uid="{00000000-0005-0000-0000-000092550000}"/>
    <cellStyle name="Normal 25 3 3 2 3 3" xfId="21906" xr:uid="{00000000-0005-0000-0000-000093550000}"/>
    <cellStyle name="Normal 25 3 3 2 4" xfId="21907" xr:uid="{00000000-0005-0000-0000-000094550000}"/>
    <cellStyle name="Normal 25 3 3 2 4 2" xfId="21908" xr:uid="{00000000-0005-0000-0000-000095550000}"/>
    <cellStyle name="Normal 25 3 3 2 4 2 2" xfId="21909" xr:uid="{00000000-0005-0000-0000-000096550000}"/>
    <cellStyle name="Normal 25 3 3 2 4 3" xfId="21910" xr:uid="{00000000-0005-0000-0000-000097550000}"/>
    <cellStyle name="Normal 25 3 3 2 5" xfId="21911" xr:uid="{00000000-0005-0000-0000-000098550000}"/>
    <cellStyle name="Normal 25 3 3 2 5 2" xfId="21912" xr:uid="{00000000-0005-0000-0000-000099550000}"/>
    <cellStyle name="Normal 25 3 3 2 6" xfId="21913" xr:uid="{00000000-0005-0000-0000-00009A550000}"/>
    <cellStyle name="Normal 25 3 3 2 6 2" xfId="21914" xr:uid="{00000000-0005-0000-0000-00009B550000}"/>
    <cellStyle name="Normal 25 3 3 2 7" xfId="21915" xr:uid="{00000000-0005-0000-0000-00009C550000}"/>
    <cellStyle name="Normal 25 3 3 3" xfId="21916" xr:uid="{00000000-0005-0000-0000-00009D550000}"/>
    <cellStyle name="Normal 25 3 3 3 2" xfId="21917" xr:uid="{00000000-0005-0000-0000-00009E550000}"/>
    <cellStyle name="Normal 25 3 3 3 2 2" xfId="21918" xr:uid="{00000000-0005-0000-0000-00009F550000}"/>
    <cellStyle name="Normal 25 3 3 3 3" xfId="21919" xr:uid="{00000000-0005-0000-0000-0000A0550000}"/>
    <cellStyle name="Normal 25 3 3 4" xfId="21920" xr:uid="{00000000-0005-0000-0000-0000A1550000}"/>
    <cellStyle name="Normal 25 3 3 4 2" xfId="21921" xr:uid="{00000000-0005-0000-0000-0000A2550000}"/>
    <cellStyle name="Normal 25 3 3 4 2 2" xfId="21922" xr:uid="{00000000-0005-0000-0000-0000A3550000}"/>
    <cellStyle name="Normal 25 3 3 4 3" xfId="21923" xr:uid="{00000000-0005-0000-0000-0000A4550000}"/>
    <cellStyle name="Normal 25 3 3 5" xfId="21924" xr:uid="{00000000-0005-0000-0000-0000A5550000}"/>
    <cellStyle name="Normal 25 3 3 5 2" xfId="21925" xr:uid="{00000000-0005-0000-0000-0000A6550000}"/>
    <cellStyle name="Normal 25 3 3 5 2 2" xfId="21926" xr:uid="{00000000-0005-0000-0000-0000A7550000}"/>
    <cellStyle name="Normal 25 3 3 5 3" xfId="21927" xr:uid="{00000000-0005-0000-0000-0000A8550000}"/>
    <cellStyle name="Normal 25 3 3 6" xfId="21928" xr:uid="{00000000-0005-0000-0000-0000A9550000}"/>
    <cellStyle name="Normal 25 3 3 6 2" xfId="21929" xr:uid="{00000000-0005-0000-0000-0000AA550000}"/>
    <cellStyle name="Normal 25 3 3 7" xfId="21930" xr:uid="{00000000-0005-0000-0000-0000AB550000}"/>
    <cellStyle name="Normal 25 3 3 7 2" xfId="21931" xr:uid="{00000000-0005-0000-0000-0000AC550000}"/>
    <cellStyle name="Normal 25 3 3 8" xfId="21932" xr:uid="{00000000-0005-0000-0000-0000AD550000}"/>
    <cellStyle name="Normal 25 3 4" xfId="21933" xr:uid="{00000000-0005-0000-0000-0000AE550000}"/>
    <cellStyle name="Normal 25 3 4 2" xfId="21934" xr:uid="{00000000-0005-0000-0000-0000AF550000}"/>
    <cellStyle name="Normal 25 3 4 2 2" xfId="21935" xr:uid="{00000000-0005-0000-0000-0000B0550000}"/>
    <cellStyle name="Normal 25 3 4 2 2 2" xfId="21936" xr:uid="{00000000-0005-0000-0000-0000B1550000}"/>
    <cellStyle name="Normal 25 3 4 2 3" xfId="21937" xr:uid="{00000000-0005-0000-0000-0000B2550000}"/>
    <cellStyle name="Normal 25 3 4 3" xfId="21938" xr:uid="{00000000-0005-0000-0000-0000B3550000}"/>
    <cellStyle name="Normal 25 3 4 3 2" xfId="21939" xr:uid="{00000000-0005-0000-0000-0000B4550000}"/>
    <cellStyle name="Normal 25 3 4 3 2 2" xfId="21940" xr:uid="{00000000-0005-0000-0000-0000B5550000}"/>
    <cellStyle name="Normal 25 3 4 3 3" xfId="21941" xr:uid="{00000000-0005-0000-0000-0000B6550000}"/>
    <cellStyle name="Normal 25 3 4 4" xfId="21942" xr:uid="{00000000-0005-0000-0000-0000B7550000}"/>
    <cellStyle name="Normal 25 3 4 4 2" xfId="21943" xr:uid="{00000000-0005-0000-0000-0000B8550000}"/>
    <cellStyle name="Normal 25 3 4 4 2 2" xfId="21944" xr:uid="{00000000-0005-0000-0000-0000B9550000}"/>
    <cellStyle name="Normal 25 3 4 4 3" xfId="21945" xr:uid="{00000000-0005-0000-0000-0000BA550000}"/>
    <cellStyle name="Normal 25 3 4 5" xfId="21946" xr:uid="{00000000-0005-0000-0000-0000BB550000}"/>
    <cellStyle name="Normal 25 3 4 5 2" xfId="21947" xr:uid="{00000000-0005-0000-0000-0000BC550000}"/>
    <cellStyle name="Normal 25 3 4 6" xfId="21948" xr:uid="{00000000-0005-0000-0000-0000BD550000}"/>
    <cellStyle name="Normal 25 3 4 6 2" xfId="21949" xr:uid="{00000000-0005-0000-0000-0000BE550000}"/>
    <cellStyle name="Normal 25 3 4 7" xfId="21950" xr:uid="{00000000-0005-0000-0000-0000BF550000}"/>
    <cellStyle name="Normal 25 3 5" xfId="21951" xr:uid="{00000000-0005-0000-0000-0000C0550000}"/>
    <cellStyle name="Normal 25 3 5 2" xfId="21952" xr:uid="{00000000-0005-0000-0000-0000C1550000}"/>
    <cellStyle name="Normal 25 3 5 2 2" xfId="21953" xr:uid="{00000000-0005-0000-0000-0000C2550000}"/>
    <cellStyle name="Normal 25 3 5 2 2 2" xfId="21954" xr:uid="{00000000-0005-0000-0000-0000C3550000}"/>
    <cellStyle name="Normal 25 3 5 2 3" xfId="21955" xr:uid="{00000000-0005-0000-0000-0000C4550000}"/>
    <cellStyle name="Normal 25 3 5 3" xfId="21956" xr:uid="{00000000-0005-0000-0000-0000C5550000}"/>
    <cellStyle name="Normal 25 3 5 3 2" xfId="21957" xr:uid="{00000000-0005-0000-0000-0000C6550000}"/>
    <cellStyle name="Normal 25 3 5 3 2 2" xfId="21958" xr:uid="{00000000-0005-0000-0000-0000C7550000}"/>
    <cellStyle name="Normal 25 3 5 3 3" xfId="21959" xr:uid="{00000000-0005-0000-0000-0000C8550000}"/>
    <cellStyle name="Normal 25 3 5 4" xfId="21960" xr:uid="{00000000-0005-0000-0000-0000C9550000}"/>
    <cellStyle name="Normal 25 3 5 4 2" xfId="21961" xr:uid="{00000000-0005-0000-0000-0000CA550000}"/>
    <cellStyle name="Normal 25 3 5 4 2 2" xfId="21962" xr:uid="{00000000-0005-0000-0000-0000CB550000}"/>
    <cellStyle name="Normal 25 3 5 4 3" xfId="21963" xr:uid="{00000000-0005-0000-0000-0000CC550000}"/>
    <cellStyle name="Normal 25 3 5 5" xfId="21964" xr:uid="{00000000-0005-0000-0000-0000CD550000}"/>
    <cellStyle name="Normal 25 3 5 5 2" xfId="21965" xr:uid="{00000000-0005-0000-0000-0000CE550000}"/>
    <cellStyle name="Normal 25 3 5 6" xfId="21966" xr:uid="{00000000-0005-0000-0000-0000CF550000}"/>
    <cellStyle name="Normal 25 3 5 6 2" xfId="21967" xr:uid="{00000000-0005-0000-0000-0000D0550000}"/>
    <cellStyle name="Normal 25 3 5 7" xfId="21968" xr:uid="{00000000-0005-0000-0000-0000D1550000}"/>
    <cellStyle name="Normal 25 3 6" xfId="21969" xr:uid="{00000000-0005-0000-0000-0000D2550000}"/>
    <cellStyle name="Normal 25 3 6 2" xfId="21970" xr:uid="{00000000-0005-0000-0000-0000D3550000}"/>
    <cellStyle name="Normal 25 3 6 2 2" xfId="21971" xr:uid="{00000000-0005-0000-0000-0000D4550000}"/>
    <cellStyle name="Normal 25 3 6 3" xfId="21972" xr:uid="{00000000-0005-0000-0000-0000D5550000}"/>
    <cellStyle name="Normal 25 3 7" xfId="21973" xr:uid="{00000000-0005-0000-0000-0000D6550000}"/>
    <cellStyle name="Normal 25 3 7 2" xfId="21974" xr:uid="{00000000-0005-0000-0000-0000D7550000}"/>
    <cellStyle name="Normal 25 3 7 2 2" xfId="21975" xr:uid="{00000000-0005-0000-0000-0000D8550000}"/>
    <cellStyle name="Normal 25 3 7 3" xfId="21976" xr:uid="{00000000-0005-0000-0000-0000D9550000}"/>
    <cellStyle name="Normal 25 3 8" xfId="21977" xr:uid="{00000000-0005-0000-0000-0000DA550000}"/>
    <cellStyle name="Normal 25 3 8 2" xfId="21978" xr:uid="{00000000-0005-0000-0000-0000DB550000}"/>
    <cellStyle name="Normal 25 3 8 2 2" xfId="21979" xr:uid="{00000000-0005-0000-0000-0000DC550000}"/>
    <cellStyle name="Normal 25 3 8 3" xfId="21980" xr:uid="{00000000-0005-0000-0000-0000DD550000}"/>
    <cellStyle name="Normal 25 3 9" xfId="21981" xr:uid="{00000000-0005-0000-0000-0000DE550000}"/>
    <cellStyle name="Normal 25 3 9 2" xfId="21982" xr:uid="{00000000-0005-0000-0000-0000DF550000}"/>
    <cellStyle name="Normal 25 4" xfId="21983" xr:uid="{00000000-0005-0000-0000-0000E0550000}"/>
    <cellStyle name="Normal 25 4 2" xfId="21984" xr:uid="{00000000-0005-0000-0000-0000E1550000}"/>
    <cellStyle name="Normal 25 4 2 2" xfId="21985" xr:uid="{00000000-0005-0000-0000-0000E2550000}"/>
    <cellStyle name="Normal 25 4 2 2 2" xfId="21986" xr:uid="{00000000-0005-0000-0000-0000E3550000}"/>
    <cellStyle name="Normal 25 4 2 2 2 2" xfId="21987" xr:uid="{00000000-0005-0000-0000-0000E4550000}"/>
    <cellStyle name="Normal 25 4 2 2 3" xfId="21988" xr:uid="{00000000-0005-0000-0000-0000E5550000}"/>
    <cellStyle name="Normal 25 4 2 3" xfId="21989" xr:uid="{00000000-0005-0000-0000-0000E6550000}"/>
    <cellStyle name="Normal 25 4 2 3 2" xfId="21990" xr:uid="{00000000-0005-0000-0000-0000E7550000}"/>
    <cellStyle name="Normal 25 4 2 3 2 2" xfId="21991" xr:uid="{00000000-0005-0000-0000-0000E8550000}"/>
    <cellStyle name="Normal 25 4 2 3 3" xfId="21992" xr:uid="{00000000-0005-0000-0000-0000E9550000}"/>
    <cellStyle name="Normal 25 4 2 4" xfId="21993" xr:uid="{00000000-0005-0000-0000-0000EA550000}"/>
    <cellStyle name="Normal 25 4 2 4 2" xfId="21994" xr:uid="{00000000-0005-0000-0000-0000EB550000}"/>
    <cellStyle name="Normal 25 4 2 4 2 2" xfId="21995" xr:uid="{00000000-0005-0000-0000-0000EC550000}"/>
    <cellStyle name="Normal 25 4 2 4 3" xfId="21996" xr:uid="{00000000-0005-0000-0000-0000ED550000}"/>
    <cellStyle name="Normal 25 4 2 5" xfId="21997" xr:uid="{00000000-0005-0000-0000-0000EE550000}"/>
    <cellStyle name="Normal 25 4 2 5 2" xfId="21998" xr:uid="{00000000-0005-0000-0000-0000EF550000}"/>
    <cellStyle name="Normal 25 4 2 6" xfId="21999" xr:uid="{00000000-0005-0000-0000-0000F0550000}"/>
    <cellStyle name="Normal 25 4 2 6 2" xfId="22000" xr:uid="{00000000-0005-0000-0000-0000F1550000}"/>
    <cellStyle name="Normal 25 4 2 7" xfId="22001" xr:uid="{00000000-0005-0000-0000-0000F2550000}"/>
    <cellStyle name="Normal 25 4 3" xfId="22002" xr:uid="{00000000-0005-0000-0000-0000F3550000}"/>
    <cellStyle name="Normal 25 4 3 2" xfId="22003" xr:uid="{00000000-0005-0000-0000-0000F4550000}"/>
    <cellStyle name="Normal 25 4 3 2 2" xfId="22004" xr:uid="{00000000-0005-0000-0000-0000F5550000}"/>
    <cellStyle name="Normal 25 4 3 2 2 2" xfId="22005" xr:uid="{00000000-0005-0000-0000-0000F6550000}"/>
    <cellStyle name="Normal 25 4 3 2 3" xfId="22006" xr:uid="{00000000-0005-0000-0000-0000F7550000}"/>
    <cellStyle name="Normal 25 4 3 3" xfId="22007" xr:uid="{00000000-0005-0000-0000-0000F8550000}"/>
    <cellStyle name="Normal 25 4 3 3 2" xfId="22008" xr:uid="{00000000-0005-0000-0000-0000F9550000}"/>
    <cellStyle name="Normal 25 4 3 3 2 2" xfId="22009" xr:uid="{00000000-0005-0000-0000-0000FA550000}"/>
    <cellStyle name="Normal 25 4 3 3 3" xfId="22010" xr:uid="{00000000-0005-0000-0000-0000FB550000}"/>
    <cellStyle name="Normal 25 4 3 4" xfId="22011" xr:uid="{00000000-0005-0000-0000-0000FC550000}"/>
    <cellStyle name="Normal 25 4 3 4 2" xfId="22012" xr:uid="{00000000-0005-0000-0000-0000FD550000}"/>
    <cellStyle name="Normal 25 4 3 4 2 2" xfId="22013" xr:uid="{00000000-0005-0000-0000-0000FE550000}"/>
    <cellStyle name="Normal 25 4 3 4 3" xfId="22014" xr:uid="{00000000-0005-0000-0000-0000FF550000}"/>
    <cellStyle name="Normal 25 4 3 5" xfId="22015" xr:uid="{00000000-0005-0000-0000-000000560000}"/>
    <cellStyle name="Normal 25 4 3 5 2" xfId="22016" xr:uid="{00000000-0005-0000-0000-000001560000}"/>
    <cellStyle name="Normal 25 4 3 6" xfId="22017" xr:uid="{00000000-0005-0000-0000-000002560000}"/>
    <cellStyle name="Normal 25 4 3 6 2" xfId="22018" xr:uid="{00000000-0005-0000-0000-000003560000}"/>
    <cellStyle name="Normal 25 4 3 7" xfId="22019" xr:uid="{00000000-0005-0000-0000-000004560000}"/>
    <cellStyle name="Normal 25 4 4" xfId="22020" xr:uid="{00000000-0005-0000-0000-000005560000}"/>
    <cellStyle name="Normal 25 4 4 2" xfId="22021" xr:uid="{00000000-0005-0000-0000-000006560000}"/>
    <cellStyle name="Normal 25 4 4 2 2" xfId="22022" xr:uid="{00000000-0005-0000-0000-000007560000}"/>
    <cellStyle name="Normal 25 4 4 3" xfId="22023" xr:uid="{00000000-0005-0000-0000-000008560000}"/>
    <cellStyle name="Normal 25 4 5" xfId="22024" xr:uid="{00000000-0005-0000-0000-000009560000}"/>
    <cellStyle name="Normal 25 4 5 2" xfId="22025" xr:uid="{00000000-0005-0000-0000-00000A560000}"/>
    <cellStyle name="Normal 25 4 5 2 2" xfId="22026" xr:uid="{00000000-0005-0000-0000-00000B560000}"/>
    <cellStyle name="Normal 25 4 5 3" xfId="22027" xr:uid="{00000000-0005-0000-0000-00000C560000}"/>
    <cellStyle name="Normal 25 4 6" xfId="22028" xr:uid="{00000000-0005-0000-0000-00000D560000}"/>
    <cellStyle name="Normal 25 4 6 2" xfId="22029" xr:uid="{00000000-0005-0000-0000-00000E560000}"/>
    <cellStyle name="Normal 25 4 6 2 2" xfId="22030" xr:uid="{00000000-0005-0000-0000-00000F560000}"/>
    <cellStyle name="Normal 25 4 6 3" xfId="22031" xr:uid="{00000000-0005-0000-0000-000010560000}"/>
    <cellStyle name="Normal 25 4 7" xfId="22032" xr:uid="{00000000-0005-0000-0000-000011560000}"/>
    <cellStyle name="Normal 25 4 7 2" xfId="22033" xr:uid="{00000000-0005-0000-0000-000012560000}"/>
    <cellStyle name="Normal 25 4 8" xfId="22034" xr:uid="{00000000-0005-0000-0000-000013560000}"/>
    <cellStyle name="Normal 25 4 8 2" xfId="22035" xr:uid="{00000000-0005-0000-0000-000014560000}"/>
    <cellStyle name="Normal 25 4 9" xfId="22036" xr:uid="{00000000-0005-0000-0000-000015560000}"/>
    <cellStyle name="Normal 25 5" xfId="22037" xr:uid="{00000000-0005-0000-0000-000016560000}"/>
    <cellStyle name="Normal 25 5 2" xfId="22038" xr:uid="{00000000-0005-0000-0000-000017560000}"/>
    <cellStyle name="Normal 25 5 2 2" xfId="22039" xr:uid="{00000000-0005-0000-0000-000018560000}"/>
    <cellStyle name="Normal 25 5 2 2 2" xfId="22040" xr:uid="{00000000-0005-0000-0000-000019560000}"/>
    <cellStyle name="Normal 25 5 2 2 2 2" xfId="22041" xr:uid="{00000000-0005-0000-0000-00001A560000}"/>
    <cellStyle name="Normal 25 5 2 2 3" xfId="22042" xr:uid="{00000000-0005-0000-0000-00001B560000}"/>
    <cellStyle name="Normal 25 5 2 3" xfId="22043" xr:uid="{00000000-0005-0000-0000-00001C560000}"/>
    <cellStyle name="Normal 25 5 2 3 2" xfId="22044" xr:uid="{00000000-0005-0000-0000-00001D560000}"/>
    <cellStyle name="Normal 25 5 2 3 2 2" xfId="22045" xr:uid="{00000000-0005-0000-0000-00001E560000}"/>
    <cellStyle name="Normal 25 5 2 3 3" xfId="22046" xr:uid="{00000000-0005-0000-0000-00001F560000}"/>
    <cellStyle name="Normal 25 5 2 4" xfId="22047" xr:uid="{00000000-0005-0000-0000-000020560000}"/>
    <cellStyle name="Normal 25 5 2 4 2" xfId="22048" xr:uid="{00000000-0005-0000-0000-000021560000}"/>
    <cellStyle name="Normal 25 5 2 4 2 2" xfId="22049" xr:uid="{00000000-0005-0000-0000-000022560000}"/>
    <cellStyle name="Normal 25 5 2 4 3" xfId="22050" xr:uid="{00000000-0005-0000-0000-000023560000}"/>
    <cellStyle name="Normal 25 5 2 5" xfId="22051" xr:uid="{00000000-0005-0000-0000-000024560000}"/>
    <cellStyle name="Normal 25 5 2 5 2" xfId="22052" xr:uid="{00000000-0005-0000-0000-000025560000}"/>
    <cellStyle name="Normal 25 5 2 6" xfId="22053" xr:uid="{00000000-0005-0000-0000-000026560000}"/>
    <cellStyle name="Normal 25 5 2 6 2" xfId="22054" xr:uid="{00000000-0005-0000-0000-000027560000}"/>
    <cellStyle name="Normal 25 5 2 7" xfId="22055" xr:uid="{00000000-0005-0000-0000-000028560000}"/>
    <cellStyle name="Normal 25 5 3" xfId="22056" xr:uid="{00000000-0005-0000-0000-000029560000}"/>
    <cellStyle name="Normal 25 5 3 2" xfId="22057" xr:uid="{00000000-0005-0000-0000-00002A560000}"/>
    <cellStyle name="Normal 25 5 3 2 2" xfId="22058" xr:uid="{00000000-0005-0000-0000-00002B560000}"/>
    <cellStyle name="Normal 25 5 3 3" xfId="22059" xr:uid="{00000000-0005-0000-0000-00002C560000}"/>
    <cellStyle name="Normal 25 5 4" xfId="22060" xr:uid="{00000000-0005-0000-0000-00002D560000}"/>
    <cellStyle name="Normal 25 5 4 2" xfId="22061" xr:uid="{00000000-0005-0000-0000-00002E560000}"/>
    <cellStyle name="Normal 25 5 4 2 2" xfId="22062" xr:uid="{00000000-0005-0000-0000-00002F560000}"/>
    <cellStyle name="Normal 25 5 4 3" xfId="22063" xr:uid="{00000000-0005-0000-0000-000030560000}"/>
    <cellStyle name="Normal 25 5 5" xfId="22064" xr:uid="{00000000-0005-0000-0000-000031560000}"/>
    <cellStyle name="Normal 25 5 5 2" xfId="22065" xr:uid="{00000000-0005-0000-0000-000032560000}"/>
    <cellStyle name="Normal 25 5 5 2 2" xfId="22066" xr:uid="{00000000-0005-0000-0000-000033560000}"/>
    <cellStyle name="Normal 25 5 5 3" xfId="22067" xr:uid="{00000000-0005-0000-0000-000034560000}"/>
    <cellStyle name="Normal 25 5 6" xfId="22068" xr:uid="{00000000-0005-0000-0000-000035560000}"/>
    <cellStyle name="Normal 25 5 6 2" xfId="22069" xr:uid="{00000000-0005-0000-0000-000036560000}"/>
    <cellStyle name="Normal 25 5 7" xfId="22070" xr:uid="{00000000-0005-0000-0000-000037560000}"/>
    <cellStyle name="Normal 25 5 7 2" xfId="22071" xr:uid="{00000000-0005-0000-0000-000038560000}"/>
    <cellStyle name="Normal 25 5 8" xfId="22072" xr:uid="{00000000-0005-0000-0000-000039560000}"/>
    <cellStyle name="Normal 25 6" xfId="22073" xr:uid="{00000000-0005-0000-0000-00003A560000}"/>
    <cellStyle name="Normal 25 6 2" xfId="22074" xr:uid="{00000000-0005-0000-0000-00003B560000}"/>
    <cellStyle name="Normal 25 6 2 2" xfId="22075" xr:uid="{00000000-0005-0000-0000-00003C560000}"/>
    <cellStyle name="Normal 25 6 2 2 2" xfId="22076" xr:uid="{00000000-0005-0000-0000-00003D560000}"/>
    <cellStyle name="Normal 25 6 2 3" xfId="22077" xr:uid="{00000000-0005-0000-0000-00003E560000}"/>
    <cellStyle name="Normal 25 6 3" xfId="22078" xr:uid="{00000000-0005-0000-0000-00003F560000}"/>
    <cellStyle name="Normal 25 6 3 2" xfId="22079" xr:uid="{00000000-0005-0000-0000-000040560000}"/>
    <cellStyle name="Normal 25 6 3 2 2" xfId="22080" xr:uid="{00000000-0005-0000-0000-000041560000}"/>
    <cellStyle name="Normal 25 6 3 3" xfId="22081" xr:uid="{00000000-0005-0000-0000-000042560000}"/>
    <cellStyle name="Normal 25 6 4" xfId="22082" xr:uid="{00000000-0005-0000-0000-000043560000}"/>
    <cellStyle name="Normal 25 6 4 2" xfId="22083" xr:uid="{00000000-0005-0000-0000-000044560000}"/>
    <cellStyle name="Normal 25 6 4 2 2" xfId="22084" xr:uid="{00000000-0005-0000-0000-000045560000}"/>
    <cellStyle name="Normal 25 6 4 3" xfId="22085" xr:uid="{00000000-0005-0000-0000-000046560000}"/>
    <cellStyle name="Normal 25 6 5" xfId="22086" xr:uid="{00000000-0005-0000-0000-000047560000}"/>
    <cellStyle name="Normal 25 6 5 2" xfId="22087" xr:uid="{00000000-0005-0000-0000-000048560000}"/>
    <cellStyle name="Normal 25 6 6" xfId="22088" xr:uid="{00000000-0005-0000-0000-000049560000}"/>
    <cellStyle name="Normal 25 6 6 2" xfId="22089" xr:uid="{00000000-0005-0000-0000-00004A560000}"/>
    <cellStyle name="Normal 25 6 7" xfId="22090" xr:uid="{00000000-0005-0000-0000-00004B560000}"/>
    <cellStyle name="Normal 25 7" xfId="22091" xr:uid="{00000000-0005-0000-0000-00004C560000}"/>
    <cellStyle name="Normal 25 7 2" xfId="22092" xr:uid="{00000000-0005-0000-0000-00004D560000}"/>
    <cellStyle name="Normal 25 7 2 2" xfId="22093" xr:uid="{00000000-0005-0000-0000-00004E560000}"/>
    <cellStyle name="Normal 25 7 2 2 2" xfId="22094" xr:uid="{00000000-0005-0000-0000-00004F560000}"/>
    <cellStyle name="Normal 25 7 2 3" xfId="22095" xr:uid="{00000000-0005-0000-0000-000050560000}"/>
    <cellStyle name="Normal 25 7 3" xfId="22096" xr:uid="{00000000-0005-0000-0000-000051560000}"/>
    <cellStyle name="Normal 25 7 3 2" xfId="22097" xr:uid="{00000000-0005-0000-0000-000052560000}"/>
    <cellStyle name="Normal 25 7 3 2 2" xfId="22098" xr:uid="{00000000-0005-0000-0000-000053560000}"/>
    <cellStyle name="Normal 25 7 3 3" xfId="22099" xr:uid="{00000000-0005-0000-0000-000054560000}"/>
    <cellStyle name="Normal 25 7 4" xfId="22100" xr:uid="{00000000-0005-0000-0000-000055560000}"/>
    <cellStyle name="Normal 25 7 4 2" xfId="22101" xr:uid="{00000000-0005-0000-0000-000056560000}"/>
    <cellStyle name="Normal 25 7 4 2 2" xfId="22102" xr:uid="{00000000-0005-0000-0000-000057560000}"/>
    <cellStyle name="Normal 25 7 4 3" xfId="22103" xr:uid="{00000000-0005-0000-0000-000058560000}"/>
    <cellStyle name="Normal 25 7 5" xfId="22104" xr:uid="{00000000-0005-0000-0000-000059560000}"/>
    <cellStyle name="Normal 25 7 5 2" xfId="22105" xr:uid="{00000000-0005-0000-0000-00005A560000}"/>
    <cellStyle name="Normal 25 7 6" xfId="22106" xr:uid="{00000000-0005-0000-0000-00005B560000}"/>
    <cellStyle name="Normal 25 7 6 2" xfId="22107" xr:uid="{00000000-0005-0000-0000-00005C560000}"/>
    <cellStyle name="Normal 25 7 7" xfId="22108" xr:uid="{00000000-0005-0000-0000-00005D560000}"/>
    <cellStyle name="Normal 25 8" xfId="22109" xr:uid="{00000000-0005-0000-0000-00005E560000}"/>
    <cellStyle name="Normal 25 8 2" xfId="22110" xr:uid="{00000000-0005-0000-0000-00005F560000}"/>
    <cellStyle name="Normal 25 8 2 2" xfId="22111" xr:uid="{00000000-0005-0000-0000-000060560000}"/>
    <cellStyle name="Normal 25 8 3" xfId="22112" xr:uid="{00000000-0005-0000-0000-000061560000}"/>
    <cellStyle name="Normal 25 9" xfId="22113" xr:uid="{00000000-0005-0000-0000-000062560000}"/>
    <cellStyle name="Normal 25 9 2" xfId="22114" xr:uid="{00000000-0005-0000-0000-000063560000}"/>
    <cellStyle name="Normal 25 9 2 2" xfId="22115" xr:uid="{00000000-0005-0000-0000-000064560000}"/>
    <cellStyle name="Normal 25 9 3" xfId="22116" xr:uid="{00000000-0005-0000-0000-000065560000}"/>
    <cellStyle name="Normal 25_Confidential Information" xfId="22117" xr:uid="{00000000-0005-0000-0000-000066560000}"/>
    <cellStyle name="Normal 26" xfId="22118" xr:uid="{00000000-0005-0000-0000-000067560000}"/>
    <cellStyle name="Normal 26 10" xfId="22119" xr:uid="{00000000-0005-0000-0000-000068560000}"/>
    <cellStyle name="Normal 26 10 2" xfId="22120" xr:uid="{00000000-0005-0000-0000-000069560000}"/>
    <cellStyle name="Normal 26 10 2 2" xfId="22121" xr:uid="{00000000-0005-0000-0000-00006A560000}"/>
    <cellStyle name="Normal 26 10 3" xfId="22122" xr:uid="{00000000-0005-0000-0000-00006B560000}"/>
    <cellStyle name="Normal 26 11" xfId="22123" xr:uid="{00000000-0005-0000-0000-00006C560000}"/>
    <cellStyle name="Normal 26 11 2" xfId="22124" xr:uid="{00000000-0005-0000-0000-00006D560000}"/>
    <cellStyle name="Normal 26 12" xfId="22125" xr:uid="{00000000-0005-0000-0000-00006E560000}"/>
    <cellStyle name="Normal 26 12 2" xfId="22126" xr:uid="{00000000-0005-0000-0000-00006F560000}"/>
    <cellStyle name="Normal 26 13" xfId="22127" xr:uid="{00000000-0005-0000-0000-000070560000}"/>
    <cellStyle name="Normal 26 2" xfId="22128" xr:uid="{00000000-0005-0000-0000-000071560000}"/>
    <cellStyle name="Normal 26 2 10" xfId="22129" xr:uid="{00000000-0005-0000-0000-000072560000}"/>
    <cellStyle name="Normal 26 2 10 2" xfId="22130" xr:uid="{00000000-0005-0000-0000-000073560000}"/>
    <cellStyle name="Normal 26 2 11" xfId="22131" xr:uid="{00000000-0005-0000-0000-000074560000}"/>
    <cellStyle name="Normal 26 2 2" xfId="22132" xr:uid="{00000000-0005-0000-0000-000075560000}"/>
    <cellStyle name="Normal 26 2 2 2" xfId="22133" xr:uid="{00000000-0005-0000-0000-000076560000}"/>
    <cellStyle name="Normal 26 2 2 2 2" xfId="22134" xr:uid="{00000000-0005-0000-0000-000077560000}"/>
    <cellStyle name="Normal 26 2 2 2 2 2" xfId="22135" xr:uid="{00000000-0005-0000-0000-000078560000}"/>
    <cellStyle name="Normal 26 2 2 2 2 2 2" xfId="22136" xr:uid="{00000000-0005-0000-0000-000079560000}"/>
    <cellStyle name="Normal 26 2 2 2 2 3" xfId="22137" xr:uid="{00000000-0005-0000-0000-00007A560000}"/>
    <cellStyle name="Normal 26 2 2 2 3" xfId="22138" xr:uid="{00000000-0005-0000-0000-00007B560000}"/>
    <cellStyle name="Normal 26 2 2 2 3 2" xfId="22139" xr:uid="{00000000-0005-0000-0000-00007C560000}"/>
    <cellStyle name="Normal 26 2 2 2 3 2 2" xfId="22140" xr:uid="{00000000-0005-0000-0000-00007D560000}"/>
    <cellStyle name="Normal 26 2 2 2 3 3" xfId="22141" xr:uid="{00000000-0005-0000-0000-00007E560000}"/>
    <cellStyle name="Normal 26 2 2 2 4" xfId="22142" xr:uid="{00000000-0005-0000-0000-00007F560000}"/>
    <cellStyle name="Normal 26 2 2 2 4 2" xfId="22143" xr:uid="{00000000-0005-0000-0000-000080560000}"/>
    <cellStyle name="Normal 26 2 2 2 4 2 2" xfId="22144" xr:uid="{00000000-0005-0000-0000-000081560000}"/>
    <cellStyle name="Normal 26 2 2 2 4 3" xfId="22145" xr:uid="{00000000-0005-0000-0000-000082560000}"/>
    <cellStyle name="Normal 26 2 2 2 5" xfId="22146" xr:uid="{00000000-0005-0000-0000-000083560000}"/>
    <cellStyle name="Normal 26 2 2 2 5 2" xfId="22147" xr:uid="{00000000-0005-0000-0000-000084560000}"/>
    <cellStyle name="Normal 26 2 2 2 6" xfId="22148" xr:uid="{00000000-0005-0000-0000-000085560000}"/>
    <cellStyle name="Normal 26 2 2 2 6 2" xfId="22149" xr:uid="{00000000-0005-0000-0000-000086560000}"/>
    <cellStyle name="Normal 26 2 2 2 7" xfId="22150" xr:uid="{00000000-0005-0000-0000-000087560000}"/>
    <cellStyle name="Normal 26 2 2 3" xfId="22151" xr:uid="{00000000-0005-0000-0000-000088560000}"/>
    <cellStyle name="Normal 26 2 2 3 2" xfId="22152" xr:uid="{00000000-0005-0000-0000-000089560000}"/>
    <cellStyle name="Normal 26 2 2 3 2 2" xfId="22153" xr:uid="{00000000-0005-0000-0000-00008A560000}"/>
    <cellStyle name="Normal 26 2 2 3 2 2 2" xfId="22154" xr:uid="{00000000-0005-0000-0000-00008B560000}"/>
    <cellStyle name="Normal 26 2 2 3 2 3" xfId="22155" xr:uid="{00000000-0005-0000-0000-00008C560000}"/>
    <cellStyle name="Normal 26 2 2 3 3" xfId="22156" xr:uid="{00000000-0005-0000-0000-00008D560000}"/>
    <cellStyle name="Normal 26 2 2 3 3 2" xfId="22157" xr:uid="{00000000-0005-0000-0000-00008E560000}"/>
    <cellStyle name="Normal 26 2 2 3 3 2 2" xfId="22158" xr:uid="{00000000-0005-0000-0000-00008F560000}"/>
    <cellStyle name="Normal 26 2 2 3 3 3" xfId="22159" xr:uid="{00000000-0005-0000-0000-000090560000}"/>
    <cellStyle name="Normal 26 2 2 3 4" xfId="22160" xr:uid="{00000000-0005-0000-0000-000091560000}"/>
    <cellStyle name="Normal 26 2 2 3 4 2" xfId="22161" xr:uid="{00000000-0005-0000-0000-000092560000}"/>
    <cellStyle name="Normal 26 2 2 3 4 2 2" xfId="22162" xr:uid="{00000000-0005-0000-0000-000093560000}"/>
    <cellStyle name="Normal 26 2 2 3 4 3" xfId="22163" xr:uid="{00000000-0005-0000-0000-000094560000}"/>
    <cellStyle name="Normal 26 2 2 3 5" xfId="22164" xr:uid="{00000000-0005-0000-0000-000095560000}"/>
    <cellStyle name="Normal 26 2 2 3 5 2" xfId="22165" xr:uid="{00000000-0005-0000-0000-000096560000}"/>
    <cellStyle name="Normal 26 2 2 3 6" xfId="22166" xr:uid="{00000000-0005-0000-0000-000097560000}"/>
    <cellStyle name="Normal 26 2 2 3 6 2" xfId="22167" xr:uid="{00000000-0005-0000-0000-000098560000}"/>
    <cellStyle name="Normal 26 2 2 3 7" xfId="22168" xr:uid="{00000000-0005-0000-0000-000099560000}"/>
    <cellStyle name="Normal 26 2 2 4" xfId="22169" xr:uid="{00000000-0005-0000-0000-00009A560000}"/>
    <cellStyle name="Normal 26 2 2 4 2" xfId="22170" xr:uid="{00000000-0005-0000-0000-00009B560000}"/>
    <cellStyle name="Normal 26 2 2 4 2 2" xfId="22171" xr:uid="{00000000-0005-0000-0000-00009C560000}"/>
    <cellStyle name="Normal 26 2 2 4 3" xfId="22172" xr:uid="{00000000-0005-0000-0000-00009D560000}"/>
    <cellStyle name="Normal 26 2 2 5" xfId="22173" xr:uid="{00000000-0005-0000-0000-00009E560000}"/>
    <cellStyle name="Normal 26 2 2 5 2" xfId="22174" xr:uid="{00000000-0005-0000-0000-00009F560000}"/>
    <cellStyle name="Normal 26 2 2 5 2 2" xfId="22175" xr:uid="{00000000-0005-0000-0000-0000A0560000}"/>
    <cellStyle name="Normal 26 2 2 5 3" xfId="22176" xr:uid="{00000000-0005-0000-0000-0000A1560000}"/>
    <cellStyle name="Normal 26 2 2 6" xfId="22177" xr:uid="{00000000-0005-0000-0000-0000A2560000}"/>
    <cellStyle name="Normal 26 2 2 6 2" xfId="22178" xr:uid="{00000000-0005-0000-0000-0000A3560000}"/>
    <cellStyle name="Normal 26 2 2 6 2 2" xfId="22179" xr:uid="{00000000-0005-0000-0000-0000A4560000}"/>
    <cellStyle name="Normal 26 2 2 6 3" xfId="22180" xr:uid="{00000000-0005-0000-0000-0000A5560000}"/>
    <cellStyle name="Normal 26 2 2 7" xfId="22181" xr:uid="{00000000-0005-0000-0000-0000A6560000}"/>
    <cellStyle name="Normal 26 2 2 7 2" xfId="22182" xr:uid="{00000000-0005-0000-0000-0000A7560000}"/>
    <cellStyle name="Normal 26 2 2 8" xfId="22183" xr:uid="{00000000-0005-0000-0000-0000A8560000}"/>
    <cellStyle name="Normal 26 2 2 8 2" xfId="22184" xr:uid="{00000000-0005-0000-0000-0000A9560000}"/>
    <cellStyle name="Normal 26 2 2 9" xfId="22185" xr:uid="{00000000-0005-0000-0000-0000AA560000}"/>
    <cellStyle name="Normal 26 2 3" xfId="22186" xr:uid="{00000000-0005-0000-0000-0000AB560000}"/>
    <cellStyle name="Normal 26 2 3 2" xfId="22187" xr:uid="{00000000-0005-0000-0000-0000AC560000}"/>
    <cellStyle name="Normal 26 2 3 2 2" xfId="22188" xr:uid="{00000000-0005-0000-0000-0000AD560000}"/>
    <cellStyle name="Normal 26 2 3 2 2 2" xfId="22189" xr:uid="{00000000-0005-0000-0000-0000AE560000}"/>
    <cellStyle name="Normal 26 2 3 2 2 2 2" xfId="22190" xr:uid="{00000000-0005-0000-0000-0000AF560000}"/>
    <cellStyle name="Normal 26 2 3 2 2 3" xfId="22191" xr:uid="{00000000-0005-0000-0000-0000B0560000}"/>
    <cellStyle name="Normal 26 2 3 2 3" xfId="22192" xr:uid="{00000000-0005-0000-0000-0000B1560000}"/>
    <cellStyle name="Normal 26 2 3 2 3 2" xfId="22193" xr:uid="{00000000-0005-0000-0000-0000B2560000}"/>
    <cellStyle name="Normal 26 2 3 2 3 2 2" xfId="22194" xr:uid="{00000000-0005-0000-0000-0000B3560000}"/>
    <cellStyle name="Normal 26 2 3 2 3 3" xfId="22195" xr:uid="{00000000-0005-0000-0000-0000B4560000}"/>
    <cellStyle name="Normal 26 2 3 2 4" xfId="22196" xr:uid="{00000000-0005-0000-0000-0000B5560000}"/>
    <cellStyle name="Normal 26 2 3 2 4 2" xfId="22197" xr:uid="{00000000-0005-0000-0000-0000B6560000}"/>
    <cellStyle name="Normal 26 2 3 2 4 2 2" xfId="22198" xr:uid="{00000000-0005-0000-0000-0000B7560000}"/>
    <cellStyle name="Normal 26 2 3 2 4 3" xfId="22199" xr:uid="{00000000-0005-0000-0000-0000B8560000}"/>
    <cellStyle name="Normal 26 2 3 2 5" xfId="22200" xr:uid="{00000000-0005-0000-0000-0000B9560000}"/>
    <cellStyle name="Normal 26 2 3 2 5 2" xfId="22201" xr:uid="{00000000-0005-0000-0000-0000BA560000}"/>
    <cellStyle name="Normal 26 2 3 2 6" xfId="22202" xr:uid="{00000000-0005-0000-0000-0000BB560000}"/>
    <cellStyle name="Normal 26 2 3 2 6 2" xfId="22203" xr:uid="{00000000-0005-0000-0000-0000BC560000}"/>
    <cellStyle name="Normal 26 2 3 2 7" xfId="22204" xr:uid="{00000000-0005-0000-0000-0000BD560000}"/>
    <cellStyle name="Normal 26 2 3 3" xfId="22205" xr:uid="{00000000-0005-0000-0000-0000BE560000}"/>
    <cellStyle name="Normal 26 2 3 3 2" xfId="22206" xr:uid="{00000000-0005-0000-0000-0000BF560000}"/>
    <cellStyle name="Normal 26 2 3 3 2 2" xfId="22207" xr:uid="{00000000-0005-0000-0000-0000C0560000}"/>
    <cellStyle name="Normal 26 2 3 3 3" xfId="22208" xr:uid="{00000000-0005-0000-0000-0000C1560000}"/>
    <cellStyle name="Normal 26 2 3 4" xfId="22209" xr:uid="{00000000-0005-0000-0000-0000C2560000}"/>
    <cellStyle name="Normal 26 2 3 4 2" xfId="22210" xr:uid="{00000000-0005-0000-0000-0000C3560000}"/>
    <cellStyle name="Normal 26 2 3 4 2 2" xfId="22211" xr:uid="{00000000-0005-0000-0000-0000C4560000}"/>
    <cellStyle name="Normal 26 2 3 4 3" xfId="22212" xr:uid="{00000000-0005-0000-0000-0000C5560000}"/>
    <cellStyle name="Normal 26 2 3 5" xfId="22213" xr:uid="{00000000-0005-0000-0000-0000C6560000}"/>
    <cellStyle name="Normal 26 2 3 5 2" xfId="22214" xr:uid="{00000000-0005-0000-0000-0000C7560000}"/>
    <cellStyle name="Normal 26 2 3 5 2 2" xfId="22215" xr:uid="{00000000-0005-0000-0000-0000C8560000}"/>
    <cellStyle name="Normal 26 2 3 5 3" xfId="22216" xr:uid="{00000000-0005-0000-0000-0000C9560000}"/>
    <cellStyle name="Normal 26 2 3 6" xfId="22217" xr:uid="{00000000-0005-0000-0000-0000CA560000}"/>
    <cellStyle name="Normal 26 2 3 6 2" xfId="22218" xr:uid="{00000000-0005-0000-0000-0000CB560000}"/>
    <cellStyle name="Normal 26 2 3 7" xfId="22219" xr:uid="{00000000-0005-0000-0000-0000CC560000}"/>
    <cellStyle name="Normal 26 2 3 7 2" xfId="22220" xr:uid="{00000000-0005-0000-0000-0000CD560000}"/>
    <cellStyle name="Normal 26 2 3 8" xfId="22221" xr:uid="{00000000-0005-0000-0000-0000CE560000}"/>
    <cellStyle name="Normal 26 2 4" xfId="22222" xr:uid="{00000000-0005-0000-0000-0000CF560000}"/>
    <cellStyle name="Normal 26 2 4 2" xfId="22223" xr:uid="{00000000-0005-0000-0000-0000D0560000}"/>
    <cellStyle name="Normal 26 2 4 2 2" xfId="22224" xr:uid="{00000000-0005-0000-0000-0000D1560000}"/>
    <cellStyle name="Normal 26 2 4 2 2 2" xfId="22225" xr:uid="{00000000-0005-0000-0000-0000D2560000}"/>
    <cellStyle name="Normal 26 2 4 2 3" xfId="22226" xr:uid="{00000000-0005-0000-0000-0000D3560000}"/>
    <cellStyle name="Normal 26 2 4 3" xfId="22227" xr:uid="{00000000-0005-0000-0000-0000D4560000}"/>
    <cellStyle name="Normal 26 2 4 3 2" xfId="22228" xr:uid="{00000000-0005-0000-0000-0000D5560000}"/>
    <cellStyle name="Normal 26 2 4 3 2 2" xfId="22229" xr:uid="{00000000-0005-0000-0000-0000D6560000}"/>
    <cellStyle name="Normal 26 2 4 3 3" xfId="22230" xr:uid="{00000000-0005-0000-0000-0000D7560000}"/>
    <cellStyle name="Normal 26 2 4 4" xfId="22231" xr:uid="{00000000-0005-0000-0000-0000D8560000}"/>
    <cellStyle name="Normal 26 2 4 4 2" xfId="22232" xr:uid="{00000000-0005-0000-0000-0000D9560000}"/>
    <cellStyle name="Normal 26 2 4 4 2 2" xfId="22233" xr:uid="{00000000-0005-0000-0000-0000DA560000}"/>
    <cellStyle name="Normal 26 2 4 4 3" xfId="22234" xr:uid="{00000000-0005-0000-0000-0000DB560000}"/>
    <cellStyle name="Normal 26 2 4 5" xfId="22235" xr:uid="{00000000-0005-0000-0000-0000DC560000}"/>
    <cellStyle name="Normal 26 2 4 5 2" xfId="22236" xr:uid="{00000000-0005-0000-0000-0000DD560000}"/>
    <cellStyle name="Normal 26 2 4 6" xfId="22237" xr:uid="{00000000-0005-0000-0000-0000DE560000}"/>
    <cellStyle name="Normal 26 2 4 6 2" xfId="22238" xr:uid="{00000000-0005-0000-0000-0000DF560000}"/>
    <cellStyle name="Normal 26 2 4 7" xfId="22239" xr:uid="{00000000-0005-0000-0000-0000E0560000}"/>
    <cellStyle name="Normal 26 2 5" xfId="22240" xr:uid="{00000000-0005-0000-0000-0000E1560000}"/>
    <cellStyle name="Normal 26 2 5 2" xfId="22241" xr:uid="{00000000-0005-0000-0000-0000E2560000}"/>
    <cellStyle name="Normal 26 2 5 2 2" xfId="22242" xr:uid="{00000000-0005-0000-0000-0000E3560000}"/>
    <cellStyle name="Normal 26 2 5 2 2 2" xfId="22243" xr:uid="{00000000-0005-0000-0000-0000E4560000}"/>
    <cellStyle name="Normal 26 2 5 2 3" xfId="22244" xr:uid="{00000000-0005-0000-0000-0000E5560000}"/>
    <cellStyle name="Normal 26 2 5 3" xfId="22245" xr:uid="{00000000-0005-0000-0000-0000E6560000}"/>
    <cellStyle name="Normal 26 2 5 3 2" xfId="22246" xr:uid="{00000000-0005-0000-0000-0000E7560000}"/>
    <cellStyle name="Normal 26 2 5 3 2 2" xfId="22247" xr:uid="{00000000-0005-0000-0000-0000E8560000}"/>
    <cellStyle name="Normal 26 2 5 3 3" xfId="22248" xr:uid="{00000000-0005-0000-0000-0000E9560000}"/>
    <cellStyle name="Normal 26 2 5 4" xfId="22249" xr:uid="{00000000-0005-0000-0000-0000EA560000}"/>
    <cellStyle name="Normal 26 2 5 4 2" xfId="22250" xr:uid="{00000000-0005-0000-0000-0000EB560000}"/>
    <cellStyle name="Normal 26 2 5 4 2 2" xfId="22251" xr:uid="{00000000-0005-0000-0000-0000EC560000}"/>
    <cellStyle name="Normal 26 2 5 4 3" xfId="22252" xr:uid="{00000000-0005-0000-0000-0000ED560000}"/>
    <cellStyle name="Normal 26 2 5 5" xfId="22253" xr:uid="{00000000-0005-0000-0000-0000EE560000}"/>
    <cellStyle name="Normal 26 2 5 5 2" xfId="22254" xr:uid="{00000000-0005-0000-0000-0000EF560000}"/>
    <cellStyle name="Normal 26 2 5 6" xfId="22255" xr:uid="{00000000-0005-0000-0000-0000F0560000}"/>
    <cellStyle name="Normal 26 2 5 6 2" xfId="22256" xr:uid="{00000000-0005-0000-0000-0000F1560000}"/>
    <cellStyle name="Normal 26 2 5 7" xfId="22257" xr:uid="{00000000-0005-0000-0000-0000F2560000}"/>
    <cellStyle name="Normal 26 2 6" xfId="22258" xr:uid="{00000000-0005-0000-0000-0000F3560000}"/>
    <cellStyle name="Normal 26 2 6 2" xfId="22259" xr:uid="{00000000-0005-0000-0000-0000F4560000}"/>
    <cellStyle name="Normal 26 2 6 2 2" xfId="22260" xr:uid="{00000000-0005-0000-0000-0000F5560000}"/>
    <cellStyle name="Normal 26 2 6 3" xfId="22261" xr:uid="{00000000-0005-0000-0000-0000F6560000}"/>
    <cellStyle name="Normal 26 2 7" xfId="22262" xr:uid="{00000000-0005-0000-0000-0000F7560000}"/>
    <cellStyle name="Normal 26 2 7 2" xfId="22263" xr:uid="{00000000-0005-0000-0000-0000F8560000}"/>
    <cellStyle name="Normal 26 2 7 2 2" xfId="22264" xr:uid="{00000000-0005-0000-0000-0000F9560000}"/>
    <cellStyle name="Normal 26 2 7 3" xfId="22265" xr:uid="{00000000-0005-0000-0000-0000FA560000}"/>
    <cellStyle name="Normal 26 2 8" xfId="22266" xr:uid="{00000000-0005-0000-0000-0000FB560000}"/>
    <cellStyle name="Normal 26 2 8 2" xfId="22267" xr:uid="{00000000-0005-0000-0000-0000FC560000}"/>
    <cellStyle name="Normal 26 2 8 2 2" xfId="22268" xr:uid="{00000000-0005-0000-0000-0000FD560000}"/>
    <cellStyle name="Normal 26 2 8 3" xfId="22269" xr:uid="{00000000-0005-0000-0000-0000FE560000}"/>
    <cellStyle name="Normal 26 2 9" xfId="22270" xr:uid="{00000000-0005-0000-0000-0000FF560000}"/>
    <cellStyle name="Normal 26 2 9 2" xfId="22271" xr:uid="{00000000-0005-0000-0000-000000570000}"/>
    <cellStyle name="Normal 26 3" xfId="22272" xr:uid="{00000000-0005-0000-0000-000001570000}"/>
    <cellStyle name="Normal 26 3 10" xfId="22273" xr:uid="{00000000-0005-0000-0000-000002570000}"/>
    <cellStyle name="Normal 26 3 10 2" xfId="22274" xr:uid="{00000000-0005-0000-0000-000003570000}"/>
    <cellStyle name="Normal 26 3 11" xfId="22275" xr:uid="{00000000-0005-0000-0000-000004570000}"/>
    <cellStyle name="Normal 26 3 2" xfId="22276" xr:uid="{00000000-0005-0000-0000-000005570000}"/>
    <cellStyle name="Normal 26 3 2 2" xfId="22277" xr:uid="{00000000-0005-0000-0000-000006570000}"/>
    <cellStyle name="Normal 26 3 2 2 2" xfId="22278" xr:uid="{00000000-0005-0000-0000-000007570000}"/>
    <cellStyle name="Normal 26 3 2 2 2 2" xfId="22279" xr:uid="{00000000-0005-0000-0000-000008570000}"/>
    <cellStyle name="Normal 26 3 2 2 2 2 2" xfId="22280" xr:uid="{00000000-0005-0000-0000-000009570000}"/>
    <cellStyle name="Normal 26 3 2 2 2 3" xfId="22281" xr:uid="{00000000-0005-0000-0000-00000A570000}"/>
    <cellStyle name="Normal 26 3 2 2 3" xfId="22282" xr:uid="{00000000-0005-0000-0000-00000B570000}"/>
    <cellStyle name="Normal 26 3 2 2 3 2" xfId="22283" xr:uid="{00000000-0005-0000-0000-00000C570000}"/>
    <cellStyle name="Normal 26 3 2 2 3 2 2" xfId="22284" xr:uid="{00000000-0005-0000-0000-00000D570000}"/>
    <cellStyle name="Normal 26 3 2 2 3 3" xfId="22285" xr:uid="{00000000-0005-0000-0000-00000E570000}"/>
    <cellStyle name="Normal 26 3 2 2 4" xfId="22286" xr:uid="{00000000-0005-0000-0000-00000F570000}"/>
    <cellStyle name="Normal 26 3 2 2 4 2" xfId="22287" xr:uid="{00000000-0005-0000-0000-000010570000}"/>
    <cellStyle name="Normal 26 3 2 2 4 2 2" xfId="22288" xr:uid="{00000000-0005-0000-0000-000011570000}"/>
    <cellStyle name="Normal 26 3 2 2 4 3" xfId="22289" xr:uid="{00000000-0005-0000-0000-000012570000}"/>
    <cellStyle name="Normal 26 3 2 2 5" xfId="22290" xr:uid="{00000000-0005-0000-0000-000013570000}"/>
    <cellStyle name="Normal 26 3 2 2 5 2" xfId="22291" xr:uid="{00000000-0005-0000-0000-000014570000}"/>
    <cellStyle name="Normal 26 3 2 2 6" xfId="22292" xr:uid="{00000000-0005-0000-0000-000015570000}"/>
    <cellStyle name="Normal 26 3 2 2 6 2" xfId="22293" xr:uid="{00000000-0005-0000-0000-000016570000}"/>
    <cellStyle name="Normal 26 3 2 2 7" xfId="22294" xr:uid="{00000000-0005-0000-0000-000017570000}"/>
    <cellStyle name="Normal 26 3 2 3" xfId="22295" xr:uid="{00000000-0005-0000-0000-000018570000}"/>
    <cellStyle name="Normal 26 3 2 3 2" xfId="22296" xr:uid="{00000000-0005-0000-0000-000019570000}"/>
    <cellStyle name="Normal 26 3 2 3 2 2" xfId="22297" xr:uid="{00000000-0005-0000-0000-00001A570000}"/>
    <cellStyle name="Normal 26 3 2 3 2 2 2" xfId="22298" xr:uid="{00000000-0005-0000-0000-00001B570000}"/>
    <cellStyle name="Normal 26 3 2 3 2 3" xfId="22299" xr:uid="{00000000-0005-0000-0000-00001C570000}"/>
    <cellStyle name="Normal 26 3 2 3 3" xfId="22300" xr:uid="{00000000-0005-0000-0000-00001D570000}"/>
    <cellStyle name="Normal 26 3 2 3 3 2" xfId="22301" xr:uid="{00000000-0005-0000-0000-00001E570000}"/>
    <cellStyle name="Normal 26 3 2 3 3 2 2" xfId="22302" xr:uid="{00000000-0005-0000-0000-00001F570000}"/>
    <cellStyle name="Normal 26 3 2 3 3 3" xfId="22303" xr:uid="{00000000-0005-0000-0000-000020570000}"/>
    <cellStyle name="Normal 26 3 2 3 4" xfId="22304" xr:uid="{00000000-0005-0000-0000-000021570000}"/>
    <cellStyle name="Normal 26 3 2 3 4 2" xfId="22305" xr:uid="{00000000-0005-0000-0000-000022570000}"/>
    <cellStyle name="Normal 26 3 2 3 4 2 2" xfId="22306" xr:uid="{00000000-0005-0000-0000-000023570000}"/>
    <cellStyle name="Normal 26 3 2 3 4 3" xfId="22307" xr:uid="{00000000-0005-0000-0000-000024570000}"/>
    <cellStyle name="Normal 26 3 2 3 5" xfId="22308" xr:uid="{00000000-0005-0000-0000-000025570000}"/>
    <cellStyle name="Normal 26 3 2 3 5 2" xfId="22309" xr:uid="{00000000-0005-0000-0000-000026570000}"/>
    <cellStyle name="Normal 26 3 2 3 6" xfId="22310" xr:uid="{00000000-0005-0000-0000-000027570000}"/>
    <cellStyle name="Normal 26 3 2 3 6 2" xfId="22311" xr:uid="{00000000-0005-0000-0000-000028570000}"/>
    <cellStyle name="Normal 26 3 2 3 7" xfId="22312" xr:uid="{00000000-0005-0000-0000-000029570000}"/>
    <cellStyle name="Normal 26 3 2 4" xfId="22313" xr:uid="{00000000-0005-0000-0000-00002A570000}"/>
    <cellStyle name="Normal 26 3 2 4 2" xfId="22314" xr:uid="{00000000-0005-0000-0000-00002B570000}"/>
    <cellStyle name="Normal 26 3 2 4 2 2" xfId="22315" xr:uid="{00000000-0005-0000-0000-00002C570000}"/>
    <cellStyle name="Normal 26 3 2 4 3" xfId="22316" xr:uid="{00000000-0005-0000-0000-00002D570000}"/>
    <cellStyle name="Normal 26 3 2 5" xfId="22317" xr:uid="{00000000-0005-0000-0000-00002E570000}"/>
    <cellStyle name="Normal 26 3 2 5 2" xfId="22318" xr:uid="{00000000-0005-0000-0000-00002F570000}"/>
    <cellStyle name="Normal 26 3 2 5 2 2" xfId="22319" xr:uid="{00000000-0005-0000-0000-000030570000}"/>
    <cellStyle name="Normal 26 3 2 5 3" xfId="22320" xr:uid="{00000000-0005-0000-0000-000031570000}"/>
    <cellStyle name="Normal 26 3 2 6" xfId="22321" xr:uid="{00000000-0005-0000-0000-000032570000}"/>
    <cellStyle name="Normal 26 3 2 6 2" xfId="22322" xr:uid="{00000000-0005-0000-0000-000033570000}"/>
    <cellStyle name="Normal 26 3 2 6 2 2" xfId="22323" xr:uid="{00000000-0005-0000-0000-000034570000}"/>
    <cellStyle name="Normal 26 3 2 6 3" xfId="22324" xr:uid="{00000000-0005-0000-0000-000035570000}"/>
    <cellStyle name="Normal 26 3 2 7" xfId="22325" xr:uid="{00000000-0005-0000-0000-000036570000}"/>
    <cellStyle name="Normal 26 3 2 7 2" xfId="22326" xr:uid="{00000000-0005-0000-0000-000037570000}"/>
    <cellStyle name="Normal 26 3 2 8" xfId="22327" xr:uid="{00000000-0005-0000-0000-000038570000}"/>
    <cellStyle name="Normal 26 3 2 8 2" xfId="22328" xr:uid="{00000000-0005-0000-0000-000039570000}"/>
    <cellStyle name="Normal 26 3 2 9" xfId="22329" xr:uid="{00000000-0005-0000-0000-00003A570000}"/>
    <cellStyle name="Normal 26 3 3" xfId="22330" xr:uid="{00000000-0005-0000-0000-00003B570000}"/>
    <cellStyle name="Normal 26 3 3 2" xfId="22331" xr:uid="{00000000-0005-0000-0000-00003C570000}"/>
    <cellStyle name="Normal 26 3 3 2 2" xfId="22332" xr:uid="{00000000-0005-0000-0000-00003D570000}"/>
    <cellStyle name="Normal 26 3 3 2 2 2" xfId="22333" xr:uid="{00000000-0005-0000-0000-00003E570000}"/>
    <cellStyle name="Normal 26 3 3 2 2 2 2" xfId="22334" xr:uid="{00000000-0005-0000-0000-00003F570000}"/>
    <cellStyle name="Normal 26 3 3 2 2 3" xfId="22335" xr:uid="{00000000-0005-0000-0000-000040570000}"/>
    <cellStyle name="Normal 26 3 3 2 3" xfId="22336" xr:uid="{00000000-0005-0000-0000-000041570000}"/>
    <cellStyle name="Normal 26 3 3 2 3 2" xfId="22337" xr:uid="{00000000-0005-0000-0000-000042570000}"/>
    <cellStyle name="Normal 26 3 3 2 3 2 2" xfId="22338" xr:uid="{00000000-0005-0000-0000-000043570000}"/>
    <cellStyle name="Normal 26 3 3 2 3 3" xfId="22339" xr:uid="{00000000-0005-0000-0000-000044570000}"/>
    <cellStyle name="Normal 26 3 3 2 4" xfId="22340" xr:uid="{00000000-0005-0000-0000-000045570000}"/>
    <cellStyle name="Normal 26 3 3 2 4 2" xfId="22341" xr:uid="{00000000-0005-0000-0000-000046570000}"/>
    <cellStyle name="Normal 26 3 3 2 4 2 2" xfId="22342" xr:uid="{00000000-0005-0000-0000-000047570000}"/>
    <cellStyle name="Normal 26 3 3 2 4 3" xfId="22343" xr:uid="{00000000-0005-0000-0000-000048570000}"/>
    <cellStyle name="Normal 26 3 3 2 5" xfId="22344" xr:uid="{00000000-0005-0000-0000-000049570000}"/>
    <cellStyle name="Normal 26 3 3 2 5 2" xfId="22345" xr:uid="{00000000-0005-0000-0000-00004A570000}"/>
    <cellStyle name="Normal 26 3 3 2 6" xfId="22346" xr:uid="{00000000-0005-0000-0000-00004B570000}"/>
    <cellStyle name="Normal 26 3 3 2 6 2" xfId="22347" xr:uid="{00000000-0005-0000-0000-00004C570000}"/>
    <cellStyle name="Normal 26 3 3 2 7" xfId="22348" xr:uid="{00000000-0005-0000-0000-00004D570000}"/>
    <cellStyle name="Normal 26 3 3 3" xfId="22349" xr:uid="{00000000-0005-0000-0000-00004E570000}"/>
    <cellStyle name="Normal 26 3 3 3 2" xfId="22350" xr:uid="{00000000-0005-0000-0000-00004F570000}"/>
    <cellStyle name="Normal 26 3 3 3 2 2" xfId="22351" xr:uid="{00000000-0005-0000-0000-000050570000}"/>
    <cellStyle name="Normal 26 3 3 3 3" xfId="22352" xr:uid="{00000000-0005-0000-0000-000051570000}"/>
    <cellStyle name="Normal 26 3 3 4" xfId="22353" xr:uid="{00000000-0005-0000-0000-000052570000}"/>
    <cellStyle name="Normal 26 3 3 4 2" xfId="22354" xr:uid="{00000000-0005-0000-0000-000053570000}"/>
    <cellStyle name="Normal 26 3 3 4 2 2" xfId="22355" xr:uid="{00000000-0005-0000-0000-000054570000}"/>
    <cellStyle name="Normal 26 3 3 4 3" xfId="22356" xr:uid="{00000000-0005-0000-0000-000055570000}"/>
    <cellStyle name="Normal 26 3 3 5" xfId="22357" xr:uid="{00000000-0005-0000-0000-000056570000}"/>
    <cellStyle name="Normal 26 3 3 5 2" xfId="22358" xr:uid="{00000000-0005-0000-0000-000057570000}"/>
    <cellStyle name="Normal 26 3 3 5 2 2" xfId="22359" xr:uid="{00000000-0005-0000-0000-000058570000}"/>
    <cellStyle name="Normal 26 3 3 5 3" xfId="22360" xr:uid="{00000000-0005-0000-0000-000059570000}"/>
    <cellStyle name="Normal 26 3 3 6" xfId="22361" xr:uid="{00000000-0005-0000-0000-00005A570000}"/>
    <cellStyle name="Normal 26 3 3 6 2" xfId="22362" xr:uid="{00000000-0005-0000-0000-00005B570000}"/>
    <cellStyle name="Normal 26 3 3 7" xfId="22363" xr:uid="{00000000-0005-0000-0000-00005C570000}"/>
    <cellStyle name="Normal 26 3 3 7 2" xfId="22364" xr:uid="{00000000-0005-0000-0000-00005D570000}"/>
    <cellStyle name="Normal 26 3 3 8" xfId="22365" xr:uid="{00000000-0005-0000-0000-00005E570000}"/>
    <cellStyle name="Normal 26 3 4" xfId="22366" xr:uid="{00000000-0005-0000-0000-00005F570000}"/>
    <cellStyle name="Normal 26 3 4 2" xfId="22367" xr:uid="{00000000-0005-0000-0000-000060570000}"/>
    <cellStyle name="Normal 26 3 4 2 2" xfId="22368" xr:uid="{00000000-0005-0000-0000-000061570000}"/>
    <cellStyle name="Normal 26 3 4 2 2 2" xfId="22369" xr:uid="{00000000-0005-0000-0000-000062570000}"/>
    <cellStyle name="Normal 26 3 4 2 3" xfId="22370" xr:uid="{00000000-0005-0000-0000-000063570000}"/>
    <cellStyle name="Normal 26 3 4 3" xfId="22371" xr:uid="{00000000-0005-0000-0000-000064570000}"/>
    <cellStyle name="Normal 26 3 4 3 2" xfId="22372" xr:uid="{00000000-0005-0000-0000-000065570000}"/>
    <cellStyle name="Normal 26 3 4 3 2 2" xfId="22373" xr:uid="{00000000-0005-0000-0000-000066570000}"/>
    <cellStyle name="Normal 26 3 4 3 3" xfId="22374" xr:uid="{00000000-0005-0000-0000-000067570000}"/>
    <cellStyle name="Normal 26 3 4 4" xfId="22375" xr:uid="{00000000-0005-0000-0000-000068570000}"/>
    <cellStyle name="Normal 26 3 4 4 2" xfId="22376" xr:uid="{00000000-0005-0000-0000-000069570000}"/>
    <cellStyle name="Normal 26 3 4 4 2 2" xfId="22377" xr:uid="{00000000-0005-0000-0000-00006A570000}"/>
    <cellStyle name="Normal 26 3 4 4 3" xfId="22378" xr:uid="{00000000-0005-0000-0000-00006B570000}"/>
    <cellStyle name="Normal 26 3 4 5" xfId="22379" xr:uid="{00000000-0005-0000-0000-00006C570000}"/>
    <cellStyle name="Normal 26 3 4 5 2" xfId="22380" xr:uid="{00000000-0005-0000-0000-00006D570000}"/>
    <cellStyle name="Normal 26 3 4 6" xfId="22381" xr:uid="{00000000-0005-0000-0000-00006E570000}"/>
    <cellStyle name="Normal 26 3 4 6 2" xfId="22382" xr:uid="{00000000-0005-0000-0000-00006F570000}"/>
    <cellStyle name="Normal 26 3 4 7" xfId="22383" xr:uid="{00000000-0005-0000-0000-000070570000}"/>
    <cellStyle name="Normal 26 3 5" xfId="22384" xr:uid="{00000000-0005-0000-0000-000071570000}"/>
    <cellStyle name="Normal 26 3 5 2" xfId="22385" xr:uid="{00000000-0005-0000-0000-000072570000}"/>
    <cellStyle name="Normal 26 3 5 2 2" xfId="22386" xr:uid="{00000000-0005-0000-0000-000073570000}"/>
    <cellStyle name="Normal 26 3 5 2 2 2" xfId="22387" xr:uid="{00000000-0005-0000-0000-000074570000}"/>
    <cellStyle name="Normal 26 3 5 2 3" xfId="22388" xr:uid="{00000000-0005-0000-0000-000075570000}"/>
    <cellStyle name="Normal 26 3 5 3" xfId="22389" xr:uid="{00000000-0005-0000-0000-000076570000}"/>
    <cellStyle name="Normal 26 3 5 3 2" xfId="22390" xr:uid="{00000000-0005-0000-0000-000077570000}"/>
    <cellStyle name="Normal 26 3 5 3 2 2" xfId="22391" xr:uid="{00000000-0005-0000-0000-000078570000}"/>
    <cellStyle name="Normal 26 3 5 3 3" xfId="22392" xr:uid="{00000000-0005-0000-0000-000079570000}"/>
    <cellStyle name="Normal 26 3 5 4" xfId="22393" xr:uid="{00000000-0005-0000-0000-00007A570000}"/>
    <cellStyle name="Normal 26 3 5 4 2" xfId="22394" xr:uid="{00000000-0005-0000-0000-00007B570000}"/>
    <cellStyle name="Normal 26 3 5 4 2 2" xfId="22395" xr:uid="{00000000-0005-0000-0000-00007C570000}"/>
    <cellStyle name="Normal 26 3 5 4 3" xfId="22396" xr:uid="{00000000-0005-0000-0000-00007D570000}"/>
    <cellStyle name="Normal 26 3 5 5" xfId="22397" xr:uid="{00000000-0005-0000-0000-00007E570000}"/>
    <cellStyle name="Normal 26 3 5 5 2" xfId="22398" xr:uid="{00000000-0005-0000-0000-00007F570000}"/>
    <cellStyle name="Normal 26 3 5 6" xfId="22399" xr:uid="{00000000-0005-0000-0000-000080570000}"/>
    <cellStyle name="Normal 26 3 5 6 2" xfId="22400" xr:uid="{00000000-0005-0000-0000-000081570000}"/>
    <cellStyle name="Normal 26 3 5 7" xfId="22401" xr:uid="{00000000-0005-0000-0000-000082570000}"/>
    <cellStyle name="Normal 26 3 6" xfId="22402" xr:uid="{00000000-0005-0000-0000-000083570000}"/>
    <cellStyle name="Normal 26 3 6 2" xfId="22403" xr:uid="{00000000-0005-0000-0000-000084570000}"/>
    <cellStyle name="Normal 26 3 6 2 2" xfId="22404" xr:uid="{00000000-0005-0000-0000-000085570000}"/>
    <cellStyle name="Normal 26 3 6 3" xfId="22405" xr:uid="{00000000-0005-0000-0000-000086570000}"/>
    <cellStyle name="Normal 26 3 7" xfId="22406" xr:uid="{00000000-0005-0000-0000-000087570000}"/>
    <cellStyle name="Normal 26 3 7 2" xfId="22407" xr:uid="{00000000-0005-0000-0000-000088570000}"/>
    <cellStyle name="Normal 26 3 7 2 2" xfId="22408" xr:uid="{00000000-0005-0000-0000-000089570000}"/>
    <cellStyle name="Normal 26 3 7 3" xfId="22409" xr:uid="{00000000-0005-0000-0000-00008A570000}"/>
    <cellStyle name="Normal 26 3 8" xfId="22410" xr:uid="{00000000-0005-0000-0000-00008B570000}"/>
    <cellStyle name="Normal 26 3 8 2" xfId="22411" xr:uid="{00000000-0005-0000-0000-00008C570000}"/>
    <cellStyle name="Normal 26 3 8 2 2" xfId="22412" xr:uid="{00000000-0005-0000-0000-00008D570000}"/>
    <cellStyle name="Normal 26 3 8 3" xfId="22413" xr:uid="{00000000-0005-0000-0000-00008E570000}"/>
    <cellStyle name="Normal 26 3 9" xfId="22414" xr:uid="{00000000-0005-0000-0000-00008F570000}"/>
    <cellStyle name="Normal 26 3 9 2" xfId="22415" xr:uid="{00000000-0005-0000-0000-000090570000}"/>
    <cellStyle name="Normal 26 4" xfId="22416" xr:uid="{00000000-0005-0000-0000-000091570000}"/>
    <cellStyle name="Normal 26 4 2" xfId="22417" xr:uid="{00000000-0005-0000-0000-000092570000}"/>
    <cellStyle name="Normal 26 4 2 2" xfId="22418" xr:uid="{00000000-0005-0000-0000-000093570000}"/>
    <cellStyle name="Normal 26 4 2 2 2" xfId="22419" xr:uid="{00000000-0005-0000-0000-000094570000}"/>
    <cellStyle name="Normal 26 4 2 2 2 2" xfId="22420" xr:uid="{00000000-0005-0000-0000-000095570000}"/>
    <cellStyle name="Normal 26 4 2 2 3" xfId="22421" xr:uid="{00000000-0005-0000-0000-000096570000}"/>
    <cellStyle name="Normal 26 4 2 3" xfId="22422" xr:uid="{00000000-0005-0000-0000-000097570000}"/>
    <cellStyle name="Normal 26 4 2 3 2" xfId="22423" xr:uid="{00000000-0005-0000-0000-000098570000}"/>
    <cellStyle name="Normal 26 4 2 3 2 2" xfId="22424" xr:uid="{00000000-0005-0000-0000-000099570000}"/>
    <cellStyle name="Normal 26 4 2 3 3" xfId="22425" xr:uid="{00000000-0005-0000-0000-00009A570000}"/>
    <cellStyle name="Normal 26 4 2 4" xfId="22426" xr:uid="{00000000-0005-0000-0000-00009B570000}"/>
    <cellStyle name="Normal 26 4 2 4 2" xfId="22427" xr:uid="{00000000-0005-0000-0000-00009C570000}"/>
    <cellStyle name="Normal 26 4 2 4 2 2" xfId="22428" xr:uid="{00000000-0005-0000-0000-00009D570000}"/>
    <cellStyle name="Normal 26 4 2 4 3" xfId="22429" xr:uid="{00000000-0005-0000-0000-00009E570000}"/>
    <cellStyle name="Normal 26 4 2 5" xfId="22430" xr:uid="{00000000-0005-0000-0000-00009F570000}"/>
    <cellStyle name="Normal 26 4 2 5 2" xfId="22431" xr:uid="{00000000-0005-0000-0000-0000A0570000}"/>
    <cellStyle name="Normal 26 4 2 6" xfId="22432" xr:uid="{00000000-0005-0000-0000-0000A1570000}"/>
    <cellStyle name="Normal 26 4 2 6 2" xfId="22433" xr:uid="{00000000-0005-0000-0000-0000A2570000}"/>
    <cellStyle name="Normal 26 4 2 7" xfId="22434" xr:uid="{00000000-0005-0000-0000-0000A3570000}"/>
    <cellStyle name="Normal 26 4 3" xfId="22435" xr:uid="{00000000-0005-0000-0000-0000A4570000}"/>
    <cellStyle name="Normal 26 4 3 2" xfId="22436" xr:uid="{00000000-0005-0000-0000-0000A5570000}"/>
    <cellStyle name="Normal 26 4 3 2 2" xfId="22437" xr:uid="{00000000-0005-0000-0000-0000A6570000}"/>
    <cellStyle name="Normal 26 4 3 2 2 2" xfId="22438" xr:uid="{00000000-0005-0000-0000-0000A7570000}"/>
    <cellStyle name="Normal 26 4 3 2 3" xfId="22439" xr:uid="{00000000-0005-0000-0000-0000A8570000}"/>
    <cellStyle name="Normal 26 4 3 3" xfId="22440" xr:uid="{00000000-0005-0000-0000-0000A9570000}"/>
    <cellStyle name="Normal 26 4 3 3 2" xfId="22441" xr:uid="{00000000-0005-0000-0000-0000AA570000}"/>
    <cellStyle name="Normal 26 4 3 3 2 2" xfId="22442" xr:uid="{00000000-0005-0000-0000-0000AB570000}"/>
    <cellStyle name="Normal 26 4 3 3 3" xfId="22443" xr:uid="{00000000-0005-0000-0000-0000AC570000}"/>
    <cellStyle name="Normal 26 4 3 4" xfId="22444" xr:uid="{00000000-0005-0000-0000-0000AD570000}"/>
    <cellStyle name="Normal 26 4 3 4 2" xfId="22445" xr:uid="{00000000-0005-0000-0000-0000AE570000}"/>
    <cellStyle name="Normal 26 4 3 4 2 2" xfId="22446" xr:uid="{00000000-0005-0000-0000-0000AF570000}"/>
    <cellStyle name="Normal 26 4 3 4 3" xfId="22447" xr:uid="{00000000-0005-0000-0000-0000B0570000}"/>
    <cellStyle name="Normal 26 4 3 5" xfId="22448" xr:uid="{00000000-0005-0000-0000-0000B1570000}"/>
    <cellStyle name="Normal 26 4 3 5 2" xfId="22449" xr:uid="{00000000-0005-0000-0000-0000B2570000}"/>
    <cellStyle name="Normal 26 4 3 6" xfId="22450" xr:uid="{00000000-0005-0000-0000-0000B3570000}"/>
    <cellStyle name="Normal 26 4 3 6 2" xfId="22451" xr:uid="{00000000-0005-0000-0000-0000B4570000}"/>
    <cellStyle name="Normal 26 4 3 7" xfId="22452" xr:uid="{00000000-0005-0000-0000-0000B5570000}"/>
    <cellStyle name="Normal 26 4 4" xfId="22453" xr:uid="{00000000-0005-0000-0000-0000B6570000}"/>
    <cellStyle name="Normal 26 4 4 2" xfId="22454" xr:uid="{00000000-0005-0000-0000-0000B7570000}"/>
    <cellStyle name="Normal 26 4 4 2 2" xfId="22455" xr:uid="{00000000-0005-0000-0000-0000B8570000}"/>
    <cellStyle name="Normal 26 4 4 3" xfId="22456" xr:uid="{00000000-0005-0000-0000-0000B9570000}"/>
    <cellStyle name="Normal 26 4 5" xfId="22457" xr:uid="{00000000-0005-0000-0000-0000BA570000}"/>
    <cellStyle name="Normal 26 4 5 2" xfId="22458" xr:uid="{00000000-0005-0000-0000-0000BB570000}"/>
    <cellStyle name="Normal 26 4 5 2 2" xfId="22459" xr:uid="{00000000-0005-0000-0000-0000BC570000}"/>
    <cellStyle name="Normal 26 4 5 3" xfId="22460" xr:uid="{00000000-0005-0000-0000-0000BD570000}"/>
    <cellStyle name="Normal 26 4 6" xfId="22461" xr:uid="{00000000-0005-0000-0000-0000BE570000}"/>
    <cellStyle name="Normal 26 4 6 2" xfId="22462" xr:uid="{00000000-0005-0000-0000-0000BF570000}"/>
    <cellStyle name="Normal 26 4 6 2 2" xfId="22463" xr:uid="{00000000-0005-0000-0000-0000C0570000}"/>
    <cellStyle name="Normal 26 4 6 3" xfId="22464" xr:uid="{00000000-0005-0000-0000-0000C1570000}"/>
    <cellStyle name="Normal 26 4 7" xfId="22465" xr:uid="{00000000-0005-0000-0000-0000C2570000}"/>
    <cellStyle name="Normal 26 4 7 2" xfId="22466" xr:uid="{00000000-0005-0000-0000-0000C3570000}"/>
    <cellStyle name="Normal 26 4 8" xfId="22467" xr:uid="{00000000-0005-0000-0000-0000C4570000}"/>
    <cellStyle name="Normal 26 4 8 2" xfId="22468" xr:uid="{00000000-0005-0000-0000-0000C5570000}"/>
    <cellStyle name="Normal 26 4 9" xfId="22469" xr:uid="{00000000-0005-0000-0000-0000C6570000}"/>
    <cellStyle name="Normal 26 5" xfId="22470" xr:uid="{00000000-0005-0000-0000-0000C7570000}"/>
    <cellStyle name="Normal 26 5 2" xfId="22471" xr:uid="{00000000-0005-0000-0000-0000C8570000}"/>
    <cellStyle name="Normal 26 5 2 2" xfId="22472" xr:uid="{00000000-0005-0000-0000-0000C9570000}"/>
    <cellStyle name="Normal 26 5 2 2 2" xfId="22473" xr:uid="{00000000-0005-0000-0000-0000CA570000}"/>
    <cellStyle name="Normal 26 5 2 2 2 2" xfId="22474" xr:uid="{00000000-0005-0000-0000-0000CB570000}"/>
    <cellStyle name="Normal 26 5 2 2 3" xfId="22475" xr:uid="{00000000-0005-0000-0000-0000CC570000}"/>
    <cellStyle name="Normal 26 5 2 3" xfId="22476" xr:uid="{00000000-0005-0000-0000-0000CD570000}"/>
    <cellStyle name="Normal 26 5 2 3 2" xfId="22477" xr:uid="{00000000-0005-0000-0000-0000CE570000}"/>
    <cellStyle name="Normal 26 5 2 3 2 2" xfId="22478" xr:uid="{00000000-0005-0000-0000-0000CF570000}"/>
    <cellStyle name="Normal 26 5 2 3 3" xfId="22479" xr:uid="{00000000-0005-0000-0000-0000D0570000}"/>
    <cellStyle name="Normal 26 5 2 4" xfId="22480" xr:uid="{00000000-0005-0000-0000-0000D1570000}"/>
    <cellStyle name="Normal 26 5 2 4 2" xfId="22481" xr:uid="{00000000-0005-0000-0000-0000D2570000}"/>
    <cellStyle name="Normal 26 5 2 4 2 2" xfId="22482" xr:uid="{00000000-0005-0000-0000-0000D3570000}"/>
    <cellStyle name="Normal 26 5 2 4 3" xfId="22483" xr:uid="{00000000-0005-0000-0000-0000D4570000}"/>
    <cellStyle name="Normal 26 5 2 5" xfId="22484" xr:uid="{00000000-0005-0000-0000-0000D5570000}"/>
    <cellStyle name="Normal 26 5 2 5 2" xfId="22485" xr:uid="{00000000-0005-0000-0000-0000D6570000}"/>
    <cellStyle name="Normal 26 5 2 6" xfId="22486" xr:uid="{00000000-0005-0000-0000-0000D7570000}"/>
    <cellStyle name="Normal 26 5 2 6 2" xfId="22487" xr:uid="{00000000-0005-0000-0000-0000D8570000}"/>
    <cellStyle name="Normal 26 5 2 7" xfId="22488" xr:uid="{00000000-0005-0000-0000-0000D9570000}"/>
    <cellStyle name="Normal 26 5 3" xfId="22489" xr:uid="{00000000-0005-0000-0000-0000DA570000}"/>
    <cellStyle name="Normal 26 5 3 2" xfId="22490" xr:uid="{00000000-0005-0000-0000-0000DB570000}"/>
    <cellStyle name="Normal 26 5 3 2 2" xfId="22491" xr:uid="{00000000-0005-0000-0000-0000DC570000}"/>
    <cellStyle name="Normal 26 5 3 3" xfId="22492" xr:uid="{00000000-0005-0000-0000-0000DD570000}"/>
    <cellStyle name="Normal 26 5 4" xfId="22493" xr:uid="{00000000-0005-0000-0000-0000DE570000}"/>
    <cellStyle name="Normal 26 5 4 2" xfId="22494" xr:uid="{00000000-0005-0000-0000-0000DF570000}"/>
    <cellStyle name="Normal 26 5 4 2 2" xfId="22495" xr:uid="{00000000-0005-0000-0000-0000E0570000}"/>
    <cellStyle name="Normal 26 5 4 3" xfId="22496" xr:uid="{00000000-0005-0000-0000-0000E1570000}"/>
    <cellStyle name="Normal 26 5 5" xfId="22497" xr:uid="{00000000-0005-0000-0000-0000E2570000}"/>
    <cellStyle name="Normal 26 5 5 2" xfId="22498" xr:uid="{00000000-0005-0000-0000-0000E3570000}"/>
    <cellStyle name="Normal 26 5 5 2 2" xfId="22499" xr:uid="{00000000-0005-0000-0000-0000E4570000}"/>
    <cellStyle name="Normal 26 5 5 3" xfId="22500" xr:uid="{00000000-0005-0000-0000-0000E5570000}"/>
    <cellStyle name="Normal 26 5 6" xfId="22501" xr:uid="{00000000-0005-0000-0000-0000E6570000}"/>
    <cellStyle name="Normal 26 5 6 2" xfId="22502" xr:uid="{00000000-0005-0000-0000-0000E7570000}"/>
    <cellStyle name="Normal 26 5 7" xfId="22503" xr:uid="{00000000-0005-0000-0000-0000E8570000}"/>
    <cellStyle name="Normal 26 5 7 2" xfId="22504" xr:uid="{00000000-0005-0000-0000-0000E9570000}"/>
    <cellStyle name="Normal 26 5 8" xfId="22505" xr:uid="{00000000-0005-0000-0000-0000EA570000}"/>
    <cellStyle name="Normal 26 6" xfId="22506" xr:uid="{00000000-0005-0000-0000-0000EB570000}"/>
    <cellStyle name="Normal 26 6 2" xfId="22507" xr:uid="{00000000-0005-0000-0000-0000EC570000}"/>
    <cellStyle name="Normal 26 6 2 2" xfId="22508" xr:uid="{00000000-0005-0000-0000-0000ED570000}"/>
    <cellStyle name="Normal 26 6 2 2 2" xfId="22509" xr:uid="{00000000-0005-0000-0000-0000EE570000}"/>
    <cellStyle name="Normal 26 6 2 3" xfId="22510" xr:uid="{00000000-0005-0000-0000-0000EF570000}"/>
    <cellStyle name="Normal 26 6 3" xfId="22511" xr:uid="{00000000-0005-0000-0000-0000F0570000}"/>
    <cellStyle name="Normal 26 6 3 2" xfId="22512" xr:uid="{00000000-0005-0000-0000-0000F1570000}"/>
    <cellStyle name="Normal 26 6 3 2 2" xfId="22513" xr:uid="{00000000-0005-0000-0000-0000F2570000}"/>
    <cellStyle name="Normal 26 6 3 3" xfId="22514" xr:uid="{00000000-0005-0000-0000-0000F3570000}"/>
    <cellStyle name="Normal 26 6 4" xfId="22515" xr:uid="{00000000-0005-0000-0000-0000F4570000}"/>
    <cellStyle name="Normal 26 6 4 2" xfId="22516" xr:uid="{00000000-0005-0000-0000-0000F5570000}"/>
    <cellStyle name="Normal 26 6 4 2 2" xfId="22517" xr:uid="{00000000-0005-0000-0000-0000F6570000}"/>
    <cellStyle name="Normal 26 6 4 3" xfId="22518" xr:uid="{00000000-0005-0000-0000-0000F7570000}"/>
    <cellStyle name="Normal 26 6 5" xfId="22519" xr:uid="{00000000-0005-0000-0000-0000F8570000}"/>
    <cellStyle name="Normal 26 6 5 2" xfId="22520" xr:uid="{00000000-0005-0000-0000-0000F9570000}"/>
    <cellStyle name="Normal 26 6 6" xfId="22521" xr:uid="{00000000-0005-0000-0000-0000FA570000}"/>
    <cellStyle name="Normal 26 6 6 2" xfId="22522" xr:uid="{00000000-0005-0000-0000-0000FB570000}"/>
    <cellStyle name="Normal 26 6 7" xfId="22523" xr:uid="{00000000-0005-0000-0000-0000FC570000}"/>
    <cellStyle name="Normal 26 7" xfId="22524" xr:uid="{00000000-0005-0000-0000-0000FD570000}"/>
    <cellStyle name="Normal 26 7 2" xfId="22525" xr:uid="{00000000-0005-0000-0000-0000FE570000}"/>
    <cellStyle name="Normal 26 7 2 2" xfId="22526" xr:uid="{00000000-0005-0000-0000-0000FF570000}"/>
    <cellStyle name="Normal 26 7 2 2 2" xfId="22527" xr:uid="{00000000-0005-0000-0000-000000580000}"/>
    <cellStyle name="Normal 26 7 2 3" xfId="22528" xr:uid="{00000000-0005-0000-0000-000001580000}"/>
    <cellStyle name="Normal 26 7 3" xfId="22529" xr:uid="{00000000-0005-0000-0000-000002580000}"/>
    <cellStyle name="Normal 26 7 3 2" xfId="22530" xr:uid="{00000000-0005-0000-0000-000003580000}"/>
    <cellStyle name="Normal 26 7 3 2 2" xfId="22531" xr:uid="{00000000-0005-0000-0000-000004580000}"/>
    <cellStyle name="Normal 26 7 3 3" xfId="22532" xr:uid="{00000000-0005-0000-0000-000005580000}"/>
    <cellStyle name="Normal 26 7 4" xfId="22533" xr:uid="{00000000-0005-0000-0000-000006580000}"/>
    <cellStyle name="Normal 26 7 4 2" xfId="22534" xr:uid="{00000000-0005-0000-0000-000007580000}"/>
    <cellStyle name="Normal 26 7 4 2 2" xfId="22535" xr:uid="{00000000-0005-0000-0000-000008580000}"/>
    <cellStyle name="Normal 26 7 4 3" xfId="22536" xr:uid="{00000000-0005-0000-0000-000009580000}"/>
    <cellStyle name="Normal 26 7 5" xfId="22537" xr:uid="{00000000-0005-0000-0000-00000A580000}"/>
    <cellStyle name="Normal 26 7 5 2" xfId="22538" xr:uid="{00000000-0005-0000-0000-00000B580000}"/>
    <cellStyle name="Normal 26 7 6" xfId="22539" xr:uid="{00000000-0005-0000-0000-00000C580000}"/>
    <cellStyle name="Normal 26 7 6 2" xfId="22540" xr:uid="{00000000-0005-0000-0000-00000D580000}"/>
    <cellStyle name="Normal 26 7 7" xfId="22541" xr:uid="{00000000-0005-0000-0000-00000E580000}"/>
    <cellStyle name="Normal 26 8" xfId="22542" xr:uid="{00000000-0005-0000-0000-00000F580000}"/>
    <cellStyle name="Normal 26 8 2" xfId="22543" xr:uid="{00000000-0005-0000-0000-000010580000}"/>
    <cellStyle name="Normal 26 8 2 2" xfId="22544" xr:uid="{00000000-0005-0000-0000-000011580000}"/>
    <cellStyle name="Normal 26 8 3" xfId="22545" xr:uid="{00000000-0005-0000-0000-000012580000}"/>
    <cellStyle name="Normal 26 9" xfId="22546" xr:uid="{00000000-0005-0000-0000-000013580000}"/>
    <cellStyle name="Normal 26 9 2" xfId="22547" xr:uid="{00000000-0005-0000-0000-000014580000}"/>
    <cellStyle name="Normal 26 9 2 2" xfId="22548" xr:uid="{00000000-0005-0000-0000-000015580000}"/>
    <cellStyle name="Normal 26 9 3" xfId="22549" xr:uid="{00000000-0005-0000-0000-000016580000}"/>
    <cellStyle name="Normal 26_Confidential Information" xfId="22550" xr:uid="{00000000-0005-0000-0000-000017580000}"/>
    <cellStyle name="Normal 27" xfId="22551" xr:uid="{00000000-0005-0000-0000-000018580000}"/>
    <cellStyle name="Normal 28" xfId="22552" xr:uid="{00000000-0005-0000-0000-000019580000}"/>
    <cellStyle name="Normal 29" xfId="22553" xr:uid="{00000000-0005-0000-0000-00001A580000}"/>
    <cellStyle name="Normal 29 10" xfId="22554" xr:uid="{00000000-0005-0000-0000-00001B580000}"/>
    <cellStyle name="Normal 29 10 2" xfId="22555" xr:uid="{00000000-0005-0000-0000-00001C580000}"/>
    <cellStyle name="Normal 29 10 2 2" xfId="22556" xr:uid="{00000000-0005-0000-0000-00001D580000}"/>
    <cellStyle name="Normal 29 10 3" xfId="22557" xr:uid="{00000000-0005-0000-0000-00001E580000}"/>
    <cellStyle name="Normal 29 11" xfId="22558" xr:uid="{00000000-0005-0000-0000-00001F580000}"/>
    <cellStyle name="Normal 29 11 2" xfId="22559" xr:uid="{00000000-0005-0000-0000-000020580000}"/>
    <cellStyle name="Normal 29 12" xfId="22560" xr:uid="{00000000-0005-0000-0000-000021580000}"/>
    <cellStyle name="Normal 29 12 2" xfId="22561" xr:uid="{00000000-0005-0000-0000-000022580000}"/>
    <cellStyle name="Normal 29 13" xfId="22562" xr:uid="{00000000-0005-0000-0000-000023580000}"/>
    <cellStyle name="Normal 29 2" xfId="22563" xr:uid="{00000000-0005-0000-0000-000024580000}"/>
    <cellStyle name="Normal 29 2 10" xfId="22564" xr:uid="{00000000-0005-0000-0000-000025580000}"/>
    <cellStyle name="Normal 29 2 10 2" xfId="22565" xr:uid="{00000000-0005-0000-0000-000026580000}"/>
    <cellStyle name="Normal 29 2 11" xfId="22566" xr:uid="{00000000-0005-0000-0000-000027580000}"/>
    <cellStyle name="Normal 29 2 2" xfId="22567" xr:uid="{00000000-0005-0000-0000-000028580000}"/>
    <cellStyle name="Normal 29 2 2 2" xfId="22568" xr:uid="{00000000-0005-0000-0000-000029580000}"/>
    <cellStyle name="Normal 29 2 2 2 2" xfId="22569" xr:uid="{00000000-0005-0000-0000-00002A580000}"/>
    <cellStyle name="Normal 29 2 2 2 2 2" xfId="22570" xr:uid="{00000000-0005-0000-0000-00002B580000}"/>
    <cellStyle name="Normal 29 2 2 2 2 2 2" xfId="22571" xr:uid="{00000000-0005-0000-0000-00002C580000}"/>
    <cellStyle name="Normal 29 2 2 2 2 3" xfId="22572" xr:uid="{00000000-0005-0000-0000-00002D580000}"/>
    <cellStyle name="Normal 29 2 2 2 3" xfId="22573" xr:uid="{00000000-0005-0000-0000-00002E580000}"/>
    <cellStyle name="Normal 29 2 2 2 3 2" xfId="22574" xr:uid="{00000000-0005-0000-0000-00002F580000}"/>
    <cellStyle name="Normal 29 2 2 2 3 2 2" xfId="22575" xr:uid="{00000000-0005-0000-0000-000030580000}"/>
    <cellStyle name="Normal 29 2 2 2 3 3" xfId="22576" xr:uid="{00000000-0005-0000-0000-000031580000}"/>
    <cellStyle name="Normal 29 2 2 2 4" xfId="22577" xr:uid="{00000000-0005-0000-0000-000032580000}"/>
    <cellStyle name="Normal 29 2 2 2 4 2" xfId="22578" xr:uid="{00000000-0005-0000-0000-000033580000}"/>
    <cellStyle name="Normal 29 2 2 2 4 2 2" xfId="22579" xr:uid="{00000000-0005-0000-0000-000034580000}"/>
    <cellStyle name="Normal 29 2 2 2 4 3" xfId="22580" xr:uid="{00000000-0005-0000-0000-000035580000}"/>
    <cellStyle name="Normal 29 2 2 2 5" xfId="22581" xr:uid="{00000000-0005-0000-0000-000036580000}"/>
    <cellStyle name="Normal 29 2 2 2 5 2" xfId="22582" xr:uid="{00000000-0005-0000-0000-000037580000}"/>
    <cellStyle name="Normal 29 2 2 2 6" xfId="22583" xr:uid="{00000000-0005-0000-0000-000038580000}"/>
    <cellStyle name="Normal 29 2 2 2 6 2" xfId="22584" xr:uid="{00000000-0005-0000-0000-000039580000}"/>
    <cellStyle name="Normal 29 2 2 2 7" xfId="22585" xr:uid="{00000000-0005-0000-0000-00003A580000}"/>
    <cellStyle name="Normal 29 2 2 3" xfId="22586" xr:uid="{00000000-0005-0000-0000-00003B580000}"/>
    <cellStyle name="Normal 29 2 2 3 2" xfId="22587" xr:uid="{00000000-0005-0000-0000-00003C580000}"/>
    <cellStyle name="Normal 29 2 2 3 2 2" xfId="22588" xr:uid="{00000000-0005-0000-0000-00003D580000}"/>
    <cellStyle name="Normal 29 2 2 3 2 2 2" xfId="22589" xr:uid="{00000000-0005-0000-0000-00003E580000}"/>
    <cellStyle name="Normal 29 2 2 3 2 3" xfId="22590" xr:uid="{00000000-0005-0000-0000-00003F580000}"/>
    <cellStyle name="Normal 29 2 2 3 3" xfId="22591" xr:uid="{00000000-0005-0000-0000-000040580000}"/>
    <cellStyle name="Normal 29 2 2 3 3 2" xfId="22592" xr:uid="{00000000-0005-0000-0000-000041580000}"/>
    <cellStyle name="Normal 29 2 2 3 3 2 2" xfId="22593" xr:uid="{00000000-0005-0000-0000-000042580000}"/>
    <cellStyle name="Normal 29 2 2 3 3 3" xfId="22594" xr:uid="{00000000-0005-0000-0000-000043580000}"/>
    <cellStyle name="Normal 29 2 2 3 4" xfId="22595" xr:uid="{00000000-0005-0000-0000-000044580000}"/>
    <cellStyle name="Normal 29 2 2 3 4 2" xfId="22596" xr:uid="{00000000-0005-0000-0000-000045580000}"/>
    <cellStyle name="Normal 29 2 2 3 4 2 2" xfId="22597" xr:uid="{00000000-0005-0000-0000-000046580000}"/>
    <cellStyle name="Normal 29 2 2 3 4 3" xfId="22598" xr:uid="{00000000-0005-0000-0000-000047580000}"/>
    <cellStyle name="Normal 29 2 2 3 5" xfId="22599" xr:uid="{00000000-0005-0000-0000-000048580000}"/>
    <cellStyle name="Normal 29 2 2 3 5 2" xfId="22600" xr:uid="{00000000-0005-0000-0000-000049580000}"/>
    <cellStyle name="Normal 29 2 2 3 6" xfId="22601" xr:uid="{00000000-0005-0000-0000-00004A580000}"/>
    <cellStyle name="Normal 29 2 2 3 6 2" xfId="22602" xr:uid="{00000000-0005-0000-0000-00004B580000}"/>
    <cellStyle name="Normal 29 2 2 3 7" xfId="22603" xr:uid="{00000000-0005-0000-0000-00004C580000}"/>
    <cellStyle name="Normal 29 2 2 4" xfId="22604" xr:uid="{00000000-0005-0000-0000-00004D580000}"/>
    <cellStyle name="Normal 29 2 2 4 2" xfId="22605" xr:uid="{00000000-0005-0000-0000-00004E580000}"/>
    <cellStyle name="Normal 29 2 2 4 2 2" xfId="22606" xr:uid="{00000000-0005-0000-0000-00004F580000}"/>
    <cellStyle name="Normal 29 2 2 4 3" xfId="22607" xr:uid="{00000000-0005-0000-0000-000050580000}"/>
    <cellStyle name="Normal 29 2 2 5" xfId="22608" xr:uid="{00000000-0005-0000-0000-000051580000}"/>
    <cellStyle name="Normal 29 2 2 5 2" xfId="22609" xr:uid="{00000000-0005-0000-0000-000052580000}"/>
    <cellStyle name="Normal 29 2 2 5 2 2" xfId="22610" xr:uid="{00000000-0005-0000-0000-000053580000}"/>
    <cellStyle name="Normal 29 2 2 5 3" xfId="22611" xr:uid="{00000000-0005-0000-0000-000054580000}"/>
    <cellStyle name="Normal 29 2 2 6" xfId="22612" xr:uid="{00000000-0005-0000-0000-000055580000}"/>
    <cellStyle name="Normal 29 2 2 6 2" xfId="22613" xr:uid="{00000000-0005-0000-0000-000056580000}"/>
    <cellStyle name="Normal 29 2 2 6 2 2" xfId="22614" xr:uid="{00000000-0005-0000-0000-000057580000}"/>
    <cellStyle name="Normal 29 2 2 6 3" xfId="22615" xr:uid="{00000000-0005-0000-0000-000058580000}"/>
    <cellStyle name="Normal 29 2 2 7" xfId="22616" xr:uid="{00000000-0005-0000-0000-000059580000}"/>
    <cellStyle name="Normal 29 2 2 7 2" xfId="22617" xr:uid="{00000000-0005-0000-0000-00005A580000}"/>
    <cellStyle name="Normal 29 2 2 8" xfId="22618" xr:uid="{00000000-0005-0000-0000-00005B580000}"/>
    <cellStyle name="Normal 29 2 2 8 2" xfId="22619" xr:uid="{00000000-0005-0000-0000-00005C580000}"/>
    <cellStyle name="Normal 29 2 2 9" xfId="22620" xr:uid="{00000000-0005-0000-0000-00005D580000}"/>
    <cellStyle name="Normal 29 2 3" xfId="22621" xr:uid="{00000000-0005-0000-0000-00005E580000}"/>
    <cellStyle name="Normal 29 2 3 2" xfId="22622" xr:uid="{00000000-0005-0000-0000-00005F580000}"/>
    <cellStyle name="Normal 29 2 3 2 2" xfId="22623" xr:uid="{00000000-0005-0000-0000-000060580000}"/>
    <cellStyle name="Normal 29 2 3 2 2 2" xfId="22624" xr:uid="{00000000-0005-0000-0000-000061580000}"/>
    <cellStyle name="Normal 29 2 3 2 2 2 2" xfId="22625" xr:uid="{00000000-0005-0000-0000-000062580000}"/>
    <cellStyle name="Normal 29 2 3 2 2 3" xfId="22626" xr:uid="{00000000-0005-0000-0000-000063580000}"/>
    <cellStyle name="Normal 29 2 3 2 3" xfId="22627" xr:uid="{00000000-0005-0000-0000-000064580000}"/>
    <cellStyle name="Normal 29 2 3 2 3 2" xfId="22628" xr:uid="{00000000-0005-0000-0000-000065580000}"/>
    <cellStyle name="Normal 29 2 3 2 3 2 2" xfId="22629" xr:uid="{00000000-0005-0000-0000-000066580000}"/>
    <cellStyle name="Normal 29 2 3 2 3 3" xfId="22630" xr:uid="{00000000-0005-0000-0000-000067580000}"/>
    <cellStyle name="Normal 29 2 3 2 4" xfId="22631" xr:uid="{00000000-0005-0000-0000-000068580000}"/>
    <cellStyle name="Normal 29 2 3 2 4 2" xfId="22632" xr:uid="{00000000-0005-0000-0000-000069580000}"/>
    <cellStyle name="Normal 29 2 3 2 4 2 2" xfId="22633" xr:uid="{00000000-0005-0000-0000-00006A580000}"/>
    <cellStyle name="Normal 29 2 3 2 4 3" xfId="22634" xr:uid="{00000000-0005-0000-0000-00006B580000}"/>
    <cellStyle name="Normal 29 2 3 2 5" xfId="22635" xr:uid="{00000000-0005-0000-0000-00006C580000}"/>
    <cellStyle name="Normal 29 2 3 2 5 2" xfId="22636" xr:uid="{00000000-0005-0000-0000-00006D580000}"/>
    <cellStyle name="Normal 29 2 3 2 6" xfId="22637" xr:uid="{00000000-0005-0000-0000-00006E580000}"/>
    <cellStyle name="Normal 29 2 3 2 6 2" xfId="22638" xr:uid="{00000000-0005-0000-0000-00006F580000}"/>
    <cellStyle name="Normal 29 2 3 2 7" xfId="22639" xr:uid="{00000000-0005-0000-0000-000070580000}"/>
    <cellStyle name="Normal 29 2 3 3" xfId="22640" xr:uid="{00000000-0005-0000-0000-000071580000}"/>
    <cellStyle name="Normal 29 2 3 3 2" xfId="22641" xr:uid="{00000000-0005-0000-0000-000072580000}"/>
    <cellStyle name="Normal 29 2 3 3 2 2" xfId="22642" xr:uid="{00000000-0005-0000-0000-000073580000}"/>
    <cellStyle name="Normal 29 2 3 3 3" xfId="22643" xr:uid="{00000000-0005-0000-0000-000074580000}"/>
    <cellStyle name="Normal 29 2 3 4" xfId="22644" xr:uid="{00000000-0005-0000-0000-000075580000}"/>
    <cellStyle name="Normal 29 2 3 4 2" xfId="22645" xr:uid="{00000000-0005-0000-0000-000076580000}"/>
    <cellStyle name="Normal 29 2 3 4 2 2" xfId="22646" xr:uid="{00000000-0005-0000-0000-000077580000}"/>
    <cellStyle name="Normal 29 2 3 4 3" xfId="22647" xr:uid="{00000000-0005-0000-0000-000078580000}"/>
    <cellStyle name="Normal 29 2 3 5" xfId="22648" xr:uid="{00000000-0005-0000-0000-000079580000}"/>
    <cellStyle name="Normal 29 2 3 5 2" xfId="22649" xr:uid="{00000000-0005-0000-0000-00007A580000}"/>
    <cellStyle name="Normal 29 2 3 5 2 2" xfId="22650" xr:uid="{00000000-0005-0000-0000-00007B580000}"/>
    <cellStyle name="Normal 29 2 3 5 3" xfId="22651" xr:uid="{00000000-0005-0000-0000-00007C580000}"/>
    <cellStyle name="Normal 29 2 3 6" xfId="22652" xr:uid="{00000000-0005-0000-0000-00007D580000}"/>
    <cellStyle name="Normal 29 2 3 6 2" xfId="22653" xr:uid="{00000000-0005-0000-0000-00007E580000}"/>
    <cellStyle name="Normal 29 2 3 7" xfId="22654" xr:uid="{00000000-0005-0000-0000-00007F580000}"/>
    <cellStyle name="Normal 29 2 3 7 2" xfId="22655" xr:uid="{00000000-0005-0000-0000-000080580000}"/>
    <cellStyle name="Normal 29 2 3 8" xfId="22656" xr:uid="{00000000-0005-0000-0000-000081580000}"/>
    <cellStyle name="Normal 29 2 4" xfId="22657" xr:uid="{00000000-0005-0000-0000-000082580000}"/>
    <cellStyle name="Normal 29 2 4 2" xfId="22658" xr:uid="{00000000-0005-0000-0000-000083580000}"/>
    <cellStyle name="Normal 29 2 4 2 2" xfId="22659" xr:uid="{00000000-0005-0000-0000-000084580000}"/>
    <cellStyle name="Normal 29 2 4 2 2 2" xfId="22660" xr:uid="{00000000-0005-0000-0000-000085580000}"/>
    <cellStyle name="Normal 29 2 4 2 3" xfId="22661" xr:uid="{00000000-0005-0000-0000-000086580000}"/>
    <cellStyle name="Normal 29 2 4 3" xfId="22662" xr:uid="{00000000-0005-0000-0000-000087580000}"/>
    <cellStyle name="Normal 29 2 4 3 2" xfId="22663" xr:uid="{00000000-0005-0000-0000-000088580000}"/>
    <cellStyle name="Normal 29 2 4 3 2 2" xfId="22664" xr:uid="{00000000-0005-0000-0000-000089580000}"/>
    <cellStyle name="Normal 29 2 4 3 3" xfId="22665" xr:uid="{00000000-0005-0000-0000-00008A580000}"/>
    <cellStyle name="Normal 29 2 4 4" xfId="22666" xr:uid="{00000000-0005-0000-0000-00008B580000}"/>
    <cellStyle name="Normal 29 2 4 4 2" xfId="22667" xr:uid="{00000000-0005-0000-0000-00008C580000}"/>
    <cellStyle name="Normal 29 2 4 4 2 2" xfId="22668" xr:uid="{00000000-0005-0000-0000-00008D580000}"/>
    <cellStyle name="Normal 29 2 4 4 3" xfId="22669" xr:uid="{00000000-0005-0000-0000-00008E580000}"/>
    <cellStyle name="Normal 29 2 4 5" xfId="22670" xr:uid="{00000000-0005-0000-0000-00008F580000}"/>
    <cellStyle name="Normal 29 2 4 5 2" xfId="22671" xr:uid="{00000000-0005-0000-0000-000090580000}"/>
    <cellStyle name="Normal 29 2 4 6" xfId="22672" xr:uid="{00000000-0005-0000-0000-000091580000}"/>
    <cellStyle name="Normal 29 2 4 6 2" xfId="22673" xr:uid="{00000000-0005-0000-0000-000092580000}"/>
    <cellStyle name="Normal 29 2 4 7" xfId="22674" xr:uid="{00000000-0005-0000-0000-000093580000}"/>
    <cellStyle name="Normal 29 2 5" xfId="22675" xr:uid="{00000000-0005-0000-0000-000094580000}"/>
    <cellStyle name="Normal 29 2 5 2" xfId="22676" xr:uid="{00000000-0005-0000-0000-000095580000}"/>
    <cellStyle name="Normal 29 2 5 2 2" xfId="22677" xr:uid="{00000000-0005-0000-0000-000096580000}"/>
    <cellStyle name="Normal 29 2 5 2 2 2" xfId="22678" xr:uid="{00000000-0005-0000-0000-000097580000}"/>
    <cellStyle name="Normal 29 2 5 2 3" xfId="22679" xr:uid="{00000000-0005-0000-0000-000098580000}"/>
    <cellStyle name="Normal 29 2 5 3" xfId="22680" xr:uid="{00000000-0005-0000-0000-000099580000}"/>
    <cellStyle name="Normal 29 2 5 3 2" xfId="22681" xr:uid="{00000000-0005-0000-0000-00009A580000}"/>
    <cellStyle name="Normal 29 2 5 3 2 2" xfId="22682" xr:uid="{00000000-0005-0000-0000-00009B580000}"/>
    <cellStyle name="Normal 29 2 5 3 3" xfId="22683" xr:uid="{00000000-0005-0000-0000-00009C580000}"/>
    <cellStyle name="Normal 29 2 5 4" xfId="22684" xr:uid="{00000000-0005-0000-0000-00009D580000}"/>
    <cellStyle name="Normal 29 2 5 4 2" xfId="22685" xr:uid="{00000000-0005-0000-0000-00009E580000}"/>
    <cellStyle name="Normal 29 2 5 4 2 2" xfId="22686" xr:uid="{00000000-0005-0000-0000-00009F580000}"/>
    <cellStyle name="Normal 29 2 5 4 3" xfId="22687" xr:uid="{00000000-0005-0000-0000-0000A0580000}"/>
    <cellStyle name="Normal 29 2 5 5" xfId="22688" xr:uid="{00000000-0005-0000-0000-0000A1580000}"/>
    <cellStyle name="Normal 29 2 5 5 2" xfId="22689" xr:uid="{00000000-0005-0000-0000-0000A2580000}"/>
    <cellStyle name="Normal 29 2 5 6" xfId="22690" xr:uid="{00000000-0005-0000-0000-0000A3580000}"/>
    <cellStyle name="Normal 29 2 5 6 2" xfId="22691" xr:uid="{00000000-0005-0000-0000-0000A4580000}"/>
    <cellStyle name="Normal 29 2 5 7" xfId="22692" xr:uid="{00000000-0005-0000-0000-0000A5580000}"/>
    <cellStyle name="Normal 29 2 6" xfId="22693" xr:uid="{00000000-0005-0000-0000-0000A6580000}"/>
    <cellStyle name="Normal 29 2 6 2" xfId="22694" xr:uid="{00000000-0005-0000-0000-0000A7580000}"/>
    <cellStyle name="Normal 29 2 6 2 2" xfId="22695" xr:uid="{00000000-0005-0000-0000-0000A8580000}"/>
    <cellStyle name="Normal 29 2 6 3" xfId="22696" xr:uid="{00000000-0005-0000-0000-0000A9580000}"/>
    <cellStyle name="Normal 29 2 7" xfId="22697" xr:uid="{00000000-0005-0000-0000-0000AA580000}"/>
    <cellStyle name="Normal 29 2 7 2" xfId="22698" xr:uid="{00000000-0005-0000-0000-0000AB580000}"/>
    <cellStyle name="Normal 29 2 7 2 2" xfId="22699" xr:uid="{00000000-0005-0000-0000-0000AC580000}"/>
    <cellStyle name="Normal 29 2 7 3" xfId="22700" xr:uid="{00000000-0005-0000-0000-0000AD580000}"/>
    <cellStyle name="Normal 29 2 8" xfId="22701" xr:uid="{00000000-0005-0000-0000-0000AE580000}"/>
    <cellStyle name="Normal 29 2 8 2" xfId="22702" xr:uid="{00000000-0005-0000-0000-0000AF580000}"/>
    <cellStyle name="Normal 29 2 8 2 2" xfId="22703" xr:uid="{00000000-0005-0000-0000-0000B0580000}"/>
    <cellStyle name="Normal 29 2 8 3" xfId="22704" xr:uid="{00000000-0005-0000-0000-0000B1580000}"/>
    <cellStyle name="Normal 29 2 9" xfId="22705" xr:uid="{00000000-0005-0000-0000-0000B2580000}"/>
    <cellStyle name="Normal 29 2 9 2" xfId="22706" xr:uid="{00000000-0005-0000-0000-0000B3580000}"/>
    <cellStyle name="Normal 29 3" xfId="22707" xr:uid="{00000000-0005-0000-0000-0000B4580000}"/>
    <cellStyle name="Normal 29 3 10" xfId="22708" xr:uid="{00000000-0005-0000-0000-0000B5580000}"/>
    <cellStyle name="Normal 29 3 10 2" xfId="22709" xr:uid="{00000000-0005-0000-0000-0000B6580000}"/>
    <cellStyle name="Normal 29 3 11" xfId="22710" xr:uid="{00000000-0005-0000-0000-0000B7580000}"/>
    <cellStyle name="Normal 29 3 2" xfId="22711" xr:uid="{00000000-0005-0000-0000-0000B8580000}"/>
    <cellStyle name="Normal 29 3 2 2" xfId="22712" xr:uid="{00000000-0005-0000-0000-0000B9580000}"/>
    <cellStyle name="Normal 29 3 2 2 2" xfId="22713" xr:uid="{00000000-0005-0000-0000-0000BA580000}"/>
    <cellStyle name="Normal 29 3 2 2 2 2" xfId="22714" xr:uid="{00000000-0005-0000-0000-0000BB580000}"/>
    <cellStyle name="Normal 29 3 2 2 2 2 2" xfId="22715" xr:uid="{00000000-0005-0000-0000-0000BC580000}"/>
    <cellStyle name="Normal 29 3 2 2 2 3" xfId="22716" xr:uid="{00000000-0005-0000-0000-0000BD580000}"/>
    <cellStyle name="Normal 29 3 2 2 3" xfId="22717" xr:uid="{00000000-0005-0000-0000-0000BE580000}"/>
    <cellStyle name="Normal 29 3 2 2 3 2" xfId="22718" xr:uid="{00000000-0005-0000-0000-0000BF580000}"/>
    <cellStyle name="Normal 29 3 2 2 3 2 2" xfId="22719" xr:uid="{00000000-0005-0000-0000-0000C0580000}"/>
    <cellStyle name="Normal 29 3 2 2 3 3" xfId="22720" xr:uid="{00000000-0005-0000-0000-0000C1580000}"/>
    <cellStyle name="Normal 29 3 2 2 4" xfId="22721" xr:uid="{00000000-0005-0000-0000-0000C2580000}"/>
    <cellStyle name="Normal 29 3 2 2 4 2" xfId="22722" xr:uid="{00000000-0005-0000-0000-0000C3580000}"/>
    <cellStyle name="Normal 29 3 2 2 4 2 2" xfId="22723" xr:uid="{00000000-0005-0000-0000-0000C4580000}"/>
    <cellStyle name="Normal 29 3 2 2 4 3" xfId="22724" xr:uid="{00000000-0005-0000-0000-0000C5580000}"/>
    <cellStyle name="Normal 29 3 2 2 5" xfId="22725" xr:uid="{00000000-0005-0000-0000-0000C6580000}"/>
    <cellStyle name="Normal 29 3 2 2 5 2" xfId="22726" xr:uid="{00000000-0005-0000-0000-0000C7580000}"/>
    <cellStyle name="Normal 29 3 2 2 6" xfId="22727" xr:uid="{00000000-0005-0000-0000-0000C8580000}"/>
    <cellStyle name="Normal 29 3 2 2 6 2" xfId="22728" xr:uid="{00000000-0005-0000-0000-0000C9580000}"/>
    <cellStyle name="Normal 29 3 2 2 7" xfId="22729" xr:uid="{00000000-0005-0000-0000-0000CA580000}"/>
    <cellStyle name="Normal 29 3 2 3" xfId="22730" xr:uid="{00000000-0005-0000-0000-0000CB580000}"/>
    <cellStyle name="Normal 29 3 2 3 2" xfId="22731" xr:uid="{00000000-0005-0000-0000-0000CC580000}"/>
    <cellStyle name="Normal 29 3 2 3 2 2" xfId="22732" xr:uid="{00000000-0005-0000-0000-0000CD580000}"/>
    <cellStyle name="Normal 29 3 2 3 2 2 2" xfId="22733" xr:uid="{00000000-0005-0000-0000-0000CE580000}"/>
    <cellStyle name="Normal 29 3 2 3 2 3" xfId="22734" xr:uid="{00000000-0005-0000-0000-0000CF580000}"/>
    <cellStyle name="Normal 29 3 2 3 3" xfId="22735" xr:uid="{00000000-0005-0000-0000-0000D0580000}"/>
    <cellStyle name="Normal 29 3 2 3 3 2" xfId="22736" xr:uid="{00000000-0005-0000-0000-0000D1580000}"/>
    <cellStyle name="Normal 29 3 2 3 3 2 2" xfId="22737" xr:uid="{00000000-0005-0000-0000-0000D2580000}"/>
    <cellStyle name="Normal 29 3 2 3 3 3" xfId="22738" xr:uid="{00000000-0005-0000-0000-0000D3580000}"/>
    <cellStyle name="Normal 29 3 2 3 4" xfId="22739" xr:uid="{00000000-0005-0000-0000-0000D4580000}"/>
    <cellStyle name="Normal 29 3 2 3 4 2" xfId="22740" xr:uid="{00000000-0005-0000-0000-0000D5580000}"/>
    <cellStyle name="Normal 29 3 2 3 4 2 2" xfId="22741" xr:uid="{00000000-0005-0000-0000-0000D6580000}"/>
    <cellStyle name="Normal 29 3 2 3 4 3" xfId="22742" xr:uid="{00000000-0005-0000-0000-0000D7580000}"/>
    <cellStyle name="Normal 29 3 2 3 5" xfId="22743" xr:uid="{00000000-0005-0000-0000-0000D8580000}"/>
    <cellStyle name="Normal 29 3 2 3 5 2" xfId="22744" xr:uid="{00000000-0005-0000-0000-0000D9580000}"/>
    <cellStyle name="Normal 29 3 2 3 6" xfId="22745" xr:uid="{00000000-0005-0000-0000-0000DA580000}"/>
    <cellStyle name="Normal 29 3 2 3 6 2" xfId="22746" xr:uid="{00000000-0005-0000-0000-0000DB580000}"/>
    <cellStyle name="Normal 29 3 2 3 7" xfId="22747" xr:uid="{00000000-0005-0000-0000-0000DC580000}"/>
    <cellStyle name="Normal 29 3 2 4" xfId="22748" xr:uid="{00000000-0005-0000-0000-0000DD580000}"/>
    <cellStyle name="Normal 29 3 2 4 2" xfId="22749" xr:uid="{00000000-0005-0000-0000-0000DE580000}"/>
    <cellStyle name="Normal 29 3 2 4 2 2" xfId="22750" xr:uid="{00000000-0005-0000-0000-0000DF580000}"/>
    <cellStyle name="Normal 29 3 2 4 3" xfId="22751" xr:uid="{00000000-0005-0000-0000-0000E0580000}"/>
    <cellStyle name="Normal 29 3 2 5" xfId="22752" xr:uid="{00000000-0005-0000-0000-0000E1580000}"/>
    <cellStyle name="Normal 29 3 2 5 2" xfId="22753" xr:uid="{00000000-0005-0000-0000-0000E2580000}"/>
    <cellStyle name="Normal 29 3 2 5 2 2" xfId="22754" xr:uid="{00000000-0005-0000-0000-0000E3580000}"/>
    <cellStyle name="Normal 29 3 2 5 3" xfId="22755" xr:uid="{00000000-0005-0000-0000-0000E4580000}"/>
    <cellStyle name="Normal 29 3 2 6" xfId="22756" xr:uid="{00000000-0005-0000-0000-0000E5580000}"/>
    <cellStyle name="Normal 29 3 2 6 2" xfId="22757" xr:uid="{00000000-0005-0000-0000-0000E6580000}"/>
    <cellStyle name="Normal 29 3 2 6 2 2" xfId="22758" xr:uid="{00000000-0005-0000-0000-0000E7580000}"/>
    <cellStyle name="Normal 29 3 2 6 3" xfId="22759" xr:uid="{00000000-0005-0000-0000-0000E8580000}"/>
    <cellStyle name="Normal 29 3 2 7" xfId="22760" xr:uid="{00000000-0005-0000-0000-0000E9580000}"/>
    <cellStyle name="Normal 29 3 2 7 2" xfId="22761" xr:uid="{00000000-0005-0000-0000-0000EA580000}"/>
    <cellStyle name="Normal 29 3 2 8" xfId="22762" xr:uid="{00000000-0005-0000-0000-0000EB580000}"/>
    <cellStyle name="Normal 29 3 2 8 2" xfId="22763" xr:uid="{00000000-0005-0000-0000-0000EC580000}"/>
    <cellStyle name="Normal 29 3 2 9" xfId="22764" xr:uid="{00000000-0005-0000-0000-0000ED580000}"/>
    <cellStyle name="Normal 29 3 3" xfId="22765" xr:uid="{00000000-0005-0000-0000-0000EE580000}"/>
    <cellStyle name="Normal 29 3 3 2" xfId="22766" xr:uid="{00000000-0005-0000-0000-0000EF580000}"/>
    <cellStyle name="Normal 29 3 3 2 2" xfId="22767" xr:uid="{00000000-0005-0000-0000-0000F0580000}"/>
    <cellStyle name="Normal 29 3 3 2 2 2" xfId="22768" xr:uid="{00000000-0005-0000-0000-0000F1580000}"/>
    <cellStyle name="Normal 29 3 3 2 2 2 2" xfId="22769" xr:uid="{00000000-0005-0000-0000-0000F2580000}"/>
    <cellStyle name="Normal 29 3 3 2 2 3" xfId="22770" xr:uid="{00000000-0005-0000-0000-0000F3580000}"/>
    <cellStyle name="Normal 29 3 3 2 3" xfId="22771" xr:uid="{00000000-0005-0000-0000-0000F4580000}"/>
    <cellStyle name="Normal 29 3 3 2 3 2" xfId="22772" xr:uid="{00000000-0005-0000-0000-0000F5580000}"/>
    <cellStyle name="Normal 29 3 3 2 3 2 2" xfId="22773" xr:uid="{00000000-0005-0000-0000-0000F6580000}"/>
    <cellStyle name="Normal 29 3 3 2 3 3" xfId="22774" xr:uid="{00000000-0005-0000-0000-0000F7580000}"/>
    <cellStyle name="Normal 29 3 3 2 4" xfId="22775" xr:uid="{00000000-0005-0000-0000-0000F8580000}"/>
    <cellStyle name="Normal 29 3 3 2 4 2" xfId="22776" xr:uid="{00000000-0005-0000-0000-0000F9580000}"/>
    <cellStyle name="Normal 29 3 3 2 4 2 2" xfId="22777" xr:uid="{00000000-0005-0000-0000-0000FA580000}"/>
    <cellStyle name="Normal 29 3 3 2 4 3" xfId="22778" xr:uid="{00000000-0005-0000-0000-0000FB580000}"/>
    <cellStyle name="Normal 29 3 3 2 5" xfId="22779" xr:uid="{00000000-0005-0000-0000-0000FC580000}"/>
    <cellStyle name="Normal 29 3 3 2 5 2" xfId="22780" xr:uid="{00000000-0005-0000-0000-0000FD580000}"/>
    <cellStyle name="Normal 29 3 3 2 6" xfId="22781" xr:uid="{00000000-0005-0000-0000-0000FE580000}"/>
    <cellStyle name="Normal 29 3 3 2 6 2" xfId="22782" xr:uid="{00000000-0005-0000-0000-0000FF580000}"/>
    <cellStyle name="Normal 29 3 3 2 7" xfId="22783" xr:uid="{00000000-0005-0000-0000-000000590000}"/>
    <cellStyle name="Normal 29 3 3 3" xfId="22784" xr:uid="{00000000-0005-0000-0000-000001590000}"/>
    <cellStyle name="Normal 29 3 3 3 2" xfId="22785" xr:uid="{00000000-0005-0000-0000-000002590000}"/>
    <cellStyle name="Normal 29 3 3 3 2 2" xfId="22786" xr:uid="{00000000-0005-0000-0000-000003590000}"/>
    <cellStyle name="Normal 29 3 3 3 3" xfId="22787" xr:uid="{00000000-0005-0000-0000-000004590000}"/>
    <cellStyle name="Normal 29 3 3 4" xfId="22788" xr:uid="{00000000-0005-0000-0000-000005590000}"/>
    <cellStyle name="Normal 29 3 3 4 2" xfId="22789" xr:uid="{00000000-0005-0000-0000-000006590000}"/>
    <cellStyle name="Normal 29 3 3 4 2 2" xfId="22790" xr:uid="{00000000-0005-0000-0000-000007590000}"/>
    <cellStyle name="Normal 29 3 3 4 3" xfId="22791" xr:uid="{00000000-0005-0000-0000-000008590000}"/>
    <cellStyle name="Normal 29 3 3 5" xfId="22792" xr:uid="{00000000-0005-0000-0000-000009590000}"/>
    <cellStyle name="Normal 29 3 3 5 2" xfId="22793" xr:uid="{00000000-0005-0000-0000-00000A590000}"/>
    <cellStyle name="Normal 29 3 3 5 2 2" xfId="22794" xr:uid="{00000000-0005-0000-0000-00000B590000}"/>
    <cellStyle name="Normal 29 3 3 5 3" xfId="22795" xr:uid="{00000000-0005-0000-0000-00000C590000}"/>
    <cellStyle name="Normal 29 3 3 6" xfId="22796" xr:uid="{00000000-0005-0000-0000-00000D590000}"/>
    <cellStyle name="Normal 29 3 3 6 2" xfId="22797" xr:uid="{00000000-0005-0000-0000-00000E590000}"/>
    <cellStyle name="Normal 29 3 3 7" xfId="22798" xr:uid="{00000000-0005-0000-0000-00000F590000}"/>
    <cellStyle name="Normal 29 3 3 7 2" xfId="22799" xr:uid="{00000000-0005-0000-0000-000010590000}"/>
    <cellStyle name="Normal 29 3 3 8" xfId="22800" xr:uid="{00000000-0005-0000-0000-000011590000}"/>
    <cellStyle name="Normal 29 3 4" xfId="22801" xr:uid="{00000000-0005-0000-0000-000012590000}"/>
    <cellStyle name="Normal 29 3 4 2" xfId="22802" xr:uid="{00000000-0005-0000-0000-000013590000}"/>
    <cellStyle name="Normal 29 3 4 2 2" xfId="22803" xr:uid="{00000000-0005-0000-0000-000014590000}"/>
    <cellStyle name="Normal 29 3 4 2 2 2" xfId="22804" xr:uid="{00000000-0005-0000-0000-000015590000}"/>
    <cellStyle name="Normal 29 3 4 2 3" xfId="22805" xr:uid="{00000000-0005-0000-0000-000016590000}"/>
    <cellStyle name="Normal 29 3 4 3" xfId="22806" xr:uid="{00000000-0005-0000-0000-000017590000}"/>
    <cellStyle name="Normal 29 3 4 3 2" xfId="22807" xr:uid="{00000000-0005-0000-0000-000018590000}"/>
    <cellStyle name="Normal 29 3 4 3 2 2" xfId="22808" xr:uid="{00000000-0005-0000-0000-000019590000}"/>
    <cellStyle name="Normal 29 3 4 3 3" xfId="22809" xr:uid="{00000000-0005-0000-0000-00001A590000}"/>
    <cellStyle name="Normal 29 3 4 4" xfId="22810" xr:uid="{00000000-0005-0000-0000-00001B590000}"/>
    <cellStyle name="Normal 29 3 4 4 2" xfId="22811" xr:uid="{00000000-0005-0000-0000-00001C590000}"/>
    <cellStyle name="Normal 29 3 4 4 2 2" xfId="22812" xr:uid="{00000000-0005-0000-0000-00001D590000}"/>
    <cellStyle name="Normal 29 3 4 4 3" xfId="22813" xr:uid="{00000000-0005-0000-0000-00001E590000}"/>
    <cellStyle name="Normal 29 3 4 5" xfId="22814" xr:uid="{00000000-0005-0000-0000-00001F590000}"/>
    <cellStyle name="Normal 29 3 4 5 2" xfId="22815" xr:uid="{00000000-0005-0000-0000-000020590000}"/>
    <cellStyle name="Normal 29 3 4 6" xfId="22816" xr:uid="{00000000-0005-0000-0000-000021590000}"/>
    <cellStyle name="Normal 29 3 4 6 2" xfId="22817" xr:uid="{00000000-0005-0000-0000-000022590000}"/>
    <cellStyle name="Normal 29 3 4 7" xfId="22818" xr:uid="{00000000-0005-0000-0000-000023590000}"/>
    <cellStyle name="Normal 29 3 5" xfId="22819" xr:uid="{00000000-0005-0000-0000-000024590000}"/>
    <cellStyle name="Normal 29 3 5 2" xfId="22820" xr:uid="{00000000-0005-0000-0000-000025590000}"/>
    <cellStyle name="Normal 29 3 5 2 2" xfId="22821" xr:uid="{00000000-0005-0000-0000-000026590000}"/>
    <cellStyle name="Normal 29 3 5 2 2 2" xfId="22822" xr:uid="{00000000-0005-0000-0000-000027590000}"/>
    <cellStyle name="Normal 29 3 5 2 3" xfId="22823" xr:uid="{00000000-0005-0000-0000-000028590000}"/>
    <cellStyle name="Normal 29 3 5 3" xfId="22824" xr:uid="{00000000-0005-0000-0000-000029590000}"/>
    <cellStyle name="Normal 29 3 5 3 2" xfId="22825" xr:uid="{00000000-0005-0000-0000-00002A590000}"/>
    <cellStyle name="Normal 29 3 5 3 2 2" xfId="22826" xr:uid="{00000000-0005-0000-0000-00002B590000}"/>
    <cellStyle name="Normal 29 3 5 3 3" xfId="22827" xr:uid="{00000000-0005-0000-0000-00002C590000}"/>
    <cellStyle name="Normal 29 3 5 4" xfId="22828" xr:uid="{00000000-0005-0000-0000-00002D590000}"/>
    <cellStyle name="Normal 29 3 5 4 2" xfId="22829" xr:uid="{00000000-0005-0000-0000-00002E590000}"/>
    <cellStyle name="Normal 29 3 5 4 2 2" xfId="22830" xr:uid="{00000000-0005-0000-0000-00002F590000}"/>
    <cellStyle name="Normal 29 3 5 4 3" xfId="22831" xr:uid="{00000000-0005-0000-0000-000030590000}"/>
    <cellStyle name="Normal 29 3 5 5" xfId="22832" xr:uid="{00000000-0005-0000-0000-000031590000}"/>
    <cellStyle name="Normal 29 3 5 5 2" xfId="22833" xr:uid="{00000000-0005-0000-0000-000032590000}"/>
    <cellStyle name="Normal 29 3 5 6" xfId="22834" xr:uid="{00000000-0005-0000-0000-000033590000}"/>
    <cellStyle name="Normal 29 3 5 6 2" xfId="22835" xr:uid="{00000000-0005-0000-0000-000034590000}"/>
    <cellStyle name="Normal 29 3 5 7" xfId="22836" xr:uid="{00000000-0005-0000-0000-000035590000}"/>
    <cellStyle name="Normal 29 3 6" xfId="22837" xr:uid="{00000000-0005-0000-0000-000036590000}"/>
    <cellStyle name="Normal 29 3 6 2" xfId="22838" xr:uid="{00000000-0005-0000-0000-000037590000}"/>
    <cellStyle name="Normal 29 3 6 2 2" xfId="22839" xr:uid="{00000000-0005-0000-0000-000038590000}"/>
    <cellStyle name="Normal 29 3 6 3" xfId="22840" xr:uid="{00000000-0005-0000-0000-000039590000}"/>
    <cellStyle name="Normal 29 3 7" xfId="22841" xr:uid="{00000000-0005-0000-0000-00003A590000}"/>
    <cellStyle name="Normal 29 3 7 2" xfId="22842" xr:uid="{00000000-0005-0000-0000-00003B590000}"/>
    <cellStyle name="Normal 29 3 7 2 2" xfId="22843" xr:uid="{00000000-0005-0000-0000-00003C590000}"/>
    <cellStyle name="Normal 29 3 7 3" xfId="22844" xr:uid="{00000000-0005-0000-0000-00003D590000}"/>
    <cellStyle name="Normal 29 3 8" xfId="22845" xr:uid="{00000000-0005-0000-0000-00003E590000}"/>
    <cellStyle name="Normal 29 3 8 2" xfId="22846" xr:uid="{00000000-0005-0000-0000-00003F590000}"/>
    <cellStyle name="Normal 29 3 8 2 2" xfId="22847" xr:uid="{00000000-0005-0000-0000-000040590000}"/>
    <cellStyle name="Normal 29 3 8 3" xfId="22848" xr:uid="{00000000-0005-0000-0000-000041590000}"/>
    <cellStyle name="Normal 29 3 9" xfId="22849" xr:uid="{00000000-0005-0000-0000-000042590000}"/>
    <cellStyle name="Normal 29 3 9 2" xfId="22850" xr:uid="{00000000-0005-0000-0000-000043590000}"/>
    <cellStyle name="Normal 29 4" xfId="22851" xr:uid="{00000000-0005-0000-0000-000044590000}"/>
    <cellStyle name="Normal 29 4 2" xfId="22852" xr:uid="{00000000-0005-0000-0000-000045590000}"/>
    <cellStyle name="Normal 29 4 2 2" xfId="22853" xr:uid="{00000000-0005-0000-0000-000046590000}"/>
    <cellStyle name="Normal 29 4 2 2 2" xfId="22854" xr:uid="{00000000-0005-0000-0000-000047590000}"/>
    <cellStyle name="Normal 29 4 2 2 2 2" xfId="22855" xr:uid="{00000000-0005-0000-0000-000048590000}"/>
    <cellStyle name="Normal 29 4 2 2 3" xfId="22856" xr:uid="{00000000-0005-0000-0000-000049590000}"/>
    <cellStyle name="Normal 29 4 2 3" xfId="22857" xr:uid="{00000000-0005-0000-0000-00004A590000}"/>
    <cellStyle name="Normal 29 4 2 3 2" xfId="22858" xr:uid="{00000000-0005-0000-0000-00004B590000}"/>
    <cellStyle name="Normal 29 4 2 3 2 2" xfId="22859" xr:uid="{00000000-0005-0000-0000-00004C590000}"/>
    <cellStyle name="Normal 29 4 2 3 3" xfId="22860" xr:uid="{00000000-0005-0000-0000-00004D590000}"/>
    <cellStyle name="Normal 29 4 2 4" xfId="22861" xr:uid="{00000000-0005-0000-0000-00004E590000}"/>
    <cellStyle name="Normal 29 4 2 4 2" xfId="22862" xr:uid="{00000000-0005-0000-0000-00004F590000}"/>
    <cellStyle name="Normal 29 4 2 4 2 2" xfId="22863" xr:uid="{00000000-0005-0000-0000-000050590000}"/>
    <cellStyle name="Normal 29 4 2 4 3" xfId="22864" xr:uid="{00000000-0005-0000-0000-000051590000}"/>
    <cellStyle name="Normal 29 4 2 5" xfId="22865" xr:uid="{00000000-0005-0000-0000-000052590000}"/>
    <cellStyle name="Normal 29 4 2 5 2" xfId="22866" xr:uid="{00000000-0005-0000-0000-000053590000}"/>
    <cellStyle name="Normal 29 4 2 6" xfId="22867" xr:uid="{00000000-0005-0000-0000-000054590000}"/>
    <cellStyle name="Normal 29 4 2 6 2" xfId="22868" xr:uid="{00000000-0005-0000-0000-000055590000}"/>
    <cellStyle name="Normal 29 4 2 7" xfId="22869" xr:uid="{00000000-0005-0000-0000-000056590000}"/>
    <cellStyle name="Normal 29 4 3" xfId="22870" xr:uid="{00000000-0005-0000-0000-000057590000}"/>
    <cellStyle name="Normal 29 4 3 2" xfId="22871" xr:uid="{00000000-0005-0000-0000-000058590000}"/>
    <cellStyle name="Normal 29 4 3 2 2" xfId="22872" xr:uid="{00000000-0005-0000-0000-000059590000}"/>
    <cellStyle name="Normal 29 4 3 2 2 2" xfId="22873" xr:uid="{00000000-0005-0000-0000-00005A590000}"/>
    <cellStyle name="Normal 29 4 3 2 3" xfId="22874" xr:uid="{00000000-0005-0000-0000-00005B590000}"/>
    <cellStyle name="Normal 29 4 3 3" xfId="22875" xr:uid="{00000000-0005-0000-0000-00005C590000}"/>
    <cellStyle name="Normal 29 4 3 3 2" xfId="22876" xr:uid="{00000000-0005-0000-0000-00005D590000}"/>
    <cellStyle name="Normal 29 4 3 3 2 2" xfId="22877" xr:uid="{00000000-0005-0000-0000-00005E590000}"/>
    <cellStyle name="Normal 29 4 3 3 3" xfId="22878" xr:uid="{00000000-0005-0000-0000-00005F590000}"/>
    <cellStyle name="Normal 29 4 3 4" xfId="22879" xr:uid="{00000000-0005-0000-0000-000060590000}"/>
    <cellStyle name="Normal 29 4 3 4 2" xfId="22880" xr:uid="{00000000-0005-0000-0000-000061590000}"/>
    <cellStyle name="Normal 29 4 3 4 2 2" xfId="22881" xr:uid="{00000000-0005-0000-0000-000062590000}"/>
    <cellStyle name="Normal 29 4 3 4 3" xfId="22882" xr:uid="{00000000-0005-0000-0000-000063590000}"/>
    <cellStyle name="Normal 29 4 3 5" xfId="22883" xr:uid="{00000000-0005-0000-0000-000064590000}"/>
    <cellStyle name="Normal 29 4 3 5 2" xfId="22884" xr:uid="{00000000-0005-0000-0000-000065590000}"/>
    <cellStyle name="Normal 29 4 3 6" xfId="22885" xr:uid="{00000000-0005-0000-0000-000066590000}"/>
    <cellStyle name="Normal 29 4 3 6 2" xfId="22886" xr:uid="{00000000-0005-0000-0000-000067590000}"/>
    <cellStyle name="Normal 29 4 3 7" xfId="22887" xr:uid="{00000000-0005-0000-0000-000068590000}"/>
    <cellStyle name="Normal 29 4 4" xfId="22888" xr:uid="{00000000-0005-0000-0000-000069590000}"/>
    <cellStyle name="Normal 29 4 4 2" xfId="22889" xr:uid="{00000000-0005-0000-0000-00006A590000}"/>
    <cellStyle name="Normal 29 4 4 2 2" xfId="22890" xr:uid="{00000000-0005-0000-0000-00006B590000}"/>
    <cellStyle name="Normal 29 4 4 3" xfId="22891" xr:uid="{00000000-0005-0000-0000-00006C590000}"/>
    <cellStyle name="Normal 29 4 5" xfId="22892" xr:uid="{00000000-0005-0000-0000-00006D590000}"/>
    <cellStyle name="Normal 29 4 5 2" xfId="22893" xr:uid="{00000000-0005-0000-0000-00006E590000}"/>
    <cellStyle name="Normal 29 4 5 2 2" xfId="22894" xr:uid="{00000000-0005-0000-0000-00006F590000}"/>
    <cellStyle name="Normal 29 4 5 3" xfId="22895" xr:uid="{00000000-0005-0000-0000-000070590000}"/>
    <cellStyle name="Normal 29 4 6" xfId="22896" xr:uid="{00000000-0005-0000-0000-000071590000}"/>
    <cellStyle name="Normal 29 4 6 2" xfId="22897" xr:uid="{00000000-0005-0000-0000-000072590000}"/>
    <cellStyle name="Normal 29 4 6 2 2" xfId="22898" xr:uid="{00000000-0005-0000-0000-000073590000}"/>
    <cellStyle name="Normal 29 4 6 3" xfId="22899" xr:uid="{00000000-0005-0000-0000-000074590000}"/>
    <cellStyle name="Normal 29 4 7" xfId="22900" xr:uid="{00000000-0005-0000-0000-000075590000}"/>
    <cellStyle name="Normal 29 4 7 2" xfId="22901" xr:uid="{00000000-0005-0000-0000-000076590000}"/>
    <cellStyle name="Normal 29 4 8" xfId="22902" xr:uid="{00000000-0005-0000-0000-000077590000}"/>
    <cellStyle name="Normal 29 4 8 2" xfId="22903" xr:uid="{00000000-0005-0000-0000-000078590000}"/>
    <cellStyle name="Normal 29 4 9" xfId="22904" xr:uid="{00000000-0005-0000-0000-000079590000}"/>
    <cellStyle name="Normal 29 5" xfId="22905" xr:uid="{00000000-0005-0000-0000-00007A590000}"/>
    <cellStyle name="Normal 29 5 2" xfId="22906" xr:uid="{00000000-0005-0000-0000-00007B590000}"/>
    <cellStyle name="Normal 29 5 2 2" xfId="22907" xr:uid="{00000000-0005-0000-0000-00007C590000}"/>
    <cellStyle name="Normal 29 5 2 2 2" xfId="22908" xr:uid="{00000000-0005-0000-0000-00007D590000}"/>
    <cellStyle name="Normal 29 5 2 2 2 2" xfId="22909" xr:uid="{00000000-0005-0000-0000-00007E590000}"/>
    <cellStyle name="Normal 29 5 2 2 3" xfId="22910" xr:uid="{00000000-0005-0000-0000-00007F590000}"/>
    <cellStyle name="Normal 29 5 2 3" xfId="22911" xr:uid="{00000000-0005-0000-0000-000080590000}"/>
    <cellStyle name="Normal 29 5 2 3 2" xfId="22912" xr:uid="{00000000-0005-0000-0000-000081590000}"/>
    <cellStyle name="Normal 29 5 2 3 2 2" xfId="22913" xr:uid="{00000000-0005-0000-0000-000082590000}"/>
    <cellStyle name="Normal 29 5 2 3 3" xfId="22914" xr:uid="{00000000-0005-0000-0000-000083590000}"/>
    <cellStyle name="Normal 29 5 2 4" xfId="22915" xr:uid="{00000000-0005-0000-0000-000084590000}"/>
    <cellStyle name="Normal 29 5 2 4 2" xfId="22916" xr:uid="{00000000-0005-0000-0000-000085590000}"/>
    <cellStyle name="Normal 29 5 2 4 2 2" xfId="22917" xr:uid="{00000000-0005-0000-0000-000086590000}"/>
    <cellStyle name="Normal 29 5 2 4 3" xfId="22918" xr:uid="{00000000-0005-0000-0000-000087590000}"/>
    <cellStyle name="Normal 29 5 2 5" xfId="22919" xr:uid="{00000000-0005-0000-0000-000088590000}"/>
    <cellStyle name="Normal 29 5 2 5 2" xfId="22920" xr:uid="{00000000-0005-0000-0000-000089590000}"/>
    <cellStyle name="Normal 29 5 2 6" xfId="22921" xr:uid="{00000000-0005-0000-0000-00008A590000}"/>
    <cellStyle name="Normal 29 5 2 6 2" xfId="22922" xr:uid="{00000000-0005-0000-0000-00008B590000}"/>
    <cellStyle name="Normal 29 5 2 7" xfId="22923" xr:uid="{00000000-0005-0000-0000-00008C590000}"/>
    <cellStyle name="Normal 29 5 3" xfId="22924" xr:uid="{00000000-0005-0000-0000-00008D590000}"/>
    <cellStyle name="Normal 29 5 3 2" xfId="22925" xr:uid="{00000000-0005-0000-0000-00008E590000}"/>
    <cellStyle name="Normal 29 5 3 2 2" xfId="22926" xr:uid="{00000000-0005-0000-0000-00008F590000}"/>
    <cellStyle name="Normal 29 5 3 3" xfId="22927" xr:uid="{00000000-0005-0000-0000-000090590000}"/>
    <cellStyle name="Normal 29 5 4" xfId="22928" xr:uid="{00000000-0005-0000-0000-000091590000}"/>
    <cellStyle name="Normal 29 5 4 2" xfId="22929" xr:uid="{00000000-0005-0000-0000-000092590000}"/>
    <cellStyle name="Normal 29 5 4 2 2" xfId="22930" xr:uid="{00000000-0005-0000-0000-000093590000}"/>
    <cellStyle name="Normal 29 5 4 3" xfId="22931" xr:uid="{00000000-0005-0000-0000-000094590000}"/>
    <cellStyle name="Normal 29 5 5" xfId="22932" xr:uid="{00000000-0005-0000-0000-000095590000}"/>
    <cellStyle name="Normal 29 5 5 2" xfId="22933" xr:uid="{00000000-0005-0000-0000-000096590000}"/>
    <cellStyle name="Normal 29 5 5 2 2" xfId="22934" xr:uid="{00000000-0005-0000-0000-000097590000}"/>
    <cellStyle name="Normal 29 5 5 3" xfId="22935" xr:uid="{00000000-0005-0000-0000-000098590000}"/>
    <cellStyle name="Normal 29 5 6" xfId="22936" xr:uid="{00000000-0005-0000-0000-000099590000}"/>
    <cellStyle name="Normal 29 5 6 2" xfId="22937" xr:uid="{00000000-0005-0000-0000-00009A590000}"/>
    <cellStyle name="Normal 29 5 7" xfId="22938" xr:uid="{00000000-0005-0000-0000-00009B590000}"/>
    <cellStyle name="Normal 29 5 7 2" xfId="22939" xr:uid="{00000000-0005-0000-0000-00009C590000}"/>
    <cellStyle name="Normal 29 5 8" xfId="22940" xr:uid="{00000000-0005-0000-0000-00009D590000}"/>
    <cellStyle name="Normal 29 6" xfId="22941" xr:uid="{00000000-0005-0000-0000-00009E590000}"/>
    <cellStyle name="Normal 29 6 2" xfId="22942" xr:uid="{00000000-0005-0000-0000-00009F590000}"/>
    <cellStyle name="Normal 29 6 2 2" xfId="22943" xr:uid="{00000000-0005-0000-0000-0000A0590000}"/>
    <cellStyle name="Normal 29 6 2 2 2" xfId="22944" xr:uid="{00000000-0005-0000-0000-0000A1590000}"/>
    <cellStyle name="Normal 29 6 2 3" xfId="22945" xr:uid="{00000000-0005-0000-0000-0000A2590000}"/>
    <cellStyle name="Normal 29 6 3" xfId="22946" xr:uid="{00000000-0005-0000-0000-0000A3590000}"/>
    <cellStyle name="Normal 29 6 3 2" xfId="22947" xr:uid="{00000000-0005-0000-0000-0000A4590000}"/>
    <cellStyle name="Normal 29 6 3 2 2" xfId="22948" xr:uid="{00000000-0005-0000-0000-0000A5590000}"/>
    <cellStyle name="Normal 29 6 3 3" xfId="22949" xr:uid="{00000000-0005-0000-0000-0000A6590000}"/>
    <cellStyle name="Normal 29 6 4" xfId="22950" xr:uid="{00000000-0005-0000-0000-0000A7590000}"/>
    <cellStyle name="Normal 29 6 4 2" xfId="22951" xr:uid="{00000000-0005-0000-0000-0000A8590000}"/>
    <cellStyle name="Normal 29 6 4 2 2" xfId="22952" xr:uid="{00000000-0005-0000-0000-0000A9590000}"/>
    <cellStyle name="Normal 29 6 4 3" xfId="22953" xr:uid="{00000000-0005-0000-0000-0000AA590000}"/>
    <cellStyle name="Normal 29 6 5" xfId="22954" xr:uid="{00000000-0005-0000-0000-0000AB590000}"/>
    <cellStyle name="Normal 29 6 5 2" xfId="22955" xr:uid="{00000000-0005-0000-0000-0000AC590000}"/>
    <cellStyle name="Normal 29 6 6" xfId="22956" xr:uid="{00000000-0005-0000-0000-0000AD590000}"/>
    <cellStyle name="Normal 29 6 6 2" xfId="22957" xr:uid="{00000000-0005-0000-0000-0000AE590000}"/>
    <cellStyle name="Normal 29 6 7" xfId="22958" xr:uid="{00000000-0005-0000-0000-0000AF590000}"/>
    <cellStyle name="Normal 29 7" xfId="22959" xr:uid="{00000000-0005-0000-0000-0000B0590000}"/>
    <cellStyle name="Normal 29 7 2" xfId="22960" xr:uid="{00000000-0005-0000-0000-0000B1590000}"/>
    <cellStyle name="Normal 29 7 2 2" xfId="22961" xr:uid="{00000000-0005-0000-0000-0000B2590000}"/>
    <cellStyle name="Normal 29 7 2 2 2" xfId="22962" xr:uid="{00000000-0005-0000-0000-0000B3590000}"/>
    <cellStyle name="Normal 29 7 2 3" xfId="22963" xr:uid="{00000000-0005-0000-0000-0000B4590000}"/>
    <cellStyle name="Normal 29 7 3" xfId="22964" xr:uid="{00000000-0005-0000-0000-0000B5590000}"/>
    <cellStyle name="Normal 29 7 3 2" xfId="22965" xr:uid="{00000000-0005-0000-0000-0000B6590000}"/>
    <cellStyle name="Normal 29 7 3 2 2" xfId="22966" xr:uid="{00000000-0005-0000-0000-0000B7590000}"/>
    <cellStyle name="Normal 29 7 3 3" xfId="22967" xr:uid="{00000000-0005-0000-0000-0000B8590000}"/>
    <cellStyle name="Normal 29 7 4" xfId="22968" xr:uid="{00000000-0005-0000-0000-0000B9590000}"/>
    <cellStyle name="Normal 29 7 4 2" xfId="22969" xr:uid="{00000000-0005-0000-0000-0000BA590000}"/>
    <cellStyle name="Normal 29 7 4 2 2" xfId="22970" xr:uid="{00000000-0005-0000-0000-0000BB590000}"/>
    <cellStyle name="Normal 29 7 4 3" xfId="22971" xr:uid="{00000000-0005-0000-0000-0000BC590000}"/>
    <cellStyle name="Normal 29 7 5" xfId="22972" xr:uid="{00000000-0005-0000-0000-0000BD590000}"/>
    <cellStyle name="Normal 29 7 5 2" xfId="22973" xr:uid="{00000000-0005-0000-0000-0000BE590000}"/>
    <cellStyle name="Normal 29 7 6" xfId="22974" xr:uid="{00000000-0005-0000-0000-0000BF590000}"/>
    <cellStyle name="Normal 29 7 6 2" xfId="22975" xr:uid="{00000000-0005-0000-0000-0000C0590000}"/>
    <cellStyle name="Normal 29 7 7" xfId="22976" xr:uid="{00000000-0005-0000-0000-0000C1590000}"/>
    <cellStyle name="Normal 29 8" xfId="22977" xr:uid="{00000000-0005-0000-0000-0000C2590000}"/>
    <cellStyle name="Normal 29 8 2" xfId="22978" xr:uid="{00000000-0005-0000-0000-0000C3590000}"/>
    <cellStyle name="Normal 29 8 2 2" xfId="22979" xr:uid="{00000000-0005-0000-0000-0000C4590000}"/>
    <cellStyle name="Normal 29 8 3" xfId="22980" xr:uid="{00000000-0005-0000-0000-0000C5590000}"/>
    <cellStyle name="Normal 29 9" xfId="22981" xr:uid="{00000000-0005-0000-0000-0000C6590000}"/>
    <cellStyle name="Normal 29 9 2" xfId="22982" xr:uid="{00000000-0005-0000-0000-0000C7590000}"/>
    <cellStyle name="Normal 29 9 2 2" xfId="22983" xr:uid="{00000000-0005-0000-0000-0000C8590000}"/>
    <cellStyle name="Normal 29 9 3" xfId="22984" xr:uid="{00000000-0005-0000-0000-0000C9590000}"/>
    <cellStyle name="Normal 29_Confidential Information" xfId="22985" xr:uid="{00000000-0005-0000-0000-0000CA590000}"/>
    <cellStyle name="Normal 3" xfId="22986" xr:uid="{00000000-0005-0000-0000-0000CB590000}"/>
    <cellStyle name="Normal 3 10" xfId="22987" xr:uid="{00000000-0005-0000-0000-0000CC590000}"/>
    <cellStyle name="Normal 3 11" xfId="22988" xr:uid="{00000000-0005-0000-0000-0000CD590000}"/>
    <cellStyle name="Normal 3 2" xfId="22989" xr:uid="{00000000-0005-0000-0000-0000CE590000}"/>
    <cellStyle name="Normal 3 2 2" xfId="22990" xr:uid="{00000000-0005-0000-0000-0000CF590000}"/>
    <cellStyle name="Normal 3 2 2 2" xfId="22991" xr:uid="{00000000-0005-0000-0000-0000D0590000}"/>
    <cellStyle name="Normal 3 2 2 2 2" xfId="22992" xr:uid="{00000000-0005-0000-0000-0000D1590000}"/>
    <cellStyle name="Normal 3 2 2 3" xfId="22993" xr:uid="{00000000-0005-0000-0000-0000D2590000}"/>
    <cellStyle name="Normal 3 3" xfId="22994" xr:uid="{00000000-0005-0000-0000-0000D3590000}"/>
    <cellStyle name="Normal 3 3 2" xfId="22995" xr:uid="{00000000-0005-0000-0000-0000D4590000}"/>
    <cellStyle name="Normal 3 3 2 2" xfId="22996" xr:uid="{00000000-0005-0000-0000-0000D5590000}"/>
    <cellStyle name="Normal 3 3 2 2 2" xfId="22997" xr:uid="{00000000-0005-0000-0000-0000D6590000}"/>
    <cellStyle name="Normal 3 3 2 3" xfId="22998" xr:uid="{00000000-0005-0000-0000-0000D7590000}"/>
    <cellStyle name="Normal 3 4" xfId="22999" xr:uid="{00000000-0005-0000-0000-0000D8590000}"/>
    <cellStyle name="Normal 3 4 2" xfId="23000" xr:uid="{00000000-0005-0000-0000-0000D9590000}"/>
    <cellStyle name="Normal 3 4 2 2" xfId="23001" xr:uid="{00000000-0005-0000-0000-0000DA590000}"/>
    <cellStyle name="Normal 3 4 2 2 2" xfId="23002" xr:uid="{00000000-0005-0000-0000-0000DB590000}"/>
    <cellStyle name="Normal 3 4 2 3" xfId="23003" xr:uid="{00000000-0005-0000-0000-0000DC590000}"/>
    <cellStyle name="Normal 3 4 3" xfId="23004" xr:uid="{00000000-0005-0000-0000-0000DD590000}"/>
    <cellStyle name="Normal 3 4 3 2" xfId="23005" xr:uid="{00000000-0005-0000-0000-0000DE590000}"/>
    <cellStyle name="Normal 3 4 3 2 2" xfId="23006" xr:uid="{00000000-0005-0000-0000-0000DF590000}"/>
    <cellStyle name="Normal 3 4 3 3" xfId="23007" xr:uid="{00000000-0005-0000-0000-0000E0590000}"/>
    <cellStyle name="Normal 3 4 4" xfId="23008" xr:uid="{00000000-0005-0000-0000-0000E1590000}"/>
    <cellStyle name="Normal 3 5" xfId="23009" xr:uid="{00000000-0005-0000-0000-0000E2590000}"/>
    <cellStyle name="Normal 3 5 2" xfId="23010" xr:uid="{00000000-0005-0000-0000-0000E3590000}"/>
    <cellStyle name="Normal 3 5 2 2" xfId="23011" xr:uid="{00000000-0005-0000-0000-0000E4590000}"/>
    <cellStyle name="Normal 3 5 3" xfId="23012" xr:uid="{00000000-0005-0000-0000-0000E5590000}"/>
    <cellStyle name="Normal 3 6" xfId="23013" xr:uid="{00000000-0005-0000-0000-0000E6590000}"/>
    <cellStyle name="Normal 3 6 2" xfId="23014" xr:uid="{00000000-0005-0000-0000-0000E7590000}"/>
    <cellStyle name="Normal 3 6 2 2" xfId="23015" xr:uid="{00000000-0005-0000-0000-0000E8590000}"/>
    <cellStyle name="Normal 3 6 3" xfId="23016" xr:uid="{00000000-0005-0000-0000-0000E9590000}"/>
    <cellStyle name="Normal 3 7" xfId="23017" xr:uid="{00000000-0005-0000-0000-0000EA590000}"/>
    <cellStyle name="Normal 3 7 2" xfId="23018" xr:uid="{00000000-0005-0000-0000-0000EB590000}"/>
    <cellStyle name="Normal 3 8" xfId="23019" xr:uid="{00000000-0005-0000-0000-0000EC590000}"/>
    <cellStyle name="Normal 3 8 2" xfId="23020" xr:uid="{00000000-0005-0000-0000-0000ED590000}"/>
    <cellStyle name="Normal 3 9" xfId="23021" xr:uid="{00000000-0005-0000-0000-0000EE590000}"/>
    <cellStyle name="Normal 30" xfId="23022" xr:uid="{00000000-0005-0000-0000-0000EF590000}"/>
    <cellStyle name="Normal 30 2" xfId="23023" xr:uid="{00000000-0005-0000-0000-0000F0590000}"/>
    <cellStyle name="Normal 31" xfId="23024" xr:uid="{00000000-0005-0000-0000-0000F1590000}"/>
    <cellStyle name="Normal 31 2" xfId="23025" xr:uid="{00000000-0005-0000-0000-0000F2590000}"/>
    <cellStyle name="Normal 32" xfId="23026" xr:uid="{00000000-0005-0000-0000-0000F3590000}"/>
    <cellStyle name="Normal 32 2" xfId="23027" xr:uid="{00000000-0005-0000-0000-0000F4590000}"/>
    <cellStyle name="Normal 33" xfId="23028" xr:uid="{00000000-0005-0000-0000-0000F5590000}"/>
    <cellStyle name="Normal 33 2" xfId="23029" xr:uid="{00000000-0005-0000-0000-0000F6590000}"/>
    <cellStyle name="Normal 34" xfId="23030" xr:uid="{00000000-0005-0000-0000-0000F7590000}"/>
    <cellStyle name="Normal 34 2" xfId="23031" xr:uid="{00000000-0005-0000-0000-0000F8590000}"/>
    <cellStyle name="Normal 35" xfId="23032" xr:uid="{00000000-0005-0000-0000-0000F9590000}"/>
    <cellStyle name="Normal 36" xfId="23033" xr:uid="{00000000-0005-0000-0000-0000FA590000}"/>
    <cellStyle name="Normal 37" xfId="23034" xr:uid="{00000000-0005-0000-0000-0000FB590000}"/>
    <cellStyle name="Normal 38" xfId="23035" xr:uid="{00000000-0005-0000-0000-0000FC590000}"/>
    <cellStyle name="Normal 38 2" xfId="23036" xr:uid="{00000000-0005-0000-0000-0000FD590000}"/>
    <cellStyle name="Normal 39" xfId="23037" xr:uid="{00000000-0005-0000-0000-0000FE590000}"/>
    <cellStyle name="Normal 4" xfId="23038" xr:uid="{00000000-0005-0000-0000-0000FF590000}"/>
    <cellStyle name="Normal 4 2" xfId="23039" xr:uid="{00000000-0005-0000-0000-0000005A0000}"/>
    <cellStyle name="Normal 4 2 2" xfId="23040" xr:uid="{00000000-0005-0000-0000-0000015A0000}"/>
    <cellStyle name="Normal 4 2 2 2" xfId="23041" xr:uid="{00000000-0005-0000-0000-0000025A0000}"/>
    <cellStyle name="Normal 4 2 2 2 2" xfId="23042" xr:uid="{00000000-0005-0000-0000-0000035A0000}"/>
    <cellStyle name="Normal 4 2 2 3" xfId="23043" xr:uid="{00000000-0005-0000-0000-0000045A0000}"/>
    <cellStyle name="Normal 4 2 3" xfId="23044" xr:uid="{00000000-0005-0000-0000-0000055A0000}"/>
    <cellStyle name="Normal 4 3" xfId="23045" xr:uid="{00000000-0005-0000-0000-0000065A0000}"/>
    <cellStyle name="Normal 4 4" xfId="23046" xr:uid="{00000000-0005-0000-0000-0000075A0000}"/>
    <cellStyle name="Normal 4 5" xfId="23047" xr:uid="{00000000-0005-0000-0000-0000085A0000}"/>
    <cellStyle name="Normal 4 5 2" xfId="23048" xr:uid="{00000000-0005-0000-0000-0000095A0000}"/>
    <cellStyle name="Normal 4 5 3" xfId="23049" xr:uid="{00000000-0005-0000-0000-00000A5A0000}"/>
    <cellStyle name="Normal 4 5 4" xfId="23050" xr:uid="{00000000-0005-0000-0000-00000B5A0000}"/>
    <cellStyle name="Normal 4 6" xfId="23051" xr:uid="{00000000-0005-0000-0000-00000C5A0000}"/>
    <cellStyle name="Normal 4 6 2" xfId="23052" xr:uid="{00000000-0005-0000-0000-00000D5A0000}"/>
    <cellStyle name="Normal 4 6 2 2" xfId="23053" xr:uid="{00000000-0005-0000-0000-00000E5A0000}"/>
    <cellStyle name="Normal 4 6 3" xfId="23054" xr:uid="{00000000-0005-0000-0000-00000F5A0000}"/>
    <cellStyle name="Normal 4 7" xfId="23055" xr:uid="{00000000-0005-0000-0000-0000105A0000}"/>
    <cellStyle name="Normal 40" xfId="23056" xr:uid="{00000000-0005-0000-0000-0000115A0000}"/>
    <cellStyle name="Normal 40 2" xfId="23057" xr:uid="{00000000-0005-0000-0000-0000125A0000}"/>
    <cellStyle name="Normal 40 3" xfId="23058" xr:uid="{00000000-0005-0000-0000-0000135A0000}"/>
    <cellStyle name="Normal 41" xfId="23059" xr:uid="{00000000-0005-0000-0000-0000145A0000}"/>
    <cellStyle name="Normal 42" xfId="23060" xr:uid="{00000000-0005-0000-0000-0000155A0000}"/>
    <cellStyle name="Normal 43" xfId="23061" xr:uid="{00000000-0005-0000-0000-0000165A0000}"/>
    <cellStyle name="Normal 44" xfId="23062" xr:uid="{00000000-0005-0000-0000-0000175A0000}"/>
    <cellStyle name="Normal 45" xfId="23063" xr:uid="{00000000-0005-0000-0000-0000185A0000}"/>
    <cellStyle name="Normal 46" xfId="23064" xr:uid="{00000000-0005-0000-0000-0000195A0000}"/>
    <cellStyle name="Normal 47" xfId="23065" xr:uid="{00000000-0005-0000-0000-00001A5A0000}"/>
    <cellStyle name="Normal 48" xfId="23066" xr:uid="{00000000-0005-0000-0000-00001B5A0000}"/>
    <cellStyle name="Normal 49" xfId="23067" xr:uid="{00000000-0005-0000-0000-00001C5A0000}"/>
    <cellStyle name="Normal 5" xfId="23068" xr:uid="{00000000-0005-0000-0000-00001D5A0000}"/>
    <cellStyle name="Normal 5 2" xfId="23069" xr:uid="{00000000-0005-0000-0000-00001E5A0000}"/>
    <cellStyle name="Normal 5 3" xfId="23070" xr:uid="{00000000-0005-0000-0000-00001F5A0000}"/>
    <cellStyle name="Normal 5 4" xfId="23071" xr:uid="{00000000-0005-0000-0000-0000205A0000}"/>
    <cellStyle name="Normal 5 5" xfId="23072" xr:uid="{00000000-0005-0000-0000-0000215A0000}"/>
    <cellStyle name="Normal 5 5 2" xfId="23073" xr:uid="{00000000-0005-0000-0000-0000225A0000}"/>
    <cellStyle name="Normal 5 5 2 2" xfId="23074" xr:uid="{00000000-0005-0000-0000-0000235A0000}"/>
    <cellStyle name="Normal 5 5 3" xfId="23075" xr:uid="{00000000-0005-0000-0000-0000245A0000}"/>
    <cellStyle name="Normal 5_Preliminary financial statement_June 11_updated Aug  24_11" xfId="23076" xr:uid="{00000000-0005-0000-0000-0000255A0000}"/>
    <cellStyle name="Normal 50" xfId="23077" xr:uid="{00000000-0005-0000-0000-0000265A0000}"/>
    <cellStyle name="Normal 51" xfId="23078" xr:uid="{00000000-0005-0000-0000-0000275A0000}"/>
    <cellStyle name="Normal 52" xfId="23079" xr:uid="{00000000-0005-0000-0000-0000285A0000}"/>
    <cellStyle name="Normal 53" xfId="23080" xr:uid="{00000000-0005-0000-0000-0000295A0000}"/>
    <cellStyle name="Normal 54" xfId="23081" xr:uid="{00000000-0005-0000-0000-00002A5A0000}"/>
    <cellStyle name="Normal 55" xfId="23082" xr:uid="{00000000-0005-0000-0000-00002B5A0000}"/>
    <cellStyle name="Normal 56" xfId="23083" xr:uid="{00000000-0005-0000-0000-00002C5A0000}"/>
    <cellStyle name="Normal 57" xfId="23084" xr:uid="{00000000-0005-0000-0000-00002D5A0000}"/>
    <cellStyle name="Normal 58" xfId="23085" xr:uid="{00000000-0005-0000-0000-00002E5A0000}"/>
    <cellStyle name="Normal 59" xfId="23086" xr:uid="{00000000-0005-0000-0000-00002F5A0000}"/>
    <cellStyle name="Normal 6" xfId="23087" xr:uid="{00000000-0005-0000-0000-0000305A0000}"/>
    <cellStyle name="Normal 6 2" xfId="23088" xr:uid="{00000000-0005-0000-0000-0000315A0000}"/>
    <cellStyle name="Normal 6 3" xfId="23089" xr:uid="{00000000-0005-0000-0000-0000325A0000}"/>
    <cellStyle name="Normal 6 4" xfId="23090" xr:uid="{00000000-0005-0000-0000-0000335A0000}"/>
    <cellStyle name="Normal 6 4 2" xfId="23091" xr:uid="{00000000-0005-0000-0000-0000345A0000}"/>
    <cellStyle name="Normal 6 4 2 2" xfId="23092" xr:uid="{00000000-0005-0000-0000-0000355A0000}"/>
    <cellStyle name="Normal 6 4 3" xfId="23093" xr:uid="{00000000-0005-0000-0000-0000365A0000}"/>
    <cellStyle name="Normal 6 5" xfId="23094" xr:uid="{00000000-0005-0000-0000-0000375A0000}"/>
    <cellStyle name="Normal 60" xfId="23095" xr:uid="{00000000-0005-0000-0000-0000385A0000}"/>
    <cellStyle name="Normal 61" xfId="23096" xr:uid="{00000000-0005-0000-0000-0000395A0000}"/>
    <cellStyle name="Normal 62" xfId="23097" xr:uid="{00000000-0005-0000-0000-00003A5A0000}"/>
    <cellStyle name="Normal 63" xfId="23098" xr:uid="{00000000-0005-0000-0000-00003B5A0000}"/>
    <cellStyle name="Normal 64" xfId="23099" xr:uid="{00000000-0005-0000-0000-00003C5A0000}"/>
    <cellStyle name="Normal 64 2" xfId="23100" xr:uid="{00000000-0005-0000-0000-00003D5A0000}"/>
    <cellStyle name="Normal 64 2 2" xfId="23101" xr:uid="{00000000-0005-0000-0000-00003E5A0000}"/>
    <cellStyle name="Normal 64 3" xfId="23102" xr:uid="{00000000-0005-0000-0000-00003F5A0000}"/>
    <cellStyle name="Normal 65" xfId="23103" xr:uid="{00000000-0005-0000-0000-0000405A0000}"/>
    <cellStyle name="Normal 65 2" xfId="23104" xr:uid="{00000000-0005-0000-0000-0000415A0000}"/>
    <cellStyle name="Normal 65 2 2" xfId="23105" xr:uid="{00000000-0005-0000-0000-0000425A0000}"/>
    <cellStyle name="Normal 65 3" xfId="23106" xr:uid="{00000000-0005-0000-0000-0000435A0000}"/>
    <cellStyle name="Normal 66" xfId="23107" xr:uid="{00000000-0005-0000-0000-0000445A0000}"/>
    <cellStyle name="Normal 66 2" xfId="23108" xr:uid="{00000000-0005-0000-0000-0000455A0000}"/>
    <cellStyle name="Normal 66 2 2" xfId="23109" xr:uid="{00000000-0005-0000-0000-0000465A0000}"/>
    <cellStyle name="Normal 66 3" xfId="23110" xr:uid="{00000000-0005-0000-0000-0000475A0000}"/>
    <cellStyle name="Normal 67" xfId="23111" xr:uid="{00000000-0005-0000-0000-0000485A0000}"/>
    <cellStyle name="Normal 67 2" xfId="23112" xr:uid="{00000000-0005-0000-0000-0000495A0000}"/>
    <cellStyle name="Normal 67 2 2" xfId="23113" xr:uid="{00000000-0005-0000-0000-00004A5A0000}"/>
    <cellStyle name="Normal 67 3" xfId="23114" xr:uid="{00000000-0005-0000-0000-00004B5A0000}"/>
    <cellStyle name="Normal 68" xfId="23115" xr:uid="{00000000-0005-0000-0000-00004C5A0000}"/>
    <cellStyle name="Normal 68 2" xfId="23116" xr:uid="{00000000-0005-0000-0000-00004D5A0000}"/>
    <cellStyle name="Normal 68 2 2" xfId="23117" xr:uid="{00000000-0005-0000-0000-00004E5A0000}"/>
    <cellStyle name="Normal 68 3" xfId="23118" xr:uid="{00000000-0005-0000-0000-00004F5A0000}"/>
    <cellStyle name="Normal 69" xfId="23119" xr:uid="{00000000-0005-0000-0000-0000505A0000}"/>
    <cellStyle name="Normal 69 2" xfId="23120" xr:uid="{00000000-0005-0000-0000-0000515A0000}"/>
    <cellStyle name="Normal 69 2 2" xfId="23121" xr:uid="{00000000-0005-0000-0000-0000525A0000}"/>
    <cellStyle name="Normal 69 3" xfId="23122" xr:uid="{00000000-0005-0000-0000-0000535A0000}"/>
    <cellStyle name="Normal 7" xfId="23123" xr:uid="{00000000-0005-0000-0000-0000545A0000}"/>
    <cellStyle name="Normal 7 2" xfId="23124" xr:uid="{00000000-0005-0000-0000-0000555A0000}"/>
    <cellStyle name="Normal 70" xfId="23125" xr:uid="{00000000-0005-0000-0000-0000565A0000}"/>
    <cellStyle name="Normal 70 2" xfId="23126" xr:uid="{00000000-0005-0000-0000-0000575A0000}"/>
    <cellStyle name="Normal 70 2 2" xfId="23127" xr:uid="{00000000-0005-0000-0000-0000585A0000}"/>
    <cellStyle name="Normal 70 3" xfId="23128" xr:uid="{00000000-0005-0000-0000-0000595A0000}"/>
    <cellStyle name="Normal 70 4" xfId="23129" xr:uid="{00000000-0005-0000-0000-00005A5A0000}"/>
    <cellStyle name="Normal 71" xfId="23130" xr:uid="{00000000-0005-0000-0000-00005B5A0000}"/>
    <cellStyle name="Normal 71 2" xfId="23131" xr:uid="{00000000-0005-0000-0000-00005C5A0000}"/>
    <cellStyle name="Normal 71 2 2" xfId="23132" xr:uid="{00000000-0005-0000-0000-00005D5A0000}"/>
    <cellStyle name="Normal 71 3" xfId="23133" xr:uid="{00000000-0005-0000-0000-00005E5A0000}"/>
    <cellStyle name="Normal 72" xfId="23134" xr:uid="{00000000-0005-0000-0000-00005F5A0000}"/>
    <cellStyle name="Normal 72 2" xfId="23135" xr:uid="{00000000-0005-0000-0000-0000605A0000}"/>
    <cellStyle name="Normal 72 2 2" xfId="23136" xr:uid="{00000000-0005-0000-0000-0000615A0000}"/>
    <cellStyle name="Normal 72 3" xfId="23137" xr:uid="{00000000-0005-0000-0000-0000625A0000}"/>
    <cellStyle name="Normal 73" xfId="23138" xr:uid="{00000000-0005-0000-0000-0000635A0000}"/>
    <cellStyle name="Normal 73 2" xfId="23139" xr:uid="{00000000-0005-0000-0000-0000645A0000}"/>
    <cellStyle name="Normal 73 2 2" xfId="23140" xr:uid="{00000000-0005-0000-0000-0000655A0000}"/>
    <cellStyle name="Normal 73 3" xfId="23141" xr:uid="{00000000-0005-0000-0000-0000665A0000}"/>
    <cellStyle name="Normal 74" xfId="23142" xr:uid="{00000000-0005-0000-0000-0000675A0000}"/>
    <cellStyle name="Normal 74 2" xfId="23143" xr:uid="{00000000-0005-0000-0000-0000685A0000}"/>
    <cellStyle name="Normal 74 2 2" xfId="23144" xr:uid="{00000000-0005-0000-0000-0000695A0000}"/>
    <cellStyle name="Normal 74 3" xfId="23145" xr:uid="{00000000-0005-0000-0000-00006A5A0000}"/>
    <cellStyle name="Normal 75" xfId="23146" xr:uid="{00000000-0005-0000-0000-00006B5A0000}"/>
    <cellStyle name="Normal 75 2" xfId="23147" xr:uid="{00000000-0005-0000-0000-00006C5A0000}"/>
    <cellStyle name="Normal 75 2 2" xfId="23148" xr:uid="{00000000-0005-0000-0000-00006D5A0000}"/>
    <cellStyle name="Normal 75 3" xfId="23149" xr:uid="{00000000-0005-0000-0000-00006E5A0000}"/>
    <cellStyle name="Normal 76" xfId="23150" xr:uid="{00000000-0005-0000-0000-00006F5A0000}"/>
    <cellStyle name="Normal 76 2" xfId="23151" xr:uid="{00000000-0005-0000-0000-0000705A0000}"/>
    <cellStyle name="Normal 76 2 2" xfId="23152" xr:uid="{00000000-0005-0000-0000-0000715A0000}"/>
    <cellStyle name="Normal 76 3" xfId="23153" xr:uid="{00000000-0005-0000-0000-0000725A0000}"/>
    <cellStyle name="Normal 77" xfId="23154" xr:uid="{00000000-0005-0000-0000-0000735A0000}"/>
    <cellStyle name="Normal 77 2" xfId="23155" xr:uid="{00000000-0005-0000-0000-0000745A0000}"/>
    <cellStyle name="Normal 77 2 2" xfId="23156" xr:uid="{00000000-0005-0000-0000-0000755A0000}"/>
    <cellStyle name="Normal 77 3" xfId="23157" xr:uid="{00000000-0005-0000-0000-0000765A0000}"/>
    <cellStyle name="Normal 78" xfId="23158" xr:uid="{00000000-0005-0000-0000-0000775A0000}"/>
    <cellStyle name="Normal 78 2" xfId="23159" xr:uid="{00000000-0005-0000-0000-0000785A0000}"/>
    <cellStyle name="Normal 78 2 2" xfId="23160" xr:uid="{00000000-0005-0000-0000-0000795A0000}"/>
    <cellStyle name="Normal 78 3" xfId="23161" xr:uid="{00000000-0005-0000-0000-00007A5A0000}"/>
    <cellStyle name="Normal 79" xfId="23162" xr:uid="{00000000-0005-0000-0000-00007B5A0000}"/>
    <cellStyle name="Normal 79 2" xfId="23163" xr:uid="{00000000-0005-0000-0000-00007C5A0000}"/>
    <cellStyle name="Normal 79 2 2" xfId="23164" xr:uid="{00000000-0005-0000-0000-00007D5A0000}"/>
    <cellStyle name="Normal 79 3" xfId="23165" xr:uid="{00000000-0005-0000-0000-00007E5A0000}"/>
    <cellStyle name="Normal 8" xfId="23166" xr:uid="{00000000-0005-0000-0000-00007F5A0000}"/>
    <cellStyle name="Normal 8 2" xfId="23167" xr:uid="{00000000-0005-0000-0000-0000805A0000}"/>
    <cellStyle name="Normal 80" xfId="23168" xr:uid="{00000000-0005-0000-0000-0000815A0000}"/>
    <cellStyle name="Normal 80 2" xfId="23169" xr:uid="{00000000-0005-0000-0000-0000825A0000}"/>
    <cellStyle name="Normal 80 2 2" xfId="23170" xr:uid="{00000000-0005-0000-0000-0000835A0000}"/>
    <cellStyle name="Normal 80 3" xfId="23171" xr:uid="{00000000-0005-0000-0000-0000845A0000}"/>
    <cellStyle name="Normal 81" xfId="23172" xr:uid="{00000000-0005-0000-0000-0000855A0000}"/>
    <cellStyle name="Normal 81 2" xfId="23173" xr:uid="{00000000-0005-0000-0000-0000865A0000}"/>
    <cellStyle name="Normal 81 2 2" xfId="23174" xr:uid="{00000000-0005-0000-0000-0000875A0000}"/>
    <cellStyle name="Normal 81 3" xfId="23175" xr:uid="{00000000-0005-0000-0000-0000885A0000}"/>
    <cellStyle name="Normal 82" xfId="23176" xr:uid="{00000000-0005-0000-0000-0000895A0000}"/>
    <cellStyle name="Normal 82 2" xfId="23177" xr:uid="{00000000-0005-0000-0000-00008A5A0000}"/>
    <cellStyle name="Normal 82 2 2" xfId="23178" xr:uid="{00000000-0005-0000-0000-00008B5A0000}"/>
    <cellStyle name="Normal 82 3" xfId="23179" xr:uid="{00000000-0005-0000-0000-00008C5A0000}"/>
    <cellStyle name="Normal 83" xfId="23180" xr:uid="{00000000-0005-0000-0000-00008D5A0000}"/>
    <cellStyle name="Normal 83 2" xfId="23181" xr:uid="{00000000-0005-0000-0000-00008E5A0000}"/>
    <cellStyle name="Normal 83 2 2" xfId="23182" xr:uid="{00000000-0005-0000-0000-00008F5A0000}"/>
    <cellStyle name="Normal 83 3" xfId="23183" xr:uid="{00000000-0005-0000-0000-0000905A0000}"/>
    <cellStyle name="Normal 84" xfId="23184" xr:uid="{00000000-0005-0000-0000-0000915A0000}"/>
    <cellStyle name="Normal 84 2" xfId="23185" xr:uid="{00000000-0005-0000-0000-0000925A0000}"/>
    <cellStyle name="Normal 84 2 2" xfId="23186" xr:uid="{00000000-0005-0000-0000-0000935A0000}"/>
    <cellStyle name="Normal 84 3" xfId="23187" xr:uid="{00000000-0005-0000-0000-0000945A0000}"/>
    <cellStyle name="Normal 85" xfId="23188" xr:uid="{00000000-0005-0000-0000-0000955A0000}"/>
    <cellStyle name="Normal 85 2" xfId="23189" xr:uid="{00000000-0005-0000-0000-0000965A0000}"/>
    <cellStyle name="Normal 85 2 2" xfId="23190" xr:uid="{00000000-0005-0000-0000-0000975A0000}"/>
    <cellStyle name="Normal 85 3" xfId="23191" xr:uid="{00000000-0005-0000-0000-0000985A0000}"/>
    <cellStyle name="Normal 86" xfId="23192" xr:uid="{00000000-0005-0000-0000-0000995A0000}"/>
    <cellStyle name="Normal 86 2" xfId="23193" xr:uid="{00000000-0005-0000-0000-00009A5A0000}"/>
    <cellStyle name="Normal 86 2 2" xfId="23194" xr:uid="{00000000-0005-0000-0000-00009B5A0000}"/>
    <cellStyle name="Normal 86 3" xfId="23195" xr:uid="{00000000-0005-0000-0000-00009C5A0000}"/>
    <cellStyle name="Normal 87" xfId="23196" xr:uid="{00000000-0005-0000-0000-00009D5A0000}"/>
    <cellStyle name="Normal 87 2" xfId="23197" xr:uid="{00000000-0005-0000-0000-00009E5A0000}"/>
    <cellStyle name="Normal 87 2 2" xfId="23198" xr:uid="{00000000-0005-0000-0000-00009F5A0000}"/>
    <cellStyle name="Normal 87 3" xfId="23199" xr:uid="{00000000-0005-0000-0000-0000A05A0000}"/>
    <cellStyle name="Normal 88" xfId="23200" xr:uid="{00000000-0005-0000-0000-0000A15A0000}"/>
    <cellStyle name="Normal 88 2" xfId="23201" xr:uid="{00000000-0005-0000-0000-0000A25A0000}"/>
    <cellStyle name="Normal 88 2 2" xfId="23202" xr:uid="{00000000-0005-0000-0000-0000A35A0000}"/>
    <cellStyle name="Normal 88 3" xfId="23203" xr:uid="{00000000-0005-0000-0000-0000A45A0000}"/>
    <cellStyle name="Normal 89" xfId="23204" xr:uid="{00000000-0005-0000-0000-0000A55A0000}"/>
    <cellStyle name="Normal 89 2" xfId="23205" xr:uid="{00000000-0005-0000-0000-0000A65A0000}"/>
    <cellStyle name="Normal 89 2 2" xfId="23206" xr:uid="{00000000-0005-0000-0000-0000A75A0000}"/>
    <cellStyle name="Normal 89 3" xfId="23207" xr:uid="{00000000-0005-0000-0000-0000A85A0000}"/>
    <cellStyle name="Normal 9" xfId="23208" xr:uid="{00000000-0005-0000-0000-0000A95A0000}"/>
    <cellStyle name="Normal 9 2" xfId="23209" xr:uid="{00000000-0005-0000-0000-0000AA5A0000}"/>
    <cellStyle name="Normal 90" xfId="23210" xr:uid="{00000000-0005-0000-0000-0000AB5A0000}"/>
    <cellStyle name="Normal 90 2" xfId="23211" xr:uid="{00000000-0005-0000-0000-0000AC5A0000}"/>
    <cellStyle name="Normal 90 2 2" xfId="23212" xr:uid="{00000000-0005-0000-0000-0000AD5A0000}"/>
    <cellStyle name="Normal 90 3" xfId="23213" xr:uid="{00000000-0005-0000-0000-0000AE5A0000}"/>
    <cellStyle name="Normal 91" xfId="23214" xr:uid="{00000000-0005-0000-0000-0000AF5A0000}"/>
    <cellStyle name="Normal 91 2" xfId="23215" xr:uid="{00000000-0005-0000-0000-0000B05A0000}"/>
    <cellStyle name="Normal 91 2 2" xfId="23216" xr:uid="{00000000-0005-0000-0000-0000B15A0000}"/>
    <cellStyle name="Normal 91 3" xfId="23217" xr:uid="{00000000-0005-0000-0000-0000B25A0000}"/>
    <cellStyle name="Normal 92" xfId="23218" xr:uid="{00000000-0005-0000-0000-0000B35A0000}"/>
    <cellStyle name="Normal 92 2" xfId="23219" xr:uid="{00000000-0005-0000-0000-0000B45A0000}"/>
    <cellStyle name="Normal 92 2 2" xfId="23220" xr:uid="{00000000-0005-0000-0000-0000B55A0000}"/>
    <cellStyle name="Normal 92 3" xfId="23221" xr:uid="{00000000-0005-0000-0000-0000B65A0000}"/>
    <cellStyle name="Normal 93" xfId="23222" xr:uid="{00000000-0005-0000-0000-0000B75A0000}"/>
    <cellStyle name="Normal 94" xfId="23223" xr:uid="{00000000-0005-0000-0000-0000B85A0000}"/>
    <cellStyle name="Normal 95" xfId="23224" xr:uid="{00000000-0005-0000-0000-0000B95A0000}"/>
    <cellStyle name="Normal 96" xfId="23225" xr:uid="{00000000-0005-0000-0000-0000BA5A0000}"/>
    <cellStyle name="Normal 97" xfId="23226" xr:uid="{00000000-0005-0000-0000-0000BB5A0000}"/>
    <cellStyle name="Normal 98" xfId="23227" xr:uid="{00000000-0005-0000-0000-0000BC5A0000}"/>
    <cellStyle name="Normal 99" xfId="23228" xr:uid="{00000000-0005-0000-0000-0000BD5A0000}"/>
    <cellStyle name="Normal_Julie" xfId="25689" xr:uid="{FCBE3460-825C-4E24-9090-C67373E7B635}"/>
    <cellStyle name="Normal_Production" xfId="25690" xr:uid="{B8C18CDC-299C-4B2A-B2F4-356089114DEE}"/>
    <cellStyle name="Normal_Sheet1" xfId="25688" xr:uid="{D6D90EF8-83B8-4DF0-AE52-31CEAE5DA4A3}"/>
    <cellStyle name="Note 2" xfId="23229" xr:uid="{00000000-0005-0000-0000-0000BE5A0000}"/>
    <cellStyle name="Note 2 10" xfId="23230" xr:uid="{00000000-0005-0000-0000-0000BF5A0000}"/>
    <cellStyle name="Note 2 10 2" xfId="23231" xr:uid="{00000000-0005-0000-0000-0000C05A0000}"/>
    <cellStyle name="Note 2 10 3" xfId="23232" xr:uid="{00000000-0005-0000-0000-0000C15A0000}"/>
    <cellStyle name="Note 2 10 4" xfId="23233" xr:uid="{00000000-0005-0000-0000-0000C25A0000}"/>
    <cellStyle name="Note 2 10 5" xfId="23234" xr:uid="{00000000-0005-0000-0000-0000C35A0000}"/>
    <cellStyle name="Note 2 10 5 2" xfId="23235" xr:uid="{00000000-0005-0000-0000-0000C45A0000}"/>
    <cellStyle name="Note 2 10 6" xfId="23236" xr:uid="{00000000-0005-0000-0000-0000C55A0000}"/>
    <cellStyle name="Note 2 10 7" xfId="23237" xr:uid="{00000000-0005-0000-0000-0000C65A0000}"/>
    <cellStyle name="Note 2 11" xfId="23238" xr:uid="{00000000-0005-0000-0000-0000C75A0000}"/>
    <cellStyle name="Note 2 12" xfId="23239" xr:uid="{00000000-0005-0000-0000-0000C85A0000}"/>
    <cellStyle name="Note 2 12 2" xfId="23240" xr:uid="{00000000-0005-0000-0000-0000C95A0000}"/>
    <cellStyle name="Note 2 12 2 2" xfId="23241" xr:uid="{00000000-0005-0000-0000-0000CA5A0000}"/>
    <cellStyle name="Note 2 12 3" xfId="23242" xr:uid="{00000000-0005-0000-0000-0000CB5A0000}"/>
    <cellStyle name="Note 2 12 4" xfId="23243" xr:uid="{00000000-0005-0000-0000-0000CC5A0000}"/>
    <cellStyle name="Note 2 12 5" xfId="23244" xr:uid="{00000000-0005-0000-0000-0000CD5A0000}"/>
    <cellStyle name="Note 2 13" xfId="23245" xr:uid="{00000000-0005-0000-0000-0000CE5A0000}"/>
    <cellStyle name="Note 2 13 2" xfId="23246" xr:uid="{00000000-0005-0000-0000-0000CF5A0000}"/>
    <cellStyle name="Note 2 13 2 2" xfId="23247" xr:uid="{00000000-0005-0000-0000-0000D05A0000}"/>
    <cellStyle name="Note 2 13 3" xfId="23248" xr:uid="{00000000-0005-0000-0000-0000D15A0000}"/>
    <cellStyle name="Note 2 14" xfId="23249" xr:uid="{00000000-0005-0000-0000-0000D25A0000}"/>
    <cellStyle name="Note 2 14 2" xfId="23250" xr:uid="{00000000-0005-0000-0000-0000D35A0000}"/>
    <cellStyle name="Note 2 14 2 2" xfId="23251" xr:uid="{00000000-0005-0000-0000-0000D45A0000}"/>
    <cellStyle name="Note 2 14 3" xfId="23252" xr:uid="{00000000-0005-0000-0000-0000D55A0000}"/>
    <cellStyle name="Note 2 15" xfId="23253" xr:uid="{00000000-0005-0000-0000-0000D65A0000}"/>
    <cellStyle name="Note 2 15 2" xfId="23254" xr:uid="{00000000-0005-0000-0000-0000D75A0000}"/>
    <cellStyle name="Note 2 16" xfId="23255" xr:uid="{00000000-0005-0000-0000-0000D85A0000}"/>
    <cellStyle name="Note 2 16 2" xfId="23256" xr:uid="{00000000-0005-0000-0000-0000D95A0000}"/>
    <cellStyle name="Note 2 17" xfId="23257" xr:uid="{00000000-0005-0000-0000-0000DA5A0000}"/>
    <cellStyle name="Note 2 17 2" xfId="23258" xr:uid="{00000000-0005-0000-0000-0000DB5A0000}"/>
    <cellStyle name="Note 2 18" xfId="23259" xr:uid="{00000000-0005-0000-0000-0000DC5A0000}"/>
    <cellStyle name="Note 2 19" xfId="23260" xr:uid="{00000000-0005-0000-0000-0000DD5A0000}"/>
    <cellStyle name="Note 2 2" xfId="23261" xr:uid="{00000000-0005-0000-0000-0000DE5A0000}"/>
    <cellStyle name="Note 2 2 10" xfId="23262" xr:uid="{00000000-0005-0000-0000-0000DF5A0000}"/>
    <cellStyle name="Note 2 2 10 2" xfId="23263" xr:uid="{00000000-0005-0000-0000-0000E05A0000}"/>
    <cellStyle name="Note 2 2 10 2 2" xfId="23264" xr:uid="{00000000-0005-0000-0000-0000E15A0000}"/>
    <cellStyle name="Note 2 2 10 3" xfId="23265" xr:uid="{00000000-0005-0000-0000-0000E25A0000}"/>
    <cellStyle name="Note 2 2 10 4" xfId="23266" xr:uid="{00000000-0005-0000-0000-0000E35A0000}"/>
    <cellStyle name="Note 2 2 10 5" xfId="23267" xr:uid="{00000000-0005-0000-0000-0000E45A0000}"/>
    <cellStyle name="Note 2 2 11" xfId="23268" xr:uid="{00000000-0005-0000-0000-0000E55A0000}"/>
    <cellStyle name="Note 2 2 11 2" xfId="23269" xr:uid="{00000000-0005-0000-0000-0000E65A0000}"/>
    <cellStyle name="Note 2 2 11 2 2" xfId="23270" xr:uid="{00000000-0005-0000-0000-0000E75A0000}"/>
    <cellStyle name="Note 2 2 11 3" xfId="23271" xr:uid="{00000000-0005-0000-0000-0000E85A0000}"/>
    <cellStyle name="Note 2 2 12" xfId="23272" xr:uid="{00000000-0005-0000-0000-0000E95A0000}"/>
    <cellStyle name="Note 2 2 12 2" xfId="23273" xr:uid="{00000000-0005-0000-0000-0000EA5A0000}"/>
    <cellStyle name="Note 2 2 12 2 2" xfId="23274" xr:uid="{00000000-0005-0000-0000-0000EB5A0000}"/>
    <cellStyle name="Note 2 2 12 3" xfId="23275" xr:uid="{00000000-0005-0000-0000-0000EC5A0000}"/>
    <cellStyle name="Note 2 2 13" xfId="23276" xr:uid="{00000000-0005-0000-0000-0000ED5A0000}"/>
    <cellStyle name="Note 2 2 13 2" xfId="23277" xr:uid="{00000000-0005-0000-0000-0000EE5A0000}"/>
    <cellStyle name="Note 2 2 14" xfId="23278" xr:uid="{00000000-0005-0000-0000-0000EF5A0000}"/>
    <cellStyle name="Note 2 2 14 2" xfId="23279" xr:uid="{00000000-0005-0000-0000-0000F05A0000}"/>
    <cellStyle name="Note 2 2 15" xfId="23280" xr:uid="{00000000-0005-0000-0000-0000F15A0000}"/>
    <cellStyle name="Note 2 2 16" xfId="23281" xr:uid="{00000000-0005-0000-0000-0000F25A0000}"/>
    <cellStyle name="Note 2 2 17" xfId="23282" xr:uid="{00000000-0005-0000-0000-0000F35A0000}"/>
    <cellStyle name="Note 2 2 2" xfId="23283" xr:uid="{00000000-0005-0000-0000-0000F45A0000}"/>
    <cellStyle name="Note 2 2 2 10" xfId="23284" xr:uid="{00000000-0005-0000-0000-0000F55A0000}"/>
    <cellStyle name="Note 2 2 2 10 2" xfId="23285" xr:uid="{00000000-0005-0000-0000-0000F65A0000}"/>
    <cellStyle name="Note 2 2 2 10 2 2" xfId="23286" xr:uid="{00000000-0005-0000-0000-0000F75A0000}"/>
    <cellStyle name="Note 2 2 2 10 3" xfId="23287" xr:uid="{00000000-0005-0000-0000-0000F85A0000}"/>
    <cellStyle name="Note 2 2 2 11" xfId="23288" xr:uid="{00000000-0005-0000-0000-0000F95A0000}"/>
    <cellStyle name="Note 2 2 2 11 2" xfId="23289" xr:uid="{00000000-0005-0000-0000-0000FA5A0000}"/>
    <cellStyle name="Note 2 2 2 12" xfId="23290" xr:uid="{00000000-0005-0000-0000-0000FB5A0000}"/>
    <cellStyle name="Note 2 2 2 12 2" xfId="23291" xr:uid="{00000000-0005-0000-0000-0000FC5A0000}"/>
    <cellStyle name="Note 2 2 2 13" xfId="23292" xr:uid="{00000000-0005-0000-0000-0000FD5A0000}"/>
    <cellStyle name="Note 2 2 2 14" xfId="23293" xr:uid="{00000000-0005-0000-0000-0000FE5A0000}"/>
    <cellStyle name="Note 2 2 2 15" xfId="23294" xr:uid="{00000000-0005-0000-0000-0000FF5A0000}"/>
    <cellStyle name="Note 2 2 2 2" xfId="23295" xr:uid="{00000000-0005-0000-0000-0000005B0000}"/>
    <cellStyle name="Note 2 2 2 2 2" xfId="23296" xr:uid="{00000000-0005-0000-0000-0000015B0000}"/>
    <cellStyle name="Note 2 2 2 2 2 2" xfId="23297" xr:uid="{00000000-0005-0000-0000-0000025B0000}"/>
    <cellStyle name="Note 2 2 2 2 2 3" xfId="23298" xr:uid="{00000000-0005-0000-0000-0000035B0000}"/>
    <cellStyle name="Note 2 2 2 2 2 3 2" xfId="23299" xr:uid="{00000000-0005-0000-0000-0000045B0000}"/>
    <cellStyle name="Note 2 2 2 2 2 3 3" xfId="23300" xr:uid="{00000000-0005-0000-0000-0000055B0000}"/>
    <cellStyle name="Note 2 2 2 2 2 4" xfId="23301" xr:uid="{00000000-0005-0000-0000-0000065B0000}"/>
    <cellStyle name="Note 2 2 2 2 2 4 2" xfId="23302" xr:uid="{00000000-0005-0000-0000-0000075B0000}"/>
    <cellStyle name="Note 2 2 2 2 2 4 2 2" xfId="23303" xr:uid="{00000000-0005-0000-0000-0000085B0000}"/>
    <cellStyle name="Note 2 2 2 2 2 4 3" xfId="23304" xr:uid="{00000000-0005-0000-0000-0000095B0000}"/>
    <cellStyle name="Note 2 2 2 2 2 5" xfId="23305" xr:uid="{00000000-0005-0000-0000-00000A5B0000}"/>
    <cellStyle name="Note 2 2 2 2 2 5 2" xfId="23306" xr:uid="{00000000-0005-0000-0000-00000B5B0000}"/>
    <cellStyle name="Note 2 2 2 2 2 5 2 2" xfId="23307" xr:uid="{00000000-0005-0000-0000-00000C5B0000}"/>
    <cellStyle name="Note 2 2 2 2 2 5 3" xfId="23308" xr:uid="{00000000-0005-0000-0000-00000D5B0000}"/>
    <cellStyle name="Note 2 2 2 2 2 6" xfId="23309" xr:uid="{00000000-0005-0000-0000-00000E5B0000}"/>
    <cellStyle name="Note 2 2 2 2 2 6 2" xfId="23310" xr:uid="{00000000-0005-0000-0000-00000F5B0000}"/>
    <cellStyle name="Note 2 2 2 2 2 6 2 2" xfId="23311" xr:uid="{00000000-0005-0000-0000-0000105B0000}"/>
    <cellStyle name="Note 2 2 2 2 2 6 3" xfId="23312" xr:uid="{00000000-0005-0000-0000-0000115B0000}"/>
    <cellStyle name="Note 2 2 2 2 2 7" xfId="23313" xr:uid="{00000000-0005-0000-0000-0000125B0000}"/>
    <cellStyle name="Note 2 2 2 2 2 7 2" xfId="23314" xr:uid="{00000000-0005-0000-0000-0000135B0000}"/>
    <cellStyle name="Note 2 2 2 2 2 8" xfId="23315" xr:uid="{00000000-0005-0000-0000-0000145B0000}"/>
    <cellStyle name="Note 2 2 2 2 2 8 2" xfId="23316" xr:uid="{00000000-0005-0000-0000-0000155B0000}"/>
    <cellStyle name="Note 2 2 2 2 2 9" xfId="23317" xr:uid="{00000000-0005-0000-0000-0000165B0000}"/>
    <cellStyle name="Note 2 2 2 2 3" xfId="23318" xr:uid="{00000000-0005-0000-0000-0000175B0000}"/>
    <cellStyle name="Note 2 2 2 2 3 2" xfId="23319" xr:uid="{00000000-0005-0000-0000-0000185B0000}"/>
    <cellStyle name="Note 2 2 2 2 3 3" xfId="23320" xr:uid="{00000000-0005-0000-0000-0000195B0000}"/>
    <cellStyle name="Note 2 2 2 2 3 3 2" xfId="23321" xr:uid="{00000000-0005-0000-0000-00001A5B0000}"/>
    <cellStyle name="Note 2 2 2 2 3 3 3" xfId="23322" xr:uid="{00000000-0005-0000-0000-00001B5B0000}"/>
    <cellStyle name="Note 2 2 2 2 3 4" xfId="23323" xr:uid="{00000000-0005-0000-0000-00001C5B0000}"/>
    <cellStyle name="Note 2 2 2 2 3 4 2" xfId="23324" xr:uid="{00000000-0005-0000-0000-00001D5B0000}"/>
    <cellStyle name="Note 2 2 2 2 3 4 2 2" xfId="23325" xr:uid="{00000000-0005-0000-0000-00001E5B0000}"/>
    <cellStyle name="Note 2 2 2 2 3 4 3" xfId="23326" xr:uid="{00000000-0005-0000-0000-00001F5B0000}"/>
    <cellStyle name="Note 2 2 2 2 3 5" xfId="23327" xr:uid="{00000000-0005-0000-0000-0000205B0000}"/>
    <cellStyle name="Note 2 2 2 2 3 5 2" xfId="23328" xr:uid="{00000000-0005-0000-0000-0000215B0000}"/>
    <cellStyle name="Note 2 2 2 2 3 5 2 2" xfId="23329" xr:uid="{00000000-0005-0000-0000-0000225B0000}"/>
    <cellStyle name="Note 2 2 2 2 3 5 3" xfId="23330" xr:uid="{00000000-0005-0000-0000-0000235B0000}"/>
    <cellStyle name="Note 2 2 2 2 3 6" xfId="23331" xr:uid="{00000000-0005-0000-0000-0000245B0000}"/>
    <cellStyle name="Note 2 2 2 2 3 6 2" xfId="23332" xr:uid="{00000000-0005-0000-0000-0000255B0000}"/>
    <cellStyle name="Note 2 2 2 2 3 6 2 2" xfId="23333" xr:uid="{00000000-0005-0000-0000-0000265B0000}"/>
    <cellStyle name="Note 2 2 2 2 3 6 3" xfId="23334" xr:uid="{00000000-0005-0000-0000-0000275B0000}"/>
    <cellStyle name="Note 2 2 2 2 3 7" xfId="23335" xr:uid="{00000000-0005-0000-0000-0000285B0000}"/>
    <cellStyle name="Note 2 2 2 2 3 7 2" xfId="23336" xr:uid="{00000000-0005-0000-0000-0000295B0000}"/>
    <cellStyle name="Note 2 2 2 2 3 8" xfId="23337" xr:uid="{00000000-0005-0000-0000-00002A5B0000}"/>
    <cellStyle name="Note 2 2 2 2 3 8 2" xfId="23338" xr:uid="{00000000-0005-0000-0000-00002B5B0000}"/>
    <cellStyle name="Note 2 2 2 2 3 9" xfId="23339" xr:uid="{00000000-0005-0000-0000-00002C5B0000}"/>
    <cellStyle name="Note 2 2 2 2 4" xfId="23340" xr:uid="{00000000-0005-0000-0000-00002D5B0000}"/>
    <cellStyle name="Note 2 2 2 2 4 2" xfId="23341" xr:uid="{00000000-0005-0000-0000-00002E5B0000}"/>
    <cellStyle name="Note 2 2 2 2 4 3" xfId="23342" xr:uid="{00000000-0005-0000-0000-00002F5B0000}"/>
    <cellStyle name="Note 2 2 2 2 4 3 2" xfId="23343" xr:uid="{00000000-0005-0000-0000-0000305B0000}"/>
    <cellStyle name="Note 2 2 2 2 4 3 2 2" xfId="23344" xr:uid="{00000000-0005-0000-0000-0000315B0000}"/>
    <cellStyle name="Note 2 2 2 2 4 3 3" xfId="23345" xr:uid="{00000000-0005-0000-0000-0000325B0000}"/>
    <cellStyle name="Note 2 2 2 2 4 4" xfId="23346" xr:uid="{00000000-0005-0000-0000-0000335B0000}"/>
    <cellStyle name="Note 2 2 2 2 4 4 2" xfId="23347" xr:uid="{00000000-0005-0000-0000-0000345B0000}"/>
    <cellStyle name="Note 2 2 2 2 4 4 2 2" xfId="23348" xr:uid="{00000000-0005-0000-0000-0000355B0000}"/>
    <cellStyle name="Note 2 2 2 2 4 4 3" xfId="23349" xr:uid="{00000000-0005-0000-0000-0000365B0000}"/>
    <cellStyle name="Note 2 2 2 2 4 5" xfId="23350" xr:uid="{00000000-0005-0000-0000-0000375B0000}"/>
    <cellStyle name="Note 2 2 2 2 4 5 2" xfId="23351" xr:uid="{00000000-0005-0000-0000-0000385B0000}"/>
    <cellStyle name="Note 2 2 2 2 4 5 2 2" xfId="23352" xr:uid="{00000000-0005-0000-0000-0000395B0000}"/>
    <cellStyle name="Note 2 2 2 2 4 5 3" xfId="23353" xr:uid="{00000000-0005-0000-0000-00003A5B0000}"/>
    <cellStyle name="Note 2 2 2 2 4 6" xfId="23354" xr:uid="{00000000-0005-0000-0000-00003B5B0000}"/>
    <cellStyle name="Note 2 2 2 2 4 6 2" xfId="23355" xr:uid="{00000000-0005-0000-0000-00003C5B0000}"/>
    <cellStyle name="Note 2 2 2 2 4 7" xfId="23356" xr:uid="{00000000-0005-0000-0000-00003D5B0000}"/>
    <cellStyle name="Note 2 2 2 2 4 7 2" xfId="23357" xr:uid="{00000000-0005-0000-0000-00003E5B0000}"/>
    <cellStyle name="Note 2 2 2 2 4 8" xfId="23358" xr:uid="{00000000-0005-0000-0000-00003F5B0000}"/>
    <cellStyle name="Note 2 2 2 2 4 9" xfId="23359" xr:uid="{00000000-0005-0000-0000-0000405B0000}"/>
    <cellStyle name="Note 2 2 2 2 5" xfId="23360" xr:uid="{00000000-0005-0000-0000-0000415B0000}"/>
    <cellStyle name="Note 2 2 2 2 5 2" xfId="23361" xr:uid="{00000000-0005-0000-0000-0000425B0000}"/>
    <cellStyle name="Note 2 2 2 2 5 3" xfId="23362" xr:uid="{00000000-0005-0000-0000-0000435B0000}"/>
    <cellStyle name="Note 2 2 2 2 6" xfId="23363" xr:uid="{00000000-0005-0000-0000-0000445B0000}"/>
    <cellStyle name="Note 2 2 2 2 6 2" xfId="23364" xr:uid="{00000000-0005-0000-0000-0000455B0000}"/>
    <cellStyle name="Note 2 2 2 2 6 2 2" xfId="23365" xr:uid="{00000000-0005-0000-0000-0000465B0000}"/>
    <cellStyle name="Note 2 2 2 2 6 2 2 2" xfId="23366" xr:uid="{00000000-0005-0000-0000-0000475B0000}"/>
    <cellStyle name="Note 2 2 2 2 6 2 3" xfId="23367" xr:uid="{00000000-0005-0000-0000-0000485B0000}"/>
    <cellStyle name="Note 2 2 2 2 6 3" xfId="23368" xr:uid="{00000000-0005-0000-0000-0000495B0000}"/>
    <cellStyle name="Note 2 2 2 2 6 3 2" xfId="23369" xr:uid="{00000000-0005-0000-0000-00004A5B0000}"/>
    <cellStyle name="Note 2 2 2 2 6 3 2 2" xfId="23370" xr:uid="{00000000-0005-0000-0000-00004B5B0000}"/>
    <cellStyle name="Note 2 2 2 2 6 3 3" xfId="23371" xr:uid="{00000000-0005-0000-0000-00004C5B0000}"/>
    <cellStyle name="Note 2 2 2 2 6 4" xfId="23372" xr:uid="{00000000-0005-0000-0000-00004D5B0000}"/>
    <cellStyle name="Note 2 2 2 2 6 4 2" xfId="23373" xr:uid="{00000000-0005-0000-0000-00004E5B0000}"/>
    <cellStyle name="Note 2 2 2 2 6 4 2 2" xfId="23374" xr:uid="{00000000-0005-0000-0000-00004F5B0000}"/>
    <cellStyle name="Note 2 2 2 2 6 4 3" xfId="23375" xr:uid="{00000000-0005-0000-0000-0000505B0000}"/>
    <cellStyle name="Note 2 2 2 2 6 5" xfId="23376" xr:uid="{00000000-0005-0000-0000-0000515B0000}"/>
    <cellStyle name="Note 2 2 2 2 6 5 2" xfId="23377" xr:uid="{00000000-0005-0000-0000-0000525B0000}"/>
    <cellStyle name="Note 2 2 2 2 6 6" xfId="23378" xr:uid="{00000000-0005-0000-0000-0000535B0000}"/>
    <cellStyle name="Note 2 2 2 2 6 6 2" xfId="23379" xr:uid="{00000000-0005-0000-0000-0000545B0000}"/>
    <cellStyle name="Note 2 2 2 2 6 7" xfId="23380" xr:uid="{00000000-0005-0000-0000-0000555B0000}"/>
    <cellStyle name="Note 2 2 2 2 7" xfId="23381" xr:uid="{00000000-0005-0000-0000-0000565B0000}"/>
    <cellStyle name="Note 2 2 2 2 7 2" xfId="23382" xr:uid="{00000000-0005-0000-0000-0000575B0000}"/>
    <cellStyle name="Note 2 2 2 2 7 2 2" xfId="23383" xr:uid="{00000000-0005-0000-0000-0000585B0000}"/>
    <cellStyle name="Note 2 2 2 2 7 3" xfId="23384" xr:uid="{00000000-0005-0000-0000-0000595B0000}"/>
    <cellStyle name="Note 2 2 2 2 8" xfId="23385" xr:uid="{00000000-0005-0000-0000-00005A5B0000}"/>
    <cellStyle name="Note 2 2 2 2 8 2" xfId="23386" xr:uid="{00000000-0005-0000-0000-00005B5B0000}"/>
    <cellStyle name="Note 2 2 2 2 8 2 2" xfId="23387" xr:uid="{00000000-0005-0000-0000-00005C5B0000}"/>
    <cellStyle name="Note 2 2 2 2 8 3" xfId="23388" xr:uid="{00000000-0005-0000-0000-00005D5B0000}"/>
    <cellStyle name="Note 2 2 2 3" xfId="23389" xr:uid="{00000000-0005-0000-0000-00005E5B0000}"/>
    <cellStyle name="Note 2 2 2 3 10" xfId="23390" xr:uid="{00000000-0005-0000-0000-00005F5B0000}"/>
    <cellStyle name="Note 2 2 2 3 2" xfId="23391" xr:uid="{00000000-0005-0000-0000-0000605B0000}"/>
    <cellStyle name="Note 2 2 2 3 2 2" xfId="23392" xr:uid="{00000000-0005-0000-0000-0000615B0000}"/>
    <cellStyle name="Note 2 2 2 3 2 3" xfId="23393" xr:uid="{00000000-0005-0000-0000-0000625B0000}"/>
    <cellStyle name="Note 2 2 2 3 2 3 2" xfId="23394" xr:uid="{00000000-0005-0000-0000-0000635B0000}"/>
    <cellStyle name="Note 2 2 2 3 2 3 3" xfId="23395" xr:uid="{00000000-0005-0000-0000-0000645B0000}"/>
    <cellStyle name="Note 2 2 2 3 2 4" xfId="23396" xr:uid="{00000000-0005-0000-0000-0000655B0000}"/>
    <cellStyle name="Note 2 2 2 3 2 4 2" xfId="23397" xr:uid="{00000000-0005-0000-0000-0000665B0000}"/>
    <cellStyle name="Note 2 2 2 3 2 4 2 2" xfId="23398" xr:uid="{00000000-0005-0000-0000-0000675B0000}"/>
    <cellStyle name="Note 2 2 2 3 2 4 3" xfId="23399" xr:uid="{00000000-0005-0000-0000-0000685B0000}"/>
    <cellStyle name="Note 2 2 2 3 2 5" xfId="23400" xr:uid="{00000000-0005-0000-0000-0000695B0000}"/>
    <cellStyle name="Note 2 2 2 3 2 5 2" xfId="23401" xr:uid="{00000000-0005-0000-0000-00006A5B0000}"/>
    <cellStyle name="Note 2 2 2 3 2 5 2 2" xfId="23402" xr:uid="{00000000-0005-0000-0000-00006B5B0000}"/>
    <cellStyle name="Note 2 2 2 3 2 5 3" xfId="23403" xr:uid="{00000000-0005-0000-0000-00006C5B0000}"/>
    <cellStyle name="Note 2 2 2 3 2 6" xfId="23404" xr:uid="{00000000-0005-0000-0000-00006D5B0000}"/>
    <cellStyle name="Note 2 2 2 3 2 6 2" xfId="23405" xr:uid="{00000000-0005-0000-0000-00006E5B0000}"/>
    <cellStyle name="Note 2 2 2 3 2 6 2 2" xfId="23406" xr:uid="{00000000-0005-0000-0000-00006F5B0000}"/>
    <cellStyle name="Note 2 2 2 3 2 6 3" xfId="23407" xr:uid="{00000000-0005-0000-0000-0000705B0000}"/>
    <cellStyle name="Note 2 2 2 3 2 7" xfId="23408" xr:uid="{00000000-0005-0000-0000-0000715B0000}"/>
    <cellStyle name="Note 2 2 2 3 2 7 2" xfId="23409" xr:uid="{00000000-0005-0000-0000-0000725B0000}"/>
    <cellStyle name="Note 2 2 2 3 2 8" xfId="23410" xr:uid="{00000000-0005-0000-0000-0000735B0000}"/>
    <cellStyle name="Note 2 2 2 3 2 8 2" xfId="23411" xr:uid="{00000000-0005-0000-0000-0000745B0000}"/>
    <cellStyle name="Note 2 2 2 3 2 9" xfId="23412" xr:uid="{00000000-0005-0000-0000-0000755B0000}"/>
    <cellStyle name="Note 2 2 2 3 3" xfId="23413" xr:uid="{00000000-0005-0000-0000-0000765B0000}"/>
    <cellStyle name="Note 2 2 2 3 4" xfId="23414" xr:uid="{00000000-0005-0000-0000-0000775B0000}"/>
    <cellStyle name="Note 2 2 2 3 4 2" xfId="23415" xr:uid="{00000000-0005-0000-0000-0000785B0000}"/>
    <cellStyle name="Note 2 2 2 3 4 3" xfId="23416" xr:uid="{00000000-0005-0000-0000-0000795B0000}"/>
    <cellStyle name="Note 2 2 2 3 5" xfId="23417" xr:uid="{00000000-0005-0000-0000-00007A5B0000}"/>
    <cellStyle name="Note 2 2 2 3 5 2" xfId="23418" xr:uid="{00000000-0005-0000-0000-00007B5B0000}"/>
    <cellStyle name="Note 2 2 2 3 5 2 2" xfId="23419" xr:uid="{00000000-0005-0000-0000-00007C5B0000}"/>
    <cellStyle name="Note 2 2 2 3 5 3" xfId="23420" xr:uid="{00000000-0005-0000-0000-00007D5B0000}"/>
    <cellStyle name="Note 2 2 2 3 6" xfId="23421" xr:uid="{00000000-0005-0000-0000-00007E5B0000}"/>
    <cellStyle name="Note 2 2 2 3 6 2" xfId="23422" xr:uid="{00000000-0005-0000-0000-00007F5B0000}"/>
    <cellStyle name="Note 2 2 2 3 6 2 2" xfId="23423" xr:uid="{00000000-0005-0000-0000-0000805B0000}"/>
    <cellStyle name="Note 2 2 2 3 6 3" xfId="23424" xr:uid="{00000000-0005-0000-0000-0000815B0000}"/>
    <cellStyle name="Note 2 2 2 3 7" xfId="23425" xr:uid="{00000000-0005-0000-0000-0000825B0000}"/>
    <cellStyle name="Note 2 2 2 3 7 2" xfId="23426" xr:uid="{00000000-0005-0000-0000-0000835B0000}"/>
    <cellStyle name="Note 2 2 2 3 7 2 2" xfId="23427" xr:uid="{00000000-0005-0000-0000-0000845B0000}"/>
    <cellStyle name="Note 2 2 2 3 7 3" xfId="23428" xr:uid="{00000000-0005-0000-0000-0000855B0000}"/>
    <cellStyle name="Note 2 2 2 3 8" xfId="23429" xr:uid="{00000000-0005-0000-0000-0000865B0000}"/>
    <cellStyle name="Note 2 2 2 3 8 2" xfId="23430" xr:uid="{00000000-0005-0000-0000-0000875B0000}"/>
    <cellStyle name="Note 2 2 2 3 9" xfId="23431" xr:uid="{00000000-0005-0000-0000-0000885B0000}"/>
    <cellStyle name="Note 2 2 2 3 9 2" xfId="23432" xr:uid="{00000000-0005-0000-0000-0000895B0000}"/>
    <cellStyle name="Note 2 2 2 4" xfId="23433" xr:uid="{00000000-0005-0000-0000-00008A5B0000}"/>
    <cellStyle name="Note 2 2 2 4 2" xfId="23434" xr:uid="{00000000-0005-0000-0000-00008B5B0000}"/>
    <cellStyle name="Note 2 2 2 4 2 10" xfId="23435" xr:uid="{00000000-0005-0000-0000-00008C5B0000}"/>
    <cellStyle name="Note 2 2 2 4 2 2" xfId="23436" xr:uid="{00000000-0005-0000-0000-00008D5B0000}"/>
    <cellStyle name="Note 2 2 2 4 2 3" xfId="23437" xr:uid="{00000000-0005-0000-0000-00008E5B0000}"/>
    <cellStyle name="Note 2 2 2 4 2 4" xfId="23438" xr:uid="{00000000-0005-0000-0000-00008F5B0000}"/>
    <cellStyle name="Note 2 2 2 4 2 4 2" xfId="23439" xr:uid="{00000000-0005-0000-0000-0000905B0000}"/>
    <cellStyle name="Note 2 2 2 4 2 4 2 2" xfId="23440" xr:uid="{00000000-0005-0000-0000-0000915B0000}"/>
    <cellStyle name="Note 2 2 2 4 2 4 3" xfId="23441" xr:uid="{00000000-0005-0000-0000-0000925B0000}"/>
    <cellStyle name="Note 2 2 2 4 2 5" xfId="23442" xr:uid="{00000000-0005-0000-0000-0000935B0000}"/>
    <cellStyle name="Note 2 2 2 4 2 5 2" xfId="23443" xr:uid="{00000000-0005-0000-0000-0000945B0000}"/>
    <cellStyle name="Note 2 2 2 4 2 5 2 2" xfId="23444" xr:uid="{00000000-0005-0000-0000-0000955B0000}"/>
    <cellStyle name="Note 2 2 2 4 2 5 3" xfId="23445" xr:uid="{00000000-0005-0000-0000-0000965B0000}"/>
    <cellStyle name="Note 2 2 2 4 2 6" xfId="23446" xr:uid="{00000000-0005-0000-0000-0000975B0000}"/>
    <cellStyle name="Note 2 2 2 4 2 6 2" xfId="23447" xr:uid="{00000000-0005-0000-0000-0000985B0000}"/>
    <cellStyle name="Note 2 2 2 4 2 6 2 2" xfId="23448" xr:uid="{00000000-0005-0000-0000-0000995B0000}"/>
    <cellStyle name="Note 2 2 2 4 2 6 3" xfId="23449" xr:uid="{00000000-0005-0000-0000-00009A5B0000}"/>
    <cellStyle name="Note 2 2 2 4 2 7" xfId="23450" xr:uid="{00000000-0005-0000-0000-00009B5B0000}"/>
    <cellStyle name="Note 2 2 2 4 2 7 2" xfId="23451" xr:uid="{00000000-0005-0000-0000-00009C5B0000}"/>
    <cellStyle name="Note 2 2 2 4 2 8" xfId="23452" xr:uid="{00000000-0005-0000-0000-00009D5B0000}"/>
    <cellStyle name="Note 2 2 2 4 2 8 2" xfId="23453" xr:uid="{00000000-0005-0000-0000-00009E5B0000}"/>
    <cellStyle name="Note 2 2 2 4 2 9" xfId="23454" xr:uid="{00000000-0005-0000-0000-00009F5B0000}"/>
    <cellStyle name="Note 2 2 2 4 3" xfId="23455" xr:uid="{00000000-0005-0000-0000-0000A05B0000}"/>
    <cellStyle name="Note 2 2 2 4 4" xfId="23456" xr:uid="{00000000-0005-0000-0000-0000A15B0000}"/>
    <cellStyle name="Note 2 2 2 4 4 2" xfId="23457" xr:uid="{00000000-0005-0000-0000-0000A25B0000}"/>
    <cellStyle name="Note 2 2 2 4 4 2 2" xfId="23458" xr:uid="{00000000-0005-0000-0000-0000A35B0000}"/>
    <cellStyle name="Note 2 2 2 4 4 3" xfId="23459" xr:uid="{00000000-0005-0000-0000-0000A45B0000}"/>
    <cellStyle name="Note 2 2 2 4 5" xfId="23460" xr:uid="{00000000-0005-0000-0000-0000A55B0000}"/>
    <cellStyle name="Note 2 2 2 4 5 2" xfId="23461" xr:uid="{00000000-0005-0000-0000-0000A65B0000}"/>
    <cellStyle name="Note 2 2 2 4 5 2 2" xfId="23462" xr:uid="{00000000-0005-0000-0000-0000A75B0000}"/>
    <cellStyle name="Note 2 2 2 4 5 3" xfId="23463" xr:uid="{00000000-0005-0000-0000-0000A85B0000}"/>
    <cellStyle name="Note 2 2 2 5" xfId="23464" xr:uid="{00000000-0005-0000-0000-0000A95B0000}"/>
    <cellStyle name="Note 2 2 2 5 2" xfId="23465" xr:uid="{00000000-0005-0000-0000-0000AA5B0000}"/>
    <cellStyle name="Note 2 2 2 5 3" xfId="23466" xr:uid="{00000000-0005-0000-0000-0000AB5B0000}"/>
    <cellStyle name="Note 2 2 2 5 3 2" xfId="23467" xr:uid="{00000000-0005-0000-0000-0000AC5B0000}"/>
    <cellStyle name="Note 2 2 2 5 3 3" xfId="23468" xr:uid="{00000000-0005-0000-0000-0000AD5B0000}"/>
    <cellStyle name="Note 2 2 2 5 4" xfId="23469" xr:uid="{00000000-0005-0000-0000-0000AE5B0000}"/>
    <cellStyle name="Note 2 2 2 5 4 2" xfId="23470" xr:uid="{00000000-0005-0000-0000-0000AF5B0000}"/>
    <cellStyle name="Note 2 2 2 5 4 2 2" xfId="23471" xr:uid="{00000000-0005-0000-0000-0000B05B0000}"/>
    <cellStyle name="Note 2 2 2 5 4 3" xfId="23472" xr:uid="{00000000-0005-0000-0000-0000B15B0000}"/>
    <cellStyle name="Note 2 2 2 5 5" xfId="23473" xr:uid="{00000000-0005-0000-0000-0000B25B0000}"/>
    <cellStyle name="Note 2 2 2 5 5 2" xfId="23474" xr:uid="{00000000-0005-0000-0000-0000B35B0000}"/>
    <cellStyle name="Note 2 2 2 5 5 2 2" xfId="23475" xr:uid="{00000000-0005-0000-0000-0000B45B0000}"/>
    <cellStyle name="Note 2 2 2 5 5 3" xfId="23476" xr:uid="{00000000-0005-0000-0000-0000B55B0000}"/>
    <cellStyle name="Note 2 2 2 5 6" xfId="23477" xr:uid="{00000000-0005-0000-0000-0000B65B0000}"/>
    <cellStyle name="Note 2 2 2 5 6 2" xfId="23478" xr:uid="{00000000-0005-0000-0000-0000B75B0000}"/>
    <cellStyle name="Note 2 2 2 5 6 2 2" xfId="23479" xr:uid="{00000000-0005-0000-0000-0000B85B0000}"/>
    <cellStyle name="Note 2 2 2 5 6 3" xfId="23480" xr:uid="{00000000-0005-0000-0000-0000B95B0000}"/>
    <cellStyle name="Note 2 2 2 5 7" xfId="23481" xr:uid="{00000000-0005-0000-0000-0000BA5B0000}"/>
    <cellStyle name="Note 2 2 2 5 7 2" xfId="23482" xr:uid="{00000000-0005-0000-0000-0000BB5B0000}"/>
    <cellStyle name="Note 2 2 2 5 8" xfId="23483" xr:uid="{00000000-0005-0000-0000-0000BC5B0000}"/>
    <cellStyle name="Note 2 2 2 5 8 2" xfId="23484" xr:uid="{00000000-0005-0000-0000-0000BD5B0000}"/>
    <cellStyle name="Note 2 2 2 5 9" xfId="23485" xr:uid="{00000000-0005-0000-0000-0000BE5B0000}"/>
    <cellStyle name="Note 2 2 2 6" xfId="23486" xr:uid="{00000000-0005-0000-0000-0000BF5B0000}"/>
    <cellStyle name="Note 2 2 2 6 2" xfId="23487" xr:uid="{00000000-0005-0000-0000-0000C05B0000}"/>
    <cellStyle name="Note 2 2 2 6 3" xfId="23488" xr:uid="{00000000-0005-0000-0000-0000C15B0000}"/>
    <cellStyle name="Note 2 2 2 7" xfId="23489" xr:uid="{00000000-0005-0000-0000-0000C25B0000}"/>
    <cellStyle name="Note 2 2 2 8" xfId="23490" xr:uid="{00000000-0005-0000-0000-0000C35B0000}"/>
    <cellStyle name="Note 2 2 2 8 2" xfId="23491" xr:uid="{00000000-0005-0000-0000-0000C45B0000}"/>
    <cellStyle name="Note 2 2 2 8 2 2" xfId="23492" xr:uid="{00000000-0005-0000-0000-0000C55B0000}"/>
    <cellStyle name="Note 2 2 2 8 3" xfId="23493" xr:uid="{00000000-0005-0000-0000-0000C65B0000}"/>
    <cellStyle name="Note 2 2 2 8 4" xfId="23494" xr:uid="{00000000-0005-0000-0000-0000C75B0000}"/>
    <cellStyle name="Note 2 2 2 8 5" xfId="23495" xr:uid="{00000000-0005-0000-0000-0000C85B0000}"/>
    <cellStyle name="Note 2 2 2 9" xfId="23496" xr:uid="{00000000-0005-0000-0000-0000C95B0000}"/>
    <cellStyle name="Note 2 2 2 9 2" xfId="23497" xr:uid="{00000000-0005-0000-0000-0000CA5B0000}"/>
    <cellStyle name="Note 2 2 2 9 2 2" xfId="23498" xr:uid="{00000000-0005-0000-0000-0000CB5B0000}"/>
    <cellStyle name="Note 2 2 2 9 3" xfId="23499" xr:uid="{00000000-0005-0000-0000-0000CC5B0000}"/>
    <cellStyle name="Note 2 2 3" xfId="23500" xr:uid="{00000000-0005-0000-0000-0000CD5B0000}"/>
    <cellStyle name="Note 2 2 3 10" xfId="23501" xr:uid="{00000000-0005-0000-0000-0000CE5B0000}"/>
    <cellStyle name="Note 2 2 3 10 2" xfId="23502" xr:uid="{00000000-0005-0000-0000-0000CF5B0000}"/>
    <cellStyle name="Note 2 2 3 10 2 2" xfId="23503" xr:uid="{00000000-0005-0000-0000-0000D05B0000}"/>
    <cellStyle name="Note 2 2 3 10 3" xfId="23504" xr:uid="{00000000-0005-0000-0000-0000D15B0000}"/>
    <cellStyle name="Note 2 2 3 11" xfId="23505" xr:uid="{00000000-0005-0000-0000-0000D25B0000}"/>
    <cellStyle name="Note 2 2 3 11 2" xfId="23506" xr:uid="{00000000-0005-0000-0000-0000D35B0000}"/>
    <cellStyle name="Note 2 2 3 12" xfId="23507" xr:uid="{00000000-0005-0000-0000-0000D45B0000}"/>
    <cellStyle name="Note 2 2 3 12 2" xfId="23508" xr:uid="{00000000-0005-0000-0000-0000D55B0000}"/>
    <cellStyle name="Note 2 2 3 13" xfId="23509" xr:uid="{00000000-0005-0000-0000-0000D65B0000}"/>
    <cellStyle name="Note 2 2 3 14" xfId="23510" xr:uid="{00000000-0005-0000-0000-0000D75B0000}"/>
    <cellStyle name="Note 2 2 3 15" xfId="23511" xr:uid="{00000000-0005-0000-0000-0000D85B0000}"/>
    <cellStyle name="Note 2 2 3 2" xfId="23512" xr:uid="{00000000-0005-0000-0000-0000D95B0000}"/>
    <cellStyle name="Note 2 2 3 2 2" xfId="23513" xr:uid="{00000000-0005-0000-0000-0000DA5B0000}"/>
    <cellStyle name="Note 2 2 3 2 2 2" xfId="23514" xr:uid="{00000000-0005-0000-0000-0000DB5B0000}"/>
    <cellStyle name="Note 2 2 3 2 2 3" xfId="23515" xr:uid="{00000000-0005-0000-0000-0000DC5B0000}"/>
    <cellStyle name="Note 2 2 3 2 2 3 2" xfId="23516" xr:uid="{00000000-0005-0000-0000-0000DD5B0000}"/>
    <cellStyle name="Note 2 2 3 2 2 3 3" xfId="23517" xr:uid="{00000000-0005-0000-0000-0000DE5B0000}"/>
    <cellStyle name="Note 2 2 3 2 2 4" xfId="23518" xr:uid="{00000000-0005-0000-0000-0000DF5B0000}"/>
    <cellStyle name="Note 2 2 3 2 2 4 2" xfId="23519" xr:uid="{00000000-0005-0000-0000-0000E05B0000}"/>
    <cellStyle name="Note 2 2 3 2 2 4 2 2" xfId="23520" xr:uid="{00000000-0005-0000-0000-0000E15B0000}"/>
    <cellStyle name="Note 2 2 3 2 2 4 3" xfId="23521" xr:uid="{00000000-0005-0000-0000-0000E25B0000}"/>
    <cellStyle name="Note 2 2 3 2 2 5" xfId="23522" xr:uid="{00000000-0005-0000-0000-0000E35B0000}"/>
    <cellStyle name="Note 2 2 3 2 2 5 2" xfId="23523" xr:uid="{00000000-0005-0000-0000-0000E45B0000}"/>
    <cellStyle name="Note 2 2 3 2 2 5 2 2" xfId="23524" xr:uid="{00000000-0005-0000-0000-0000E55B0000}"/>
    <cellStyle name="Note 2 2 3 2 2 5 3" xfId="23525" xr:uid="{00000000-0005-0000-0000-0000E65B0000}"/>
    <cellStyle name="Note 2 2 3 2 2 6" xfId="23526" xr:uid="{00000000-0005-0000-0000-0000E75B0000}"/>
    <cellStyle name="Note 2 2 3 2 2 6 2" xfId="23527" xr:uid="{00000000-0005-0000-0000-0000E85B0000}"/>
    <cellStyle name="Note 2 2 3 2 2 6 2 2" xfId="23528" xr:uid="{00000000-0005-0000-0000-0000E95B0000}"/>
    <cellStyle name="Note 2 2 3 2 2 6 3" xfId="23529" xr:uid="{00000000-0005-0000-0000-0000EA5B0000}"/>
    <cellStyle name="Note 2 2 3 2 2 7" xfId="23530" xr:uid="{00000000-0005-0000-0000-0000EB5B0000}"/>
    <cellStyle name="Note 2 2 3 2 2 7 2" xfId="23531" xr:uid="{00000000-0005-0000-0000-0000EC5B0000}"/>
    <cellStyle name="Note 2 2 3 2 2 8" xfId="23532" xr:uid="{00000000-0005-0000-0000-0000ED5B0000}"/>
    <cellStyle name="Note 2 2 3 2 2 8 2" xfId="23533" xr:uid="{00000000-0005-0000-0000-0000EE5B0000}"/>
    <cellStyle name="Note 2 2 3 2 2 9" xfId="23534" xr:uid="{00000000-0005-0000-0000-0000EF5B0000}"/>
    <cellStyle name="Note 2 2 3 2 3" xfId="23535" xr:uid="{00000000-0005-0000-0000-0000F05B0000}"/>
    <cellStyle name="Note 2 2 3 2 3 2" xfId="23536" xr:uid="{00000000-0005-0000-0000-0000F15B0000}"/>
    <cellStyle name="Note 2 2 3 2 3 3" xfId="23537" xr:uid="{00000000-0005-0000-0000-0000F25B0000}"/>
    <cellStyle name="Note 2 2 3 2 3 3 2" xfId="23538" xr:uid="{00000000-0005-0000-0000-0000F35B0000}"/>
    <cellStyle name="Note 2 2 3 2 3 3 3" xfId="23539" xr:uid="{00000000-0005-0000-0000-0000F45B0000}"/>
    <cellStyle name="Note 2 2 3 2 3 4" xfId="23540" xr:uid="{00000000-0005-0000-0000-0000F55B0000}"/>
    <cellStyle name="Note 2 2 3 2 3 4 2" xfId="23541" xr:uid="{00000000-0005-0000-0000-0000F65B0000}"/>
    <cellStyle name="Note 2 2 3 2 3 4 2 2" xfId="23542" xr:uid="{00000000-0005-0000-0000-0000F75B0000}"/>
    <cellStyle name="Note 2 2 3 2 3 4 3" xfId="23543" xr:uid="{00000000-0005-0000-0000-0000F85B0000}"/>
    <cellStyle name="Note 2 2 3 2 3 5" xfId="23544" xr:uid="{00000000-0005-0000-0000-0000F95B0000}"/>
    <cellStyle name="Note 2 2 3 2 3 5 2" xfId="23545" xr:uid="{00000000-0005-0000-0000-0000FA5B0000}"/>
    <cellStyle name="Note 2 2 3 2 3 5 2 2" xfId="23546" xr:uid="{00000000-0005-0000-0000-0000FB5B0000}"/>
    <cellStyle name="Note 2 2 3 2 3 5 3" xfId="23547" xr:uid="{00000000-0005-0000-0000-0000FC5B0000}"/>
    <cellStyle name="Note 2 2 3 2 3 6" xfId="23548" xr:uid="{00000000-0005-0000-0000-0000FD5B0000}"/>
    <cellStyle name="Note 2 2 3 2 3 6 2" xfId="23549" xr:uid="{00000000-0005-0000-0000-0000FE5B0000}"/>
    <cellStyle name="Note 2 2 3 2 3 6 2 2" xfId="23550" xr:uid="{00000000-0005-0000-0000-0000FF5B0000}"/>
    <cellStyle name="Note 2 2 3 2 3 6 3" xfId="23551" xr:uid="{00000000-0005-0000-0000-0000005C0000}"/>
    <cellStyle name="Note 2 2 3 2 3 7" xfId="23552" xr:uid="{00000000-0005-0000-0000-0000015C0000}"/>
    <cellStyle name="Note 2 2 3 2 3 7 2" xfId="23553" xr:uid="{00000000-0005-0000-0000-0000025C0000}"/>
    <cellStyle name="Note 2 2 3 2 3 8" xfId="23554" xr:uid="{00000000-0005-0000-0000-0000035C0000}"/>
    <cellStyle name="Note 2 2 3 2 3 8 2" xfId="23555" xr:uid="{00000000-0005-0000-0000-0000045C0000}"/>
    <cellStyle name="Note 2 2 3 2 3 9" xfId="23556" xr:uid="{00000000-0005-0000-0000-0000055C0000}"/>
    <cellStyle name="Note 2 2 3 2 4" xfId="23557" xr:uid="{00000000-0005-0000-0000-0000065C0000}"/>
    <cellStyle name="Note 2 2 3 2 4 2" xfId="23558" xr:uid="{00000000-0005-0000-0000-0000075C0000}"/>
    <cellStyle name="Note 2 2 3 2 4 3" xfId="23559" xr:uid="{00000000-0005-0000-0000-0000085C0000}"/>
    <cellStyle name="Note 2 2 3 2 4 3 2" xfId="23560" xr:uid="{00000000-0005-0000-0000-0000095C0000}"/>
    <cellStyle name="Note 2 2 3 2 4 3 2 2" xfId="23561" xr:uid="{00000000-0005-0000-0000-00000A5C0000}"/>
    <cellStyle name="Note 2 2 3 2 4 3 3" xfId="23562" xr:uid="{00000000-0005-0000-0000-00000B5C0000}"/>
    <cellStyle name="Note 2 2 3 2 4 4" xfId="23563" xr:uid="{00000000-0005-0000-0000-00000C5C0000}"/>
    <cellStyle name="Note 2 2 3 2 4 4 2" xfId="23564" xr:uid="{00000000-0005-0000-0000-00000D5C0000}"/>
    <cellStyle name="Note 2 2 3 2 4 4 2 2" xfId="23565" xr:uid="{00000000-0005-0000-0000-00000E5C0000}"/>
    <cellStyle name="Note 2 2 3 2 4 4 3" xfId="23566" xr:uid="{00000000-0005-0000-0000-00000F5C0000}"/>
    <cellStyle name="Note 2 2 3 2 4 5" xfId="23567" xr:uid="{00000000-0005-0000-0000-0000105C0000}"/>
    <cellStyle name="Note 2 2 3 2 4 5 2" xfId="23568" xr:uid="{00000000-0005-0000-0000-0000115C0000}"/>
    <cellStyle name="Note 2 2 3 2 4 5 2 2" xfId="23569" xr:uid="{00000000-0005-0000-0000-0000125C0000}"/>
    <cellStyle name="Note 2 2 3 2 4 5 3" xfId="23570" xr:uid="{00000000-0005-0000-0000-0000135C0000}"/>
    <cellStyle name="Note 2 2 3 2 4 6" xfId="23571" xr:uid="{00000000-0005-0000-0000-0000145C0000}"/>
    <cellStyle name="Note 2 2 3 2 4 6 2" xfId="23572" xr:uid="{00000000-0005-0000-0000-0000155C0000}"/>
    <cellStyle name="Note 2 2 3 2 4 7" xfId="23573" xr:uid="{00000000-0005-0000-0000-0000165C0000}"/>
    <cellStyle name="Note 2 2 3 2 4 7 2" xfId="23574" xr:uid="{00000000-0005-0000-0000-0000175C0000}"/>
    <cellStyle name="Note 2 2 3 2 4 8" xfId="23575" xr:uid="{00000000-0005-0000-0000-0000185C0000}"/>
    <cellStyle name="Note 2 2 3 2 4 9" xfId="23576" xr:uid="{00000000-0005-0000-0000-0000195C0000}"/>
    <cellStyle name="Note 2 2 3 2 5" xfId="23577" xr:uid="{00000000-0005-0000-0000-00001A5C0000}"/>
    <cellStyle name="Note 2 2 3 2 5 2" xfId="23578" xr:uid="{00000000-0005-0000-0000-00001B5C0000}"/>
    <cellStyle name="Note 2 2 3 2 5 3" xfId="23579" xr:uid="{00000000-0005-0000-0000-00001C5C0000}"/>
    <cellStyle name="Note 2 2 3 2 6" xfId="23580" xr:uid="{00000000-0005-0000-0000-00001D5C0000}"/>
    <cellStyle name="Note 2 2 3 2 6 2" xfId="23581" xr:uid="{00000000-0005-0000-0000-00001E5C0000}"/>
    <cellStyle name="Note 2 2 3 2 6 2 2" xfId="23582" xr:uid="{00000000-0005-0000-0000-00001F5C0000}"/>
    <cellStyle name="Note 2 2 3 2 6 2 2 2" xfId="23583" xr:uid="{00000000-0005-0000-0000-0000205C0000}"/>
    <cellStyle name="Note 2 2 3 2 6 2 3" xfId="23584" xr:uid="{00000000-0005-0000-0000-0000215C0000}"/>
    <cellStyle name="Note 2 2 3 2 6 3" xfId="23585" xr:uid="{00000000-0005-0000-0000-0000225C0000}"/>
    <cellStyle name="Note 2 2 3 2 6 3 2" xfId="23586" xr:uid="{00000000-0005-0000-0000-0000235C0000}"/>
    <cellStyle name="Note 2 2 3 2 6 3 2 2" xfId="23587" xr:uid="{00000000-0005-0000-0000-0000245C0000}"/>
    <cellStyle name="Note 2 2 3 2 6 3 3" xfId="23588" xr:uid="{00000000-0005-0000-0000-0000255C0000}"/>
    <cellStyle name="Note 2 2 3 2 6 4" xfId="23589" xr:uid="{00000000-0005-0000-0000-0000265C0000}"/>
    <cellStyle name="Note 2 2 3 2 6 4 2" xfId="23590" xr:uid="{00000000-0005-0000-0000-0000275C0000}"/>
    <cellStyle name="Note 2 2 3 2 6 4 2 2" xfId="23591" xr:uid="{00000000-0005-0000-0000-0000285C0000}"/>
    <cellStyle name="Note 2 2 3 2 6 4 3" xfId="23592" xr:uid="{00000000-0005-0000-0000-0000295C0000}"/>
    <cellStyle name="Note 2 2 3 2 6 5" xfId="23593" xr:uid="{00000000-0005-0000-0000-00002A5C0000}"/>
    <cellStyle name="Note 2 2 3 2 6 5 2" xfId="23594" xr:uid="{00000000-0005-0000-0000-00002B5C0000}"/>
    <cellStyle name="Note 2 2 3 2 6 6" xfId="23595" xr:uid="{00000000-0005-0000-0000-00002C5C0000}"/>
    <cellStyle name="Note 2 2 3 2 6 6 2" xfId="23596" xr:uid="{00000000-0005-0000-0000-00002D5C0000}"/>
    <cellStyle name="Note 2 2 3 2 6 7" xfId="23597" xr:uid="{00000000-0005-0000-0000-00002E5C0000}"/>
    <cellStyle name="Note 2 2 3 2 7" xfId="23598" xr:uid="{00000000-0005-0000-0000-00002F5C0000}"/>
    <cellStyle name="Note 2 2 3 2 7 2" xfId="23599" xr:uid="{00000000-0005-0000-0000-0000305C0000}"/>
    <cellStyle name="Note 2 2 3 2 7 2 2" xfId="23600" xr:uid="{00000000-0005-0000-0000-0000315C0000}"/>
    <cellStyle name="Note 2 2 3 2 7 3" xfId="23601" xr:uid="{00000000-0005-0000-0000-0000325C0000}"/>
    <cellStyle name="Note 2 2 3 2 8" xfId="23602" xr:uid="{00000000-0005-0000-0000-0000335C0000}"/>
    <cellStyle name="Note 2 2 3 2 8 2" xfId="23603" xr:uid="{00000000-0005-0000-0000-0000345C0000}"/>
    <cellStyle name="Note 2 2 3 2 8 2 2" xfId="23604" xr:uid="{00000000-0005-0000-0000-0000355C0000}"/>
    <cellStyle name="Note 2 2 3 2 8 3" xfId="23605" xr:uid="{00000000-0005-0000-0000-0000365C0000}"/>
    <cellStyle name="Note 2 2 3 3" xfId="23606" xr:uid="{00000000-0005-0000-0000-0000375C0000}"/>
    <cellStyle name="Note 2 2 3 3 10" xfId="23607" xr:uid="{00000000-0005-0000-0000-0000385C0000}"/>
    <cellStyle name="Note 2 2 3 3 2" xfId="23608" xr:uid="{00000000-0005-0000-0000-0000395C0000}"/>
    <cellStyle name="Note 2 2 3 3 2 2" xfId="23609" xr:uid="{00000000-0005-0000-0000-00003A5C0000}"/>
    <cellStyle name="Note 2 2 3 3 2 3" xfId="23610" xr:uid="{00000000-0005-0000-0000-00003B5C0000}"/>
    <cellStyle name="Note 2 2 3 3 2 3 2" xfId="23611" xr:uid="{00000000-0005-0000-0000-00003C5C0000}"/>
    <cellStyle name="Note 2 2 3 3 2 3 3" xfId="23612" xr:uid="{00000000-0005-0000-0000-00003D5C0000}"/>
    <cellStyle name="Note 2 2 3 3 2 4" xfId="23613" xr:uid="{00000000-0005-0000-0000-00003E5C0000}"/>
    <cellStyle name="Note 2 2 3 3 2 4 2" xfId="23614" xr:uid="{00000000-0005-0000-0000-00003F5C0000}"/>
    <cellStyle name="Note 2 2 3 3 2 4 2 2" xfId="23615" xr:uid="{00000000-0005-0000-0000-0000405C0000}"/>
    <cellStyle name="Note 2 2 3 3 2 4 3" xfId="23616" xr:uid="{00000000-0005-0000-0000-0000415C0000}"/>
    <cellStyle name="Note 2 2 3 3 2 5" xfId="23617" xr:uid="{00000000-0005-0000-0000-0000425C0000}"/>
    <cellStyle name="Note 2 2 3 3 2 5 2" xfId="23618" xr:uid="{00000000-0005-0000-0000-0000435C0000}"/>
    <cellStyle name="Note 2 2 3 3 2 5 2 2" xfId="23619" xr:uid="{00000000-0005-0000-0000-0000445C0000}"/>
    <cellStyle name="Note 2 2 3 3 2 5 3" xfId="23620" xr:uid="{00000000-0005-0000-0000-0000455C0000}"/>
    <cellStyle name="Note 2 2 3 3 2 6" xfId="23621" xr:uid="{00000000-0005-0000-0000-0000465C0000}"/>
    <cellStyle name="Note 2 2 3 3 2 6 2" xfId="23622" xr:uid="{00000000-0005-0000-0000-0000475C0000}"/>
    <cellStyle name="Note 2 2 3 3 2 6 2 2" xfId="23623" xr:uid="{00000000-0005-0000-0000-0000485C0000}"/>
    <cellStyle name="Note 2 2 3 3 2 6 3" xfId="23624" xr:uid="{00000000-0005-0000-0000-0000495C0000}"/>
    <cellStyle name="Note 2 2 3 3 2 7" xfId="23625" xr:uid="{00000000-0005-0000-0000-00004A5C0000}"/>
    <cellStyle name="Note 2 2 3 3 2 7 2" xfId="23626" xr:uid="{00000000-0005-0000-0000-00004B5C0000}"/>
    <cellStyle name="Note 2 2 3 3 2 8" xfId="23627" xr:uid="{00000000-0005-0000-0000-00004C5C0000}"/>
    <cellStyle name="Note 2 2 3 3 2 8 2" xfId="23628" xr:uid="{00000000-0005-0000-0000-00004D5C0000}"/>
    <cellStyle name="Note 2 2 3 3 2 9" xfId="23629" xr:uid="{00000000-0005-0000-0000-00004E5C0000}"/>
    <cellStyle name="Note 2 2 3 3 3" xfId="23630" xr:uid="{00000000-0005-0000-0000-00004F5C0000}"/>
    <cellStyle name="Note 2 2 3 3 4" xfId="23631" xr:uid="{00000000-0005-0000-0000-0000505C0000}"/>
    <cellStyle name="Note 2 2 3 3 4 2" xfId="23632" xr:uid="{00000000-0005-0000-0000-0000515C0000}"/>
    <cellStyle name="Note 2 2 3 3 4 3" xfId="23633" xr:uid="{00000000-0005-0000-0000-0000525C0000}"/>
    <cellStyle name="Note 2 2 3 3 5" xfId="23634" xr:uid="{00000000-0005-0000-0000-0000535C0000}"/>
    <cellStyle name="Note 2 2 3 3 5 2" xfId="23635" xr:uid="{00000000-0005-0000-0000-0000545C0000}"/>
    <cellStyle name="Note 2 2 3 3 5 2 2" xfId="23636" xr:uid="{00000000-0005-0000-0000-0000555C0000}"/>
    <cellStyle name="Note 2 2 3 3 5 3" xfId="23637" xr:uid="{00000000-0005-0000-0000-0000565C0000}"/>
    <cellStyle name="Note 2 2 3 3 6" xfId="23638" xr:uid="{00000000-0005-0000-0000-0000575C0000}"/>
    <cellStyle name="Note 2 2 3 3 6 2" xfId="23639" xr:uid="{00000000-0005-0000-0000-0000585C0000}"/>
    <cellStyle name="Note 2 2 3 3 6 2 2" xfId="23640" xr:uid="{00000000-0005-0000-0000-0000595C0000}"/>
    <cellStyle name="Note 2 2 3 3 6 3" xfId="23641" xr:uid="{00000000-0005-0000-0000-00005A5C0000}"/>
    <cellStyle name="Note 2 2 3 3 7" xfId="23642" xr:uid="{00000000-0005-0000-0000-00005B5C0000}"/>
    <cellStyle name="Note 2 2 3 3 7 2" xfId="23643" xr:uid="{00000000-0005-0000-0000-00005C5C0000}"/>
    <cellStyle name="Note 2 2 3 3 7 2 2" xfId="23644" xr:uid="{00000000-0005-0000-0000-00005D5C0000}"/>
    <cellStyle name="Note 2 2 3 3 7 3" xfId="23645" xr:uid="{00000000-0005-0000-0000-00005E5C0000}"/>
    <cellStyle name="Note 2 2 3 3 8" xfId="23646" xr:uid="{00000000-0005-0000-0000-00005F5C0000}"/>
    <cellStyle name="Note 2 2 3 3 8 2" xfId="23647" xr:uid="{00000000-0005-0000-0000-0000605C0000}"/>
    <cellStyle name="Note 2 2 3 3 9" xfId="23648" xr:uid="{00000000-0005-0000-0000-0000615C0000}"/>
    <cellStyle name="Note 2 2 3 3 9 2" xfId="23649" xr:uid="{00000000-0005-0000-0000-0000625C0000}"/>
    <cellStyle name="Note 2 2 3 4" xfId="23650" xr:uid="{00000000-0005-0000-0000-0000635C0000}"/>
    <cellStyle name="Note 2 2 3 4 2" xfId="23651" xr:uid="{00000000-0005-0000-0000-0000645C0000}"/>
    <cellStyle name="Note 2 2 3 4 2 10" xfId="23652" xr:uid="{00000000-0005-0000-0000-0000655C0000}"/>
    <cellStyle name="Note 2 2 3 4 2 2" xfId="23653" xr:uid="{00000000-0005-0000-0000-0000665C0000}"/>
    <cellStyle name="Note 2 2 3 4 2 3" xfId="23654" xr:uid="{00000000-0005-0000-0000-0000675C0000}"/>
    <cellStyle name="Note 2 2 3 4 2 4" xfId="23655" xr:uid="{00000000-0005-0000-0000-0000685C0000}"/>
    <cellStyle name="Note 2 2 3 4 2 4 2" xfId="23656" xr:uid="{00000000-0005-0000-0000-0000695C0000}"/>
    <cellStyle name="Note 2 2 3 4 2 4 2 2" xfId="23657" xr:uid="{00000000-0005-0000-0000-00006A5C0000}"/>
    <cellStyle name="Note 2 2 3 4 2 4 3" xfId="23658" xr:uid="{00000000-0005-0000-0000-00006B5C0000}"/>
    <cellStyle name="Note 2 2 3 4 2 5" xfId="23659" xr:uid="{00000000-0005-0000-0000-00006C5C0000}"/>
    <cellStyle name="Note 2 2 3 4 2 5 2" xfId="23660" xr:uid="{00000000-0005-0000-0000-00006D5C0000}"/>
    <cellStyle name="Note 2 2 3 4 2 5 2 2" xfId="23661" xr:uid="{00000000-0005-0000-0000-00006E5C0000}"/>
    <cellStyle name="Note 2 2 3 4 2 5 3" xfId="23662" xr:uid="{00000000-0005-0000-0000-00006F5C0000}"/>
    <cellStyle name="Note 2 2 3 4 2 6" xfId="23663" xr:uid="{00000000-0005-0000-0000-0000705C0000}"/>
    <cellStyle name="Note 2 2 3 4 2 6 2" xfId="23664" xr:uid="{00000000-0005-0000-0000-0000715C0000}"/>
    <cellStyle name="Note 2 2 3 4 2 6 2 2" xfId="23665" xr:uid="{00000000-0005-0000-0000-0000725C0000}"/>
    <cellStyle name="Note 2 2 3 4 2 6 3" xfId="23666" xr:uid="{00000000-0005-0000-0000-0000735C0000}"/>
    <cellStyle name="Note 2 2 3 4 2 7" xfId="23667" xr:uid="{00000000-0005-0000-0000-0000745C0000}"/>
    <cellStyle name="Note 2 2 3 4 2 7 2" xfId="23668" xr:uid="{00000000-0005-0000-0000-0000755C0000}"/>
    <cellStyle name="Note 2 2 3 4 2 8" xfId="23669" xr:uid="{00000000-0005-0000-0000-0000765C0000}"/>
    <cellStyle name="Note 2 2 3 4 2 8 2" xfId="23670" xr:uid="{00000000-0005-0000-0000-0000775C0000}"/>
    <cellStyle name="Note 2 2 3 4 2 9" xfId="23671" xr:uid="{00000000-0005-0000-0000-0000785C0000}"/>
    <cellStyle name="Note 2 2 3 4 3" xfId="23672" xr:uid="{00000000-0005-0000-0000-0000795C0000}"/>
    <cellStyle name="Note 2 2 3 4 4" xfId="23673" xr:uid="{00000000-0005-0000-0000-00007A5C0000}"/>
    <cellStyle name="Note 2 2 3 4 4 2" xfId="23674" xr:uid="{00000000-0005-0000-0000-00007B5C0000}"/>
    <cellStyle name="Note 2 2 3 4 4 2 2" xfId="23675" xr:uid="{00000000-0005-0000-0000-00007C5C0000}"/>
    <cellStyle name="Note 2 2 3 4 4 3" xfId="23676" xr:uid="{00000000-0005-0000-0000-00007D5C0000}"/>
    <cellStyle name="Note 2 2 3 4 5" xfId="23677" xr:uid="{00000000-0005-0000-0000-00007E5C0000}"/>
    <cellStyle name="Note 2 2 3 4 5 2" xfId="23678" xr:uid="{00000000-0005-0000-0000-00007F5C0000}"/>
    <cellStyle name="Note 2 2 3 4 5 2 2" xfId="23679" xr:uid="{00000000-0005-0000-0000-0000805C0000}"/>
    <cellStyle name="Note 2 2 3 4 5 3" xfId="23680" xr:uid="{00000000-0005-0000-0000-0000815C0000}"/>
    <cellStyle name="Note 2 2 3 5" xfId="23681" xr:uid="{00000000-0005-0000-0000-0000825C0000}"/>
    <cellStyle name="Note 2 2 3 5 2" xfId="23682" xr:uid="{00000000-0005-0000-0000-0000835C0000}"/>
    <cellStyle name="Note 2 2 3 5 3" xfId="23683" xr:uid="{00000000-0005-0000-0000-0000845C0000}"/>
    <cellStyle name="Note 2 2 3 5 3 2" xfId="23684" xr:uid="{00000000-0005-0000-0000-0000855C0000}"/>
    <cellStyle name="Note 2 2 3 5 3 3" xfId="23685" xr:uid="{00000000-0005-0000-0000-0000865C0000}"/>
    <cellStyle name="Note 2 2 3 5 4" xfId="23686" xr:uid="{00000000-0005-0000-0000-0000875C0000}"/>
    <cellStyle name="Note 2 2 3 5 4 2" xfId="23687" xr:uid="{00000000-0005-0000-0000-0000885C0000}"/>
    <cellStyle name="Note 2 2 3 5 4 2 2" xfId="23688" xr:uid="{00000000-0005-0000-0000-0000895C0000}"/>
    <cellStyle name="Note 2 2 3 5 4 3" xfId="23689" xr:uid="{00000000-0005-0000-0000-00008A5C0000}"/>
    <cellStyle name="Note 2 2 3 5 5" xfId="23690" xr:uid="{00000000-0005-0000-0000-00008B5C0000}"/>
    <cellStyle name="Note 2 2 3 5 5 2" xfId="23691" xr:uid="{00000000-0005-0000-0000-00008C5C0000}"/>
    <cellStyle name="Note 2 2 3 5 5 2 2" xfId="23692" xr:uid="{00000000-0005-0000-0000-00008D5C0000}"/>
    <cellStyle name="Note 2 2 3 5 5 3" xfId="23693" xr:uid="{00000000-0005-0000-0000-00008E5C0000}"/>
    <cellStyle name="Note 2 2 3 5 6" xfId="23694" xr:uid="{00000000-0005-0000-0000-00008F5C0000}"/>
    <cellStyle name="Note 2 2 3 5 6 2" xfId="23695" xr:uid="{00000000-0005-0000-0000-0000905C0000}"/>
    <cellStyle name="Note 2 2 3 5 6 2 2" xfId="23696" xr:uid="{00000000-0005-0000-0000-0000915C0000}"/>
    <cellStyle name="Note 2 2 3 5 6 3" xfId="23697" xr:uid="{00000000-0005-0000-0000-0000925C0000}"/>
    <cellStyle name="Note 2 2 3 5 7" xfId="23698" xr:uid="{00000000-0005-0000-0000-0000935C0000}"/>
    <cellStyle name="Note 2 2 3 5 7 2" xfId="23699" xr:uid="{00000000-0005-0000-0000-0000945C0000}"/>
    <cellStyle name="Note 2 2 3 5 8" xfId="23700" xr:uid="{00000000-0005-0000-0000-0000955C0000}"/>
    <cellStyle name="Note 2 2 3 5 8 2" xfId="23701" xr:uid="{00000000-0005-0000-0000-0000965C0000}"/>
    <cellStyle name="Note 2 2 3 5 9" xfId="23702" xr:uid="{00000000-0005-0000-0000-0000975C0000}"/>
    <cellStyle name="Note 2 2 3 6" xfId="23703" xr:uid="{00000000-0005-0000-0000-0000985C0000}"/>
    <cellStyle name="Note 2 2 3 6 2" xfId="23704" xr:uid="{00000000-0005-0000-0000-0000995C0000}"/>
    <cellStyle name="Note 2 2 3 6 3" xfId="23705" xr:uid="{00000000-0005-0000-0000-00009A5C0000}"/>
    <cellStyle name="Note 2 2 3 7" xfId="23706" xr:uid="{00000000-0005-0000-0000-00009B5C0000}"/>
    <cellStyle name="Note 2 2 3 8" xfId="23707" xr:uid="{00000000-0005-0000-0000-00009C5C0000}"/>
    <cellStyle name="Note 2 2 3 8 2" xfId="23708" xr:uid="{00000000-0005-0000-0000-00009D5C0000}"/>
    <cellStyle name="Note 2 2 3 8 2 2" xfId="23709" xr:uid="{00000000-0005-0000-0000-00009E5C0000}"/>
    <cellStyle name="Note 2 2 3 8 3" xfId="23710" xr:uid="{00000000-0005-0000-0000-00009F5C0000}"/>
    <cellStyle name="Note 2 2 3 8 4" xfId="23711" xr:uid="{00000000-0005-0000-0000-0000A05C0000}"/>
    <cellStyle name="Note 2 2 3 8 5" xfId="23712" xr:uid="{00000000-0005-0000-0000-0000A15C0000}"/>
    <cellStyle name="Note 2 2 3 9" xfId="23713" xr:uid="{00000000-0005-0000-0000-0000A25C0000}"/>
    <cellStyle name="Note 2 2 3 9 2" xfId="23714" xr:uid="{00000000-0005-0000-0000-0000A35C0000}"/>
    <cellStyle name="Note 2 2 3 9 2 2" xfId="23715" xr:uid="{00000000-0005-0000-0000-0000A45C0000}"/>
    <cellStyle name="Note 2 2 3 9 3" xfId="23716" xr:uid="{00000000-0005-0000-0000-0000A55C0000}"/>
    <cellStyle name="Note 2 2 4" xfId="23717" xr:uid="{00000000-0005-0000-0000-0000A65C0000}"/>
    <cellStyle name="Note 2 2 4 2" xfId="23718" xr:uid="{00000000-0005-0000-0000-0000A75C0000}"/>
    <cellStyle name="Note 2 2 4 2 2" xfId="23719" xr:uid="{00000000-0005-0000-0000-0000A85C0000}"/>
    <cellStyle name="Note 2 2 4 2 3" xfId="23720" xr:uid="{00000000-0005-0000-0000-0000A95C0000}"/>
    <cellStyle name="Note 2 2 4 2 3 2" xfId="23721" xr:uid="{00000000-0005-0000-0000-0000AA5C0000}"/>
    <cellStyle name="Note 2 2 4 2 3 3" xfId="23722" xr:uid="{00000000-0005-0000-0000-0000AB5C0000}"/>
    <cellStyle name="Note 2 2 4 2 4" xfId="23723" xr:uid="{00000000-0005-0000-0000-0000AC5C0000}"/>
    <cellStyle name="Note 2 2 4 2 4 2" xfId="23724" xr:uid="{00000000-0005-0000-0000-0000AD5C0000}"/>
    <cellStyle name="Note 2 2 4 2 4 2 2" xfId="23725" xr:uid="{00000000-0005-0000-0000-0000AE5C0000}"/>
    <cellStyle name="Note 2 2 4 2 4 3" xfId="23726" xr:uid="{00000000-0005-0000-0000-0000AF5C0000}"/>
    <cellStyle name="Note 2 2 4 2 5" xfId="23727" xr:uid="{00000000-0005-0000-0000-0000B05C0000}"/>
    <cellStyle name="Note 2 2 4 2 5 2" xfId="23728" xr:uid="{00000000-0005-0000-0000-0000B15C0000}"/>
    <cellStyle name="Note 2 2 4 2 5 2 2" xfId="23729" xr:uid="{00000000-0005-0000-0000-0000B25C0000}"/>
    <cellStyle name="Note 2 2 4 2 5 3" xfId="23730" xr:uid="{00000000-0005-0000-0000-0000B35C0000}"/>
    <cellStyle name="Note 2 2 4 2 6" xfId="23731" xr:uid="{00000000-0005-0000-0000-0000B45C0000}"/>
    <cellStyle name="Note 2 2 4 2 6 2" xfId="23732" xr:uid="{00000000-0005-0000-0000-0000B55C0000}"/>
    <cellStyle name="Note 2 2 4 2 6 2 2" xfId="23733" xr:uid="{00000000-0005-0000-0000-0000B65C0000}"/>
    <cellStyle name="Note 2 2 4 2 6 3" xfId="23734" xr:uid="{00000000-0005-0000-0000-0000B75C0000}"/>
    <cellStyle name="Note 2 2 4 2 7" xfId="23735" xr:uid="{00000000-0005-0000-0000-0000B85C0000}"/>
    <cellStyle name="Note 2 2 4 2 7 2" xfId="23736" xr:uid="{00000000-0005-0000-0000-0000B95C0000}"/>
    <cellStyle name="Note 2 2 4 2 8" xfId="23737" xr:uid="{00000000-0005-0000-0000-0000BA5C0000}"/>
    <cellStyle name="Note 2 2 4 2 8 2" xfId="23738" xr:uid="{00000000-0005-0000-0000-0000BB5C0000}"/>
    <cellStyle name="Note 2 2 4 2 9" xfId="23739" xr:uid="{00000000-0005-0000-0000-0000BC5C0000}"/>
    <cellStyle name="Note 2 2 4 3" xfId="23740" xr:uid="{00000000-0005-0000-0000-0000BD5C0000}"/>
    <cellStyle name="Note 2 2 4 3 2" xfId="23741" xr:uid="{00000000-0005-0000-0000-0000BE5C0000}"/>
    <cellStyle name="Note 2 2 4 3 3" xfId="23742" xr:uid="{00000000-0005-0000-0000-0000BF5C0000}"/>
    <cellStyle name="Note 2 2 4 3 3 2" xfId="23743" xr:uid="{00000000-0005-0000-0000-0000C05C0000}"/>
    <cellStyle name="Note 2 2 4 3 3 3" xfId="23744" xr:uid="{00000000-0005-0000-0000-0000C15C0000}"/>
    <cellStyle name="Note 2 2 4 3 4" xfId="23745" xr:uid="{00000000-0005-0000-0000-0000C25C0000}"/>
    <cellStyle name="Note 2 2 4 3 4 2" xfId="23746" xr:uid="{00000000-0005-0000-0000-0000C35C0000}"/>
    <cellStyle name="Note 2 2 4 3 4 2 2" xfId="23747" xr:uid="{00000000-0005-0000-0000-0000C45C0000}"/>
    <cellStyle name="Note 2 2 4 3 4 3" xfId="23748" xr:uid="{00000000-0005-0000-0000-0000C55C0000}"/>
    <cellStyle name="Note 2 2 4 3 5" xfId="23749" xr:uid="{00000000-0005-0000-0000-0000C65C0000}"/>
    <cellStyle name="Note 2 2 4 3 5 2" xfId="23750" xr:uid="{00000000-0005-0000-0000-0000C75C0000}"/>
    <cellStyle name="Note 2 2 4 3 5 2 2" xfId="23751" xr:uid="{00000000-0005-0000-0000-0000C85C0000}"/>
    <cellStyle name="Note 2 2 4 3 5 3" xfId="23752" xr:uid="{00000000-0005-0000-0000-0000C95C0000}"/>
    <cellStyle name="Note 2 2 4 3 6" xfId="23753" xr:uid="{00000000-0005-0000-0000-0000CA5C0000}"/>
    <cellStyle name="Note 2 2 4 3 6 2" xfId="23754" xr:uid="{00000000-0005-0000-0000-0000CB5C0000}"/>
    <cellStyle name="Note 2 2 4 3 6 2 2" xfId="23755" xr:uid="{00000000-0005-0000-0000-0000CC5C0000}"/>
    <cellStyle name="Note 2 2 4 3 6 3" xfId="23756" xr:uid="{00000000-0005-0000-0000-0000CD5C0000}"/>
    <cellStyle name="Note 2 2 4 3 7" xfId="23757" xr:uid="{00000000-0005-0000-0000-0000CE5C0000}"/>
    <cellStyle name="Note 2 2 4 3 7 2" xfId="23758" xr:uid="{00000000-0005-0000-0000-0000CF5C0000}"/>
    <cellStyle name="Note 2 2 4 3 8" xfId="23759" xr:uid="{00000000-0005-0000-0000-0000D05C0000}"/>
    <cellStyle name="Note 2 2 4 3 8 2" xfId="23760" xr:uid="{00000000-0005-0000-0000-0000D15C0000}"/>
    <cellStyle name="Note 2 2 4 3 9" xfId="23761" xr:uid="{00000000-0005-0000-0000-0000D25C0000}"/>
    <cellStyle name="Note 2 2 4 4" xfId="23762" xr:uid="{00000000-0005-0000-0000-0000D35C0000}"/>
    <cellStyle name="Note 2 2 4 4 2" xfId="23763" xr:uid="{00000000-0005-0000-0000-0000D45C0000}"/>
    <cellStyle name="Note 2 2 4 4 3" xfId="23764" xr:uid="{00000000-0005-0000-0000-0000D55C0000}"/>
    <cellStyle name="Note 2 2 4 4 3 2" xfId="23765" xr:uid="{00000000-0005-0000-0000-0000D65C0000}"/>
    <cellStyle name="Note 2 2 4 4 3 2 2" xfId="23766" xr:uid="{00000000-0005-0000-0000-0000D75C0000}"/>
    <cellStyle name="Note 2 2 4 4 3 3" xfId="23767" xr:uid="{00000000-0005-0000-0000-0000D85C0000}"/>
    <cellStyle name="Note 2 2 4 4 4" xfId="23768" xr:uid="{00000000-0005-0000-0000-0000D95C0000}"/>
    <cellStyle name="Note 2 2 4 4 4 2" xfId="23769" xr:uid="{00000000-0005-0000-0000-0000DA5C0000}"/>
    <cellStyle name="Note 2 2 4 4 4 2 2" xfId="23770" xr:uid="{00000000-0005-0000-0000-0000DB5C0000}"/>
    <cellStyle name="Note 2 2 4 4 4 3" xfId="23771" xr:uid="{00000000-0005-0000-0000-0000DC5C0000}"/>
    <cellStyle name="Note 2 2 4 4 5" xfId="23772" xr:uid="{00000000-0005-0000-0000-0000DD5C0000}"/>
    <cellStyle name="Note 2 2 4 4 5 2" xfId="23773" xr:uid="{00000000-0005-0000-0000-0000DE5C0000}"/>
    <cellStyle name="Note 2 2 4 4 5 2 2" xfId="23774" xr:uid="{00000000-0005-0000-0000-0000DF5C0000}"/>
    <cellStyle name="Note 2 2 4 4 5 3" xfId="23775" xr:uid="{00000000-0005-0000-0000-0000E05C0000}"/>
    <cellStyle name="Note 2 2 4 4 6" xfId="23776" xr:uid="{00000000-0005-0000-0000-0000E15C0000}"/>
    <cellStyle name="Note 2 2 4 4 6 2" xfId="23777" xr:uid="{00000000-0005-0000-0000-0000E25C0000}"/>
    <cellStyle name="Note 2 2 4 4 7" xfId="23778" xr:uid="{00000000-0005-0000-0000-0000E35C0000}"/>
    <cellStyle name="Note 2 2 4 4 7 2" xfId="23779" xr:uid="{00000000-0005-0000-0000-0000E45C0000}"/>
    <cellStyle name="Note 2 2 4 4 8" xfId="23780" xr:uid="{00000000-0005-0000-0000-0000E55C0000}"/>
    <cellStyle name="Note 2 2 4 4 9" xfId="23781" xr:uid="{00000000-0005-0000-0000-0000E65C0000}"/>
    <cellStyle name="Note 2 2 4 5" xfId="23782" xr:uid="{00000000-0005-0000-0000-0000E75C0000}"/>
    <cellStyle name="Note 2 2 4 5 2" xfId="23783" xr:uid="{00000000-0005-0000-0000-0000E85C0000}"/>
    <cellStyle name="Note 2 2 4 5 3" xfId="23784" xr:uid="{00000000-0005-0000-0000-0000E95C0000}"/>
    <cellStyle name="Note 2 2 4 6" xfId="23785" xr:uid="{00000000-0005-0000-0000-0000EA5C0000}"/>
    <cellStyle name="Note 2 2 4 6 2" xfId="23786" xr:uid="{00000000-0005-0000-0000-0000EB5C0000}"/>
    <cellStyle name="Note 2 2 4 6 2 2" xfId="23787" xr:uid="{00000000-0005-0000-0000-0000EC5C0000}"/>
    <cellStyle name="Note 2 2 4 6 2 2 2" xfId="23788" xr:uid="{00000000-0005-0000-0000-0000ED5C0000}"/>
    <cellStyle name="Note 2 2 4 6 2 3" xfId="23789" xr:uid="{00000000-0005-0000-0000-0000EE5C0000}"/>
    <cellStyle name="Note 2 2 4 6 3" xfId="23790" xr:uid="{00000000-0005-0000-0000-0000EF5C0000}"/>
    <cellStyle name="Note 2 2 4 6 3 2" xfId="23791" xr:uid="{00000000-0005-0000-0000-0000F05C0000}"/>
    <cellStyle name="Note 2 2 4 6 3 2 2" xfId="23792" xr:uid="{00000000-0005-0000-0000-0000F15C0000}"/>
    <cellStyle name="Note 2 2 4 6 3 3" xfId="23793" xr:uid="{00000000-0005-0000-0000-0000F25C0000}"/>
    <cellStyle name="Note 2 2 4 6 4" xfId="23794" xr:uid="{00000000-0005-0000-0000-0000F35C0000}"/>
    <cellStyle name="Note 2 2 4 6 4 2" xfId="23795" xr:uid="{00000000-0005-0000-0000-0000F45C0000}"/>
    <cellStyle name="Note 2 2 4 6 4 2 2" xfId="23796" xr:uid="{00000000-0005-0000-0000-0000F55C0000}"/>
    <cellStyle name="Note 2 2 4 6 4 3" xfId="23797" xr:uid="{00000000-0005-0000-0000-0000F65C0000}"/>
    <cellStyle name="Note 2 2 4 6 5" xfId="23798" xr:uid="{00000000-0005-0000-0000-0000F75C0000}"/>
    <cellStyle name="Note 2 2 4 6 5 2" xfId="23799" xr:uid="{00000000-0005-0000-0000-0000F85C0000}"/>
    <cellStyle name="Note 2 2 4 6 6" xfId="23800" xr:uid="{00000000-0005-0000-0000-0000F95C0000}"/>
    <cellStyle name="Note 2 2 4 6 6 2" xfId="23801" xr:uid="{00000000-0005-0000-0000-0000FA5C0000}"/>
    <cellStyle name="Note 2 2 4 6 7" xfId="23802" xr:uid="{00000000-0005-0000-0000-0000FB5C0000}"/>
    <cellStyle name="Note 2 2 4 7" xfId="23803" xr:uid="{00000000-0005-0000-0000-0000FC5C0000}"/>
    <cellStyle name="Note 2 2 4 7 2" xfId="23804" xr:uid="{00000000-0005-0000-0000-0000FD5C0000}"/>
    <cellStyle name="Note 2 2 4 7 2 2" xfId="23805" xr:uid="{00000000-0005-0000-0000-0000FE5C0000}"/>
    <cellStyle name="Note 2 2 4 7 3" xfId="23806" xr:uid="{00000000-0005-0000-0000-0000FF5C0000}"/>
    <cellStyle name="Note 2 2 4 8" xfId="23807" xr:uid="{00000000-0005-0000-0000-0000005D0000}"/>
    <cellStyle name="Note 2 2 4 8 2" xfId="23808" xr:uid="{00000000-0005-0000-0000-0000015D0000}"/>
    <cellStyle name="Note 2 2 4 8 2 2" xfId="23809" xr:uid="{00000000-0005-0000-0000-0000025D0000}"/>
    <cellStyle name="Note 2 2 4 8 3" xfId="23810" xr:uid="{00000000-0005-0000-0000-0000035D0000}"/>
    <cellStyle name="Note 2 2 5" xfId="23811" xr:uid="{00000000-0005-0000-0000-0000045D0000}"/>
    <cellStyle name="Note 2 2 5 10" xfId="23812" xr:uid="{00000000-0005-0000-0000-0000055D0000}"/>
    <cellStyle name="Note 2 2 5 2" xfId="23813" xr:uid="{00000000-0005-0000-0000-0000065D0000}"/>
    <cellStyle name="Note 2 2 5 2 2" xfId="23814" xr:uid="{00000000-0005-0000-0000-0000075D0000}"/>
    <cellStyle name="Note 2 2 5 2 3" xfId="23815" xr:uid="{00000000-0005-0000-0000-0000085D0000}"/>
    <cellStyle name="Note 2 2 5 2 3 2" xfId="23816" xr:uid="{00000000-0005-0000-0000-0000095D0000}"/>
    <cellStyle name="Note 2 2 5 2 3 3" xfId="23817" xr:uid="{00000000-0005-0000-0000-00000A5D0000}"/>
    <cellStyle name="Note 2 2 5 2 4" xfId="23818" xr:uid="{00000000-0005-0000-0000-00000B5D0000}"/>
    <cellStyle name="Note 2 2 5 2 4 2" xfId="23819" xr:uid="{00000000-0005-0000-0000-00000C5D0000}"/>
    <cellStyle name="Note 2 2 5 2 4 2 2" xfId="23820" xr:uid="{00000000-0005-0000-0000-00000D5D0000}"/>
    <cellStyle name="Note 2 2 5 2 4 3" xfId="23821" xr:uid="{00000000-0005-0000-0000-00000E5D0000}"/>
    <cellStyle name="Note 2 2 5 2 5" xfId="23822" xr:uid="{00000000-0005-0000-0000-00000F5D0000}"/>
    <cellStyle name="Note 2 2 5 2 5 2" xfId="23823" xr:uid="{00000000-0005-0000-0000-0000105D0000}"/>
    <cellStyle name="Note 2 2 5 2 5 2 2" xfId="23824" xr:uid="{00000000-0005-0000-0000-0000115D0000}"/>
    <cellStyle name="Note 2 2 5 2 5 3" xfId="23825" xr:uid="{00000000-0005-0000-0000-0000125D0000}"/>
    <cellStyle name="Note 2 2 5 2 6" xfId="23826" xr:uid="{00000000-0005-0000-0000-0000135D0000}"/>
    <cellStyle name="Note 2 2 5 2 6 2" xfId="23827" xr:uid="{00000000-0005-0000-0000-0000145D0000}"/>
    <cellStyle name="Note 2 2 5 2 6 2 2" xfId="23828" xr:uid="{00000000-0005-0000-0000-0000155D0000}"/>
    <cellStyle name="Note 2 2 5 2 6 3" xfId="23829" xr:uid="{00000000-0005-0000-0000-0000165D0000}"/>
    <cellStyle name="Note 2 2 5 2 7" xfId="23830" xr:uid="{00000000-0005-0000-0000-0000175D0000}"/>
    <cellStyle name="Note 2 2 5 2 7 2" xfId="23831" xr:uid="{00000000-0005-0000-0000-0000185D0000}"/>
    <cellStyle name="Note 2 2 5 2 8" xfId="23832" xr:uid="{00000000-0005-0000-0000-0000195D0000}"/>
    <cellStyle name="Note 2 2 5 2 8 2" xfId="23833" xr:uid="{00000000-0005-0000-0000-00001A5D0000}"/>
    <cellStyle name="Note 2 2 5 2 9" xfId="23834" xr:uid="{00000000-0005-0000-0000-00001B5D0000}"/>
    <cellStyle name="Note 2 2 5 3" xfId="23835" xr:uid="{00000000-0005-0000-0000-00001C5D0000}"/>
    <cellStyle name="Note 2 2 5 4" xfId="23836" xr:uid="{00000000-0005-0000-0000-00001D5D0000}"/>
    <cellStyle name="Note 2 2 5 4 2" xfId="23837" xr:uid="{00000000-0005-0000-0000-00001E5D0000}"/>
    <cellStyle name="Note 2 2 5 4 3" xfId="23838" xr:uid="{00000000-0005-0000-0000-00001F5D0000}"/>
    <cellStyle name="Note 2 2 5 5" xfId="23839" xr:uid="{00000000-0005-0000-0000-0000205D0000}"/>
    <cellStyle name="Note 2 2 5 5 2" xfId="23840" xr:uid="{00000000-0005-0000-0000-0000215D0000}"/>
    <cellStyle name="Note 2 2 5 5 2 2" xfId="23841" xr:uid="{00000000-0005-0000-0000-0000225D0000}"/>
    <cellStyle name="Note 2 2 5 5 3" xfId="23842" xr:uid="{00000000-0005-0000-0000-0000235D0000}"/>
    <cellStyle name="Note 2 2 5 6" xfId="23843" xr:uid="{00000000-0005-0000-0000-0000245D0000}"/>
    <cellStyle name="Note 2 2 5 6 2" xfId="23844" xr:uid="{00000000-0005-0000-0000-0000255D0000}"/>
    <cellStyle name="Note 2 2 5 6 2 2" xfId="23845" xr:uid="{00000000-0005-0000-0000-0000265D0000}"/>
    <cellStyle name="Note 2 2 5 6 3" xfId="23846" xr:uid="{00000000-0005-0000-0000-0000275D0000}"/>
    <cellStyle name="Note 2 2 5 7" xfId="23847" xr:uid="{00000000-0005-0000-0000-0000285D0000}"/>
    <cellStyle name="Note 2 2 5 7 2" xfId="23848" xr:uid="{00000000-0005-0000-0000-0000295D0000}"/>
    <cellStyle name="Note 2 2 5 7 2 2" xfId="23849" xr:uid="{00000000-0005-0000-0000-00002A5D0000}"/>
    <cellStyle name="Note 2 2 5 7 3" xfId="23850" xr:uid="{00000000-0005-0000-0000-00002B5D0000}"/>
    <cellStyle name="Note 2 2 5 8" xfId="23851" xr:uid="{00000000-0005-0000-0000-00002C5D0000}"/>
    <cellStyle name="Note 2 2 5 8 2" xfId="23852" xr:uid="{00000000-0005-0000-0000-00002D5D0000}"/>
    <cellStyle name="Note 2 2 5 9" xfId="23853" xr:uid="{00000000-0005-0000-0000-00002E5D0000}"/>
    <cellStyle name="Note 2 2 5 9 2" xfId="23854" xr:uid="{00000000-0005-0000-0000-00002F5D0000}"/>
    <cellStyle name="Note 2 2 6" xfId="23855" xr:uid="{00000000-0005-0000-0000-0000305D0000}"/>
    <cellStyle name="Note 2 2 6 2" xfId="23856" xr:uid="{00000000-0005-0000-0000-0000315D0000}"/>
    <cellStyle name="Note 2 2 6 2 10" xfId="23857" xr:uid="{00000000-0005-0000-0000-0000325D0000}"/>
    <cellStyle name="Note 2 2 6 2 2" xfId="23858" xr:uid="{00000000-0005-0000-0000-0000335D0000}"/>
    <cellStyle name="Note 2 2 6 2 3" xfId="23859" xr:uid="{00000000-0005-0000-0000-0000345D0000}"/>
    <cellStyle name="Note 2 2 6 2 4" xfId="23860" xr:uid="{00000000-0005-0000-0000-0000355D0000}"/>
    <cellStyle name="Note 2 2 6 2 4 2" xfId="23861" xr:uid="{00000000-0005-0000-0000-0000365D0000}"/>
    <cellStyle name="Note 2 2 6 2 4 2 2" xfId="23862" xr:uid="{00000000-0005-0000-0000-0000375D0000}"/>
    <cellStyle name="Note 2 2 6 2 4 3" xfId="23863" xr:uid="{00000000-0005-0000-0000-0000385D0000}"/>
    <cellStyle name="Note 2 2 6 2 5" xfId="23864" xr:uid="{00000000-0005-0000-0000-0000395D0000}"/>
    <cellStyle name="Note 2 2 6 2 5 2" xfId="23865" xr:uid="{00000000-0005-0000-0000-00003A5D0000}"/>
    <cellStyle name="Note 2 2 6 2 5 2 2" xfId="23866" xr:uid="{00000000-0005-0000-0000-00003B5D0000}"/>
    <cellStyle name="Note 2 2 6 2 5 3" xfId="23867" xr:uid="{00000000-0005-0000-0000-00003C5D0000}"/>
    <cellStyle name="Note 2 2 6 2 6" xfId="23868" xr:uid="{00000000-0005-0000-0000-00003D5D0000}"/>
    <cellStyle name="Note 2 2 6 2 6 2" xfId="23869" xr:uid="{00000000-0005-0000-0000-00003E5D0000}"/>
    <cellStyle name="Note 2 2 6 2 6 2 2" xfId="23870" xr:uid="{00000000-0005-0000-0000-00003F5D0000}"/>
    <cellStyle name="Note 2 2 6 2 6 3" xfId="23871" xr:uid="{00000000-0005-0000-0000-0000405D0000}"/>
    <cellStyle name="Note 2 2 6 2 7" xfId="23872" xr:uid="{00000000-0005-0000-0000-0000415D0000}"/>
    <cellStyle name="Note 2 2 6 2 7 2" xfId="23873" xr:uid="{00000000-0005-0000-0000-0000425D0000}"/>
    <cellStyle name="Note 2 2 6 2 8" xfId="23874" xr:uid="{00000000-0005-0000-0000-0000435D0000}"/>
    <cellStyle name="Note 2 2 6 2 8 2" xfId="23875" xr:uid="{00000000-0005-0000-0000-0000445D0000}"/>
    <cellStyle name="Note 2 2 6 2 9" xfId="23876" xr:uid="{00000000-0005-0000-0000-0000455D0000}"/>
    <cellStyle name="Note 2 2 6 3" xfId="23877" xr:uid="{00000000-0005-0000-0000-0000465D0000}"/>
    <cellStyle name="Note 2 2 6 4" xfId="23878" xr:uid="{00000000-0005-0000-0000-0000475D0000}"/>
    <cellStyle name="Note 2 2 6 4 2" xfId="23879" xr:uid="{00000000-0005-0000-0000-0000485D0000}"/>
    <cellStyle name="Note 2 2 6 4 2 2" xfId="23880" xr:uid="{00000000-0005-0000-0000-0000495D0000}"/>
    <cellStyle name="Note 2 2 6 4 3" xfId="23881" xr:uid="{00000000-0005-0000-0000-00004A5D0000}"/>
    <cellStyle name="Note 2 2 6 5" xfId="23882" xr:uid="{00000000-0005-0000-0000-00004B5D0000}"/>
    <cellStyle name="Note 2 2 6 5 2" xfId="23883" xr:uid="{00000000-0005-0000-0000-00004C5D0000}"/>
    <cellStyle name="Note 2 2 6 5 2 2" xfId="23884" xr:uid="{00000000-0005-0000-0000-00004D5D0000}"/>
    <cellStyle name="Note 2 2 6 5 3" xfId="23885" xr:uid="{00000000-0005-0000-0000-00004E5D0000}"/>
    <cellStyle name="Note 2 2 7" xfId="23886" xr:uid="{00000000-0005-0000-0000-00004F5D0000}"/>
    <cellStyle name="Note 2 2 7 2" xfId="23887" xr:uid="{00000000-0005-0000-0000-0000505D0000}"/>
    <cellStyle name="Note 2 2 7 3" xfId="23888" xr:uid="{00000000-0005-0000-0000-0000515D0000}"/>
    <cellStyle name="Note 2 2 7 3 2" xfId="23889" xr:uid="{00000000-0005-0000-0000-0000525D0000}"/>
    <cellStyle name="Note 2 2 7 3 3" xfId="23890" xr:uid="{00000000-0005-0000-0000-0000535D0000}"/>
    <cellStyle name="Note 2 2 7 4" xfId="23891" xr:uid="{00000000-0005-0000-0000-0000545D0000}"/>
    <cellStyle name="Note 2 2 7 4 2" xfId="23892" xr:uid="{00000000-0005-0000-0000-0000555D0000}"/>
    <cellStyle name="Note 2 2 7 4 2 2" xfId="23893" xr:uid="{00000000-0005-0000-0000-0000565D0000}"/>
    <cellStyle name="Note 2 2 7 4 3" xfId="23894" xr:uid="{00000000-0005-0000-0000-0000575D0000}"/>
    <cellStyle name="Note 2 2 7 5" xfId="23895" xr:uid="{00000000-0005-0000-0000-0000585D0000}"/>
    <cellStyle name="Note 2 2 7 5 2" xfId="23896" xr:uid="{00000000-0005-0000-0000-0000595D0000}"/>
    <cellStyle name="Note 2 2 7 5 2 2" xfId="23897" xr:uid="{00000000-0005-0000-0000-00005A5D0000}"/>
    <cellStyle name="Note 2 2 7 5 3" xfId="23898" xr:uid="{00000000-0005-0000-0000-00005B5D0000}"/>
    <cellStyle name="Note 2 2 7 6" xfId="23899" xr:uid="{00000000-0005-0000-0000-00005C5D0000}"/>
    <cellStyle name="Note 2 2 7 6 2" xfId="23900" xr:uid="{00000000-0005-0000-0000-00005D5D0000}"/>
    <cellStyle name="Note 2 2 7 6 2 2" xfId="23901" xr:uid="{00000000-0005-0000-0000-00005E5D0000}"/>
    <cellStyle name="Note 2 2 7 6 3" xfId="23902" xr:uid="{00000000-0005-0000-0000-00005F5D0000}"/>
    <cellStyle name="Note 2 2 7 7" xfId="23903" xr:uid="{00000000-0005-0000-0000-0000605D0000}"/>
    <cellStyle name="Note 2 2 7 7 2" xfId="23904" xr:uid="{00000000-0005-0000-0000-0000615D0000}"/>
    <cellStyle name="Note 2 2 7 8" xfId="23905" xr:uid="{00000000-0005-0000-0000-0000625D0000}"/>
    <cellStyle name="Note 2 2 7 8 2" xfId="23906" xr:uid="{00000000-0005-0000-0000-0000635D0000}"/>
    <cellStyle name="Note 2 2 7 9" xfId="23907" xr:uid="{00000000-0005-0000-0000-0000645D0000}"/>
    <cellStyle name="Note 2 2 8" xfId="23908" xr:uid="{00000000-0005-0000-0000-0000655D0000}"/>
    <cellStyle name="Note 2 2 8 2" xfId="23909" xr:uid="{00000000-0005-0000-0000-0000665D0000}"/>
    <cellStyle name="Note 2 2 8 3" xfId="23910" xr:uid="{00000000-0005-0000-0000-0000675D0000}"/>
    <cellStyle name="Note 2 2 8 4" xfId="23911" xr:uid="{00000000-0005-0000-0000-0000685D0000}"/>
    <cellStyle name="Note 2 2 8 5" xfId="23912" xr:uid="{00000000-0005-0000-0000-0000695D0000}"/>
    <cellStyle name="Note 2 2 8 5 2" xfId="23913" xr:uid="{00000000-0005-0000-0000-00006A5D0000}"/>
    <cellStyle name="Note 2 2 8 6" xfId="23914" xr:uid="{00000000-0005-0000-0000-00006B5D0000}"/>
    <cellStyle name="Note 2 2 8 7" xfId="23915" xr:uid="{00000000-0005-0000-0000-00006C5D0000}"/>
    <cellStyle name="Note 2 2 9" xfId="23916" xr:uid="{00000000-0005-0000-0000-00006D5D0000}"/>
    <cellStyle name="Note 2 20" xfId="23917" xr:uid="{00000000-0005-0000-0000-00006E5D0000}"/>
    <cellStyle name="Note 2 21" xfId="23918" xr:uid="{00000000-0005-0000-0000-00006F5D0000}"/>
    <cellStyle name="Note 2 3" xfId="23919" xr:uid="{00000000-0005-0000-0000-0000705D0000}"/>
    <cellStyle name="Note 2 3 10" xfId="23920" xr:uid="{00000000-0005-0000-0000-0000715D0000}"/>
    <cellStyle name="Note 2 3 10 2" xfId="23921" xr:uid="{00000000-0005-0000-0000-0000725D0000}"/>
    <cellStyle name="Note 2 3 10 2 2" xfId="23922" xr:uid="{00000000-0005-0000-0000-0000735D0000}"/>
    <cellStyle name="Note 2 3 10 3" xfId="23923" xr:uid="{00000000-0005-0000-0000-0000745D0000}"/>
    <cellStyle name="Note 2 3 10 4" xfId="23924" xr:uid="{00000000-0005-0000-0000-0000755D0000}"/>
    <cellStyle name="Note 2 3 10 5" xfId="23925" xr:uid="{00000000-0005-0000-0000-0000765D0000}"/>
    <cellStyle name="Note 2 3 11" xfId="23926" xr:uid="{00000000-0005-0000-0000-0000775D0000}"/>
    <cellStyle name="Note 2 3 11 2" xfId="23927" xr:uid="{00000000-0005-0000-0000-0000785D0000}"/>
    <cellStyle name="Note 2 3 11 2 2" xfId="23928" xr:uid="{00000000-0005-0000-0000-0000795D0000}"/>
    <cellStyle name="Note 2 3 11 3" xfId="23929" xr:uid="{00000000-0005-0000-0000-00007A5D0000}"/>
    <cellStyle name="Note 2 3 12" xfId="23930" xr:uid="{00000000-0005-0000-0000-00007B5D0000}"/>
    <cellStyle name="Note 2 3 12 2" xfId="23931" xr:uid="{00000000-0005-0000-0000-00007C5D0000}"/>
    <cellStyle name="Note 2 3 12 2 2" xfId="23932" xr:uid="{00000000-0005-0000-0000-00007D5D0000}"/>
    <cellStyle name="Note 2 3 12 3" xfId="23933" xr:uid="{00000000-0005-0000-0000-00007E5D0000}"/>
    <cellStyle name="Note 2 3 13" xfId="23934" xr:uid="{00000000-0005-0000-0000-00007F5D0000}"/>
    <cellStyle name="Note 2 3 13 2" xfId="23935" xr:uid="{00000000-0005-0000-0000-0000805D0000}"/>
    <cellStyle name="Note 2 3 14" xfId="23936" xr:uid="{00000000-0005-0000-0000-0000815D0000}"/>
    <cellStyle name="Note 2 3 14 2" xfId="23937" xr:uid="{00000000-0005-0000-0000-0000825D0000}"/>
    <cellStyle name="Note 2 3 15" xfId="23938" xr:uid="{00000000-0005-0000-0000-0000835D0000}"/>
    <cellStyle name="Note 2 3 16" xfId="23939" xr:uid="{00000000-0005-0000-0000-0000845D0000}"/>
    <cellStyle name="Note 2 3 17" xfId="23940" xr:uid="{00000000-0005-0000-0000-0000855D0000}"/>
    <cellStyle name="Note 2 3 2" xfId="23941" xr:uid="{00000000-0005-0000-0000-0000865D0000}"/>
    <cellStyle name="Note 2 3 2 10" xfId="23942" xr:uid="{00000000-0005-0000-0000-0000875D0000}"/>
    <cellStyle name="Note 2 3 2 10 2" xfId="23943" xr:uid="{00000000-0005-0000-0000-0000885D0000}"/>
    <cellStyle name="Note 2 3 2 10 2 2" xfId="23944" xr:uid="{00000000-0005-0000-0000-0000895D0000}"/>
    <cellStyle name="Note 2 3 2 10 3" xfId="23945" xr:uid="{00000000-0005-0000-0000-00008A5D0000}"/>
    <cellStyle name="Note 2 3 2 11" xfId="23946" xr:uid="{00000000-0005-0000-0000-00008B5D0000}"/>
    <cellStyle name="Note 2 3 2 11 2" xfId="23947" xr:uid="{00000000-0005-0000-0000-00008C5D0000}"/>
    <cellStyle name="Note 2 3 2 12" xfId="23948" xr:uid="{00000000-0005-0000-0000-00008D5D0000}"/>
    <cellStyle name="Note 2 3 2 12 2" xfId="23949" xr:uid="{00000000-0005-0000-0000-00008E5D0000}"/>
    <cellStyle name="Note 2 3 2 13" xfId="23950" xr:uid="{00000000-0005-0000-0000-00008F5D0000}"/>
    <cellStyle name="Note 2 3 2 14" xfId="23951" xr:uid="{00000000-0005-0000-0000-0000905D0000}"/>
    <cellStyle name="Note 2 3 2 15" xfId="23952" xr:uid="{00000000-0005-0000-0000-0000915D0000}"/>
    <cellStyle name="Note 2 3 2 2" xfId="23953" xr:uid="{00000000-0005-0000-0000-0000925D0000}"/>
    <cellStyle name="Note 2 3 2 2 2" xfId="23954" xr:uid="{00000000-0005-0000-0000-0000935D0000}"/>
    <cellStyle name="Note 2 3 2 2 2 2" xfId="23955" xr:uid="{00000000-0005-0000-0000-0000945D0000}"/>
    <cellStyle name="Note 2 3 2 2 2 3" xfId="23956" xr:uid="{00000000-0005-0000-0000-0000955D0000}"/>
    <cellStyle name="Note 2 3 2 2 2 3 2" xfId="23957" xr:uid="{00000000-0005-0000-0000-0000965D0000}"/>
    <cellStyle name="Note 2 3 2 2 2 3 3" xfId="23958" xr:uid="{00000000-0005-0000-0000-0000975D0000}"/>
    <cellStyle name="Note 2 3 2 2 2 4" xfId="23959" xr:uid="{00000000-0005-0000-0000-0000985D0000}"/>
    <cellStyle name="Note 2 3 2 2 2 4 2" xfId="23960" xr:uid="{00000000-0005-0000-0000-0000995D0000}"/>
    <cellStyle name="Note 2 3 2 2 2 4 2 2" xfId="23961" xr:uid="{00000000-0005-0000-0000-00009A5D0000}"/>
    <cellStyle name="Note 2 3 2 2 2 4 3" xfId="23962" xr:uid="{00000000-0005-0000-0000-00009B5D0000}"/>
    <cellStyle name="Note 2 3 2 2 2 5" xfId="23963" xr:uid="{00000000-0005-0000-0000-00009C5D0000}"/>
    <cellStyle name="Note 2 3 2 2 2 5 2" xfId="23964" xr:uid="{00000000-0005-0000-0000-00009D5D0000}"/>
    <cellStyle name="Note 2 3 2 2 2 5 2 2" xfId="23965" xr:uid="{00000000-0005-0000-0000-00009E5D0000}"/>
    <cellStyle name="Note 2 3 2 2 2 5 3" xfId="23966" xr:uid="{00000000-0005-0000-0000-00009F5D0000}"/>
    <cellStyle name="Note 2 3 2 2 2 6" xfId="23967" xr:uid="{00000000-0005-0000-0000-0000A05D0000}"/>
    <cellStyle name="Note 2 3 2 2 2 6 2" xfId="23968" xr:uid="{00000000-0005-0000-0000-0000A15D0000}"/>
    <cellStyle name="Note 2 3 2 2 2 6 2 2" xfId="23969" xr:uid="{00000000-0005-0000-0000-0000A25D0000}"/>
    <cellStyle name="Note 2 3 2 2 2 6 3" xfId="23970" xr:uid="{00000000-0005-0000-0000-0000A35D0000}"/>
    <cellStyle name="Note 2 3 2 2 2 7" xfId="23971" xr:uid="{00000000-0005-0000-0000-0000A45D0000}"/>
    <cellStyle name="Note 2 3 2 2 2 7 2" xfId="23972" xr:uid="{00000000-0005-0000-0000-0000A55D0000}"/>
    <cellStyle name="Note 2 3 2 2 2 8" xfId="23973" xr:uid="{00000000-0005-0000-0000-0000A65D0000}"/>
    <cellStyle name="Note 2 3 2 2 2 8 2" xfId="23974" xr:uid="{00000000-0005-0000-0000-0000A75D0000}"/>
    <cellStyle name="Note 2 3 2 2 2 9" xfId="23975" xr:uid="{00000000-0005-0000-0000-0000A85D0000}"/>
    <cellStyle name="Note 2 3 2 2 3" xfId="23976" xr:uid="{00000000-0005-0000-0000-0000A95D0000}"/>
    <cellStyle name="Note 2 3 2 2 3 2" xfId="23977" xr:uid="{00000000-0005-0000-0000-0000AA5D0000}"/>
    <cellStyle name="Note 2 3 2 2 3 3" xfId="23978" xr:uid="{00000000-0005-0000-0000-0000AB5D0000}"/>
    <cellStyle name="Note 2 3 2 2 3 3 2" xfId="23979" xr:uid="{00000000-0005-0000-0000-0000AC5D0000}"/>
    <cellStyle name="Note 2 3 2 2 3 3 3" xfId="23980" xr:uid="{00000000-0005-0000-0000-0000AD5D0000}"/>
    <cellStyle name="Note 2 3 2 2 3 4" xfId="23981" xr:uid="{00000000-0005-0000-0000-0000AE5D0000}"/>
    <cellStyle name="Note 2 3 2 2 3 4 2" xfId="23982" xr:uid="{00000000-0005-0000-0000-0000AF5D0000}"/>
    <cellStyle name="Note 2 3 2 2 3 4 2 2" xfId="23983" xr:uid="{00000000-0005-0000-0000-0000B05D0000}"/>
    <cellStyle name="Note 2 3 2 2 3 4 3" xfId="23984" xr:uid="{00000000-0005-0000-0000-0000B15D0000}"/>
    <cellStyle name="Note 2 3 2 2 3 5" xfId="23985" xr:uid="{00000000-0005-0000-0000-0000B25D0000}"/>
    <cellStyle name="Note 2 3 2 2 3 5 2" xfId="23986" xr:uid="{00000000-0005-0000-0000-0000B35D0000}"/>
    <cellStyle name="Note 2 3 2 2 3 5 2 2" xfId="23987" xr:uid="{00000000-0005-0000-0000-0000B45D0000}"/>
    <cellStyle name="Note 2 3 2 2 3 5 3" xfId="23988" xr:uid="{00000000-0005-0000-0000-0000B55D0000}"/>
    <cellStyle name="Note 2 3 2 2 3 6" xfId="23989" xr:uid="{00000000-0005-0000-0000-0000B65D0000}"/>
    <cellStyle name="Note 2 3 2 2 3 6 2" xfId="23990" xr:uid="{00000000-0005-0000-0000-0000B75D0000}"/>
    <cellStyle name="Note 2 3 2 2 3 6 2 2" xfId="23991" xr:uid="{00000000-0005-0000-0000-0000B85D0000}"/>
    <cellStyle name="Note 2 3 2 2 3 6 3" xfId="23992" xr:uid="{00000000-0005-0000-0000-0000B95D0000}"/>
    <cellStyle name="Note 2 3 2 2 3 7" xfId="23993" xr:uid="{00000000-0005-0000-0000-0000BA5D0000}"/>
    <cellStyle name="Note 2 3 2 2 3 7 2" xfId="23994" xr:uid="{00000000-0005-0000-0000-0000BB5D0000}"/>
    <cellStyle name="Note 2 3 2 2 3 8" xfId="23995" xr:uid="{00000000-0005-0000-0000-0000BC5D0000}"/>
    <cellStyle name="Note 2 3 2 2 3 8 2" xfId="23996" xr:uid="{00000000-0005-0000-0000-0000BD5D0000}"/>
    <cellStyle name="Note 2 3 2 2 3 9" xfId="23997" xr:uid="{00000000-0005-0000-0000-0000BE5D0000}"/>
    <cellStyle name="Note 2 3 2 2 4" xfId="23998" xr:uid="{00000000-0005-0000-0000-0000BF5D0000}"/>
    <cellStyle name="Note 2 3 2 2 4 2" xfId="23999" xr:uid="{00000000-0005-0000-0000-0000C05D0000}"/>
    <cellStyle name="Note 2 3 2 2 4 3" xfId="24000" xr:uid="{00000000-0005-0000-0000-0000C15D0000}"/>
    <cellStyle name="Note 2 3 2 2 4 3 2" xfId="24001" xr:uid="{00000000-0005-0000-0000-0000C25D0000}"/>
    <cellStyle name="Note 2 3 2 2 4 3 2 2" xfId="24002" xr:uid="{00000000-0005-0000-0000-0000C35D0000}"/>
    <cellStyle name="Note 2 3 2 2 4 3 3" xfId="24003" xr:uid="{00000000-0005-0000-0000-0000C45D0000}"/>
    <cellStyle name="Note 2 3 2 2 4 4" xfId="24004" xr:uid="{00000000-0005-0000-0000-0000C55D0000}"/>
    <cellStyle name="Note 2 3 2 2 4 4 2" xfId="24005" xr:uid="{00000000-0005-0000-0000-0000C65D0000}"/>
    <cellStyle name="Note 2 3 2 2 4 4 2 2" xfId="24006" xr:uid="{00000000-0005-0000-0000-0000C75D0000}"/>
    <cellStyle name="Note 2 3 2 2 4 4 3" xfId="24007" xr:uid="{00000000-0005-0000-0000-0000C85D0000}"/>
    <cellStyle name="Note 2 3 2 2 4 5" xfId="24008" xr:uid="{00000000-0005-0000-0000-0000C95D0000}"/>
    <cellStyle name="Note 2 3 2 2 4 5 2" xfId="24009" xr:uid="{00000000-0005-0000-0000-0000CA5D0000}"/>
    <cellStyle name="Note 2 3 2 2 4 5 2 2" xfId="24010" xr:uid="{00000000-0005-0000-0000-0000CB5D0000}"/>
    <cellStyle name="Note 2 3 2 2 4 5 3" xfId="24011" xr:uid="{00000000-0005-0000-0000-0000CC5D0000}"/>
    <cellStyle name="Note 2 3 2 2 4 6" xfId="24012" xr:uid="{00000000-0005-0000-0000-0000CD5D0000}"/>
    <cellStyle name="Note 2 3 2 2 4 6 2" xfId="24013" xr:uid="{00000000-0005-0000-0000-0000CE5D0000}"/>
    <cellStyle name="Note 2 3 2 2 4 7" xfId="24014" xr:uid="{00000000-0005-0000-0000-0000CF5D0000}"/>
    <cellStyle name="Note 2 3 2 2 4 7 2" xfId="24015" xr:uid="{00000000-0005-0000-0000-0000D05D0000}"/>
    <cellStyle name="Note 2 3 2 2 4 8" xfId="24016" xr:uid="{00000000-0005-0000-0000-0000D15D0000}"/>
    <cellStyle name="Note 2 3 2 2 4 9" xfId="24017" xr:uid="{00000000-0005-0000-0000-0000D25D0000}"/>
    <cellStyle name="Note 2 3 2 2 5" xfId="24018" xr:uid="{00000000-0005-0000-0000-0000D35D0000}"/>
    <cellStyle name="Note 2 3 2 2 5 2" xfId="24019" xr:uid="{00000000-0005-0000-0000-0000D45D0000}"/>
    <cellStyle name="Note 2 3 2 2 5 3" xfId="24020" xr:uid="{00000000-0005-0000-0000-0000D55D0000}"/>
    <cellStyle name="Note 2 3 2 2 6" xfId="24021" xr:uid="{00000000-0005-0000-0000-0000D65D0000}"/>
    <cellStyle name="Note 2 3 2 2 6 2" xfId="24022" xr:uid="{00000000-0005-0000-0000-0000D75D0000}"/>
    <cellStyle name="Note 2 3 2 2 6 2 2" xfId="24023" xr:uid="{00000000-0005-0000-0000-0000D85D0000}"/>
    <cellStyle name="Note 2 3 2 2 6 2 2 2" xfId="24024" xr:uid="{00000000-0005-0000-0000-0000D95D0000}"/>
    <cellStyle name="Note 2 3 2 2 6 2 3" xfId="24025" xr:uid="{00000000-0005-0000-0000-0000DA5D0000}"/>
    <cellStyle name="Note 2 3 2 2 6 3" xfId="24026" xr:uid="{00000000-0005-0000-0000-0000DB5D0000}"/>
    <cellStyle name="Note 2 3 2 2 6 3 2" xfId="24027" xr:uid="{00000000-0005-0000-0000-0000DC5D0000}"/>
    <cellStyle name="Note 2 3 2 2 6 3 2 2" xfId="24028" xr:uid="{00000000-0005-0000-0000-0000DD5D0000}"/>
    <cellStyle name="Note 2 3 2 2 6 3 3" xfId="24029" xr:uid="{00000000-0005-0000-0000-0000DE5D0000}"/>
    <cellStyle name="Note 2 3 2 2 6 4" xfId="24030" xr:uid="{00000000-0005-0000-0000-0000DF5D0000}"/>
    <cellStyle name="Note 2 3 2 2 6 4 2" xfId="24031" xr:uid="{00000000-0005-0000-0000-0000E05D0000}"/>
    <cellStyle name="Note 2 3 2 2 6 4 2 2" xfId="24032" xr:uid="{00000000-0005-0000-0000-0000E15D0000}"/>
    <cellStyle name="Note 2 3 2 2 6 4 3" xfId="24033" xr:uid="{00000000-0005-0000-0000-0000E25D0000}"/>
    <cellStyle name="Note 2 3 2 2 6 5" xfId="24034" xr:uid="{00000000-0005-0000-0000-0000E35D0000}"/>
    <cellStyle name="Note 2 3 2 2 6 5 2" xfId="24035" xr:uid="{00000000-0005-0000-0000-0000E45D0000}"/>
    <cellStyle name="Note 2 3 2 2 6 6" xfId="24036" xr:uid="{00000000-0005-0000-0000-0000E55D0000}"/>
    <cellStyle name="Note 2 3 2 2 6 6 2" xfId="24037" xr:uid="{00000000-0005-0000-0000-0000E65D0000}"/>
    <cellStyle name="Note 2 3 2 2 6 7" xfId="24038" xr:uid="{00000000-0005-0000-0000-0000E75D0000}"/>
    <cellStyle name="Note 2 3 2 2 7" xfId="24039" xr:uid="{00000000-0005-0000-0000-0000E85D0000}"/>
    <cellStyle name="Note 2 3 2 2 7 2" xfId="24040" xr:uid="{00000000-0005-0000-0000-0000E95D0000}"/>
    <cellStyle name="Note 2 3 2 2 7 2 2" xfId="24041" xr:uid="{00000000-0005-0000-0000-0000EA5D0000}"/>
    <cellStyle name="Note 2 3 2 2 7 3" xfId="24042" xr:uid="{00000000-0005-0000-0000-0000EB5D0000}"/>
    <cellStyle name="Note 2 3 2 2 8" xfId="24043" xr:uid="{00000000-0005-0000-0000-0000EC5D0000}"/>
    <cellStyle name="Note 2 3 2 2 8 2" xfId="24044" xr:uid="{00000000-0005-0000-0000-0000ED5D0000}"/>
    <cellStyle name="Note 2 3 2 2 8 2 2" xfId="24045" xr:uid="{00000000-0005-0000-0000-0000EE5D0000}"/>
    <cellStyle name="Note 2 3 2 2 8 3" xfId="24046" xr:uid="{00000000-0005-0000-0000-0000EF5D0000}"/>
    <cellStyle name="Note 2 3 2 3" xfId="24047" xr:uid="{00000000-0005-0000-0000-0000F05D0000}"/>
    <cellStyle name="Note 2 3 2 3 10" xfId="24048" xr:uid="{00000000-0005-0000-0000-0000F15D0000}"/>
    <cellStyle name="Note 2 3 2 3 2" xfId="24049" xr:uid="{00000000-0005-0000-0000-0000F25D0000}"/>
    <cellStyle name="Note 2 3 2 3 2 2" xfId="24050" xr:uid="{00000000-0005-0000-0000-0000F35D0000}"/>
    <cellStyle name="Note 2 3 2 3 2 3" xfId="24051" xr:uid="{00000000-0005-0000-0000-0000F45D0000}"/>
    <cellStyle name="Note 2 3 2 3 2 3 2" xfId="24052" xr:uid="{00000000-0005-0000-0000-0000F55D0000}"/>
    <cellStyle name="Note 2 3 2 3 2 3 3" xfId="24053" xr:uid="{00000000-0005-0000-0000-0000F65D0000}"/>
    <cellStyle name="Note 2 3 2 3 2 4" xfId="24054" xr:uid="{00000000-0005-0000-0000-0000F75D0000}"/>
    <cellStyle name="Note 2 3 2 3 2 4 2" xfId="24055" xr:uid="{00000000-0005-0000-0000-0000F85D0000}"/>
    <cellStyle name="Note 2 3 2 3 2 4 2 2" xfId="24056" xr:uid="{00000000-0005-0000-0000-0000F95D0000}"/>
    <cellStyle name="Note 2 3 2 3 2 4 3" xfId="24057" xr:uid="{00000000-0005-0000-0000-0000FA5D0000}"/>
    <cellStyle name="Note 2 3 2 3 2 5" xfId="24058" xr:uid="{00000000-0005-0000-0000-0000FB5D0000}"/>
    <cellStyle name="Note 2 3 2 3 2 5 2" xfId="24059" xr:uid="{00000000-0005-0000-0000-0000FC5D0000}"/>
    <cellStyle name="Note 2 3 2 3 2 5 2 2" xfId="24060" xr:uid="{00000000-0005-0000-0000-0000FD5D0000}"/>
    <cellStyle name="Note 2 3 2 3 2 5 3" xfId="24061" xr:uid="{00000000-0005-0000-0000-0000FE5D0000}"/>
    <cellStyle name="Note 2 3 2 3 2 6" xfId="24062" xr:uid="{00000000-0005-0000-0000-0000FF5D0000}"/>
    <cellStyle name="Note 2 3 2 3 2 6 2" xfId="24063" xr:uid="{00000000-0005-0000-0000-0000005E0000}"/>
    <cellStyle name="Note 2 3 2 3 2 6 2 2" xfId="24064" xr:uid="{00000000-0005-0000-0000-0000015E0000}"/>
    <cellStyle name="Note 2 3 2 3 2 6 3" xfId="24065" xr:uid="{00000000-0005-0000-0000-0000025E0000}"/>
    <cellStyle name="Note 2 3 2 3 2 7" xfId="24066" xr:uid="{00000000-0005-0000-0000-0000035E0000}"/>
    <cellStyle name="Note 2 3 2 3 2 7 2" xfId="24067" xr:uid="{00000000-0005-0000-0000-0000045E0000}"/>
    <cellStyle name="Note 2 3 2 3 2 8" xfId="24068" xr:uid="{00000000-0005-0000-0000-0000055E0000}"/>
    <cellStyle name="Note 2 3 2 3 2 8 2" xfId="24069" xr:uid="{00000000-0005-0000-0000-0000065E0000}"/>
    <cellStyle name="Note 2 3 2 3 2 9" xfId="24070" xr:uid="{00000000-0005-0000-0000-0000075E0000}"/>
    <cellStyle name="Note 2 3 2 3 3" xfId="24071" xr:uid="{00000000-0005-0000-0000-0000085E0000}"/>
    <cellStyle name="Note 2 3 2 3 4" xfId="24072" xr:uid="{00000000-0005-0000-0000-0000095E0000}"/>
    <cellStyle name="Note 2 3 2 3 4 2" xfId="24073" xr:uid="{00000000-0005-0000-0000-00000A5E0000}"/>
    <cellStyle name="Note 2 3 2 3 4 3" xfId="24074" xr:uid="{00000000-0005-0000-0000-00000B5E0000}"/>
    <cellStyle name="Note 2 3 2 3 5" xfId="24075" xr:uid="{00000000-0005-0000-0000-00000C5E0000}"/>
    <cellStyle name="Note 2 3 2 3 5 2" xfId="24076" xr:uid="{00000000-0005-0000-0000-00000D5E0000}"/>
    <cellStyle name="Note 2 3 2 3 5 2 2" xfId="24077" xr:uid="{00000000-0005-0000-0000-00000E5E0000}"/>
    <cellStyle name="Note 2 3 2 3 5 3" xfId="24078" xr:uid="{00000000-0005-0000-0000-00000F5E0000}"/>
    <cellStyle name="Note 2 3 2 3 6" xfId="24079" xr:uid="{00000000-0005-0000-0000-0000105E0000}"/>
    <cellStyle name="Note 2 3 2 3 6 2" xfId="24080" xr:uid="{00000000-0005-0000-0000-0000115E0000}"/>
    <cellStyle name="Note 2 3 2 3 6 2 2" xfId="24081" xr:uid="{00000000-0005-0000-0000-0000125E0000}"/>
    <cellStyle name="Note 2 3 2 3 6 3" xfId="24082" xr:uid="{00000000-0005-0000-0000-0000135E0000}"/>
    <cellStyle name="Note 2 3 2 3 7" xfId="24083" xr:uid="{00000000-0005-0000-0000-0000145E0000}"/>
    <cellStyle name="Note 2 3 2 3 7 2" xfId="24084" xr:uid="{00000000-0005-0000-0000-0000155E0000}"/>
    <cellStyle name="Note 2 3 2 3 7 2 2" xfId="24085" xr:uid="{00000000-0005-0000-0000-0000165E0000}"/>
    <cellStyle name="Note 2 3 2 3 7 3" xfId="24086" xr:uid="{00000000-0005-0000-0000-0000175E0000}"/>
    <cellStyle name="Note 2 3 2 3 8" xfId="24087" xr:uid="{00000000-0005-0000-0000-0000185E0000}"/>
    <cellStyle name="Note 2 3 2 3 8 2" xfId="24088" xr:uid="{00000000-0005-0000-0000-0000195E0000}"/>
    <cellStyle name="Note 2 3 2 3 9" xfId="24089" xr:uid="{00000000-0005-0000-0000-00001A5E0000}"/>
    <cellStyle name="Note 2 3 2 3 9 2" xfId="24090" xr:uid="{00000000-0005-0000-0000-00001B5E0000}"/>
    <cellStyle name="Note 2 3 2 4" xfId="24091" xr:uid="{00000000-0005-0000-0000-00001C5E0000}"/>
    <cellStyle name="Note 2 3 2 4 2" xfId="24092" xr:uid="{00000000-0005-0000-0000-00001D5E0000}"/>
    <cellStyle name="Note 2 3 2 4 2 10" xfId="24093" xr:uid="{00000000-0005-0000-0000-00001E5E0000}"/>
    <cellStyle name="Note 2 3 2 4 2 2" xfId="24094" xr:uid="{00000000-0005-0000-0000-00001F5E0000}"/>
    <cellStyle name="Note 2 3 2 4 2 3" xfId="24095" xr:uid="{00000000-0005-0000-0000-0000205E0000}"/>
    <cellStyle name="Note 2 3 2 4 2 4" xfId="24096" xr:uid="{00000000-0005-0000-0000-0000215E0000}"/>
    <cellStyle name="Note 2 3 2 4 2 4 2" xfId="24097" xr:uid="{00000000-0005-0000-0000-0000225E0000}"/>
    <cellStyle name="Note 2 3 2 4 2 4 2 2" xfId="24098" xr:uid="{00000000-0005-0000-0000-0000235E0000}"/>
    <cellStyle name="Note 2 3 2 4 2 4 3" xfId="24099" xr:uid="{00000000-0005-0000-0000-0000245E0000}"/>
    <cellStyle name="Note 2 3 2 4 2 5" xfId="24100" xr:uid="{00000000-0005-0000-0000-0000255E0000}"/>
    <cellStyle name="Note 2 3 2 4 2 5 2" xfId="24101" xr:uid="{00000000-0005-0000-0000-0000265E0000}"/>
    <cellStyle name="Note 2 3 2 4 2 5 2 2" xfId="24102" xr:uid="{00000000-0005-0000-0000-0000275E0000}"/>
    <cellStyle name="Note 2 3 2 4 2 5 3" xfId="24103" xr:uid="{00000000-0005-0000-0000-0000285E0000}"/>
    <cellStyle name="Note 2 3 2 4 2 6" xfId="24104" xr:uid="{00000000-0005-0000-0000-0000295E0000}"/>
    <cellStyle name="Note 2 3 2 4 2 6 2" xfId="24105" xr:uid="{00000000-0005-0000-0000-00002A5E0000}"/>
    <cellStyle name="Note 2 3 2 4 2 6 2 2" xfId="24106" xr:uid="{00000000-0005-0000-0000-00002B5E0000}"/>
    <cellStyle name="Note 2 3 2 4 2 6 3" xfId="24107" xr:uid="{00000000-0005-0000-0000-00002C5E0000}"/>
    <cellStyle name="Note 2 3 2 4 2 7" xfId="24108" xr:uid="{00000000-0005-0000-0000-00002D5E0000}"/>
    <cellStyle name="Note 2 3 2 4 2 7 2" xfId="24109" xr:uid="{00000000-0005-0000-0000-00002E5E0000}"/>
    <cellStyle name="Note 2 3 2 4 2 8" xfId="24110" xr:uid="{00000000-0005-0000-0000-00002F5E0000}"/>
    <cellStyle name="Note 2 3 2 4 2 8 2" xfId="24111" xr:uid="{00000000-0005-0000-0000-0000305E0000}"/>
    <cellStyle name="Note 2 3 2 4 2 9" xfId="24112" xr:uid="{00000000-0005-0000-0000-0000315E0000}"/>
    <cellStyle name="Note 2 3 2 4 3" xfId="24113" xr:uid="{00000000-0005-0000-0000-0000325E0000}"/>
    <cellStyle name="Note 2 3 2 4 4" xfId="24114" xr:uid="{00000000-0005-0000-0000-0000335E0000}"/>
    <cellStyle name="Note 2 3 2 4 4 2" xfId="24115" xr:uid="{00000000-0005-0000-0000-0000345E0000}"/>
    <cellStyle name="Note 2 3 2 4 4 2 2" xfId="24116" xr:uid="{00000000-0005-0000-0000-0000355E0000}"/>
    <cellStyle name="Note 2 3 2 4 4 3" xfId="24117" xr:uid="{00000000-0005-0000-0000-0000365E0000}"/>
    <cellStyle name="Note 2 3 2 4 5" xfId="24118" xr:uid="{00000000-0005-0000-0000-0000375E0000}"/>
    <cellStyle name="Note 2 3 2 4 5 2" xfId="24119" xr:uid="{00000000-0005-0000-0000-0000385E0000}"/>
    <cellStyle name="Note 2 3 2 4 5 2 2" xfId="24120" xr:uid="{00000000-0005-0000-0000-0000395E0000}"/>
    <cellStyle name="Note 2 3 2 4 5 3" xfId="24121" xr:uid="{00000000-0005-0000-0000-00003A5E0000}"/>
    <cellStyle name="Note 2 3 2 5" xfId="24122" xr:uid="{00000000-0005-0000-0000-00003B5E0000}"/>
    <cellStyle name="Note 2 3 2 5 2" xfId="24123" xr:uid="{00000000-0005-0000-0000-00003C5E0000}"/>
    <cellStyle name="Note 2 3 2 5 3" xfId="24124" xr:uid="{00000000-0005-0000-0000-00003D5E0000}"/>
    <cellStyle name="Note 2 3 2 5 3 2" xfId="24125" xr:uid="{00000000-0005-0000-0000-00003E5E0000}"/>
    <cellStyle name="Note 2 3 2 5 3 3" xfId="24126" xr:uid="{00000000-0005-0000-0000-00003F5E0000}"/>
    <cellStyle name="Note 2 3 2 5 4" xfId="24127" xr:uid="{00000000-0005-0000-0000-0000405E0000}"/>
    <cellStyle name="Note 2 3 2 5 4 2" xfId="24128" xr:uid="{00000000-0005-0000-0000-0000415E0000}"/>
    <cellStyle name="Note 2 3 2 5 4 2 2" xfId="24129" xr:uid="{00000000-0005-0000-0000-0000425E0000}"/>
    <cellStyle name="Note 2 3 2 5 4 3" xfId="24130" xr:uid="{00000000-0005-0000-0000-0000435E0000}"/>
    <cellStyle name="Note 2 3 2 5 5" xfId="24131" xr:uid="{00000000-0005-0000-0000-0000445E0000}"/>
    <cellStyle name="Note 2 3 2 5 5 2" xfId="24132" xr:uid="{00000000-0005-0000-0000-0000455E0000}"/>
    <cellStyle name="Note 2 3 2 5 5 2 2" xfId="24133" xr:uid="{00000000-0005-0000-0000-0000465E0000}"/>
    <cellStyle name="Note 2 3 2 5 5 3" xfId="24134" xr:uid="{00000000-0005-0000-0000-0000475E0000}"/>
    <cellStyle name="Note 2 3 2 5 6" xfId="24135" xr:uid="{00000000-0005-0000-0000-0000485E0000}"/>
    <cellStyle name="Note 2 3 2 5 6 2" xfId="24136" xr:uid="{00000000-0005-0000-0000-0000495E0000}"/>
    <cellStyle name="Note 2 3 2 5 6 2 2" xfId="24137" xr:uid="{00000000-0005-0000-0000-00004A5E0000}"/>
    <cellStyle name="Note 2 3 2 5 6 3" xfId="24138" xr:uid="{00000000-0005-0000-0000-00004B5E0000}"/>
    <cellStyle name="Note 2 3 2 5 7" xfId="24139" xr:uid="{00000000-0005-0000-0000-00004C5E0000}"/>
    <cellStyle name="Note 2 3 2 5 7 2" xfId="24140" xr:uid="{00000000-0005-0000-0000-00004D5E0000}"/>
    <cellStyle name="Note 2 3 2 5 8" xfId="24141" xr:uid="{00000000-0005-0000-0000-00004E5E0000}"/>
    <cellStyle name="Note 2 3 2 5 8 2" xfId="24142" xr:uid="{00000000-0005-0000-0000-00004F5E0000}"/>
    <cellStyle name="Note 2 3 2 5 9" xfId="24143" xr:uid="{00000000-0005-0000-0000-0000505E0000}"/>
    <cellStyle name="Note 2 3 2 6" xfId="24144" xr:uid="{00000000-0005-0000-0000-0000515E0000}"/>
    <cellStyle name="Note 2 3 2 6 2" xfId="24145" xr:uid="{00000000-0005-0000-0000-0000525E0000}"/>
    <cellStyle name="Note 2 3 2 6 3" xfId="24146" xr:uid="{00000000-0005-0000-0000-0000535E0000}"/>
    <cellStyle name="Note 2 3 2 7" xfId="24147" xr:uid="{00000000-0005-0000-0000-0000545E0000}"/>
    <cellStyle name="Note 2 3 2 8" xfId="24148" xr:uid="{00000000-0005-0000-0000-0000555E0000}"/>
    <cellStyle name="Note 2 3 2 8 2" xfId="24149" xr:uid="{00000000-0005-0000-0000-0000565E0000}"/>
    <cellStyle name="Note 2 3 2 8 2 2" xfId="24150" xr:uid="{00000000-0005-0000-0000-0000575E0000}"/>
    <cellStyle name="Note 2 3 2 8 3" xfId="24151" xr:uid="{00000000-0005-0000-0000-0000585E0000}"/>
    <cellStyle name="Note 2 3 2 8 4" xfId="24152" xr:uid="{00000000-0005-0000-0000-0000595E0000}"/>
    <cellStyle name="Note 2 3 2 8 5" xfId="24153" xr:uid="{00000000-0005-0000-0000-00005A5E0000}"/>
    <cellStyle name="Note 2 3 2 9" xfId="24154" xr:uid="{00000000-0005-0000-0000-00005B5E0000}"/>
    <cellStyle name="Note 2 3 2 9 2" xfId="24155" xr:uid="{00000000-0005-0000-0000-00005C5E0000}"/>
    <cellStyle name="Note 2 3 2 9 2 2" xfId="24156" xr:uid="{00000000-0005-0000-0000-00005D5E0000}"/>
    <cellStyle name="Note 2 3 2 9 3" xfId="24157" xr:uid="{00000000-0005-0000-0000-00005E5E0000}"/>
    <cellStyle name="Note 2 3 3" xfId="24158" xr:uid="{00000000-0005-0000-0000-00005F5E0000}"/>
    <cellStyle name="Note 2 3 3 10" xfId="24159" xr:uid="{00000000-0005-0000-0000-0000605E0000}"/>
    <cellStyle name="Note 2 3 3 10 2" xfId="24160" xr:uid="{00000000-0005-0000-0000-0000615E0000}"/>
    <cellStyle name="Note 2 3 3 10 2 2" xfId="24161" xr:uid="{00000000-0005-0000-0000-0000625E0000}"/>
    <cellStyle name="Note 2 3 3 10 3" xfId="24162" xr:uid="{00000000-0005-0000-0000-0000635E0000}"/>
    <cellStyle name="Note 2 3 3 11" xfId="24163" xr:uid="{00000000-0005-0000-0000-0000645E0000}"/>
    <cellStyle name="Note 2 3 3 11 2" xfId="24164" xr:uid="{00000000-0005-0000-0000-0000655E0000}"/>
    <cellStyle name="Note 2 3 3 12" xfId="24165" xr:uid="{00000000-0005-0000-0000-0000665E0000}"/>
    <cellStyle name="Note 2 3 3 12 2" xfId="24166" xr:uid="{00000000-0005-0000-0000-0000675E0000}"/>
    <cellStyle name="Note 2 3 3 13" xfId="24167" xr:uid="{00000000-0005-0000-0000-0000685E0000}"/>
    <cellStyle name="Note 2 3 3 14" xfId="24168" xr:uid="{00000000-0005-0000-0000-0000695E0000}"/>
    <cellStyle name="Note 2 3 3 15" xfId="24169" xr:uid="{00000000-0005-0000-0000-00006A5E0000}"/>
    <cellStyle name="Note 2 3 3 2" xfId="24170" xr:uid="{00000000-0005-0000-0000-00006B5E0000}"/>
    <cellStyle name="Note 2 3 3 2 2" xfId="24171" xr:uid="{00000000-0005-0000-0000-00006C5E0000}"/>
    <cellStyle name="Note 2 3 3 2 2 2" xfId="24172" xr:uid="{00000000-0005-0000-0000-00006D5E0000}"/>
    <cellStyle name="Note 2 3 3 2 2 3" xfId="24173" xr:uid="{00000000-0005-0000-0000-00006E5E0000}"/>
    <cellStyle name="Note 2 3 3 2 2 3 2" xfId="24174" xr:uid="{00000000-0005-0000-0000-00006F5E0000}"/>
    <cellStyle name="Note 2 3 3 2 2 3 3" xfId="24175" xr:uid="{00000000-0005-0000-0000-0000705E0000}"/>
    <cellStyle name="Note 2 3 3 2 2 4" xfId="24176" xr:uid="{00000000-0005-0000-0000-0000715E0000}"/>
    <cellStyle name="Note 2 3 3 2 2 4 2" xfId="24177" xr:uid="{00000000-0005-0000-0000-0000725E0000}"/>
    <cellStyle name="Note 2 3 3 2 2 4 2 2" xfId="24178" xr:uid="{00000000-0005-0000-0000-0000735E0000}"/>
    <cellStyle name="Note 2 3 3 2 2 4 3" xfId="24179" xr:uid="{00000000-0005-0000-0000-0000745E0000}"/>
    <cellStyle name="Note 2 3 3 2 2 5" xfId="24180" xr:uid="{00000000-0005-0000-0000-0000755E0000}"/>
    <cellStyle name="Note 2 3 3 2 2 5 2" xfId="24181" xr:uid="{00000000-0005-0000-0000-0000765E0000}"/>
    <cellStyle name="Note 2 3 3 2 2 5 2 2" xfId="24182" xr:uid="{00000000-0005-0000-0000-0000775E0000}"/>
    <cellStyle name="Note 2 3 3 2 2 5 3" xfId="24183" xr:uid="{00000000-0005-0000-0000-0000785E0000}"/>
    <cellStyle name="Note 2 3 3 2 2 6" xfId="24184" xr:uid="{00000000-0005-0000-0000-0000795E0000}"/>
    <cellStyle name="Note 2 3 3 2 2 6 2" xfId="24185" xr:uid="{00000000-0005-0000-0000-00007A5E0000}"/>
    <cellStyle name="Note 2 3 3 2 2 6 2 2" xfId="24186" xr:uid="{00000000-0005-0000-0000-00007B5E0000}"/>
    <cellStyle name="Note 2 3 3 2 2 6 3" xfId="24187" xr:uid="{00000000-0005-0000-0000-00007C5E0000}"/>
    <cellStyle name="Note 2 3 3 2 2 7" xfId="24188" xr:uid="{00000000-0005-0000-0000-00007D5E0000}"/>
    <cellStyle name="Note 2 3 3 2 2 7 2" xfId="24189" xr:uid="{00000000-0005-0000-0000-00007E5E0000}"/>
    <cellStyle name="Note 2 3 3 2 2 8" xfId="24190" xr:uid="{00000000-0005-0000-0000-00007F5E0000}"/>
    <cellStyle name="Note 2 3 3 2 2 8 2" xfId="24191" xr:uid="{00000000-0005-0000-0000-0000805E0000}"/>
    <cellStyle name="Note 2 3 3 2 2 9" xfId="24192" xr:uid="{00000000-0005-0000-0000-0000815E0000}"/>
    <cellStyle name="Note 2 3 3 2 3" xfId="24193" xr:uid="{00000000-0005-0000-0000-0000825E0000}"/>
    <cellStyle name="Note 2 3 3 2 3 2" xfId="24194" xr:uid="{00000000-0005-0000-0000-0000835E0000}"/>
    <cellStyle name="Note 2 3 3 2 3 3" xfId="24195" xr:uid="{00000000-0005-0000-0000-0000845E0000}"/>
    <cellStyle name="Note 2 3 3 2 3 3 2" xfId="24196" xr:uid="{00000000-0005-0000-0000-0000855E0000}"/>
    <cellStyle name="Note 2 3 3 2 3 3 3" xfId="24197" xr:uid="{00000000-0005-0000-0000-0000865E0000}"/>
    <cellStyle name="Note 2 3 3 2 3 4" xfId="24198" xr:uid="{00000000-0005-0000-0000-0000875E0000}"/>
    <cellStyle name="Note 2 3 3 2 3 4 2" xfId="24199" xr:uid="{00000000-0005-0000-0000-0000885E0000}"/>
    <cellStyle name="Note 2 3 3 2 3 4 2 2" xfId="24200" xr:uid="{00000000-0005-0000-0000-0000895E0000}"/>
    <cellStyle name="Note 2 3 3 2 3 4 3" xfId="24201" xr:uid="{00000000-0005-0000-0000-00008A5E0000}"/>
    <cellStyle name="Note 2 3 3 2 3 5" xfId="24202" xr:uid="{00000000-0005-0000-0000-00008B5E0000}"/>
    <cellStyle name="Note 2 3 3 2 3 5 2" xfId="24203" xr:uid="{00000000-0005-0000-0000-00008C5E0000}"/>
    <cellStyle name="Note 2 3 3 2 3 5 2 2" xfId="24204" xr:uid="{00000000-0005-0000-0000-00008D5E0000}"/>
    <cellStyle name="Note 2 3 3 2 3 5 3" xfId="24205" xr:uid="{00000000-0005-0000-0000-00008E5E0000}"/>
    <cellStyle name="Note 2 3 3 2 3 6" xfId="24206" xr:uid="{00000000-0005-0000-0000-00008F5E0000}"/>
    <cellStyle name="Note 2 3 3 2 3 6 2" xfId="24207" xr:uid="{00000000-0005-0000-0000-0000905E0000}"/>
    <cellStyle name="Note 2 3 3 2 3 6 2 2" xfId="24208" xr:uid="{00000000-0005-0000-0000-0000915E0000}"/>
    <cellStyle name="Note 2 3 3 2 3 6 3" xfId="24209" xr:uid="{00000000-0005-0000-0000-0000925E0000}"/>
    <cellStyle name="Note 2 3 3 2 3 7" xfId="24210" xr:uid="{00000000-0005-0000-0000-0000935E0000}"/>
    <cellStyle name="Note 2 3 3 2 3 7 2" xfId="24211" xr:uid="{00000000-0005-0000-0000-0000945E0000}"/>
    <cellStyle name="Note 2 3 3 2 3 8" xfId="24212" xr:uid="{00000000-0005-0000-0000-0000955E0000}"/>
    <cellStyle name="Note 2 3 3 2 3 8 2" xfId="24213" xr:uid="{00000000-0005-0000-0000-0000965E0000}"/>
    <cellStyle name="Note 2 3 3 2 3 9" xfId="24214" xr:uid="{00000000-0005-0000-0000-0000975E0000}"/>
    <cellStyle name="Note 2 3 3 2 4" xfId="24215" xr:uid="{00000000-0005-0000-0000-0000985E0000}"/>
    <cellStyle name="Note 2 3 3 2 4 2" xfId="24216" xr:uid="{00000000-0005-0000-0000-0000995E0000}"/>
    <cellStyle name="Note 2 3 3 2 4 3" xfId="24217" xr:uid="{00000000-0005-0000-0000-00009A5E0000}"/>
    <cellStyle name="Note 2 3 3 2 4 3 2" xfId="24218" xr:uid="{00000000-0005-0000-0000-00009B5E0000}"/>
    <cellStyle name="Note 2 3 3 2 4 3 2 2" xfId="24219" xr:uid="{00000000-0005-0000-0000-00009C5E0000}"/>
    <cellStyle name="Note 2 3 3 2 4 3 3" xfId="24220" xr:uid="{00000000-0005-0000-0000-00009D5E0000}"/>
    <cellStyle name="Note 2 3 3 2 4 4" xfId="24221" xr:uid="{00000000-0005-0000-0000-00009E5E0000}"/>
    <cellStyle name="Note 2 3 3 2 4 4 2" xfId="24222" xr:uid="{00000000-0005-0000-0000-00009F5E0000}"/>
    <cellStyle name="Note 2 3 3 2 4 4 2 2" xfId="24223" xr:uid="{00000000-0005-0000-0000-0000A05E0000}"/>
    <cellStyle name="Note 2 3 3 2 4 4 3" xfId="24224" xr:uid="{00000000-0005-0000-0000-0000A15E0000}"/>
    <cellStyle name="Note 2 3 3 2 4 5" xfId="24225" xr:uid="{00000000-0005-0000-0000-0000A25E0000}"/>
    <cellStyle name="Note 2 3 3 2 4 5 2" xfId="24226" xr:uid="{00000000-0005-0000-0000-0000A35E0000}"/>
    <cellStyle name="Note 2 3 3 2 4 5 2 2" xfId="24227" xr:uid="{00000000-0005-0000-0000-0000A45E0000}"/>
    <cellStyle name="Note 2 3 3 2 4 5 3" xfId="24228" xr:uid="{00000000-0005-0000-0000-0000A55E0000}"/>
    <cellStyle name="Note 2 3 3 2 4 6" xfId="24229" xr:uid="{00000000-0005-0000-0000-0000A65E0000}"/>
    <cellStyle name="Note 2 3 3 2 4 6 2" xfId="24230" xr:uid="{00000000-0005-0000-0000-0000A75E0000}"/>
    <cellStyle name="Note 2 3 3 2 4 7" xfId="24231" xr:uid="{00000000-0005-0000-0000-0000A85E0000}"/>
    <cellStyle name="Note 2 3 3 2 4 7 2" xfId="24232" xr:uid="{00000000-0005-0000-0000-0000A95E0000}"/>
    <cellStyle name="Note 2 3 3 2 4 8" xfId="24233" xr:uid="{00000000-0005-0000-0000-0000AA5E0000}"/>
    <cellStyle name="Note 2 3 3 2 4 9" xfId="24234" xr:uid="{00000000-0005-0000-0000-0000AB5E0000}"/>
    <cellStyle name="Note 2 3 3 2 5" xfId="24235" xr:uid="{00000000-0005-0000-0000-0000AC5E0000}"/>
    <cellStyle name="Note 2 3 3 2 5 2" xfId="24236" xr:uid="{00000000-0005-0000-0000-0000AD5E0000}"/>
    <cellStyle name="Note 2 3 3 2 5 3" xfId="24237" xr:uid="{00000000-0005-0000-0000-0000AE5E0000}"/>
    <cellStyle name="Note 2 3 3 2 6" xfId="24238" xr:uid="{00000000-0005-0000-0000-0000AF5E0000}"/>
    <cellStyle name="Note 2 3 3 2 6 2" xfId="24239" xr:uid="{00000000-0005-0000-0000-0000B05E0000}"/>
    <cellStyle name="Note 2 3 3 2 6 2 2" xfId="24240" xr:uid="{00000000-0005-0000-0000-0000B15E0000}"/>
    <cellStyle name="Note 2 3 3 2 6 2 2 2" xfId="24241" xr:uid="{00000000-0005-0000-0000-0000B25E0000}"/>
    <cellStyle name="Note 2 3 3 2 6 2 3" xfId="24242" xr:uid="{00000000-0005-0000-0000-0000B35E0000}"/>
    <cellStyle name="Note 2 3 3 2 6 3" xfId="24243" xr:uid="{00000000-0005-0000-0000-0000B45E0000}"/>
    <cellStyle name="Note 2 3 3 2 6 3 2" xfId="24244" xr:uid="{00000000-0005-0000-0000-0000B55E0000}"/>
    <cellStyle name="Note 2 3 3 2 6 3 2 2" xfId="24245" xr:uid="{00000000-0005-0000-0000-0000B65E0000}"/>
    <cellStyle name="Note 2 3 3 2 6 3 3" xfId="24246" xr:uid="{00000000-0005-0000-0000-0000B75E0000}"/>
    <cellStyle name="Note 2 3 3 2 6 4" xfId="24247" xr:uid="{00000000-0005-0000-0000-0000B85E0000}"/>
    <cellStyle name="Note 2 3 3 2 6 4 2" xfId="24248" xr:uid="{00000000-0005-0000-0000-0000B95E0000}"/>
    <cellStyle name="Note 2 3 3 2 6 4 2 2" xfId="24249" xr:uid="{00000000-0005-0000-0000-0000BA5E0000}"/>
    <cellStyle name="Note 2 3 3 2 6 4 3" xfId="24250" xr:uid="{00000000-0005-0000-0000-0000BB5E0000}"/>
    <cellStyle name="Note 2 3 3 2 6 5" xfId="24251" xr:uid="{00000000-0005-0000-0000-0000BC5E0000}"/>
    <cellStyle name="Note 2 3 3 2 6 5 2" xfId="24252" xr:uid="{00000000-0005-0000-0000-0000BD5E0000}"/>
    <cellStyle name="Note 2 3 3 2 6 6" xfId="24253" xr:uid="{00000000-0005-0000-0000-0000BE5E0000}"/>
    <cellStyle name="Note 2 3 3 2 6 6 2" xfId="24254" xr:uid="{00000000-0005-0000-0000-0000BF5E0000}"/>
    <cellStyle name="Note 2 3 3 2 6 7" xfId="24255" xr:uid="{00000000-0005-0000-0000-0000C05E0000}"/>
    <cellStyle name="Note 2 3 3 2 7" xfId="24256" xr:uid="{00000000-0005-0000-0000-0000C15E0000}"/>
    <cellStyle name="Note 2 3 3 2 7 2" xfId="24257" xr:uid="{00000000-0005-0000-0000-0000C25E0000}"/>
    <cellStyle name="Note 2 3 3 2 7 2 2" xfId="24258" xr:uid="{00000000-0005-0000-0000-0000C35E0000}"/>
    <cellStyle name="Note 2 3 3 2 7 3" xfId="24259" xr:uid="{00000000-0005-0000-0000-0000C45E0000}"/>
    <cellStyle name="Note 2 3 3 2 8" xfId="24260" xr:uid="{00000000-0005-0000-0000-0000C55E0000}"/>
    <cellStyle name="Note 2 3 3 2 8 2" xfId="24261" xr:uid="{00000000-0005-0000-0000-0000C65E0000}"/>
    <cellStyle name="Note 2 3 3 2 8 2 2" xfId="24262" xr:uid="{00000000-0005-0000-0000-0000C75E0000}"/>
    <cellStyle name="Note 2 3 3 2 8 3" xfId="24263" xr:uid="{00000000-0005-0000-0000-0000C85E0000}"/>
    <cellStyle name="Note 2 3 3 3" xfId="24264" xr:uid="{00000000-0005-0000-0000-0000C95E0000}"/>
    <cellStyle name="Note 2 3 3 3 10" xfId="24265" xr:uid="{00000000-0005-0000-0000-0000CA5E0000}"/>
    <cellStyle name="Note 2 3 3 3 2" xfId="24266" xr:uid="{00000000-0005-0000-0000-0000CB5E0000}"/>
    <cellStyle name="Note 2 3 3 3 2 2" xfId="24267" xr:uid="{00000000-0005-0000-0000-0000CC5E0000}"/>
    <cellStyle name="Note 2 3 3 3 2 3" xfId="24268" xr:uid="{00000000-0005-0000-0000-0000CD5E0000}"/>
    <cellStyle name="Note 2 3 3 3 2 3 2" xfId="24269" xr:uid="{00000000-0005-0000-0000-0000CE5E0000}"/>
    <cellStyle name="Note 2 3 3 3 2 3 3" xfId="24270" xr:uid="{00000000-0005-0000-0000-0000CF5E0000}"/>
    <cellStyle name="Note 2 3 3 3 2 4" xfId="24271" xr:uid="{00000000-0005-0000-0000-0000D05E0000}"/>
    <cellStyle name="Note 2 3 3 3 2 4 2" xfId="24272" xr:uid="{00000000-0005-0000-0000-0000D15E0000}"/>
    <cellStyle name="Note 2 3 3 3 2 4 2 2" xfId="24273" xr:uid="{00000000-0005-0000-0000-0000D25E0000}"/>
    <cellStyle name="Note 2 3 3 3 2 4 3" xfId="24274" xr:uid="{00000000-0005-0000-0000-0000D35E0000}"/>
    <cellStyle name="Note 2 3 3 3 2 5" xfId="24275" xr:uid="{00000000-0005-0000-0000-0000D45E0000}"/>
    <cellStyle name="Note 2 3 3 3 2 5 2" xfId="24276" xr:uid="{00000000-0005-0000-0000-0000D55E0000}"/>
    <cellStyle name="Note 2 3 3 3 2 5 2 2" xfId="24277" xr:uid="{00000000-0005-0000-0000-0000D65E0000}"/>
    <cellStyle name="Note 2 3 3 3 2 5 3" xfId="24278" xr:uid="{00000000-0005-0000-0000-0000D75E0000}"/>
    <cellStyle name="Note 2 3 3 3 2 6" xfId="24279" xr:uid="{00000000-0005-0000-0000-0000D85E0000}"/>
    <cellStyle name="Note 2 3 3 3 2 6 2" xfId="24280" xr:uid="{00000000-0005-0000-0000-0000D95E0000}"/>
    <cellStyle name="Note 2 3 3 3 2 6 2 2" xfId="24281" xr:uid="{00000000-0005-0000-0000-0000DA5E0000}"/>
    <cellStyle name="Note 2 3 3 3 2 6 3" xfId="24282" xr:uid="{00000000-0005-0000-0000-0000DB5E0000}"/>
    <cellStyle name="Note 2 3 3 3 2 7" xfId="24283" xr:uid="{00000000-0005-0000-0000-0000DC5E0000}"/>
    <cellStyle name="Note 2 3 3 3 2 7 2" xfId="24284" xr:uid="{00000000-0005-0000-0000-0000DD5E0000}"/>
    <cellStyle name="Note 2 3 3 3 2 8" xfId="24285" xr:uid="{00000000-0005-0000-0000-0000DE5E0000}"/>
    <cellStyle name="Note 2 3 3 3 2 8 2" xfId="24286" xr:uid="{00000000-0005-0000-0000-0000DF5E0000}"/>
    <cellStyle name="Note 2 3 3 3 2 9" xfId="24287" xr:uid="{00000000-0005-0000-0000-0000E05E0000}"/>
    <cellStyle name="Note 2 3 3 3 3" xfId="24288" xr:uid="{00000000-0005-0000-0000-0000E15E0000}"/>
    <cellStyle name="Note 2 3 3 3 4" xfId="24289" xr:uid="{00000000-0005-0000-0000-0000E25E0000}"/>
    <cellStyle name="Note 2 3 3 3 4 2" xfId="24290" xr:uid="{00000000-0005-0000-0000-0000E35E0000}"/>
    <cellStyle name="Note 2 3 3 3 4 3" xfId="24291" xr:uid="{00000000-0005-0000-0000-0000E45E0000}"/>
    <cellStyle name="Note 2 3 3 3 5" xfId="24292" xr:uid="{00000000-0005-0000-0000-0000E55E0000}"/>
    <cellStyle name="Note 2 3 3 3 5 2" xfId="24293" xr:uid="{00000000-0005-0000-0000-0000E65E0000}"/>
    <cellStyle name="Note 2 3 3 3 5 2 2" xfId="24294" xr:uid="{00000000-0005-0000-0000-0000E75E0000}"/>
    <cellStyle name="Note 2 3 3 3 5 3" xfId="24295" xr:uid="{00000000-0005-0000-0000-0000E85E0000}"/>
    <cellStyle name="Note 2 3 3 3 6" xfId="24296" xr:uid="{00000000-0005-0000-0000-0000E95E0000}"/>
    <cellStyle name="Note 2 3 3 3 6 2" xfId="24297" xr:uid="{00000000-0005-0000-0000-0000EA5E0000}"/>
    <cellStyle name="Note 2 3 3 3 6 2 2" xfId="24298" xr:uid="{00000000-0005-0000-0000-0000EB5E0000}"/>
    <cellStyle name="Note 2 3 3 3 6 3" xfId="24299" xr:uid="{00000000-0005-0000-0000-0000EC5E0000}"/>
    <cellStyle name="Note 2 3 3 3 7" xfId="24300" xr:uid="{00000000-0005-0000-0000-0000ED5E0000}"/>
    <cellStyle name="Note 2 3 3 3 7 2" xfId="24301" xr:uid="{00000000-0005-0000-0000-0000EE5E0000}"/>
    <cellStyle name="Note 2 3 3 3 7 2 2" xfId="24302" xr:uid="{00000000-0005-0000-0000-0000EF5E0000}"/>
    <cellStyle name="Note 2 3 3 3 7 3" xfId="24303" xr:uid="{00000000-0005-0000-0000-0000F05E0000}"/>
    <cellStyle name="Note 2 3 3 3 8" xfId="24304" xr:uid="{00000000-0005-0000-0000-0000F15E0000}"/>
    <cellStyle name="Note 2 3 3 3 8 2" xfId="24305" xr:uid="{00000000-0005-0000-0000-0000F25E0000}"/>
    <cellStyle name="Note 2 3 3 3 9" xfId="24306" xr:uid="{00000000-0005-0000-0000-0000F35E0000}"/>
    <cellStyle name="Note 2 3 3 3 9 2" xfId="24307" xr:uid="{00000000-0005-0000-0000-0000F45E0000}"/>
    <cellStyle name="Note 2 3 3 4" xfId="24308" xr:uid="{00000000-0005-0000-0000-0000F55E0000}"/>
    <cellStyle name="Note 2 3 3 4 2" xfId="24309" xr:uid="{00000000-0005-0000-0000-0000F65E0000}"/>
    <cellStyle name="Note 2 3 3 4 2 10" xfId="24310" xr:uid="{00000000-0005-0000-0000-0000F75E0000}"/>
    <cellStyle name="Note 2 3 3 4 2 2" xfId="24311" xr:uid="{00000000-0005-0000-0000-0000F85E0000}"/>
    <cellStyle name="Note 2 3 3 4 2 3" xfId="24312" xr:uid="{00000000-0005-0000-0000-0000F95E0000}"/>
    <cellStyle name="Note 2 3 3 4 2 4" xfId="24313" xr:uid="{00000000-0005-0000-0000-0000FA5E0000}"/>
    <cellStyle name="Note 2 3 3 4 2 4 2" xfId="24314" xr:uid="{00000000-0005-0000-0000-0000FB5E0000}"/>
    <cellStyle name="Note 2 3 3 4 2 4 2 2" xfId="24315" xr:uid="{00000000-0005-0000-0000-0000FC5E0000}"/>
    <cellStyle name="Note 2 3 3 4 2 4 3" xfId="24316" xr:uid="{00000000-0005-0000-0000-0000FD5E0000}"/>
    <cellStyle name="Note 2 3 3 4 2 5" xfId="24317" xr:uid="{00000000-0005-0000-0000-0000FE5E0000}"/>
    <cellStyle name="Note 2 3 3 4 2 5 2" xfId="24318" xr:uid="{00000000-0005-0000-0000-0000FF5E0000}"/>
    <cellStyle name="Note 2 3 3 4 2 5 2 2" xfId="24319" xr:uid="{00000000-0005-0000-0000-0000005F0000}"/>
    <cellStyle name="Note 2 3 3 4 2 5 3" xfId="24320" xr:uid="{00000000-0005-0000-0000-0000015F0000}"/>
    <cellStyle name="Note 2 3 3 4 2 6" xfId="24321" xr:uid="{00000000-0005-0000-0000-0000025F0000}"/>
    <cellStyle name="Note 2 3 3 4 2 6 2" xfId="24322" xr:uid="{00000000-0005-0000-0000-0000035F0000}"/>
    <cellStyle name="Note 2 3 3 4 2 6 2 2" xfId="24323" xr:uid="{00000000-0005-0000-0000-0000045F0000}"/>
    <cellStyle name="Note 2 3 3 4 2 6 3" xfId="24324" xr:uid="{00000000-0005-0000-0000-0000055F0000}"/>
    <cellStyle name="Note 2 3 3 4 2 7" xfId="24325" xr:uid="{00000000-0005-0000-0000-0000065F0000}"/>
    <cellStyle name="Note 2 3 3 4 2 7 2" xfId="24326" xr:uid="{00000000-0005-0000-0000-0000075F0000}"/>
    <cellStyle name="Note 2 3 3 4 2 8" xfId="24327" xr:uid="{00000000-0005-0000-0000-0000085F0000}"/>
    <cellStyle name="Note 2 3 3 4 2 8 2" xfId="24328" xr:uid="{00000000-0005-0000-0000-0000095F0000}"/>
    <cellStyle name="Note 2 3 3 4 2 9" xfId="24329" xr:uid="{00000000-0005-0000-0000-00000A5F0000}"/>
    <cellStyle name="Note 2 3 3 4 3" xfId="24330" xr:uid="{00000000-0005-0000-0000-00000B5F0000}"/>
    <cellStyle name="Note 2 3 3 4 4" xfId="24331" xr:uid="{00000000-0005-0000-0000-00000C5F0000}"/>
    <cellStyle name="Note 2 3 3 4 4 2" xfId="24332" xr:uid="{00000000-0005-0000-0000-00000D5F0000}"/>
    <cellStyle name="Note 2 3 3 4 4 2 2" xfId="24333" xr:uid="{00000000-0005-0000-0000-00000E5F0000}"/>
    <cellStyle name="Note 2 3 3 4 4 3" xfId="24334" xr:uid="{00000000-0005-0000-0000-00000F5F0000}"/>
    <cellStyle name="Note 2 3 3 4 5" xfId="24335" xr:uid="{00000000-0005-0000-0000-0000105F0000}"/>
    <cellStyle name="Note 2 3 3 4 5 2" xfId="24336" xr:uid="{00000000-0005-0000-0000-0000115F0000}"/>
    <cellStyle name="Note 2 3 3 4 5 2 2" xfId="24337" xr:uid="{00000000-0005-0000-0000-0000125F0000}"/>
    <cellStyle name="Note 2 3 3 4 5 3" xfId="24338" xr:uid="{00000000-0005-0000-0000-0000135F0000}"/>
    <cellStyle name="Note 2 3 3 5" xfId="24339" xr:uid="{00000000-0005-0000-0000-0000145F0000}"/>
    <cellStyle name="Note 2 3 3 5 2" xfId="24340" xr:uid="{00000000-0005-0000-0000-0000155F0000}"/>
    <cellStyle name="Note 2 3 3 5 3" xfId="24341" xr:uid="{00000000-0005-0000-0000-0000165F0000}"/>
    <cellStyle name="Note 2 3 3 5 3 2" xfId="24342" xr:uid="{00000000-0005-0000-0000-0000175F0000}"/>
    <cellStyle name="Note 2 3 3 5 3 3" xfId="24343" xr:uid="{00000000-0005-0000-0000-0000185F0000}"/>
    <cellStyle name="Note 2 3 3 5 4" xfId="24344" xr:uid="{00000000-0005-0000-0000-0000195F0000}"/>
    <cellStyle name="Note 2 3 3 5 4 2" xfId="24345" xr:uid="{00000000-0005-0000-0000-00001A5F0000}"/>
    <cellStyle name="Note 2 3 3 5 4 2 2" xfId="24346" xr:uid="{00000000-0005-0000-0000-00001B5F0000}"/>
    <cellStyle name="Note 2 3 3 5 4 3" xfId="24347" xr:uid="{00000000-0005-0000-0000-00001C5F0000}"/>
    <cellStyle name="Note 2 3 3 5 5" xfId="24348" xr:uid="{00000000-0005-0000-0000-00001D5F0000}"/>
    <cellStyle name="Note 2 3 3 5 5 2" xfId="24349" xr:uid="{00000000-0005-0000-0000-00001E5F0000}"/>
    <cellStyle name="Note 2 3 3 5 5 2 2" xfId="24350" xr:uid="{00000000-0005-0000-0000-00001F5F0000}"/>
    <cellStyle name="Note 2 3 3 5 5 3" xfId="24351" xr:uid="{00000000-0005-0000-0000-0000205F0000}"/>
    <cellStyle name="Note 2 3 3 5 6" xfId="24352" xr:uid="{00000000-0005-0000-0000-0000215F0000}"/>
    <cellStyle name="Note 2 3 3 5 6 2" xfId="24353" xr:uid="{00000000-0005-0000-0000-0000225F0000}"/>
    <cellStyle name="Note 2 3 3 5 6 2 2" xfId="24354" xr:uid="{00000000-0005-0000-0000-0000235F0000}"/>
    <cellStyle name="Note 2 3 3 5 6 3" xfId="24355" xr:uid="{00000000-0005-0000-0000-0000245F0000}"/>
    <cellStyle name="Note 2 3 3 5 7" xfId="24356" xr:uid="{00000000-0005-0000-0000-0000255F0000}"/>
    <cellStyle name="Note 2 3 3 5 7 2" xfId="24357" xr:uid="{00000000-0005-0000-0000-0000265F0000}"/>
    <cellStyle name="Note 2 3 3 5 8" xfId="24358" xr:uid="{00000000-0005-0000-0000-0000275F0000}"/>
    <cellStyle name="Note 2 3 3 5 8 2" xfId="24359" xr:uid="{00000000-0005-0000-0000-0000285F0000}"/>
    <cellStyle name="Note 2 3 3 5 9" xfId="24360" xr:uid="{00000000-0005-0000-0000-0000295F0000}"/>
    <cellStyle name="Note 2 3 3 6" xfId="24361" xr:uid="{00000000-0005-0000-0000-00002A5F0000}"/>
    <cellStyle name="Note 2 3 3 6 2" xfId="24362" xr:uid="{00000000-0005-0000-0000-00002B5F0000}"/>
    <cellStyle name="Note 2 3 3 6 3" xfId="24363" xr:uid="{00000000-0005-0000-0000-00002C5F0000}"/>
    <cellStyle name="Note 2 3 3 7" xfId="24364" xr:uid="{00000000-0005-0000-0000-00002D5F0000}"/>
    <cellStyle name="Note 2 3 3 8" xfId="24365" xr:uid="{00000000-0005-0000-0000-00002E5F0000}"/>
    <cellStyle name="Note 2 3 3 8 2" xfId="24366" xr:uid="{00000000-0005-0000-0000-00002F5F0000}"/>
    <cellStyle name="Note 2 3 3 8 2 2" xfId="24367" xr:uid="{00000000-0005-0000-0000-0000305F0000}"/>
    <cellStyle name="Note 2 3 3 8 3" xfId="24368" xr:uid="{00000000-0005-0000-0000-0000315F0000}"/>
    <cellStyle name="Note 2 3 3 8 4" xfId="24369" xr:uid="{00000000-0005-0000-0000-0000325F0000}"/>
    <cellStyle name="Note 2 3 3 8 5" xfId="24370" xr:uid="{00000000-0005-0000-0000-0000335F0000}"/>
    <cellStyle name="Note 2 3 3 9" xfId="24371" xr:uid="{00000000-0005-0000-0000-0000345F0000}"/>
    <cellStyle name="Note 2 3 3 9 2" xfId="24372" xr:uid="{00000000-0005-0000-0000-0000355F0000}"/>
    <cellStyle name="Note 2 3 3 9 2 2" xfId="24373" xr:uid="{00000000-0005-0000-0000-0000365F0000}"/>
    <cellStyle name="Note 2 3 3 9 3" xfId="24374" xr:uid="{00000000-0005-0000-0000-0000375F0000}"/>
    <cellStyle name="Note 2 3 4" xfId="24375" xr:uid="{00000000-0005-0000-0000-0000385F0000}"/>
    <cellStyle name="Note 2 3 4 2" xfId="24376" xr:uid="{00000000-0005-0000-0000-0000395F0000}"/>
    <cellStyle name="Note 2 3 4 2 2" xfId="24377" xr:uid="{00000000-0005-0000-0000-00003A5F0000}"/>
    <cellStyle name="Note 2 3 4 2 3" xfId="24378" xr:uid="{00000000-0005-0000-0000-00003B5F0000}"/>
    <cellStyle name="Note 2 3 4 2 3 2" xfId="24379" xr:uid="{00000000-0005-0000-0000-00003C5F0000}"/>
    <cellStyle name="Note 2 3 4 2 3 3" xfId="24380" xr:uid="{00000000-0005-0000-0000-00003D5F0000}"/>
    <cellStyle name="Note 2 3 4 2 4" xfId="24381" xr:uid="{00000000-0005-0000-0000-00003E5F0000}"/>
    <cellStyle name="Note 2 3 4 2 4 2" xfId="24382" xr:uid="{00000000-0005-0000-0000-00003F5F0000}"/>
    <cellStyle name="Note 2 3 4 2 4 2 2" xfId="24383" xr:uid="{00000000-0005-0000-0000-0000405F0000}"/>
    <cellStyle name="Note 2 3 4 2 4 3" xfId="24384" xr:uid="{00000000-0005-0000-0000-0000415F0000}"/>
    <cellStyle name="Note 2 3 4 2 5" xfId="24385" xr:uid="{00000000-0005-0000-0000-0000425F0000}"/>
    <cellStyle name="Note 2 3 4 2 5 2" xfId="24386" xr:uid="{00000000-0005-0000-0000-0000435F0000}"/>
    <cellStyle name="Note 2 3 4 2 5 2 2" xfId="24387" xr:uid="{00000000-0005-0000-0000-0000445F0000}"/>
    <cellStyle name="Note 2 3 4 2 5 3" xfId="24388" xr:uid="{00000000-0005-0000-0000-0000455F0000}"/>
    <cellStyle name="Note 2 3 4 2 6" xfId="24389" xr:uid="{00000000-0005-0000-0000-0000465F0000}"/>
    <cellStyle name="Note 2 3 4 2 6 2" xfId="24390" xr:uid="{00000000-0005-0000-0000-0000475F0000}"/>
    <cellStyle name="Note 2 3 4 2 6 2 2" xfId="24391" xr:uid="{00000000-0005-0000-0000-0000485F0000}"/>
    <cellStyle name="Note 2 3 4 2 6 3" xfId="24392" xr:uid="{00000000-0005-0000-0000-0000495F0000}"/>
    <cellStyle name="Note 2 3 4 2 7" xfId="24393" xr:uid="{00000000-0005-0000-0000-00004A5F0000}"/>
    <cellStyle name="Note 2 3 4 2 7 2" xfId="24394" xr:uid="{00000000-0005-0000-0000-00004B5F0000}"/>
    <cellStyle name="Note 2 3 4 2 8" xfId="24395" xr:uid="{00000000-0005-0000-0000-00004C5F0000}"/>
    <cellStyle name="Note 2 3 4 2 8 2" xfId="24396" xr:uid="{00000000-0005-0000-0000-00004D5F0000}"/>
    <cellStyle name="Note 2 3 4 2 9" xfId="24397" xr:uid="{00000000-0005-0000-0000-00004E5F0000}"/>
    <cellStyle name="Note 2 3 4 3" xfId="24398" xr:uid="{00000000-0005-0000-0000-00004F5F0000}"/>
    <cellStyle name="Note 2 3 4 3 2" xfId="24399" xr:uid="{00000000-0005-0000-0000-0000505F0000}"/>
    <cellStyle name="Note 2 3 4 3 3" xfId="24400" xr:uid="{00000000-0005-0000-0000-0000515F0000}"/>
    <cellStyle name="Note 2 3 4 3 3 2" xfId="24401" xr:uid="{00000000-0005-0000-0000-0000525F0000}"/>
    <cellStyle name="Note 2 3 4 3 3 3" xfId="24402" xr:uid="{00000000-0005-0000-0000-0000535F0000}"/>
    <cellStyle name="Note 2 3 4 3 4" xfId="24403" xr:uid="{00000000-0005-0000-0000-0000545F0000}"/>
    <cellStyle name="Note 2 3 4 3 4 2" xfId="24404" xr:uid="{00000000-0005-0000-0000-0000555F0000}"/>
    <cellStyle name="Note 2 3 4 3 4 2 2" xfId="24405" xr:uid="{00000000-0005-0000-0000-0000565F0000}"/>
    <cellStyle name="Note 2 3 4 3 4 3" xfId="24406" xr:uid="{00000000-0005-0000-0000-0000575F0000}"/>
    <cellStyle name="Note 2 3 4 3 5" xfId="24407" xr:uid="{00000000-0005-0000-0000-0000585F0000}"/>
    <cellStyle name="Note 2 3 4 3 5 2" xfId="24408" xr:uid="{00000000-0005-0000-0000-0000595F0000}"/>
    <cellStyle name="Note 2 3 4 3 5 2 2" xfId="24409" xr:uid="{00000000-0005-0000-0000-00005A5F0000}"/>
    <cellStyle name="Note 2 3 4 3 5 3" xfId="24410" xr:uid="{00000000-0005-0000-0000-00005B5F0000}"/>
    <cellStyle name="Note 2 3 4 3 6" xfId="24411" xr:uid="{00000000-0005-0000-0000-00005C5F0000}"/>
    <cellStyle name="Note 2 3 4 3 6 2" xfId="24412" xr:uid="{00000000-0005-0000-0000-00005D5F0000}"/>
    <cellStyle name="Note 2 3 4 3 6 2 2" xfId="24413" xr:uid="{00000000-0005-0000-0000-00005E5F0000}"/>
    <cellStyle name="Note 2 3 4 3 6 3" xfId="24414" xr:uid="{00000000-0005-0000-0000-00005F5F0000}"/>
    <cellStyle name="Note 2 3 4 3 7" xfId="24415" xr:uid="{00000000-0005-0000-0000-0000605F0000}"/>
    <cellStyle name="Note 2 3 4 3 7 2" xfId="24416" xr:uid="{00000000-0005-0000-0000-0000615F0000}"/>
    <cellStyle name="Note 2 3 4 3 8" xfId="24417" xr:uid="{00000000-0005-0000-0000-0000625F0000}"/>
    <cellStyle name="Note 2 3 4 3 8 2" xfId="24418" xr:uid="{00000000-0005-0000-0000-0000635F0000}"/>
    <cellStyle name="Note 2 3 4 3 9" xfId="24419" xr:uid="{00000000-0005-0000-0000-0000645F0000}"/>
    <cellStyle name="Note 2 3 4 4" xfId="24420" xr:uid="{00000000-0005-0000-0000-0000655F0000}"/>
    <cellStyle name="Note 2 3 4 4 2" xfId="24421" xr:uid="{00000000-0005-0000-0000-0000665F0000}"/>
    <cellStyle name="Note 2 3 4 4 3" xfId="24422" xr:uid="{00000000-0005-0000-0000-0000675F0000}"/>
    <cellStyle name="Note 2 3 4 4 3 2" xfId="24423" xr:uid="{00000000-0005-0000-0000-0000685F0000}"/>
    <cellStyle name="Note 2 3 4 4 3 2 2" xfId="24424" xr:uid="{00000000-0005-0000-0000-0000695F0000}"/>
    <cellStyle name="Note 2 3 4 4 3 3" xfId="24425" xr:uid="{00000000-0005-0000-0000-00006A5F0000}"/>
    <cellStyle name="Note 2 3 4 4 4" xfId="24426" xr:uid="{00000000-0005-0000-0000-00006B5F0000}"/>
    <cellStyle name="Note 2 3 4 4 4 2" xfId="24427" xr:uid="{00000000-0005-0000-0000-00006C5F0000}"/>
    <cellStyle name="Note 2 3 4 4 4 2 2" xfId="24428" xr:uid="{00000000-0005-0000-0000-00006D5F0000}"/>
    <cellStyle name="Note 2 3 4 4 4 3" xfId="24429" xr:uid="{00000000-0005-0000-0000-00006E5F0000}"/>
    <cellStyle name="Note 2 3 4 4 5" xfId="24430" xr:uid="{00000000-0005-0000-0000-00006F5F0000}"/>
    <cellStyle name="Note 2 3 4 4 5 2" xfId="24431" xr:uid="{00000000-0005-0000-0000-0000705F0000}"/>
    <cellStyle name="Note 2 3 4 4 5 2 2" xfId="24432" xr:uid="{00000000-0005-0000-0000-0000715F0000}"/>
    <cellStyle name="Note 2 3 4 4 5 3" xfId="24433" xr:uid="{00000000-0005-0000-0000-0000725F0000}"/>
    <cellStyle name="Note 2 3 4 4 6" xfId="24434" xr:uid="{00000000-0005-0000-0000-0000735F0000}"/>
    <cellStyle name="Note 2 3 4 4 6 2" xfId="24435" xr:uid="{00000000-0005-0000-0000-0000745F0000}"/>
    <cellStyle name="Note 2 3 4 4 7" xfId="24436" xr:uid="{00000000-0005-0000-0000-0000755F0000}"/>
    <cellStyle name="Note 2 3 4 4 7 2" xfId="24437" xr:uid="{00000000-0005-0000-0000-0000765F0000}"/>
    <cellStyle name="Note 2 3 4 4 8" xfId="24438" xr:uid="{00000000-0005-0000-0000-0000775F0000}"/>
    <cellStyle name="Note 2 3 4 4 9" xfId="24439" xr:uid="{00000000-0005-0000-0000-0000785F0000}"/>
    <cellStyle name="Note 2 3 4 5" xfId="24440" xr:uid="{00000000-0005-0000-0000-0000795F0000}"/>
    <cellStyle name="Note 2 3 4 5 2" xfId="24441" xr:uid="{00000000-0005-0000-0000-00007A5F0000}"/>
    <cellStyle name="Note 2 3 4 5 3" xfId="24442" xr:uid="{00000000-0005-0000-0000-00007B5F0000}"/>
    <cellStyle name="Note 2 3 4 6" xfId="24443" xr:uid="{00000000-0005-0000-0000-00007C5F0000}"/>
    <cellStyle name="Note 2 3 4 6 2" xfId="24444" xr:uid="{00000000-0005-0000-0000-00007D5F0000}"/>
    <cellStyle name="Note 2 3 4 6 2 2" xfId="24445" xr:uid="{00000000-0005-0000-0000-00007E5F0000}"/>
    <cellStyle name="Note 2 3 4 6 2 2 2" xfId="24446" xr:uid="{00000000-0005-0000-0000-00007F5F0000}"/>
    <cellStyle name="Note 2 3 4 6 2 3" xfId="24447" xr:uid="{00000000-0005-0000-0000-0000805F0000}"/>
    <cellStyle name="Note 2 3 4 6 3" xfId="24448" xr:uid="{00000000-0005-0000-0000-0000815F0000}"/>
    <cellStyle name="Note 2 3 4 6 3 2" xfId="24449" xr:uid="{00000000-0005-0000-0000-0000825F0000}"/>
    <cellStyle name="Note 2 3 4 6 3 2 2" xfId="24450" xr:uid="{00000000-0005-0000-0000-0000835F0000}"/>
    <cellStyle name="Note 2 3 4 6 3 3" xfId="24451" xr:uid="{00000000-0005-0000-0000-0000845F0000}"/>
    <cellStyle name="Note 2 3 4 6 4" xfId="24452" xr:uid="{00000000-0005-0000-0000-0000855F0000}"/>
    <cellStyle name="Note 2 3 4 6 4 2" xfId="24453" xr:uid="{00000000-0005-0000-0000-0000865F0000}"/>
    <cellStyle name="Note 2 3 4 6 4 2 2" xfId="24454" xr:uid="{00000000-0005-0000-0000-0000875F0000}"/>
    <cellStyle name="Note 2 3 4 6 4 3" xfId="24455" xr:uid="{00000000-0005-0000-0000-0000885F0000}"/>
    <cellStyle name="Note 2 3 4 6 5" xfId="24456" xr:uid="{00000000-0005-0000-0000-0000895F0000}"/>
    <cellStyle name="Note 2 3 4 6 5 2" xfId="24457" xr:uid="{00000000-0005-0000-0000-00008A5F0000}"/>
    <cellStyle name="Note 2 3 4 6 6" xfId="24458" xr:uid="{00000000-0005-0000-0000-00008B5F0000}"/>
    <cellStyle name="Note 2 3 4 6 6 2" xfId="24459" xr:uid="{00000000-0005-0000-0000-00008C5F0000}"/>
    <cellStyle name="Note 2 3 4 6 7" xfId="24460" xr:uid="{00000000-0005-0000-0000-00008D5F0000}"/>
    <cellStyle name="Note 2 3 4 7" xfId="24461" xr:uid="{00000000-0005-0000-0000-00008E5F0000}"/>
    <cellStyle name="Note 2 3 4 7 2" xfId="24462" xr:uid="{00000000-0005-0000-0000-00008F5F0000}"/>
    <cellStyle name="Note 2 3 4 7 2 2" xfId="24463" xr:uid="{00000000-0005-0000-0000-0000905F0000}"/>
    <cellStyle name="Note 2 3 4 7 3" xfId="24464" xr:uid="{00000000-0005-0000-0000-0000915F0000}"/>
    <cellStyle name="Note 2 3 4 8" xfId="24465" xr:uid="{00000000-0005-0000-0000-0000925F0000}"/>
    <cellStyle name="Note 2 3 4 8 2" xfId="24466" xr:uid="{00000000-0005-0000-0000-0000935F0000}"/>
    <cellStyle name="Note 2 3 4 8 2 2" xfId="24467" xr:uid="{00000000-0005-0000-0000-0000945F0000}"/>
    <cellStyle name="Note 2 3 4 8 3" xfId="24468" xr:uid="{00000000-0005-0000-0000-0000955F0000}"/>
    <cellStyle name="Note 2 3 5" xfId="24469" xr:uid="{00000000-0005-0000-0000-0000965F0000}"/>
    <cellStyle name="Note 2 3 5 10" xfId="24470" xr:uid="{00000000-0005-0000-0000-0000975F0000}"/>
    <cellStyle name="Note 2 3 5 2" xfId="24471" xr:uid="{00000000-0005-0000-0000-0000985F0000}"/>
    <cellStyle name="Note 2 3 5 2 2" xfId="24472" xr:uid="{00000000-0005-0000-0000-0000995F0000}"/>
    <cellStyle name="Note 2 3 5 2 3" xfId="24473" xr:uid="{00000000-0005-0000-0000-00009A5F0000}"/>
    <cellStyle name="Note 2 3 5 2 3 2" xfId="24474" xr:uid="{00000000-0005-0000-0000-00009B5F0000}"/>
    <cellStyle name="Note 2 3 5 2 3 3" xfId="24475" xr:uid="{00000000-0005-0000-0000-00009C5F0000}"/>
    <cellStyle name="Note 2 3 5 2 4" xfId="24476" xr:uid="{00000000-0005-0000-0000-00009D5F0000}"/>
    <cellStyle name="Note 2 3 5 2 4 2" xfId="24477" xr:uid="{00000000-0005-0000-0000-00009E5F0000}"/>
    <cellStyle name="Note 2 3 5 2 4 2 2" xfId="24478" xr:uid="{00000000-0005-0000-0000-00009F5F0000}"/>
    <cellStyle name="Note 2 3 5 2 4 3" xfId="24479" xr:uid="{00000000-0005-0000-0000-0000A05F0000}"/>
    <cellStyle name="Note 2 3 5 2 5" xfId="24480" xr:uid="{00000000-0005-0000-0000-0000A15F0000}"/>
    <cellStyle name="Note 2 3 5 2 5 2" xfId="24481" xr:uid="{00000000-0005-0000-0000-0000A25F0000}"/>
    <cellStyle name="Note 2 3 5 2 5 2 2" xfId="24482" xr:uid="{00000000-0005-0000-0000-0000A35F0000}"/>
    <cellStyle name="Note 2 3 5 2 5 3" xfId="24483" xr:uid="{00000000-0005-0000-0000-0000A45F0000}"/>
    <cellStyle name="Note 2 3 5 2 6" xfId="24484" xr:uid="{00000000-0005-0000-0000-0000A55F0000}"/>
    <cellStyle name="Note 2 3 5 2 6 2" xfId="24485" xr:uid="{00000000-0005-0000-0000-0000A65F0000}"/>
    <cellStyle name="Note 2 3 5 2 6 2 2" xfId="24486" xr:uid="{00000000-0005-0000-0000-0000A75F0000}"/>
    <cellStyle name="Note 2 3 5 2 6 3" xfId="24487" xr:uid="{00000000-0005-0000-0000-0000A85F0000}"/>
    <cellStyle name="Note 2 3 5 2 7" xfId="24488" xr:uid="{00000000-0005-0000-0000-0000A95F0000}"/>
    <cellStyle name="Note 2 3 5 2 7 2" xfId="24489" xr:uid="{00000000-0005-0000-0000-0000AA5F0000}"/>
    <cellStyle name="Note 2 3 5 2 8" xfId="24490" xr:uid="{00000000-0005-0000-0000-0000AB5F0000}"/>
    <cellStyle name="Note 2 3 5 2 8 2" xfId="24491" xr:uid="{00000000-0005-0000-0000-0000AC5F0000}"/>
    <cellStyle name="Note 2 3 5 2 9" xfId="24492" xr:uid="{00000000-0005-0000-0000-0000AD5F0000}"/>
    <cellStyle name="Note 2 3 5 3" xfId="24493" xr:uid="{00000000-0005-0000-0000-0000AE5F0000}"/>
    <cellStyle name="Note 2 3 5 4" xfId="24494" xr:uid="{00000000-0005-0000-0000-0000AF5F0000}"/>
    <cellStyle name="Note 2 3 5 4 2" xfId="24495" xr:uid="{00000000-0005-0000-0000-0000B05F0000}"/>
    <cellStyle name="Note 2 3 5 4 3" xfId="24496" xr:uid="{00000000-0005-0000-0000-0000B15F0000}"/>
    <cellStyle name="Note 2 3 5 5" xfId="24497" xr:uid="{00000000-0005-0000-0000-0000B25F0000}"/>
    <cellStyle name="Note 2 3 5 5 2" xfId="24498" xr:uid="{00000000-0005-0000-0000-0000B35F0000}"/>
    <cellStyle name="Note 2 3 5 5 2 2" xfId="24499" xr:uid="{00000000-0005-0000-0000-0000B45F0000}"/>
    <cellStyle name="Note 2 3 5 5 3" xfId="24500" xr:uid="{00000000-0005-0000-0000-0000B55F0000}"/>
    <cellStyle name="Note 2 3 5 6" xfId="24501" xr:uid="{00000000-0005-0000-0000-0000B65F0000}"/>
    <cellStyle name="Note 2 3 5 6 2" xfId="24502" xr:uid="{00000000-0005-0000-0000-0000B75F0000}"/>
    <cellStyle name="Note 2 3 5 6 2 2" xfId="24503" xr:uid="{00000000-0005-0000-0000-0000B85F0000}"/>
    <cellStyle name="Note 2 3 5 6 3" xfId="24504" xr:uid="{00000000-0005-0000-0000-0000B95F0000}"/>
    <cellStyle name="Note 2 3 5 7" xfId="24505" xr:uid="{00000000-0005-0000-0000-0000BA5F0000}"/>
    <cellStyle name="Note 2 3 5 7 2" xfId="24506" xr:uid="{00000000-0005-0000-0000-0000BB5F0000}"/>
    <cellStyle name="Note 2 3 5 7 2 2" xfId="24507" xr:uid="{00000000-0005-0000-0000-0000BC5F0000}"/>
    <cellStyle name="Note 2 3 5 7 3" xfId="24508" xr:uid="{00000000-0005-0000-0000-0000BD5F0000}"/>
    <cellStyle name="Note 2 3 5 8" xfId="24509" xr:uid="{00000000-0005-0000-0000-0000BE5F0000}"/>
    <cellStyle name="Note 2 3 5 8 2" xfId="24510" xr:uid="{00000000-0005-0000-0000-0000BF5F0000}"/>
    <cellStyle name="Note 2 3 5 9" xfId="24511" xr:uid="{00000000-0005-0000-0000-0000C05F0000}"/>
    <cellStyle name="Note 2 3 5 9 2" xfId="24512" xr:uid="{00000000-0005-0000-0000-0000C15F0000}"/>
    <cellStyle name="Note 2 3 6" xfId="24513" xr:uid="{00000000-0005-0000-0000-0000C25F0000}"/>
    <cellStyle name="Note 2 3 6 2" xfId="24514" xr:uid="{00000000-0005-0000-0000-0000C35F0000}"/>
    <cellStyle name="Note 2 3 6 2 10" xfId="24515" xr:uid="{00000000-0005-0000-0000-0000C45F0000}"/>
    <cellStyle name="Note 2 3 6 2 2" xfId="24516" xr:uid="{00000000-0005-0000-0000-0000C55F0000}"/>
    <cellStyle name="Note 2 3 6 2 3" xfId="24517" xr:uid="{00000000-0005-0000-0000-0000C65F0000}"/>
    <cellStyle name="Note 2 3 6 2 4" xfId="24518" xr:uid="{00000000-0005-0000-0000-0000C75F0000}"/>
    <cellStyle name="Note 2 3 6 2 4 2" xfId="24519" xr:uid="{00000000-0005-0000-0000-0000C85F0000}"/>
    <cellStyle name="Note 2 3 6 2 4 2 2" xfId="24520" xr:uid="{00000000-0005-0000-0000-0000C95F0000}"/>
    <cellStyle name="Note 2 3 6 2 4 3" xfId="24521" xr:uid="{00000000-0005-0000-0000-0000CA5F0000}"/>
    <cellStyle name="Note 2 3 6 2 5" xfId="24522" xr:uid="{00000000-0005-0000-0000-0000CB5F0000}"/>
    <cellStyle name="Note 2 3 6 2 5 2" xfId="24523" xr:uid="{00000000-0005-0000-0000-0000CC5F0000}"/>
    <cellStyle name="Note 2 3 6 2 5 2 2" xfId="24524" xr:uid="{00000000-0005-0000-0000-0000CD5F0000}"/>
    <cellStyle name="Note 2 3 6 2 5 3" xfId="24525" xr:uid="{00000000-0005-0000-0000-0000CE5F0000}"/>
    <cellStyle name="Note 2 3 6 2 6" xfId="24526" xr:uid="{00000000-0005-0000-0000-0000CF5F0000}"/>
    <cellStyle name="Note 2 3 6 2 6 2" xfId="24527" xr:uid="{00000000-0005-0000-0000-0000D05F0000}"/>
    <cellStyle name="Note 2 3 6 2 6 2 2" xfId="24528" xr:uid="{00000000-0005-0000-0000-0000D15F0000}"/>
    <cellStyle name="Note 2 3 6 2 6 3" xfId="24529" xr:uid="{00000000-0005-0000-0000-0000D25F0000}"/>
    <cellStyle name="Note 2 3 6 2 7" xfId="24530" xr:uid="{00000000-0005-0000-0000-0000D35F0000}"/>
    <cellStyle name="Note 2 3 6 2 7 2" xfId="24531" xr:uid="{00000000-0005-0000-0000-0000D45F0000}"/>
    <cellStyle name="Note 2 3 6 2 8" xfId="24532" xr:uid="{00000000-0005-0000-0000-0000D55F0000}"/>
    <cellStyle name="Note 2 3 6 2 8 2" xfId="24533" xr:uid="{00000000-0005-0000-0000-0000D65F0000}"/>
    <cellStyle name="Note 2 3 6 2 9" xfId="24534" xr:uid="{00000000-0005-0000-0000-0000D75F0000}"/>
    <cellStyle name="Note 2 3 6 3" xfId="24535" xr:uid="{00000000-0005-0000-0000-0000D85F0000}"/>
    <cellStyle name="Note 2 3 6 4" xfId="24536" xr:uid="{00000000-0005-0000-0000-0000D95F0000}"/>
    <cellStyle name="Note 2 3 6 4 2" xfId="24537" xr:uid="{00000000-0005-0000-0000-0000DA5F0000}"/>
    <cellStyle name="Note 2 3 6 4 2 2" xfId="24538" xr:uid="{00000000-0005-0000-0000-0000DB5F0000}"/>
    <cellStyle name="Note 2 3 6 4 3" xfId="24539" xr:uid="{00000000-0005-0000-0000-0000DC5F0000}"/>
    <cellStyle name="Note 2 3 6 5" xfId="24540" xr:uid="{00000000-0005-0000-0000-0000DD5F0000}"/>
    <cellStyle name="Note 2 3 6 5 2" xfId="24541" xr:uid="{00000000-0005-0000-0000-0000DE5F0000}"/>
    <cellStyle name="Note 2 3 6 5 2 2" xfId="24542" xr:uid="{00000000-0005-0000-0000-0000DF5F0000}"/>
    <cellStyle name="Note 2 3 6 5 3" xfId="24543" xr:uid="{00000000-0005-0000-0000-0000E05F0000}"/>
    <cellStyle name="Note 2 3 7" xfId="24544" xr:uid="{00000000-0005-0000-0000-0000E15F0000}"/>
    <cellStyle name="Note 2 3 7 2" xfId="24545" xr:uid="{00000000-0005-0000-0000-0000E25F0000}"/>
    <cellStyle name="Note 2 3 7 3" xfId="24546" xr:uid="{00000000-0005-0000-0000-0000E35F0000}"/>
    <cellStyle name="Note 2 3 7 3 2" xfId="24547" xr:uid="{00000000-0005-0000-0000-0000E45F0000}"/>
    <cellStyle name="Note 2 3 7 3 3" xfId="24548" xr:uid="{00000000-0005-0000-0000-0000E55F0000}"/>
    <cellStyle name="Note 2 3 7 4" xfId="24549" xr:uid="{00000000-0005-0000-0000-0000E65F0000}"/>
    <cellStyle name="Note 2 3 7 4 2" xfId="24550" xr:uid="{00000000-0005-0000-0000-0000E75F0000}"/>
    <cellStyle name="Note 2 3 7 4 2 2" xfId="24551" xr:uid="{00000000-0005-0000-0000-0000E85F0000}"/>
    <cellStyle name="Note 2 3 7 4 3" xfId="24552" xr:uid="{00000000-0005-0000-0000-0000E95F0000}"/>
    <cellStyle name="Note 2 3 7 5" xfId="24553" xr:uid="{00000000-0005-0000-0000-0000EA5F0000}"/>
    <cellStyle name="Note 2 3 7 5 2" xfId="24554" xr:uid="{00000000-0005-0000-0000-0000EB5F0000}"/>
    <cellStyle name="Note 2 3 7 5 2 2" xfId="24555" xr:uid="{00000000-0005-0000-0000-0000EC5F0000}"/>
    <cellStyle name="Note 2 3 7 5 3" xfId="24556" xr:uid="{00000000-0005-0000-0000-0000ED5F0000}"/>
    <cellStyle name="Note 2 3 7 6" xfId="24557" xr:uid="{00000000-0005-0000-0000-0000EE5F0000}"/>
    <cellStyle name="Note 2 3 7 6 2" xfId="24558" xr:uid="{00000000-0005-0000-0000-0000EF5F0000}"/>
    <cellStyle name="Note 2 3 7 6 2 2" xfId="24559" xr:uid="{00000000-0005-0000-0000-0000F05F0000}"/>
    <cellStyle name="Note 2 3 7 6 3" xfId="24560" xr:uid="{00000000-0005-0000-0000-0000F15F0000}"/>
    <cellStyle name="Note 2 3 7 7" xfId="24561" xr:uid="{00000000-0005-0000-0000-0000F25F0000}"/>
    <cellStyle name="Note 2 3 7 7 2" xfId="24562" xr:uid="{00000000-0005-0000-0000-0000F35F0000}"/>
    <cellStyle name="Note 2 3 7 8" xfId="24563" xr:uid="{00000000-0005-0000-0000-0000F45F0000}"/>
    <cellStyle name="Note 2 3 7 8 2" xfId="24564" xr:uid="{00000000-0005-0000-0000-0000F55F0000}"/>
    <cellStyle name="Note 2 3 7 9" xfId="24565" xr:uid="{00000000-0005-0000-0000-0000F65F0000}"/>
    <cellStyle name="Note 2 3 8" xfId="24566" xr:uid="{00000000-0005-0000-0000-0000F75F0000}"/>
    <cellStyle name="Note 2 3 8 2" xfId="24567" xr:uid="{00000000-0005-0000-0000-0000F85F0000}"/>
    <cellStyle name="Note 2 3 8 3" xfId="24568" xr:uid="{00000000-0005-0000-0000-0000F95F0000}"/>
    <cellStyle name="Note 2 3 9" xfId="24569" xr:uid="{00000000-0005-0000-0000-0000FA5F0000}"/>
    <cellStyle name="Note 2 4" xfId="24570" xr:uid="{00000000-0005-0000-0000-0000FB5F0000}"/>
    <cellStyle name="Note 2 4 10" xfId="24571" xr:uid="{00000000-0005-0000-0000-0000FC5F0000}"/>
    <cellStyle name="Note 2 4 10 2" xfId="24572" xr:uid="{00000000-0005-0000-0000-0000FD5F0000}"/>
    <cellStyle name="Note 2 4 10 2 2" xfId="24573" xr:uid="{00000000-0005-0000-0000-0000FE5F0000}"/>
    <cellStyle name="Note 2 4 10 3" xfId="24574" xr:uid="{00000000-0005-0000-0000-0000FF5F0000}"/>
    <cellStyle name="Note 2 4 11" xfId="24575" xr:uid="{00000000-0005-0000-0000-000000600000}"/>
    <cellStyle name="Note 2 4 11 2" xfId="24576" xr:uid="{00000000-0005-0000-0000-000001600000}"/>
    <cellStyle name="Note 2 4 12" xfId="24577" xr:uid="{00000000-0005-0000-0000-000002600000}"/>
    <cellStyle name="Note 2 4 12 2" xfId="24578" xr:uid="{00000000-0005-0000-0000-000003600000}"/>
    <cellStyle name="Note 2 4 13" xfId="24579" xr:uid="{00000000-0005-0000-0000-000004600000}"/>
    <cellStyle name="Note 2 4 14" xfId="24580" xr:uid="{00000000-0005-0000-0000-000005600000}"/>
    <cellStyle name="Note 2 4 15" xfId="24581" xr:uid="{00000000-0005-0000-0000-000006600000}"/>
    <cellStyle name="Note 2 4 2" xfId="24582" xr:uid="{00000000-0005-0000-0000-000007600000}"/>
    <cellStyle name="Note 2 4 2 2" xfId="24583" xr:uid="{00000000-0005-0000-0000-000008600000}"/>
    <cellStyle name="Note 2 4 2 2 2" xfId="24584" xr:uid="{00000000-0005-0000-0000-000009600000}"/>
    <cellStyle name="Note 2 4 2 2 3" xfId="24585" xr:uid="{00000000-0005-0000-0000-00000A600000}"/>
    <cellStyle name="Note 2 4 2 2 3 2" xfId="24586" xr:uid="{00000000-0005-0000-0000-00000B600000}"/>
    <cellStyle name="Note 2 4 2 2 3 3" xfId="24587" xr:uid="{00000000-0005-0000-0000-00000C600000}"/>
    <cellStyle name="Note 2 4 2 2 4" xfId="24588" xr:uid="{00000000-0005-0000-0000-00000D600000}"/>
    <cellStyle name="Note 2 4 2 2 4 2" xfId="24589" xr:uid="{00000000-0005-0000-0000-00000E600000}"/>
    <cellStyle name="Note 2 4 2 2 4 2 2" xfId="24590" xr:uid="{00000000-0005-0000-0000-00000F600000}"/>
    <cellStyle name="Note 2 4 2 2 4 3" xfId="24591" xr:uid="{00000000-0005-0000-0000-000010600000}"/>
    <cellStyle name="Note 2 4 2 2 5" xfId="24592" xr:uid="{00000000-0005-0000-0000-000011600000}"/>
    <cellStyle name="Note 2 4 2 2 5 2" xfId="24593" xr:uid="{00000000-0005-0000-0000-000012600000}"/>
    <cellStyle name="Note 2 4 2 2 5 2 2" xfId="24594" xr:uid="{00000000-0005-0000-0000-000013600000}"/>
    <cellStyle name="Note 2 4 2 2 5 3" xfId="24595" xr:uid="{00000000-0005-0000-0000-000014600000}"/>
    <cellStyle name="Note 2 4 2 2 6" xfId="24596" xr:uid="{00000000-0005-0000-0000-000015600000}"/>
    <cellStyle name="Note 2 4 2 2 6 2" xfId="24597" xr:uid="{00000000-0005-0000-0000-000016600000}"/>
    <cellStyle name="Note 2 4 2 2 6 2 2" xfId="24598" xr:uid="{00000000-0005-0000-0000-000017600000}"/>
    <cellStyle name="Note 2 4 2 2 6 3" xfId="24599" xr:uid="{00000000-0005-0000-0000-000018600000}"/>
    <cellStyle name="Note 2 4 2 2 7" xfId="24600" xr:uid="{00000000-0005-0000-0000-000019600000}"/>
    <cellStyle name="Note 2 4 2 2 7 2" xfId="24601" xr:uid="{00000000-0005-0000-0000-00001A600000}"/>
    <cellStyle name="Note 2 4 2 2 8" xfId="24602" xr:uid="{00000000-0005-0000-0000-00001B600000}"/>
    <cellStyle name="Note 2 4 2 2 8 2" xfId="24603" xr:uid="{00000000-0005-0000-0000-00001C600000}"/>
    <cellStyle name="Note 2 4 2 2 9" xfId="24604" xr:uid="{00000000-0005-0000-0000-00001D600000}"/>
    <cellStyle name="Note 2 4 2 3" xfId="24605" xr:uid="{00000000-0005-0000-0000-00001E600000}"/>
    <cellStyle name="Note 2 4 2 3 2" xfId="24606" xr:uid="{00000000-0005-0000-0000-00001F600000}"/>
    <cellStyle name="Note 2 4 2 3 3" xfId="24607" xr:uid="{00000000-0005-0000-0000-000020600000}"/>
    <cellStyle name="Note 2 4 2 3 3 2" xfId="24608" xr:uid="{00000000-0005-0000-0000-000021600000}"/>
    <cellStyle name="Note 2 4 2 3 3 3" xfId="24609" xr:uid="{00000000-0005-0000-0000-000022600000}"/>
    <cellStyle name="Note 2 4 2 3 4" xfId="24610" xr:uid="{00000000-0005-0000-0000-000023600000}"/>
    <cellStyle name="Note 2 4 2 3 4 2" xfId="24611" xr:uid="{00000000-0005-0000-0000-000024600000}"/>
    <cellStyle name="Note 2 4 2 3 4 2 2" xfId="24612" xr:uid="{00000000-0005-0000-0000-000025600000}"/>
    <cellStyle name="Note 2 4 2 3 4 3" xfId="24613" xr:uid="{00000000-0005-0000-0000-000026600000}"/>
    <cellStyle name="Note 2 4 2 3 5" xfId="24614" xr:uid="{00000000-0005-0000-0000-000027600000}"/>
    <cellStyle name="Note 2 4 2 3 5 2" xfId="24615" xr:uid="{00000000-0005-0000-0000-000028600000}"/>
    <cellStyle name="Note 2 4 2 3 5 2 2" xfId="24616" xr:uid="{00000000-0005-0000-0000-000029600000}"/>
    <cellStyle name="Note 2 4 2 3 5 3" xfId="24617" xr:uid="{00000000-0005-0000-0000-00002A600000}"/>
    <cellStyle name="Note 2 4 2 3 6" xfId="24618" xr:uid="{00000000-0005-0000-0000-00002B600000}"/>
    <cellStyle name="Note 2 4 2 3 6 2" xfId="24619" xr:uid="{00000000-0005-0000-0000-00002C600000}"/>
    <cellStyle name="Note 2 4 2 3 6 2 2" xfId="24620" xr:uid="{00000000-0005-0000-0000-00002D600000}"/>
    <cellStyle name="Note 2 4 2 3 6 3" xfId="24621" xr:uid="{00000000-0005-0000-0000-00002E600000}"/>
    <cellStyle name="Note 2 4 2 3 7" xfId="24622" xr:uid="{00000000-0005-0000-0000-00002F600000}"/>
    <cellStyle name="Note 2 4 2 3 7 2" xfId="24623" xr:uid="{00000000-0005-0000-0000-000030600000}"/>
    <cellStyle name="Note 2 4 2 3 8" xfId="24624" xr:uid="{00000000-0005-0000-0000-000031600000}"/>
    <cellStyle name="Note 2 4 2 3 8 2" xfId="24625" xr:uid="{00000000-0005-0000-0000-000032600000}"/>
    <cellStyle name="Note 2 4 2 3 9" xfId="24626" xr:uid="{00000000-0005-0000-0000-000033600000}"/>
    <cellStyle name="Note 2 4 2 4" xfId="24627" xr:uid="{00000000-0005-0000-0000-000034600000}"/>
    <cellStyle name="Note 2 4 2 4 2" xfId="24628" xr:uid="{00000000-0005-0000-0000-000035600000}"/>
    <cellStyle name="Note 2 4 2 4 3" xfId="24629" xr:uid="{00000000-0005-0000-0000-000036600000}"/>
    <cellStyle name="Note 2 4 2 4 3 2" xfId="24630" xr:uid="{00000000-0005-0000-0000-000037600000}"/>
    <cellStyle name="Note 2 4 2 4 3 2 2" xfId="24631" xr:uid="{00000000-0005-0000-0000-000038600000}"/>
    <cellStyle name="Note 2 4 2 4 3 3" xfId="24632" xr:uid="{00000000-0005-0000-0000-000039600000}"/>
    <cellStyle name="Note 2 4 2 4 4" xfId="24633" xr:uid="{00000000-0005-0000-0000-00003A600000}"/>
    <cellStyle name="Note 2 4 2 4 4 2" xfId="24634" xr:uid="{00000000-0005-0000-0000-00003B600000}"/>
    <cellStyle name="Note 2 4 2 4 4 2 2" xfId="24635" xr:uid="{00000000-0005-0000-0000-00003C600000}"/>
    <cellStyle name="Note 2 4 2 4 4 3" xfId="24636" xr:uid="{00000000-0005-0000-0000-00003D600000}"/>
    <cellStyle name="Note 2 4 2 4 5" xfId="24637" xr:uid="{00000000-0005-0000-0000-00003E600000}"/>
    <cellStyle name="Note 2 4 2 4 5 2" xfId="24638" xr:uid="{00000000-0005-0000-0000-00003F600000}"/>
    <cellStyle name="Note 2 4 2 4 5 2 2" xfId="24639" xr:uid="{00000000-0005-0000-0000-000040600000}"/>
    <cellStyle name="Note 2 4 2 4 5 3" xfId="24640" xr:uid="{00000000-0005-0000-0000-000041600000}"/>
    <cellStyle name="Note 2 4 2 4 6" xfId="24641" xr:uid="{00000000-0005-0000-0000-000042600000}"/>
    <cellStyle name="Note 2 4 2 4 6 2" xfId="24642" xr:uid="{00000000-0005-0000-0000-000043600000}"/>
    <cellStyle name="Note 2 4 2 4 7" xfId="24643" xr:uid="{00000000-0005-0000-0000-000044600000}"/>
    <cellStyle name="Note 2 4 2 4 7 2" xfId="24644" xr:uid="{00000000-0005-0000-0000-000045600000}"/>
    <cellStyle name="Note 2 4 2 4 8" xfId="24645" xr:uid="{00000000-0005-0000-0000-000046600000}"/>
    <cellStyle name="Note 2 4 2 4 9" xfId="24646" xr:uid="{00000000-0005-0000-0000-000047600000}"/>
    <cellStyle name="Note 2 4 2 5" xfId="24647" xr:uid="{00000000-0005-0000-0000-000048600000}"/>
    <cellStyle name="Note 2 4 2 5 2" xfId="24648" xr:uid="{00000000-0005-0000-0000-000049600000}"/>
    <cellStyle name="Note 2 4 2 5 3" xfId="24649" xr:uid="{00000000-0005-0000-0000-00004A600000}"/>
    <cellStyle name="Note 2 4 2 6" xfId="24650" xr:uid="{00000000-0005-0000-0000-00004B600000}"/>
    <cellStyle name="Note 2 4 2 6 2" xfId="24651" xr:uid="{00000000-0005-0000-0000-00004C600000}"/>
    <cellStyle name="Note 2 4 2 6 2 2" xfId="24652" xr:uid="{00000000-0005-0000-0000-00004D600000}"/>
    <cellStyle name="Note 2 4 2 6 2 2 2" xfId="24653" xr:uid="{00000000-0005-0000-0000-00004E600000}"/>
    <cellStyle name="Note 2 4 2 6 2 3" xfId="24654" xr:uid="{00000000-0005-0000-0000-00004F600000}"/>
    <cellStyle name="Note 2 4 2 6 3" xfId="24655" xr:uid="{00000000-0005-0000-0000-000050600000}"/>
    <cellStyle name="Note 2 4 2 6 3 2" xfId="24656" xr:uid="{00000000-0005-0000-0000-000051600000}"/>
    <cellStyle name="Note 2 4 2 6 3 2 2" xfId="24657" xr:uid="{00000000-0005-0000-0000-000052600000}"/>
    <cellStyle name="Note 2 4 2 6 3 3" xfId="24658" xr:uid="{00000000-0005-0000-0000-000053600000}"/>
    <cellStyle name="Note 2 4 2 6 4" xfId="24659" xr:uid="{00000000-0005-0000-0000-000054600000}"/>
    <cellStyle name="Note 2 4 2 6 4 2" xfId="24660" xr:uid="{00000000-0005-0000-0000-000055600000}"/>
    <cellStyle name="Note 2 4 2 6 4 2 2" xfId="24661" xr:uid="{00000000-0005-0000-0000-000056600000}"/>
    <cellStyle name="Note 2 4 2 6 4 3" xfId="24662" xr:uid="{00000000-0005-0000-0000-000057600000}"/>
    <cellStyle name="Note 2 4 2 6 5" xfId="24663" xr:uid="{00000000-0005-0000-0000-000058600000}"/>
    <cellStyle name="Note 2 4 2 6 5 2" xfId="24664" xr:uid="{00000000-0005-0000-0000-000059600000}"/>
    <cellStyle name="Note 2 4 2 6 6" xfId="24665" xr:uid="{00000000-0005-0000-0000-00005A600000}"/>
    <cellStyle name="Note 2 4 2 6 6 2" xfId="24666" xr:uid="{00000000-0005-0000-0000-00005B600000}"/>
    <cellStyle name="Note 2 4 2 6 7" xfId="24667" xr:uid="{00000000-0005-0000-0000-00005C600000}"/>
    <cellStyle name="Note 2 4 2 7" xfId="24668" xr:uid="{00000000-0005-0000-0000-00005D600000}"/>
    <cellStyle name="Note 2 4 2 7 2" xfId="24669" xr:uid="{00000000-0005-0000-0000-00005E600000}"/>
    <cellStyle name="Note 2 4 2 7 2 2" xfId="24670" xr:uid="{00000000-0005-0000-0000-00005F600000}"/>
    <cellStyle name="Note 2 4 2 7 3" xfId="24671" xr:uid="{00000000-0005-0000-0000-000060600000}"/>
    <cellStyle name="Note 2 4 2 8" xfId="24672" xr:uid="{00000000-0005-0000-0000-000061600000}"/>
    <cellStyle name="Note 2 4 2 8 2" xfId="24673" xr:uid="{00000000-0005-0000-0000-000062600000}"/>
    <cellStyle name="Note 2 4 2 8 2 2" xfId="24674" xr:uid="{00000000-0005-0000-0000-000063600000}"/>
    <cellStyle name="Note 2 4 2 8 3" xfId="24675" xr:uid="{00000000-0005-0000-0000-000064600000}"/>
    <cellStyle name="Note 2 4 3" xfId="24676" xr:uid="{00000000-0005-0000-0000-000065600000}"/>
    <cellStyle name="Note 2 4 3 10" xfId="24677" xr:uid="{00000000-0005-0000-0000-000066600000}"/>
    <cellStyle name="Note 2 4 3 2" xfId="24678" xr:uid="{00000000-0005-0000-0000-000067600000}"/>
    <cellStyle name="Note 2 4 3 2 2" xfId="24679" xr:uid="{00000000-0005-0000-0000-000068600000}"/>
    <cellStyle name="Note 2 4 3 2 3" xfId="24680" xr:uid="{00000000-0005-0000-0000-000069600000}"/>
    <cellStyle name="Note 2 4 3 2 3 2" xfId="24681" xr:uid="{00000000-0005-0000-0000-00006A600000}"/>
    <cellStyle name="Note 2 4 3 2 3 3" xfId="24682" xr:uid="{00000000-0005-0000-0000-00006B600000}"/>
    <cellStyle name="Note 2 4 3 2 4" xfId="24683" xr:uid="{00000000-0005-0000-0000-00006C600000}"/>
    <cellStyle name="Note 2 4 3 2 4 2" xfId="24684" xr:uid="{00000000-0005-0000-0000-00006D600000}"/>
    <cellStyle name="Note 2 4 3 2 4 2 2" xfId="24685" xr:uid="{00000000-0005-0000-0000-00006E600000}"/>
    <cellStyle name="Note 2 4 3 2 4 3" xfId="24686" xr:uid="{00000000-0005-0000-0000-00006F600000}"/>
    <cellStyle name="Note 2 4 3 2 5" xfId="24687" xr:uid="{00000000-0005-0000-0000-000070600000}"/>
    <cellStyle name="Note 2 4 3 2 5 2" xfId="24688" xr:uid="{00000000-0005-0000-0000-000071600000}"/>
    <cellStyle name="Note 2 4 3 2 5 2 2" xfId="24689" xr:uid="{00000000-0005-0000-0000-000072600000}"/>
    <cellStyle name="Note 2 4 3 2 5 3" xfId="24690" xr:uid="{00000000-0005-0000-0000-000073600000}"/>
    <cellStyle name="Note 2 4 3 2 6" xfId="24691" xr:uid="{00000000-0005-0000-0000-000074600000}"/>
    <cellStyle name="Note 2 4 3 2 6 2" xfId="24692" xr:uid="{00000000-0005-0000-0000-000075600000}"/>
    <cellStyle name="Note 2 4 3 2 6 2 2" xfId="24693" xr:uid="{00000000-0005-0000-0000-000076600000}"/>
    <cellStyle name="Note 2 4 3 2 6 3" xfId="24694" xr:uid="{00000000-0005-0000-0000-000077600000}"/>
    <cellStyle name="Note 2 4 3 2 7" xfId="24695" xr:uid="{00000000-0005-0000-0000-000078600000}"/>
    <cellStyle name="Note 2 4 3 2 7 2" xfId="24696" xr:uid="{00000000-0005-0000-0000-000079600000}"/>
    <cellStyle name="Note 2 4 3 2 8" xfId="24697" xr:uid="{00000000-0005-0000-0000-00007A600000}"/>
    <cellStyle name="Note 2 4 3 2 8 2" xfId="24698" xr:uid="{00000000-0005-0000-0000-00007B600000}"/>
    <cellStyle name="Note 2 4 3 2 9" xfId="24699" xr:uid="{00000000-0005-0000-0000-00007C600000}"/>
    <cellStyle name="Note 2 4 3 3" xfId="24700" xr:uid="{00000000-0005-0000-0000-00007D600000}"/>
    <cellStyle name="Note 2 4 3 4" xfId="24701" xr:uid="{00000000-0005-0000-0000-00007E600000}"/>
    <cellStyle name="Note 2 4 3 4 2" xfId="24702" xr:uid="{00000000-0005-0000-0000-00007F600000}"/>
    <cellStyle name="Note 2 4 3 4 3" xfId="24703" xr:uid="{00000000-0005-0000-0000-000080600000}"/>
    <cellStyle name="Note 2 4 3 5" xfId="24704" xr:uid="{00000000-0005-0000-0000-000081600000}"/>
    <cellStyle name="Note 2 4 3 5 2" xfId="24705" xr:uid="{00000000-0005-0000-0000-000082600000}"/>
    <cellStyle name="Note 2 4 3 5 2 2" xfId="24706" xr:uid="{00000000-0005-0000-0000-000083600000}"/>
    <cellStyle name="Note 2 4 3 5 3" xfId="24707" xr:uid="{00000000-0005-0000-0000-000084600000}"/>
    <cellStyle name="Note 2 4 3 6" xfId="24708" xr:uid="{00000000-0005-0000-0000-000085600000}"/>
    <cellStyle name="Note 2 4 3 6 2" xfId="24709" xr:uid="{00000000-0005-0000-0000-000086600000}"/>
    <cellStyle name="Note 2 4 3 6 2 2" xfId="24710" xr:uid="{00000000-0005-0000-0000-000087600000}"/>
    <cellStyle name="Note 2 4 3 6 3" xfId="24711" xr:uid="{00000000-0005-0000-0000-000088600000}"/>
    <cellStyle name="Note 2 4 3 7" xfId="24712" xr:uid="{00000000-0005-0000-0000-000089600000}"/>
    <cellStyle name="Note 2 4 3 7 2" xfId="24713" xr:uid="{00000000-0005-0000-0000-00008A600000}"/>
    <cellStyle name="Note 2 4 3 7 2 2" xfId="24714" xr:uid="{00000000-0005-0000-0000-00008B600000}"/>
    <cellStyle name="Note 2 4 3 7 3" xfId="24715" xr:uid="{00000000-0005-0000-0000-00008C600000}"/>
    <cellStyle name="Note 2 4 3 8" xfId="24716" xr:uid="{00000000-0005-0000-0000-00008D600000}"/>
    <cellStyle name="Note 2 4 3 8 2" xfId="24717" xr:uid="{00000000-0005-0000-0000-00008E600000}"/>
    <cellStyle name="Note 2 4 3 9" xfId="24718" xr:uid="{00000000-0005-0000-0000-00008F600000}"/>
    <cellStyle name="Note 2 4 3 9 2" xfId="24719" xr:uid="{00000000-0005-0000-0000-000090600000}"/>
    <cellStyle name="Note 2 4 4" xfId="24720" xr:uid="{00000000-0005-0000-0000-000091600000}"/>
    <cellStyle name="Note 2 4 4 2" xfId="24721" xr:uid="{00000000-0005-0000-0000-000092600000}"/>
    <cellStyle name="Note 2 4 4 2 10" xfId="24722" xr:uid="{00000000-0005-0000-0000-000093600000}"/>
    <cellStyle name="Note 2 4 4 2 2" xfId="24723" xr:uid="{00000000-0005-0000-0000-000094600000}"/>
    <cellStyle name="Note 2 4 4 2 3" xfId="24724" xr:uid="{00000000-0005-0000-0000-000095600000}"/>
    <cellStyle name="Note 2 4 4 2 4" xfId="24725" xr:uid="{00000000-0005-0000-0000-000096600000}"/>
    <cellStyle name="Note 2 4 4 2 4 2" xfId="24726" xr:uid="{00000000-0005-0000-0000-000097600000}"/>
    <cellStyle name="Note 2 4 4 2 4 2 2" xfId="24727" xr:uid="{00000000-0005-0000-0000-000098600000}"/>
    <cellStyle name="Note 2 4 4 2 4 3" xfId="24728" xr:uid="{00000000-0005-0000-0000-000099600000}"/>
    <cellStyle name="Note 2 4 4 2 5" xfId="24729" xr:uid="{00000000-0005-0000-0000-00009A600000}"/>
    <cellStyle name="Note 2 4 4 2 5 2" xfId="24730" xr:uid="{00000000-0005-0000-0000-00009B600000}"/>
    <cellStyle name="Note 2 4 4 2 5 2 2" xfId="24731" xr:uid="{00000000-0005-0000-0000-00009C600000}"/>
    <cellStyle name="Note 2 4 4 2 5 3" xfId="24732" xr:uid="{00000000-0005-0000-0000-00009D600000}"/>
    <cellStyle name="Note 2 4 4 2 6" xfId="24733" xr:uid="{00000000-0005-0000-0000-00009E600000}"/>
    <cellStyle name="Note 2 4 4 2 6 2" xfId="24734" xr:uid="{00000000-0005-0000-0000-00009F600000}"/>
    <cellStyle name="Note 2 4 4 2 6 2 2" xfId="24735" xr:uid="{00000000-0005-0000-0000-0000A0600000}"/>
    <cellStyle name="Note 2 4 4 2 6 3" xfId="24736" xr:uid="{00000000-0005-0000-0000-0000A1600000}"/>
    <cellStyle name="Note 2 4 4 2 7" xfId="24737" xr:uid="{00000000-0005-0000-0000-0000A2600000}"/>
    <cellStyle name="Note 2 4 4 2 7 2" xfId="24738" xr:uid="{00000000-0005-0000-0000-0000A3600000}"/>
    <cellStyle name="Note 2 4 4 2 8" xfId="24739" xr:uid="{00000000-0005-0000-0000-0000A4600000}"/>
    <cellStyle name="Note 2 4 4 2 8 2" xfId="24740" xr:uid="{00000000-0005-0000-0000-0000A5600000}"/>
    <cellStyle name="Note 2 4 4 2 9" xfId="24741" xr:uid="{00000000-0005-0000-0000-0000A6600000}"/>
    <cellStyle name="Note 2 4 4 3" xfId="24742" xr:uid="{00000000-0005-0000-0000-0000A7600000}"/>
    <cellStyle name="Note 2 4 4 4" xfId="24743" xr:uid="{00000000-0005-0000-0000-0000A8600000}"/>
    <cellStyle name="Note 2 4 4 4 2" xfId="24744" xr:uid="{00000000-0005-0000-0000-0000A9600000}"/>
    <cellStyle name="Note 2 4 4 4 2 2" xfId="24745" xr:uid="{00000000-0005-0000-0000-0000AA600000}"/>
    <cellStyle name="Note 2 4 4 4 3" xfId="24746" xr:uid="{00000000-0005-0000-0000-0000AB600000}"/>
    <cellStyle name="Note 2 4 4 5" xfId="24747" xr:uid="{00000000-0005-0000-0000-0000AC600000}"/>
    <cellStyle name="Note 2 4 4 5 2" xfId="24748" xr:uid="{00000000-0005-0000-0000-0000AD600000}"/>
    <cellStyle name="Note 2 4 4 5 2 2" xfId="24749" xr:uid="{00000000-0005-0000-0000-0000AE600000}"/>
    <cellStyle name="Note 2 4 4 5 3" xfId="24750" xr:uid="{00000000-0005-0000-0000-0000AF600000}"/>
    <cellStyle name="Note 2 4 5" xfId="24751" xr:uid="{00000000-0005-0000-0000-0000B0600000}"/>
    <cellStyle name="Note 2 4 5 2" xfId="24752" xr:uid="{00000000-0005-0000-0000-0000B1600000}"/>
    <cellStyle name="Note 2 4 5 3" xfId="24753" xr:uid="{00000000-0005-0000-0000-0000B2600000}"/>
    <cellStyle name="Note 2 4 5 3 2" xfId="24754" xr:uid="{00000000-0005-0000-0000-0000B3600000}"/>
    <cellStyle name="Note 2 4 5 3 3" xfId="24755" xr:uid="{00000000-0005-0000-0000-0000B4600000}"/>
    <cellStyle name="Note 2 4 5 4" xfId="24756" xr:uid="{00000000-0005-0000-0000-0000B5600000}"/>
    <cellStyle name="Note 2 4 5 4 2" xfId="24757" xr:uid="{00000000-0005-0000-0000-0000B6600000}"/>
    <cellStyle name="Note 2 4 5 4 2 2" xfId="24758" xr:uid="{00000000-0005-0000-0000-0000B7600000}"/>
    <cellStyle name="Note 2 4 5 4 3" xfId="24759" xr:uid="{00000000-0005-0000-0000-0000B8600000}"/>
    <cellStyle name="Note 2 4 5 5" xfId="24760" xr:uid="{00000000-0005-0000-0000-0000B9600000}"/>
    <cellStyle name="Note 2 4 5 5 2" xfId="24761" xr:uid="{00000000-0005-0000-0000-0000BA600000}"/>
    <cellStyle name="Note 2 4 5 5 2 2" xfId="24762" xr:uid="{00000000-0005-0000-0000-0000BB600000}"/>
    <cellStyle name="Note 2 4 5 5 3" xfId="24763" xr:uid="{00000000-0005-0000-0000-0000BC600000}"/>
    <cellStyle name="Note 2 4 5 6" xfId="24764" xr:uid="{00000000-0005-0000-0000-0000BD600000}"/>
    <cellStyle name="Note 2 4 5 6 2" xfId="24765" xr:uid="{00000000-0005-0000-0000-0000BE600000}"/>
    <cellStyle name="Note 2 4 5 6 2 2" xfId="24766" xr:uid="{00000000-0005-0000-0000-0000BF600000}"/>
    <cellStyle name="Note 2 4 5 6 3" xfId="24767" xr:uid="{00000000-0005-0000-0000-0000C0600000}"/>
    <cellStyle name="Note 2 4 5 7" xfId="24768" xr:uid="{00000000-0005-0000-0000-0000C1600000}"/>
    <cellStyle name="Note 2 4 5 7 2" xfId="24769" xr:uid="{00000000-0005-0000-0000-0000C2600000}"/>
    <cellStyle name="Note 2 4 5 8" xfId="24770" xr:uid="{00000000-0005-0000-0000-0000C3600000}"/>
    <cellStyle name="Note 2 4 5 8 2" xfId="24771" xr:uid="{00000000-0005-0000-0000-0000C4600000}"/>
    <cellStyle name="Note 2 4 5 9" xfId="24772" xr:uid="{00000000-0005-0000-0000-0000C5600000}"/>
    <cellStyle name="Note 2 4 6" xfId="24773" xr:uid="{00000000-0005-0000-0000-0000C6600000}"/>
    <cellStyle name="Note 2 4 6 2" xfId="24774" xr:uid="{00000000-0005-0000-0000-0000C7600000}"/>
    <cellStyle name="Note 2 4 6 3" xfId="24775" xr:uid="{00000000-0005-0000-0000-0000C8600000}"/>
    <cellStyle name="Note 2 4 7" xfId="24776" xr:uid="{00000000-0005-0000-0000-0000C9600000}"/>
    <cellStyle name="Note 2 4 8" xfId="24777" xr:uid="{00000000-0005-0000-0000-0000CA600000}"/>
    <cellStyle name="Note 2 4 8 2" xfId="24778" xr:uid="{00000000-0005-0000-0000-0000CB600000}"/>
    <cellStyle name="Note 2 4 8 2 2" xfId="24779" xr:uid="{00000000-0005-0000-0000-0000CC600000}"/>
    <cellStyle name="Note 2 4 8 3" xfId="24780" xr:uid="{00000000-0005-0000-0000-0000CD600000}"/>
    <cellStyle name="Note 2 4 8 4" xfId="24781" xr:uid="{00000000-0005-0000-0000-0000CE600000}"/>
    <cellStyle name="Note 2 4 8 5" xfId="24782" xr:uid="{00000000-0005-0000-0000-0000CF600000}"/>
    <cellStyle name="Note 2 4 9" xfId="24783" xr:uid="{00000000-0005-0000-0000-0000D0600000}"/>
    <cellStyle name="Note 2 4 9 2" xfId="24784" xr:uid="{00000000-0005-0000-0000-0000D1600000}"/>
    <cellStyle name="Note 2 4 9 2 2" xfId="24785" xr:uid="{00000000-0005-0000-0000-0000D2600000}"/>
    <cellStyle name="Note 2 4 9 3" xfId="24786" xr:uid="{00000000-0005-0000-0000-0000D3600000}"/>
    <cellStyle name="Note 2 5" xfId="24787" xr:uid="{00000000-0005-0000-0000-0000D4600000}"/>
    <cellStyle name="Note 2 5 10" xfId="24788" xr:uid="{00000000-0005-0000-0000-0000D5600000}"/>
    <cellStyle name="Note 2 5 10 2" xfId="24789" xr:uid="{00000000-0005-0000-0000-0000D6600000}"/>
    <cellStyle name="Note 2 5 10 2 2" xfId="24790" xr:uid="{00000000-0005-0000-0000-0000D7600000}"/>
    <cellStyle name="Note 2 5 10 3" xfId="24791" xr:uid="{00000000-0005-0000-0000-0000D8600000}"/>
    <cellStyle name="Note 2 5 11" xfId="24792" xr:uid="{00000000-0005-0000-0000-0000D9600000}"/>
    <cellStyle name="Note 2 5 11 2" xfId="24793" xr:uid="{00000000-0005-0000-0000-0000DA600000}"/>
    <cellStyle name="Note 2 5 12" xfId="24794" xr:uid="{00000000-0005-0000-0000-0000DB600000}"/>
    <cellStyle name="Note 2 5 12 2" xfId="24795" xr:uid="{00000000-0005-0000-0000-0000DC600000}"/>
    <cellStyle name="Note 2 5 13" xfId="24796" xr:uid="{00000000-0005-0000-0000-0000DD600000}"/>
    <cellStyle name="Note 2 5 14" xfId="24797" xr:uid="{00000000-0005-0000-0000-0000DE600000}"/>
    <cellStyle name="Note 2 5 15" xfId="24798" xr:uid="{00000000-0005-0000-0000-0000DF600000}"/>
    <cellStyle name="Note 2 5 2" xfId="24799" xr:uid="{00000000-0005-0000-0000-0000E0600000}"/>
    <cellStyle name="Note 2 5 2 2" xfId="24800" xr:uid="{00000000-0005-0000-0000-0000E1600000}"/>
    <cellStyle name="Note 2 5 2 2 2" xfId="24801" xr:uid="{00000000-0005-0000-0000-0000E2600000}"/>
    <cellStyle name="Note 2 5 2 2 3" xfId="24802" xr:uid="{00000000-0005-0000-0000-0000E3600000}"/>
    <cellStyle name="Note 2 5 2 2 3 2" xfId="24803" xr:uid="{00000000-0005-0000-0000-0000E4600000}"/>
    <cellStyle name="Note 2 5 2 2 3 3" xfId="24804" xr:uid="{00000000-0005-0000-0000-0000E5600000}"/>
    <cellStyle name="Note 2 5 2 2 4" xfId="24805" xr:uid="{00000000-0005-0000-0000-0000E6600000}"/>
    <cellStyle name="Note 2 5 2 2 4 2" xfId="24806" xr:uid="{00000000-0005-0000-0000-0000E7600000}"/>
    <cellStyle name="Note 2 5 2 2 4 2 2" xfId="24807" xr:uid="{00000000-0005-0000-0000-0000E8600000}"/>
    <cellStyle name="Note 2 5 2 2 4 3" xfId="24808" xr:uid="{00000000-0005-0000-0000-0000E9600000}"/>
    <cellStyle name="Note 2 5 2 2 5" xfId="24809" xr:uid="{00000000-0005-0000-0000-0000EA600000}"/>
    <cellStyle name="Note 2 5 2 2 5 2" xfId="24810" xr:uid="{00000000-0005-0000-0000-0000EB600000}"/>
    <cellStyle name="Note 2 5 2 2 5 2 2" xfId="24811" xr:uid="{00000000-0005-0000-0000-0000EC600000}"/>
    <cellStyle name="Note 2 5 2 2 5 3" xfId="24812" xr:uid="{00000000-0005-0000-0000-0000ED600000}"/>
    <cellStyle name="Note 2 5 2 2 6" xfId="24813" xr:uid="{00000000-0005-0000-0000-0000EE600000}"/>
    <cellStyle name="Note 2 5 2 2 6 2" xfId="24814" xr:uid="{00000000-0005-0000-0000-0000EF600000}"/>
    <cellStyle name="Note 2 5 2 2 6 2 2" xfId="24815" xr:uid="{00000000-0005-0000-0000-0000F0600000}"/>
    <cellStyle name="Note 2 5 2 2 6 3" xfId="24816" xr:uid="{00000000-0005-0000-0000-0000F1600000}"/>
    <cellStyle name="Note 2 5 2 2 7" xfId="24817" xr:uid="{00000000-0005-0000-0000-0000F2600000}"/>
    <cellStyle name="Note 2 5 2 2 7 2" xfId="24818" xr:uid="{00000000-0005-0000-0000-0000F3600000}"/>
    <cellStyle name="Note 2 5 2 2 8" xfId="24819" xr:uid="{00000000-0005-0000-0000-0000F4600000}"/>
    <cellStyle name="Note 2 5 2 2 8 2" xfId="24820" xr:uid="{00000000-0005-0000-0000-0000F5600000}"/>
    <cellStyle name="Note 2 5 2 2 9" xfId="24821" xr:uid="{00000000-0005-0000-0000-0000F6600000}"/>
    <cellStyle name="Note 2 5 2 3" xfId="24822" xr:uid="{00000000-0005-0000-0000-0000F7600000}"/>
    <cellStyle name="Note 2 5 2 3 2" xfId="24823" xr:uid="{00000000-0005-0000-0000-0000F8600000}"/>
    <cellStyle name="Note 2 5 2 3 3" xfId="24824" xr:uid="{00000000-0005-0000-0000-0000F9600000}"/>
    <cellStyle name="Note 2 5 2 3 3 2" xfId="24825" xr:uid="{00000000-0005-0000-0000-0000FA600000}"/>
    <cellStyle name="Note 2 5 2 3 3 3" xfId="24826" xr:uid="{00000000-0005-0000-0000-0000FB600000}"/>
    <cellStyle name="Note 2 5 2 3 4" xfId="24827" xr:uid="{00000000-0005-0000-0000-0000FC600000}"/>
    <cellStyle name="Note 2 5 2 3 4 2" xfId="24828" xr:uid="{00000000-0005-0000-0000-0000FD600000}"/>
    <cellStyle name="Note 2 5 2 3 4 2 2" xfId="24829" xr:uid="{00000000-0005-0000-0000-0000FE600000}"/>
    <cellStyle name="Note 2 5 2 3 4 3" xfId="24830" xr:uid="{00000000-0005-0000-0000-0000FF600000}"/>
    <cellStyle name="Note 2 5 2 3 5" xfId="24831" xr:uid="{00000000-0005-0000-0000-000000610000}"/>
    <cellStyle name="Note 2 5 2 3 5 2" xfId="24832" xr:uid="{00000000-0005-0000-0000-000001610000}"/>
    <cellStyle name="Note 2 5 2 3 5 2 2" xfId="24833" xr:uid="{00000000-0005-0000-0000-000002610000}"/>
    <cellStyle name="Note 2 5 2 3 5 3" xfId="24834" xr:uid="{00000000-0005-0000-0000-000003610000}"/>
    <cellStyle name="Note 2 5 2 3 6" xfId="24835" xr:uid="{00000000-0005-0000-0000-000004610000}"/>
    <cellStyle name="Note 2 5 2 3 6 2" xfId="24836" xr:uid="{00000000-0005-0000-0000-000005610000}"/>
    <cellStyle name="Note 2 5 2 3 6 2 2" xfId="24837" xr:uid="{00000000-0005-0000-0000-000006610000}"/>
    <cellStyle name="Note 2 5 2 3 6 3" xfId="24838" xr:uid="{00000000-0005-0000-0000-000007610000}"/>
    <cellStyle name="Note 2 5 2 3 7" xfId="24839" xr:uid="{00000000-0005-0000-0000-000008610000}"/>
    <cellStyle name="Note 2 5 2 3 7 2" xfId="24840" xr:uid="{00000000-0005-0000-0000-000009610000}"/>
    <cellStyle name="Note 2 5 2 3 8" xfId="24841" xr:uid="{00000000-0005-0000-0000-00000A610000}"/>
    <cellStyle name="Note 2 5 2 3 8 2" xfId="24842" xr:uid="{00000000-0005-0000-0000-00000B610000}"/>
    <cellStyle name="Note 2 5 2 3 9" xfId="24843" xr:uid="{00000000-0005-0000-0000-00000C610000}"/>
    <cellStyle name="Note 2 5 2 4" xfId="24844" xr:uid="{00000000-0005-0000-0000-00000D610000}"/>
    <cellStyle name="Note 2 5 2 4 2" xfId="24845" xr:uid="{00000000-0005-0000-0000-00000E610000}"/>
    <cellStyle name="Note 2 5 2 4 3" xfId="24846" xr:uid="{00000000-0005-0000-0000-00000F610000}"/>
    <cellStyle name="Note 2 5 2 4 3 2" xfId="24847" xr:uid="{00000000-0005-0000-0000-000010610000}"/>
    <cellStyle name="Note 2 5 2 4 3 2 2" xfId="24848" xr:uid="{00000000-0005-0000-0000-000011610000}"/>
    <cellStyle name="Note 2 5 2 4 3 3" xfId="24849" xr:uid="{00000000-0005-0000-0000-000012610000}"/>
    <cellStyle name="Note 2 5 2 4 4" xfId="24850" xr:uid="{00000000-0005-0000-0000-000013610000}"/>
    <cellStyle name="Note 2 5 2 4 4 2" xfId="24851" xr:uid="{00000000-0005-0000-0000-000014610000}"/>
    <cellStyle name="Note 2 5 2 4 4 2 2" xfId="24852" xr:uid="{00000000-0005-0000-0000-000015610000}"/>
    <cellStyle name="Note 2 5 2 4 4 3" xfId="24853" xr:uid="{00000000-0005-0000-0000-000016610000}"/>
    <cellStyle name="Note 2 5 2 4 5" xfId="24854" xr:uid="{00000000-0005-0000-0000-000017610000}"/>
    <cellStyle name="Note 2 5 2 4 5 2" xfId="24855" xr:uid="{00000000-0005-0000-0000-000018610000}"/>
    <cellStyle name="Note 2 5 2 4 5 2 2" xfId="24856" xr:uid="{00000000-0005-0000-0000-000019610000}"/>
    <cellStyle name="Note 2 5 2 4 5 3" xfId="24857" xr:uid="{00000000-0005-0000-0000-00001A610000}"/>
    <cellStyle name="Note 2 5 2 4 6" xfId="24858" xr:uid="{00000000-0005-0000-0000-00001B610000}"/>
    <cellStyle name="Note 2 5 2 4 6 2" xfId="24859" xr:uid="{00000000-0005-0000-0000-00001C610000}"/>
    <cellStyle name="Note 2 5 2 4 7" xfId="24860" xr:uid="{00000000-0005-0000-0000-00001D610000}"/>
    <cellStyle name="Note 2 5 2 4 7 2" xfId="24861" xr:uid="{00000000-0005-0000-0000-00001E610000}"/>
    <cellStyle name="Note 2 5 2 4 8" xfId="24862" xr:uid="{00000000-0005-0000-0000-00001F610000}"/>
    <cellStyle name="Note 2 5 2 4 9" xfId="24863" xr:uid="{00000000-0005-0000-0000-000020610000}"/>
    <cellStyle name="Note 2 5 2 5" xfId="24864" xr:uid="{00000000-0005-0000-0000-000021610000}"/>
    <cellStyle name="Note 2 5 2 5 2" xfId="24865" xr:uid="{00000000-0005-0000-0000-000022610000}"/>
    <cellStyle name="Note 2 5 2 5 3" xfId="24866" xr:uid="{00000000-0005-0000-0000-000023610000}"/>
    <cellStyle name="Note 2 5 2 6" xfId="24867" xr:uid="{00000000-0005-0000-0000-000024610000}"/>
    <cellStyle name="Note 2 5 2 6 2" xfId="24868" xr:uid="{00000000-0005-0000-0000-000025610000}"/>
    <cellStyle name="Note 2 5 2 6 2 2" xfId="24869" xr:uid="{00000000-0005-0000-0000-000026610000}"/>
    <cellStyle name="Note 2 5 2 6 2 2 2" xfId="24870" xr:uid="{00000000-0005-0000-0000-000027610000}"/>
    <cellStyle name="Note 2 5 2 6 2 3" xfId="24871" xr:uid="{00000000-0005-0000-0000-000028610000}"/>
    <cellStyle name="Note 2 5 2 6 3" xfId="24872" xr:uid="{00000000-0005-0000-0000-000029610000}"/>
    <cellStyle name="Note 2 5 2 6 3 2" xfId="24873" xr:uid="{00000000-0005-0000-0000-00002A610000}"/>
    <cellStyle name="Note 2 5 2 6 3 2 2" xfId="24874" xr:uid="{00000000-0005-0000-0000-00002B610000}"/>
    <cellStyle name="Note 2 5 2 6 3 3" xfId="24875" xr:uid="{00000000-0005-0000-0000-00002C610000}"/>
    <cellStyle name="Note 2 5 2 6 4" xfId="24876" xr:uid="{00000000-0005-0000-0000-00002D610000}"/>
    <cellStyle name="Note 2 5 2 6 4 2" xfId="24877" xr:uid="{00000000-0005-0000-0000-00002E610000}"/>
    <cellStyle name="Note 2 5 2 6 4 2 2" xfId="24878" xr:uid="{00000000-0005-0000-0000-00002F610000}"/>
    <cellStyle name="Note 2 5 2 6 4 3" xfId="24879" xr:uid="{00000000-0005-0000-0000-000030610000}"/>
    <cellStyle name="Note 2 5 2 6 5" xfId="24880" xr:uid="{00000000-0005-0000-0000-000031610000}"/>
    <cellStyle name="Note 2 5 2 6 5 2" xfId="24881" xr:uid="{00000000-0005-0000-0000-000032610000}"/>
    <cellStyle name="Note 2 5 2 6 6" xfId="24882" xr:uid="{00000000-0005-0000-0000-000033610000}"/>
    <cellStyle name="Note 2 5 2 6 6 2" xfId="24883" xr:uid="{00000000-0005-0000-0000-000034610000}"/>
    <cellStyle name="Note 2 5 2 6 7" xfId="24884" xr:uid="{00000000-0005-0000-0000-000035610000}"/>
    <cellStyle name="Note 2 5 2 7" xfId="24885" xr:uid="{00000000-0005-0000-0000-000036610000}"/>
    <cellStyle name="Note 2 5 2 7 2" xfId="24886" xr:uid="{00000000-0005-0000-0000-000037610000}"/>
    <cellStyle name="Note 2 5 2 7 2 2" xfId="24887" xr:uid="{00000000-0005-0000-0000-000038610000}"/>
    <cellStyle name="Note 2 5 2 7 3" xfId="24888" xr:uid="{00000000-0005-0000-0000-000039610000}"/>
    <cellStyle name="Note 2 5 2 8" xfId="24889" xr:uid="{00000000-0005-0000-0000-00003A610000}"/>
    <cellStyle name="Note 2 5 2 8 2" xfId="24890" xr:uid="{00000000-0005-0000-0000-00003B610000}"/>
    <cellStyle name="Note 2 5 2 8 2 2" xfId="24891" xr:uid="{00000000-0005-0000-0000-00003C610000}"/>
    <cellStyle name="Note 2 5 2 8 3" xfId="24892" xr:uid="{00000000-0005-0000-0000-00003D610000}"/>
    <cellStyle name="Note 2 5 3" xfId="24893" xr:uid="{00000000-0005-0000-0000-00003E610000}"/>
    <cellStyle name="Note 2 5 3 10" xfId="24894" xr:uid="{00000000-0005-0000-0000-00003F610000}"/>
    <cellStyle name="Note 2 5 3 2" xfId="24895" xr:uid="{00000000-0005-0000-0000-000040610000}"/>
    <cellStyle name="Note 2 5 3 2 2" xfId="24896" xr:uid="{00000000-0005-0000-0000-000041610000}"/>
    <cellStyle name="Note 2 5 3 2 3" xfId="24897" xr:uid="{00000000-0005-0000-0000-000042610000}"/>
    <cellStyle name="Note 2 5 3 2 3 2" xfId="24898" xr:uid="{00000000-0005-0000-0000-000043610000}"/>
    <cellStyle name="Note 2 5 3 2 3 3" xfId="24899" xr:uid="{00000000-0005-0000-0000-000044610000}"/>
    <cellStyle name="Note 2 5 3 2 4" xfId="24900" xr:uid="{00000000-0005-0000-0000-000045610000}"/>
    <cellStyle name="Note 2 5 3 2 4 2" xfId="24901" xr:uid="{00000000-0005-0000-0000-000046610000}"/>
    <cellStyle name="Note 2 5 3 2 4 2 2" xfId="24902" xr:uid="{00000000-0005-0000-0000-000047610000}"/>
    <cellStyle name="Note 2 5 3 2 4 3" xfId="24903" xr:uid="{00000000-0005-0000-0000-000048610000}"/>
    <cellStyle name="Note 2 5 3 2 5" xfId="24904" xr:uid="{00000000-0005-0000-0000-000049610000}"/>
    <cellStyle name="Note 2 5 3 2 5 2" xfId="24905" xr:uid="{00000000-0005-0000-0000-00004A610000}"/>
    <cellStyle name="Note 2 5 3 2 5 2 2" xfId="24906" xr:uid="{00000000-0005-0000-0000-00004B610000}"/>
    <cellStyle name="Note 2 5 3 2 5 3" xfId="24907" xr:uid="{00000000-0005-0000-0000-00004C610000}"/>
    <cellStyle name="Note 2 5 3 2 6" xfId="24908" xr:uid="{00000000-0005-0000-0000-00004D610000}"/>
    <cellStyle name="Note 2 5 3 2 6 2" xfId="24909" xr:uid="{00000000-0005-0000-0000-00004E610000}"/>
    <cellStyle name="Note 2 5 3 2 6 2 2" xfId="24910" xr:uid="{00000000-0005-0000-0000-00004F610000}"/>
    <cellStyle name="Note 2 5 3 2 6 3" xfId="24911" xr:uid="{00000000-0005-0000-0000-000050610000}"/>
    <cellStyle name="Note 2 5 3 2 7" xfId="24912" xr:uid="{00000000-0005-0000-0000-000051610000}"/>
    <cellStyle name="Note 2 5 3 2 7 2" xfId="24913" xr:uid="{00000000-0005-0000-0000-000052610000}"/>
    <cellStyle name="Note 2 5 3 2 8" xfId="24914" xr:uid="{00000000-0005-0000-0000-000053610000}"/>
    <cellStyle name="Note 2 5 3 2 8 2" xfId="24915" xr:uid="{00000000-0005-0000-0000-000054610000}"/>
    <cellStyle name="Note 2 5 3 2 9" xfId="24916" xr:uid="{00000000-0005-0000-0000-000055610000}"/>
    <cellStyle name="Note 2 5 3 3" xfId="24917" xr:uid="{00000000-0005-0000-0000-000056610000}"/>
    <cellStyle name="Note 2 5 3 4" xfId="24918" xr:uid="{00000000-0005-0000-0000-000057610000}"/>
    <cellStyle name="Note 2 5 3 4 2" xfId="24919" xr:uid="{00000000-0005-0000-0000-000058610000}"/>
    <cellStyle name="Note 2 5 3 4 3" xfId="24920" xr:uid="{00000000-0005-0000-0000-000059610000}"/>
    <cellStyle name="Note 2 5 3 5" xfId="24921" xr:uid="{00000000-0005-0000-0000-00005A610000}"/>
    <cellStyle name="Note 2 5 3 5 2" xfId="24922" xr:uid="{00000000-0005-0000-0000-00005B610000}"/>
    <cellStyle name="Note 2 5 3 5 2 2" xfId="24923" xr:uid="{00000000-0005-0000-0000-00005C610000}"/>
    <cellStyle name="Note 2 5 3 5 3" xfId="24924" xr:uid="{00000000-0005-0000-0000-00005D610000}"/>
    <cellStyle name="Note 2 5 3 6" xfId="24925" xr:uid="{00000000-0005-0000-0000-00005E610000}"/>
    <cellStyle name="Note 2 5 3 6 2" xfId="24926" xr:uid="{00000000-0005-0000-0000-00005F610000}"/>
    <cellStyle name="Note 2 5 3 6 2 2" xfId="24927" xr:uid="{00000000-0005-0000-0000-000060610000}"/>
    <cellStyle name="Note 2 5 3 6 3" xfId="24928" xr:uid="{00000000-0005-0000-0000-000061610000}"/>
    <cellStyle name="Note 2 5 3 7" xfId="24929" xr:uid="{00000000-0005-0000-0000-000062610000}"/>
    <cellStyle name="Note 2 5 3 7 2" xfId="24930" xr:uid="{00000000-0005-0000-0000-000063610000}"/>
    <cellStyle name="Note 2 5 3 7 2 2" xfId="24931" xr:uid="{00000000-0005-0000-0000-000064610000}"/>
    <cellStyle name="Note 2 5 3 7 3" xfId="24932" xr:uid="{00000000-0005-0000-0000-000065610000}"/>
    <cellStyle name="Note 2 5 3 8" xfId="24933" xr:uid="{00000000-0005-0000-0000-000066610000}"/>
    <cellStyle name="Note 2 5 3 8 2" xfId="24934" xr:uid="{00000000-0005-0000-0000-000067610000}"/>
    <cellStyle name="Note 2 5 3 9" xfId="24935" xr:uid="{00000000-0005-0000-0000-000068610000}"/>
    <cellStyle name="Note 2 5 3 9 2" xfId="24936" xr:uid="{00000000-0005-0000-0000-000069610000}"/>
    <cellStyle name="Note 2 5 4" xfId="24937" xr:uid="{00000000-0005-0000-0000-00006A610000}"/>
    <cellStyle name="Note 2 5 4 2" xfId="24938" xr:uid="{00000000-0005-0000-0000-00006B610000}"/>
    <cellStyle name="Note 2 5 4 2 10" xfId="24939" xr:uid="{00000000-0005-0000-0000-00006C610000}"/>
    <cellStyle name="Note 2 5 4 2 2" xfId="24940" xr:uid="{00000000-0005-0000-0000-00006D610000}"/>
    <cellStyle name="Note 2 5 4 2 3" xfId="24941" xr:uid="{00000000-0005-0000-0000-00006E610000}"/>
    <cellStyle name="Note 2 5 4 2 4" xfId="24942" xr:uid="{00000000-0005-0000-0000-00006F610000}"/>
    <cellStyle name="Note 2 5 4 2 4 2" xfId="24943" xr:uid="{00000000-0005-0000-0000-000070610000}"/>
    <cellStyle name="Note 2 5 4 2 4 2 2" xfId="24944" xr:uid="{00000000-0005-0000-0000-000071610000}"/>
    <cellStyle name="Note 2 5 4 2 4 3" xfId="24945" xr:uid="{00000000-0005-0000-0000-000072610000}"/>
    <cellStyle name="Note 2 5 4 2 5" xfId="24946" xr:uid="{00000000-0005-0000-0000-000073610000}"/>
    <cellStyle name="Note 2 5 4 2 5 2" xfId="24947" xr:uid="{00000000-0005-0000-0000-000074610000}"/>
    <cellStyle name="Note 2 5 4 2 5 2 2" xfId="24948" xr:uid="{00000000-0005-0000-0000-000075610000}"/>
    <cellStyle name="Note 2 5 4 2 5 3" xfId="24949" xr:uid="{00000000-0005-0000-0000-000076610000}"/>
    <cellStyle name="Note 2 5 4 2 6" xfId="24950" xr:uid="{00000000-0005-0000-0000-000077610000}"/>
    <cellStyle name="Note 2 5 4 2 6 2" xfId="24951" xr:uid="{00000000-0005-0000-0000-000078610000}"/>
    <cellStyle name="Note 2 5 4 2 6 2 2" xfId="24952" xr:uid="{00000000-0005-0000-0000-000079610000}"/>
    <cellStyle name="Note 2 5 4 2 6 3" xfId="24953" xr:uid="{00000000-0005-0000-0000-00007A610000}"/>
    <cellStyle name="Note 2 5 4 2 7" xfId="24954" xr:uid="{00000000-0005-0000-0000-00007B610000}"/>
    <cellStyle name="Note 2 5 4 2 7 2" xfId="24955" xr:uid="{00000000-0005-0000-0000-00007C610000}"/>
    <cellStyle name="Note 2 5 4 2 8" xfId="24956" xr:uid="{00000000-0005-0000-0000-00007D610000}"/>
    <cellStyle name="Note 2 5 4 2 8 2" xfId="24957" xr:uid="{00000000-0005-0000-0000-00007E610000}"/>
    <cellStyle name="Note 2 5 4 2 9" xfId="24958" xr:uid="{00000000-0005-0000-0000-00007F610000}"/>
    <cellStyle name="Note 2 5 4 3" xfId="24959" xr:uid="{00000000-0005-0000-0000-000080610000}"/>
    <cellStyle name="Note 2 5 4 4" xfId="24960" xr:uid="{00000000-0005-0000-0000-000081610000}"/>
    <cellStyle name="Note 2 5 4 4 2" xfId="24961" xr:uid="{00000000-0005-0000-0000-000082610000}"/>
    <cellStyle name="Note 2 5 4 4 2 2" xfId="24962" xr:uid="{00000000-0005-0000-0000-000083610000}"/>
    <cellStyle name="Note 2 5 4 4 3" xfId="24963" xr:uid="{00000000-0005-0000-0000-000084610000}"/>
    <cellStyle name="Note 2 5 4 5" xfId="24964" xr:uid="{00000000-0005-0000-0000-000085610000}"/>
    <cellStyle name="Note 2 5 4 5 2" xfId="24965" xr:uid="{00000000-0005-0000-0000-000086610000}"/>
    <cellStyle name="Note 2 5 4 5 2 2" xfId="24966" xr:uid="{00000000-0005-0000-0000-000087610000}"/>
    <cellStyle name="Note 2 5 4 5 3" xfId="24967" xr:uid="{00000000-0005-0000-0000-000088610000}"/>
    <cellStyle name="Note 2 5 5" xfId="24968" xr:uid="{00000000-0005-0000-0000-000089610000}"/>
    <cellStyle name="Note 2 5 5 2" xfId="24969" xr:uid="{00000000-0005-0000-0000-00008A610000}"/>
    <cellStyle name="Note 2 5 5 3" xfId="24970" xr:uid="{00000000-0005-0000-0000-00008B610000}"/>
    <cellStyle name="Note 2 5 5 3 2" xfId="24971" xr:uid="{00000000-0005-0000-0000-00008C610000}"/>
    <cellStyle name="Note 2 5 5 3 3" xfId="24972" xr:uid="{00000000-0005-0000-0000-00008D610000}"/>
    <cellStyle name="Note 2 5 5 4" xfId="24973" xr:uid="{00000000-0005-0000-0000-00008E610000}"/>
    <cellStyle name="Note 2 5 5 4 2" xfId="24974" xr:uid="{00000000-0005-0000-0000-00008F610000}"/>
    <cellStyle name="Note 2 5 5 4 2 2" xfId="24975" xr:uid="{00000000-0005-0000-0000-000090610000}"/>
    <cellStyle name="Note 2 5 5 4 3" xfId="24976" xr:uid="{00000000-0005-0000-0000-000091610000}"/>
    <cellStyle name="Note 2 5 5 5" xfId="24977" xr:uid="{00000000-0005-0000-0000-000092610000}"/>
    <cellStyle name="Note 2 5 5 5 2" xfId="24978" xr:uid="{00000000-0005-0000-0000-000093610000}"/>
    <cellStyle name="Note 2 5 5 5 2 2" xfId="24979" xr:uid="{00000000-0005-0000-0000-000094610000}"/>
    <cellStyle name="Note 2 5 5 5 3" xfId="24980" xr:uid="{00000000-0005-0000-0000-000095610000}"/>
    <cellStyle name="Note 2 5 5 6" xfId="24981" xr:uid="{00000000-0005-0000-0000-000096610000}"/>
    <cellStyle name="Note 2 5 5 6 2" xfId="24982" xr:uid="{00000000-0005-0000-0000-000097610000}"/>
    <cellStyle name="Note 2 5 5 6 2 2" xfId="24983" xr:uid="{00000000-0005-0000-0000-000098610000}"/>
    <cellStyle name="Note 2 5 5 6 3" xfId="24984" xr:uid="{00000000-0005-0000-0000-000099610000}"/>
    <cellStyle name="Note 2 5 5 7" xfId="24985" xr:uid="{00000000-0005-0000-0000-00009A610000}"/>
    <cellStyle name="Note 2 5 5 7 2" xfId="24986" xr:uid="{00000000-0005-0000-0000-00009B610000}"/>
    <cellStyle name="Note 2 5 5 8" xfId="24987" xr:uid="{00000000-0005-0000-0000-00009C610000}"/>
    <cellStyle name="Note 2 5 5 8 2" xfId="24988" xr:uid="{00000000-0005-0000-0000-00009D610000}"/>
    <cellStyle name="Note 2 5 5 9" xfId="24989" xr:uid="{00000000-0005-0000-0000-00009E610000}"/>
    <cellStyle name="Note 2 5 6" xfId="24990" xr:uid="{00000000-0005-0000-0000-00009F610000}"/>
    <cellStyle name="Note 2 5 6 2" xfId="24991" xr:uid="{00000000-0005-0000-0000-0000A0610000}"/>
    <cellStyle name="Note 2 5 6 3" xfId="24992" xr:uid="{00000000-0005-0000-0000-0000A1610000}"/>
    <cellStyle name="Note 2 5 7" xfId="24993" xr:uid="{00000000-0005-0000-0000-0000A2610000}"/>
    <cellStyle name="Note 2 5 8" xfId="24994" xr:uid="{00000000-0005-0000-0000-0000A3610000}"/>
    <cellStyle name="Note 2 5 8 2" xfId="24995" xr:uid="{00000000-0005-0000-0000-0000A4610000}"/>
    <cellStyle name="Note 2 5 8 2 2" xfId="24996" xr:uid="{00000000-0005-0000-0000-0000A5610000}"/>
    <cellStyle name="Note 2 5 8 3" xfId="24997" xr:uid="{00000000-0005-0000-0000-0000A6610000}"/>
    <cellStyle name="Note 2 5 8 4" xfId="24998" xr:uid="{00000000-0005-0000-0000-0000A7610000}"/>
    <cellStyle name="Note 2 5 8 5" xfId="24999" xr:uid="{00000000-0005-0000-0000-0000A8610000}"/>
    <cellStyle name="Note 2 5 9" xfId="25000" xr:uid="{00000000-0005-0000-0000-0000A9610000}"/>
    <cellStyle name="Note 2 5 9 2" xfId="25001" xr:uid="{00000000-0005-0000-0000-0000AA610000}"/>
    <cellStyle name="Note 2 5 9 2 2" xfId="25002" xr:uid="{00000000-0005-0000-0000-0000AB610000}"/>
    <cellStyle name="Note 2 5 9 3" xfId="25003" xr:uid="{00000000-0005-0000-0000-0000AC610000}"/>
    <cellStyle name="Note 2 6" xfId="25004" xr:uid="{00000000-0005-0000-0000-0000AD610000}"/>
    <cellStyle name="Note 2 6 2" xfId="25005" xr:uid="{00000000-0005-0000-0000-0000AE610000}"/>
    <cellStyle name="Note 2 6 2 2" xfId="25006" xr:uid="{00000000-0005-0000-0000-0000AF610000}"/>
    <cellStyle name="Note 2 6 2 3" xfId="25007" xr:uid="{00000000-0005-0000-0000-0000B0610000}"/>
    <cellStyle name="Note 2 6 2 3 2" xfId="25008" xr:uid="{00000000-0005-0000-0000-0000B1610000}"/>
    <cellStyle name="Note 2 6 2 3 3" xfId="25009" xr:uid="{00000000-0005-0000-0000-0000B2610000}"/>
    <cellStyle name="Note 2 6 2 4" xfId="25010" xr:uid="{00000000-0005-0000-0000-0000B3610000}"/>
    <cellStyle name="Note 2 6 2 4 2" xfId="25011" xr:uid="{00000000-0005-0000-0000-0000B4610000}"/>
    <cellStyle name="Note 2 6 2 4 2 2" xfId="25012" xr:uid="{00000000-0005-0000-0000-0000B5610000}"/>
    <cellStyle name="Note 2 6 2 4 3" xfId="25013" xr:uid="{00000000-0005-0000-0000-0000B6610000}"/>
    <cellStyle name="Note 2 6 2 5" xfId="25014" xr:uid="{00000000-0005-0000-0000-0000B7610000}"/>
    <cellStyle name="Note 2 6 2 5 2" xfId="25015" xr:uid="{00000000-0005-0000-0000-0000B8610000}"/>
    <cellStyle name="Note 2 6 2 5 2 2" xfId="25016" xr:uid="{00000000-0005-0000-0000-0000B9610000}"/>
    <cellStyle name="Note 2 6 2 5 3" xfId="25017" xr:uid="{00000000-0005-0000-0000-0000BA610000}"/>
    <cellStyle name="Note 2 6 2 6" xfId="25018" xr:uid="{00000000-0005-0000-0000-0000BB610000}"/>
    <cellStyle name="Note 2 6 2 6 2" xfId="25019" xr:uid="{00000000-0005-0000-0000-0000BC610000}"/>
    <cellStyle name="Note 2 6 2 6 2 2" xfId="25020" xr:uid="{00000000-0005-0000-0000-0000BD610000}"/>
    <cellStyle name="Note 2 6 2 6 3" xfId="25021" xr:uid="{00000000-0005-0000-0000-0000BE610000}"/>
    <cellStyle name="Note 2 6 2 7" xfId="25022" xr:uid="{00000000-0005-0000-0000-0000BF610000}"/>
    <cellStyle name="Note 2 6 2 7 2" xfId="25023" xr:uid="{00000000-0005-0000-0000-0000C0610000}"/>
    <cellStyle name="Note 2 6 2 8" xfId="25024" xr:uid="{00000000-0005-0000-0000-0000C1610000}"/>
    <cellStyle name="Note 2 6 2 8 2" xfId="25025" xr:uid="{00000000-0005-0000-0000-0000C2610000}"/>
    <cellStyle name="Note 2 6 2 9" xfId="25026" xr:uid="{00000000-0005-0000-0000-0000C3610000}"/>
    <cellStyle name="Note 2 6 3" xfId="25027" xr:uid="{00000000-0005-0000-0000-0000C4610000}"/>
    <cellStyle name="Note 2 6 3 2" xfId="25028" xr:uid="{00000000-0005-0000-0000-0000C5610000}"/>
    <cellStyle name="Note 2 6 3 3" xfId="25029" xr:uid="{00000000-0005-0000-0000-0000C6610000}"/>
    <cellStyle name="Note 2 6 3 3 2" xfId="25030" xr:uid="{00000000-0005-0000-0000-0000C7610000}"/>
    <cellStyle name="Note 2 6 3 3 3" xfId="25031" xr:uid="{00000000-0005-0000-0000-0000C8610000}"/>
    <cellStyle name="Note 2 6 3 4" xfId="25032" xr:uid="{00000000-0005-0000-0000-0000C9610000}"/>
    <cellStyle name="Note 2 6 3 4 2" xfId="25033" xr:uid="{00000000-0005-0000-0000-0000CA610000}"/>
    <cellStyle name="Note 2 6 3 4 2 2" xfId="25034" xr:uid="{00000000-0005-0000-0000-0000CB610000}"/>
    <cellStyle name="Note 2 6 3 4 3" xfId="25035" xr:uid="{00000000-0005-0000-0000-0000CC610000}"/>
    <cellStyle name="Note 2 6 3 5" xfId="25036" xr:uid="{00000000-0005-0000-0000-0000CD610000}"/>
    <cellStyle name="Note 2 6 3 5 2" xfId="25037" xr:uid="{00000000-0005-0000-0000-0000CE610000}"/>
    <cellStyle name="Note 2 6 3 5 2 2" xfId="25038" xr:uid="{00000000-0005-0000-0000-0000CF610000}"/>
    <cellStyle name="Note 2 6 3 5 3" xfId="25039" xr:uid="{00000000-0005-0000-0000-0000D0610000}"/>
    <cellStyle name="Note 2 6 3 6" xfId="25040" xr:uid="{00000000-0005-0000-0000-0000D1610000}"/>
    <cellStyle name="Note 2 6 3 6 2" xfId="25041" xr:uid="{00000000-0005-0000-0000-0000D2610000}"/>
    <cellStyle name="Note 2 6 3 6 2 2" xfId="25042" xr:uid="{00000000-0005-0000-0000-0000D3610000}"/>
    <cellStyle name="Note 2 6 3 6 3" xfId="25043" xr:uid="{00000000-0005-0000-0000-0000D4610000}"/>
    <cellStyle name="Note 2 6 3 7" xfId="25044" xr:uid="{00000000-0005-0000-0000-0000D5610000}"/>
    <cellStyle name="Note 2 6 3 7 2" xfId="25045" xr:uid="{00000000-0005-0000-0000-0000D6610000}"/>
    <cellStyle name="Note 2 6 3 8" xfId="25046" xr:uid="{00000000-0005-0000-0000-0000D7610000}"/>
    <cellStyle name="Note 2 6 3 8 2" xfId="25047" xr:uid="{00000000-0005-0000-0000-0000D8610000}"/>
    <cellStyle name="Note 2 6 3 9" xfId="25048" xr:uid="{00000000-0005-0000-0000-0000D9610000}"/>
    <cellStyle name="Note 2 6 4" xfId="25049" xr:uid="{00000000-0005-0000-0000-0000DA610000}"/>
    <cellStyle name="Note 2 6 4 2" xfId="25050" xr:uid="{00000000-0005-0000-0000-0000DB610000}"/>
    <cellStyle name="Note 2 6 4 3" xfId="25051" xr:uid="{00000000-0005-0000-0000-0000DC610000}"/>
    <cellStyle name="Note 2 6 4 3 2" xfId="25052" xr:uid="{00000000-0005-0000-0000-0000DD610000}"/>
    <cellStyle name="Note 2 6 4 3 2 2" xfId="25053" xr:uid="{00000000-0005-0000-0000-0000DE610000}"/>
    <cellStyle name="Note 2 6 4 3 3" xfId="25054" xr:uid="{00000000-0005-0000-0000-0000DF610000}"/>
    <cellStyle name="Note 2 6 4 4" xfId="25055" xr:uid="{00000000-0005-0000-0000-0000E0610000}"/>
    <cellStyle name="Note 2 6 4 4 2" xfId="25056" xr:uid="{00000000-0005-0000-0000-0000E1610000}"/>
    <cellStyle name="Note 2 6 4 4 2 2" xfId="25057" xr:uid="{00000000-0005-0000-0000-0000E2610000}"/>
    <cellStyle name="Note 2 6 4 4 3" xfId="25058" xr:uid="{00000000-0005-0000-0000-0000E3610000}"/>
    <cellStyle name="Note 2 6 4 5" xfId="25059" xr:uid="{00000000-0005-0000-0000-0000E4610000}"/>
    <cellStyle name="Note 2 6 4 5 2" xfId="25060" xr:uid="{00000000-0005-0000-0000-0000E5610000}"/>
    <cellStyle name="Note 2 6 4 5 2 2" xfId="25061" xr:uid="{00000000-0005-0000-0000-0000E6610000}"/>
    <cellStyle name="Note 2 6 4 5 3" xfId="25062" xr:uid="{00000000-0005-0000-0000-0000E7610000}"/>
    <cellStyle name="Note 2 6 4 6" xfId="25063" xr:uid="{00000000-0005-0000-0000-0000E8610000}"/>
    <cellStyle name="Note 2 6 4 6 2" xfId="25064" xr:uid="{00000000-0005-0000-0000-0000E9610000}"/>
    <cellStyle name="Note 2 6 4 7" xfId="25065" xr:uid="{00000000-0005-0000-0000-0000EA610000}"/>
    <cellStyle name="Note 2 6 4 7 2" xfId="25066" xr:uid="{00000000-0005-0000-0000-0000EB610000}"/>
    <cellStyle name="Note 2 6 4 8" xfId="25067" xr:uid="{00000000-0005-0000-0000-0000EC610000}"/>
    <cellStyle name="Note 2 6 4 9" xfId="25068" xr:uid="{00000000-0005-0000-0000-0000ED610000}"/>
    <cellStyle name="Note 2 6 5" xfId="25069" xr:uid="{00000000-0005-0000-0000-0000EE610000}"/>
    <cellStyle name="Note 2 6 5 2" xfId="25070" xr:uid="{00000000-0005-0000-0000-0000EF610000}"/>
    <cellStyle name="Note 2 6 5 3" xfId="25071" xr:uid="{00000000-0005-0000-0000-0000F0610000}"/>
    <cellStyle name="Note 2 6 6" xfId="25072" xr:uid="{00000000-0005-0000-0000-0000F1610000}"/>
    <cellStyle name="Note 2 6 6 2" xfId="25073" xr:uid="{00000000-0005-0000-0000-0000F2610000}"/>
    <cellStyle name="Note 2 6 6 2 2" xfId="25074" xr:uid="{00000000-0005-0000-0000-0000F3610000}"/>
    <cellStyle name="Note 2 6 6 2 2 2" xfId="25075" xr:uid="{00000000-0005-0000-0000-0000F4610000}"/>
    <cellStyle name="Note 2 6 6 2 3" xfId="25076" xr:uid="{00000000-0005-0000-0000-0000F5610000}"/>
    <cellStyle name="Note 2 6 6 3" xfId="25077" xr:uid="{00000000-0005-0000-0000-0000F6610000}"/>
    <cellStyle name="Note 2 6 6 3 2" xfId="25078" xr:uid="{00000000-0005-0000-0000-0000F7610000}"/>
    <cellStyle name="Note 2 6 6 3 2 2" xfId="25079" xr:uid="{00000000-0005-0000-0000-0000F8610000}"/>
    <cellStyle name="Note 2 6 6 3 3" xfId="25080" xr:uid="{00000000-0005-0000-0000-0000F9610000}"/>
    <cellStyle name="Note 2 6 6 4" xfId="25081" xr:uid="{00000000-0005-0000-0000-0000FA610000}"/>
    <cellStyle name="Note 2 6 6 4 2" xfId="25082" xr:uid="{00000000-0005-0000-0000-0000FB610000}"/>
    <cellStyle name="Note 2 6 6 4 2 2" xfId="25083" xr:uid="{00000000-0005-0000-0000-0000FC610000}"/>
    <cellStyle name="Note 2 6 6 4 3" xfId="25084" xr:uid="{00000000-0005-0000-0000-0000FD610000}"/>
    <cellStyle name="Note 2 6 6 5" xfId="25085" xr:uid="{00000000-0005-0000-0000-0000FE610000}"/>
    <cellStyle name="Note 2 6 6 5 2" xfId="25086" xr:uid="{00000000-0005-0000-0000-0000FF610000}"/>
    <cellStyle name="Note 2 6 6 6" xfId="25087" xr:uid="{00000000-0005-0000-0000-000000620000}"/>
    <cellStyle name="Note 2 6 6 6 2" xfId="25088" xr:uid="{00000000-0005-0000-0000-000001620000}"/>
    <cellStyle name="Note 2 6 6 7" xfId="25089" xr:uid="{00000000-0005-0000-0000-000002620000}"/>
    <cellStyle name="Note 2 6 7" xfId="25090" xr:uid="{00000000-0005-0000-0000-000003620000}"/>
    <cellStyle name="Note 2 6 7 2" xfId="25091" xr:uid="{00000000-0005-0000-0000-000004620000}"/>
    <cellStyle name="Note 2 6 7 2 2" xfId="25092" xr:uid="{00000000-0005-0000-0000-000005620000}"/>
    <cellStyle name="Note 2 6 7 3" xfId="25093" xr:uid="{00000000-0005-0000-0000-000006620000}"/>
    <cellStyle name="Note 2 6 8" xfId="25094" xr:uid="{00000000-0005-0000-0000-000007620000}"/>
    <cellStyle name="Note 2 6 8 2" xfId="25095" xr:uid="{00000000-0005-0000-0000-000008620000}"/>
    <cellStyle name="Note 2 6 8 2 2" xfId="25096" xr:uid="{00000000-0005-0000-0000-000009620000}"/>
    <cellStyle name="Note 2 6 8 3" xfId="25097" xr:uid="{00000000-0005-0000-0000-00000A620000}"/>
    <cellStyle name="Note 2 7" xfId="25098" xr:uid="{00000000-0005-0000-0000-00000B620000}"/>
    <cellStyle name="Note 2 7 10" xfId="25099" xr:uid="{00000000-0005-0000-0000-00000C620000}"/>
    <cellStyle name="Note 2 7 2" xfId="25100" xr:uid="{00000000-0005-0000-0000-00000D620000}"/>
    <cellStyle name="Note 2 7 2 2" xfId="25101" xr:uid="{00000000-0005-0000-0000-00000E620000}"/>
    <cellStyle name="Note 2 7 2 3" xfId="25102" xr:uid="{00000000-0005-0000-0000-00000F620000}"/>
    <cellStyle name="Note 2 7 2 3 2" xfId="25103" xr:uid="{00000000-0005-0000-0000-000010620000}"/>
    <cellStyle name="Note 2 7 2 3 3" xfId="25104" xr:uid="{00000000-0005-0000-0000-000011620000}"/>
    <cellStyle name="Note 2 7 2 4" xfId="25105" xr:uid="{00000000-0005-0000-0000-000012620000}"/>
    <cellStyle name="Note 2 7 2 4 2" xfId="25106" xr:uid="{00000000-0005-0000-0000-000013620000}"/>
    <cellStyle name="Note 2 7 2 4 2 2" xfId="25107" xr:uid="{00000000-0005-0000-0000-000014620000}"/>
    <cellStyle name="Note 2 7 2 4 3" xfId="25108" xr:uid="{00000000-0005-0000-0000-000015620000}"/>
    <cellStyle name="Note 2 7 2 5" xfId="25109" xr:uid="{00000000-0005-0000-0000-000016620000}"/>
    <cellStyle name="Note 2 7 2 5 2" xfId="25110" xr:uid="{00000000-0005-0000-0000-000017620000}"/>
    <cellStyle name="Note 2 7 2 5 2 2" xfId="25111" xr:uid="{00000000-0005-0000-0000-000018620000}"/>
    <cellStyle name="Note 2 7 2 5 3" xfId="25112" xr:uid="{00000000-0005-0000-0000-000019620000}"/>
    <cellStyle name="Note 2 7 2 6" xfId="25113" xr:uid="{00000000-0005-0000-0000-00001A620000}"/>
    <cellStyle name="Note 2 7 2 6 2" xfId="25114" xr:uid="{00000000-0005-0000-0000-00001B620000}"/>
    <cellStyle name="Note 2 7 2 6 2 2" xfId="25115" xr:uid="{00000000-0005-0000-0000-00001C620000}"/>
    <cellStyle name="Note 2 7 2 6 3" xfId="25116" xr:uid="{00000000-0005-0000-0000-00001D620000}"/>
    <cellStyle name="Note 2 7 2 7" xfId="25117" xr:uid="{00000000-0005-0000-0000-00001E620000}"/>
    <cellStyle name="Note 2 7 2 7 2" xfId="25118" xr:uid="{00000000-0005-0000-0000-00001F620000}"/>
    <cellStyle name="Note 2 7 2 8" xfId="25119" xr:uid="{00000000-0005-0000-0000-000020620000}"/>
    <cellStyle name="Note 2 7 2 8 2" xfId="25120" xr:uid="{00000000-0005-0000-0000-000021620000}"/>
    <cellStyle name="Note 2 7 2 9" xfId="25121" xr:uid="{00000000-0005-0000-0000-000022620000}"/>
    <cellStyle name="Note 2 7 3" xfId="25122" xr:uid="{00000000-0005-0000-0000-000023620000}"/>
    <cellStyle name="Note 2 7 4" xfId="25123" xr:uid="{00000000-0005-0000-0000-000024620000}"/>
    <cellStyle name="Note 2 7 4 2" xfId="25124" xr:uid="{00000000-0005-0000-0000-000025620000}"/>
    <cellStyle name="Note 2 7 4 3" xfId="25125" xr:uid="{00000000-0005-0000-0000-000026620000}"/>
    <cellStyle name="Note 2 7 5" xfId="25126" xr:uid="{00000000-0005-0000-0000-000027620000}"/>
    <cellStyle name="Note 2 7 5 2" xfId="25127" xr:uid="{00000000-0005-0000-0000-000028620000}"/>
    <cellStyle name="Note 2 7 5 2 2" xfId="25128" xr:uid="{00000000-0005-0000-0000-000029620000}"/>
    <cellStyle name="Note 2 7 5 3" xfId="25129" xr:uid="{00000000-0005-0000-0000-00002A620000}"/>
    <cellStyle name="Note 2 7 6" xfId="25130" xr:uid="{00000000-0005-0000-0000-00002B620000}"/>
    <cellStyle name="Note 2 7 6 2" xfId="25131" xr:uid="{00000000-0005-0000-0000-00002C620000}"/>
    <cellStyle name="Note 2 7 6 2 2" xfId="25132" xr:uid="{00000000-0005-0000-0000-00002D620000}"/>
    <cellStyle name="Note 2 7 6 3" xfId="25133" xr:uid="{00000000-0005-0000-0000-00002E620000}"/>
    <cellStyle name="Note 2 7 7" xfId="25134" xr:uid="{00000000-0005-0000-0000-00002F620000}"/>
    <cellStyle name="Note 2 7 7 2" xfId="25135" xr:uid="{00000000-0005-0000-0000-000030620000}"/>
    <cellStyle name="Note 2 7 7 2 2" xfId="25136" xr:uid="{00000000-0005-0000-0000-000031620000}"/>
    <cellStyle name="Note 2 7 7 3" xfId="25137" xr:uid="{00000000-0005-0000-0000-000032620000}"/>
    <cellStyle name="Note 2 7 8" xfId="25138" xr:uid="{00000000-0005-0000-0000-000033620000}"/>
    <cellStyle name="Note 2 7 8 2" xfId="25139" xr:uid="{00000000-0005-0000-0000-000034620000}"/>
    <cellStyle name="Note 2 7 9" xfId="25140" xr:uid="{00000000-0005-0000-0000-000035620000}"/>
    <cellStyle name="Note 2 7 9 2" xfId="25141" xr:uid="{00000000-0005-0000-0000-000036620000}"/>
    <cellStyle name="Note 2 8" xfId="25142" xr:uid="{00000000-0005-0000-0000-000037620000}"/>
    <cellStyle name="Note 2 8 2" xfId="25143" xr:uid="{00000000-0005-0000-0000-000038620000}"/>
    <cellStyle name="Note 2 8 2 10" xfId="25144" xr:uid="{00000000-0005-0000-0000-000039620000}"/>
    <cellStyle name="Note 2 8 2 2" xfId="25145" xr:uid="{00000000-0005-0000-0000-00003A620000}"/>
    <cellStyle name="Note 2 8 2 3" xfId="25146" xr:uid="{00000000-0005-0000-0000-00003B620000}"/>
    <cellStyle name="Note 2 8 2 4" xfId="25147" xr:uid="{00000000-0005-0000-0000-00003C620000}"/>
    <cellStyle name="Note 2 8 2 4 2" xfId="25148" xr:uid="{00000000-0005-0000-0000-00003D620000}"/>
    <cellStyle name="Note 2 8 2 4 2 2" xfId="25149" xr:uid="{00000000-0005-0000-0000-00003E620000}"/>
    <cellStyle name="Note 2 8 2 4 3" xfId="25150" xr:uid="{00000000-0005-0000-0000-00003F620000}"/>
    <cellStyle name="Note 2 8 2 5" xfId="25151" xr:uid="{00000000-0005-0000-0000-000040620000}"/>
    <cellStyle name="Note 2 8 2 5 2" xfId="25152" xr:uid="{00000000-0005-0000-0000-000041620000}"/>
    <cellStyle name="Note 2 8 2 5 2 2" xfId="25153" xr:uid="{00000000-0005-0000-0000-000042620000}"/>
    <cellStyle name="Note 2 8 2 5 3" xfId="25154" xr:uid="{00000000-0005-0000-0000-000043620000}"/>
    <cellStyle name="Note 2 8 2 6" xfId="25155" xr:uid="{00000000-0005-0000-0000-000044620000}"/>
    <cellStyle name="Note 2 8 2 6 2" xfId="25156" xr:uid="{00000000-0005-0000-0000-000045620000}"/>
    <cellStyle name="Note 2 8 2 6 2 2" xfId="25157" xr:uid="{00000000-0005-0000-0000-000046620000}"/>
    <cellStyle name="Note 2 8 2 6 3" xfId="25158" xr:uid="{00000000-0005-0000-0000-000047620000}"/>
    <cellStyle name="Note 2 8 2 7" xfId="25159" xr:uid="{00000000-0005-0000-0000-000048620000}"/>
    <cellStyle name="Note 2 8 2 7 2" xfId="25160" xr:uid="{00000000-0005-0000-0000-000049620000}"/>
    <cellStyle name="Note 2 8 2 8" xfId="25161" xr:uid="{00000000-0005-0000-0000-00004A620000}"/>
    <cellStyle name="Note 2 8 2 8 2" xfId="25162" xr:uid="{00000000-0005-0000-0000-00004B620000}"/>
    <cellStyle name="Note 2 8 2 9" xfId="25163" xr:uid="{00000000-0005-0000-0000-00004C620000}"/>
    <cellStyle name="Note 2 8 3" xfId="25164" xr:uid="{00000000-0005-0000-0000-00004D620000}"/>
    <cellStyle name="Note 2 8 4" xfId="25165" xr:uid="{00000000-0005-0000-0000-00004E620000}"/>
    <cellStyle name="Note 2 8 4 2" xfId="25166" xr:uid="{00000000-0005-0000-0000-00004F620000}"/>
    <cellStyle name="Note 2 8 4 2 2" xfId="25167" xr:uid="{00000000-0005-0000-0000-000050620000}"/>
    <cellStyle name="Note 2 8 4 3" xfId="25168" xr:uid="{00000000-0005-0000-0000-000051620000}"/>
    <cellStyle name="Note 2 8 5" xfId="25169" xr:uid="{00000000-0005-0000-0000-000052620000}"/>
    <cellStyle name="Note 2 8 5 2" xfId="25170" xr:uid="{00000000-0005-0000-0000-000053620000}"/>
    <cellStyle name="Note 2 8 5 2 2" xfId="25171" xr:uid="{00000000-0005-0000-0000-000054620000}"/>
    <cellStyle name="Note 2 8 5 3" xfId="25172" xr:uid="{00000000-0005-0000-0000-000055620000}"/>
    <cellStyle name="Note 2 9" xfId="25173" xr:uid="{00000000-0005-0000-0000-000056620000}"/>
    <cellStyle name="Note 2 9 2" xfId="25174" xr:uid="{00000000-0005-0000-0000-000057620000}"/>
    <cellStyle name="Note 2 9 3" xfId="25175" xr:uid="{00000000-0005-0000-0000-000058620000}"/>
    <cellStyle name="Note 2 9 3 2" xfId="25176" xr:uid="{00000000-0005-0000-0000-000059620000}"/>
    <cellStyle name="Note 2 9 3 3" xfId="25177" xr:uid="{00000000-0005-0000-0000-00005A620000}"/>
    <cellStyle name="Note 2 9 4" xfId="25178" xr:uid="{00000000-0005-0000-0000-00005B620000}"/>
    <cellStyle name="Note 2 9 4 2" xfId="25179" xr:uid="{00000000-0005-0000-0000-00005C620000}"/>
    <cellStyle name="Note 2 9 4 2 2" xfId="25180" xr:uid="{00000000-0005-0000-0000-00005D620000}"/>
    <cellStyle name="Note 2 9 4 3" xfId="25181" xr:uid="{00000000-0005-0000-0000-00005E620000}"/>
    <cellStyle name="Note 2 9 5" xfId="25182" xr:uid="{00000000-0005-0000-0000-00005F620000}"/>
    <cellStyle name="Note 2 9 5 2" xfId="25183" xr:uid="{00000000-0005-0000-0000-000060620000}"/>
    <cellStyle name="Note 2 9 5 2 2" xfId="25184" xr:uid="{00000000-0005-0000-0000-000061620000}"/>
    <cellStyle name="Note 2 9 5 3" xfId="25185" xr:uid="{00000000-0005-0000-0000-000062620000}"/>
    <cellStyle name="Note 2 9 6" xfId="25186" xr:uid="{00000000-0005-0000-0000-000063620000}"/>
    <cellStyle name="Note 2 9 6 2" xfId="25187" xr:uid="{00000000-0005-0000-0000-000064620000}"/>
    <cellStyle name="Note 2 9 6 2 2" xfId="25188" xr:uid="{00000000-0005-0000-0000-000065620000}"/>
    <cellStyle name="Note 2 9 6 3" xfId="25189" xr:uid="{00000000-0005-0000-0000-000066620000}"/>
    <cellStyle name="Note 2 9 7" xfId="25190" xr:uid="{00000000-0005-0000-0000-000067620000}"/>
    <cellStyle name="Note 2 9 7 2" xfId="25191" xr:uid="{00000000-0005-0000-0000-000068620000}"/>
    <cellStyle name="Note 2 9 8" xfId="25192" xr:uid="{00000000-0005-0000-0000-000069620000}"/>
    <cellStyle name="Note 2 9 8 2" xfId="25193" xr:uid="{00000000-0005-0000-0000-00006A620000}"/>
    <cellStyle name="Note 2 9 9" xfId="25194" xr:uid="{00000000-0005-0000-0000-00006B620000}"/>
    <cellStyle name="Note 3" xfId="25195" xr:uid="{00000000-0005-0000-0000-00006C620000}"/>
    <cellStyle name="Output 2" xfId="25196" xr:uid="{00000000-0005-0000-0000-00006D620000}"/>
    <cellStyle name="Percent" xfId="25687" builtinId="5"/>
    <cellStyle name="Percent 10" xfId="25197" xr:uid="{00000000-0005-0000-0000-00006E620000}"/>
    <cellStyle name="Percent 10 2" xfId="25198" xr:uid="{00000000-0005-0000-0000-00006F620000}"/>
    <cellStyle name="Percent 10 2 2" xfId="25199" xr:uid="{00000000-0005-0000-0000-000070620000}"/>
    <cellStyle name="Percent 10 2 2 2" xfId="25200" xr:uid="{00000000-0005-0000-0000-000071620000}"/>
    <cellStyle name="Percent 10 2 3" xfId="25201" xr:uid="{00000000-0005-0000-0000-000072620000}"/>
    <cellStyle name="Percent 10 2 4" xfId="25202" xr:uid="{00000000-0005-0000-0000-000073620000}"/>
    <cellStyle name="Percent 10 3" xfId="25203" xr:uid="{00000000-0005-0000-0000-000074620000}"/>
    <cellStyle name="Percent 10 3 2" xfId="25204" xr:uid="{00000000-0005-0000-0000-000075620000}"/>
    <cellStyle name="Percent 10 3 2 2" xfId="25205" xr:uid="{00000000-0005-0000-0000-000076620000}"/>
    <cellStyle name="Percent 10 3 3" xfId="25206" xr:uid="{00000000-0005-0000-0000-000077620000}"/>
    <cellStyle name="Percent 10 3 3 2" xfId="25207" xr:uid="{00000000-0005-0000-0000-000078620000}"/>
    <cellStyle name="Percent 10 3 4" xfId="25208" xr:uid="{00000000-0005-0000-0000-000079620000}"/>
    <cellStyle name="Percent 10 3 5" xfId="25209" xr:uid="{00000000-0005-0000-0000-00007A620000}"/>
    <cellStyle name="Percent 10 3 6" xfId="25210" xr:uid="{00000000-0005-0000-0000-00007B620000}"/>
    <cellStyle name="Percent 10 4" xfId="25211" xr:uid="{00000000-0005-0000-0000-00007C620000}"/>
    <cellStyle name="Percent 10 4 2" xfId="25212" xr:uid="{00000000-0005-0000-0000-00007D620000}"/>
    <cellStyle name="Percent 10 4 2 2" xfId="25213" xr:uid="{00000000-0005-0000-0000-00007E620000}"/>
    <cellStyle name="Percent 10 4 2 3" xfId="25214" xr:uid="{00000000-0005-0000-0000-00007F620000}"/>
    <cellStyle name="Percent 10 4 3" xfId="25215" xr:uid="{00000000-0005-0000-0000-000080620000}"/>
    <cellStyle name="Percent 10 4 4" xfId="25216" xr:uid="{00000000-0005-0000-0000-000081620000}"/>
    <cellStyle name="Percent 10 5" xfId="25217" xr:uid="{00000000-0005-0000-0000-000082620000}"/>
    <cellStyle name="Percent 10 6" xfId="25218" xr:uid="{00000000-0005-0000-0000-000083620000}"/>
    <cellStyle name="Percent 11" xfId="25219" xr:uid="{00000000-0005-0000-0000-000084620000}"/>
    <cellStyle name="Percent 11 2" xfId="25220" xr:uid="{00000000-0005-0000-0000-000085620000}"/>
    <cellStyle name="Percent 11 2 2" xfId="25221" xr:uid="{00000000-0005-0000-0000-000086620000}"/>
    <cellStyle name="Percent 11 2 2 2" xfId="25222" xr:uid="{00000000-0005-0000-0000-000087620000}"/>
    <cellStyle name="Percent 11 2 3" xfId="25223" xr:uid="{00000000-0005-0000-0000-000088620000}"/>
    <cellStyle name="Percent 11 2 4" xfId="25224" xr:uid="{00000000-0005-0000-0000-000089620000}"/>
    <cellStyle name="Percent 11 3" xfId="25225" xr:uid="{00000000-0005-0000-0000-00008A620000}"/>
    <cellStyle name="Percent 11 3 2" xfId="25226" xr:uid="{00000000-0005-0000-0000-00008B620000}"/>
    <cellStyle name="Percent 11 3 2 2" xfId="25227" xr:uid="{00000000-0005-0000-0000-00008C620000}"/>
    <cellStyle name="Percent 11 3 3" xfId="25228" xr:uid="{00000000-0005-0000-0000-00008D620000}"/>
    <cellStyle name="Percent 11 3 3 2" xfId="25229" xr:uid="{00000000-0005-0000-0000-00008E620000}"/>
    <cellStyle name="Percent 11 3 4" xfId="25230" xr:uid="{00000000-0005-0000-0000-00008F620000}"/>
    <cellStyle name="Percent 11 3 5" xfId="25231" xr:uid="{00000000-0005-0000-0000-000090620000}"/>
    <cellStyle name="Percent 11 3 6" xfId="25232" xr:uid="{00000000-0005-0000-0000-000091620000}"/>
    <cellStyle name="Percent 11 4" xfId="25233" xr:uid="{00000000-0005-0000-0000-000092620000}"/>
    <cellStyle name="Percent 11 4 2" xfId="25234" xr:uid="{00000000-0005-0000-0000-000093620000}"/>
    <cellStyle name="Percent 11 4 2 2" xfId="25235" xr:uid="{00000000-0005-0000-0000-000094620000}"/>
    <cellStyle name="Percent 11 4 2 3" xfId="25236" xr:uid="{00000000-0005-0000-0000-000095620000}"/>
    <cellStyle name="Percent 11 4 3" xfId="25237" xr:uid="{00000000-0005-0000-0000-000096620000}"/>
    <cellStyle name="Percent 11 4 4" xfId="25238" xr:uid="{00000000-0005-0000-0000-000097620000}"/>
    <cellStyle name="Percent 11 5" xfId="25239" xr:uid="{00000000-0005-0000-0000-000098620000}"/>
    <cellStyle name="Percent 11 6" xfId="25240" xr:uid="{00000000-0005-0000-0000-000099620000}"/>
    <cellStyle name="Percent 12" xfId="25241" xr:uid="{00000000-0005-0000-0000-00009A620000}"/>
    <cellStyle name="Percent 12 10" xfId="25242" xr:uid="{00000000-0005-0000-0000-00009B620000}"/>
    <cellStyle name="Percent 12 10 2" xfId="25243" xr:uid="{00000000-0005-0000-0000-00009C620000}"/>
    <cellStyle name="Percent 12 10 2 2" xfId="25244" xr:uid="{00000000-0005-0000-0000-00009D620000}"/>
    <cellStyle name="Percent 12 10 3" xfId="25245" xr:uid="{00000000-0005-0000-0000-00009E620000}"/>
    <cellStyle name="Percent 12 11" xfId="25246" xr:uid="{00000000-0005-0000-0000-00009F620000}"/>
    <cellStyle name="Percent 12 11 2" xfId="25247" xr:uid="{00000000-0005-0000-0000-0000A0620000}"/>
    <cellStyle name="Percent 12 11 2 2" xfId="25248" xr:uid="{00000000-0005-0000-0000-0000A1620000}"/>
    <cellStyle name="Percent 12 11 3" xfId="25249" xr:uid="{00000000-0005-0000-0000-0000A2620000}"/>
    <cellStyle name="Percent 12 2" xfId="25250" xr:uid="{00000000-0005-0000-0000-0000A3620000}"/>
    <cellStyle name="Percent 12 2 2" xfId="25251" xr:uid="{00000000-0005-0000-0000-0000A4620000}"/>
    <cellStyle name="Percent 12 2 2 2" xfId="25252" xr:uid="{00000000-0005-0000-0000-0000A5620000}"/>
    <cellStyle name="Percent 12 2 2 3" xfId="25253" xr:uid="{00000000-0005-0000-0000-0000A6620000}"/>
    <cellStyle name="Percent 12 2 2 3 2" xfId="25254" xr:uid="{00000000-0005-0000-0000-0000A7620000}"/>
    <cellStyle name="Percent 12 2 2 3 3" xfId="25255" xr:uid="{00000000-0005-0000-0000-0000A8620000}"/>
    <cellStyle name="Percent 12 2 2 4" xfId="25256" xr:uid="{00000000-0005-0000-0000-0000A9620000}"/>
    <cellStyle name="Percent 12 2 2 4 2" xfId="25257" xr:uid="{00000000-0005-0000-0000-0000AA620000}"/>
    <cellStyle name="Percent 12 2 2 4 2 2" xfId="25258" xr:uid="{00000000-0005-0000-0000-0000AB620000}"/>
    <cellStyle name="Percent 12 2 2 4 3" xfId="25259" xr:uid="{00000000-0005-0000-0000-0000AC620000}"/>
    <cellStyle name="Percent 12 2 2 5" xfId="25260" xr:uid="{00000000-0005-0000-0000-0000AD620000}"/>
    <cellStyle name="Percent 12 2 2 5 2" xfId="25261" xr:uid="{00000000-0005-0000-0000-0000AE620000}"/>
    <cellStyle name="Percent 12 2 2 5 2 2" xfId="25262" xr:uid="{00000000-0005-0000-0000-0000AF620000}"/>
    <cellStyle name="Percent 12 2 2 5 3" xfId="25263" xr:uid="{00000000-0005-0000-0000-0000B0620000}"/>
    <cellStyle name="Percent 12 2 2 6" xfId="25264" xr:uid="{00000000-0005-0000-0000-0000B1620000}"/>
    <cellStyle name="Percent 12 2 2 6 2" xfId="25265" xr:uid="{00000000-0005-0000-0000-0000B2620000}"/>
    <cellStyle name="Percent 12 2 2 6 2 2" xfId="25266" xr:uid="{00000000-0005-0000-0000-0000B3620000}"/>
    <cellStyle name="Percent 12 2 2 6 3" xfId="25267" xr:uid="{00000000-0005-0000-0000-0000B4620000}"/>
    <cellStyle name="Percent 12 2 2 7" xfId="25268" xr:uid="{00000000-0005-0000-0000-0000B5620000}"/>
    <cellStyle name="Percent 12 2 2 7 2" xfId="25269" xr:uid="{00000000-0005-0000-0000-0000B6620000}"/>
    <cellStyle name="Percent 12 2 2 8" xfId="25270" xr:uid="{00000000-0005-0000-0000-0000B7620000}"/>
    <cellStyle name="Percent 12 2 2 8 2" xfId="25271" xr:uid="{00000000-0005-0000-0000-0000B8620000}"/>
    <cellStyle name="Percent 12 2 2 9" xfId="25272" xr:uid="{00000000-0005-0000-0000-0000B9620000}"/>
    <cellStyle name="Percent 12 2 3" xfId="25273" xr:uid="{00000000-0005-0000-0000-0000BA620000}"/>
    <cellStyle name="Percent 12 2 3 2" xfId="25274" xr:uid="{00000000-0005-0000-0000-0000BB620000}"/>
    <cellStyle name="Percent 12 2 3 3" xfId="25275" xr:uid="{00000000-0005-0000-0000-0000BC620000}"/>
    <cellStyle name="Percent 12 2 3 3 2" xfId="25276" xr:uid="{00000000-0005-0000-0000-0000BD620000}"/>
    <cellStyle name="Percent 12 2 3 3 3" xfId="25277" xr:uid="{00000000-0005-0000-0000-0000BE620000}"/>
    <cellStyle name="Percent 12 2 3 4" xfId="25278" xr:uid="{00000000-0005-0000-0000-0000BF620000}"/>
    <cellStyle name="Percent 12 2 3 4 2" xfId="25279" xr:uid="{00000000-0005-0000-0000-0000C0620000}"/>
    <cellStyle name="Percent 12 2 3 4 2 2" xfId="25280" xr:uid="{00000000-0005-0000-0000-0000C1620000}"/>
    <cellStyle name="Percent 12 2 3 4 3" xfId="25281" xr:uid="{00000000-0005-0000-0000-0000C2620000}"/>
    <cellStyle name="Percent 12 2 3 5" xfId="25282" xr:uid="{00000000-0005-0000-0000-0000C3620000}"/>
    <cellStyle name="Percent 12 2 3 5 2" xfId="25283" xr:uid="{00000000-0005-0000-0000-0000C4620000}"/>
    <cellStyle name="Percent 12 2 3 5 2 2" xfId="25284" xr:uid="{00000000-0005-0000-0000-0000C5620000}"/>
    <cellStyle name="Percent 12 2 3 5 3" xfId="25285" xr:uid="{00000000-0005-0000-0000-0000C6620000}"/>
    <cellStyle name="Percent 12 2 3 6" xfId="25286" xr:uid="{00000000-0005-0000-0000-0000C7620000}"/>
    <cellStyle name="Percent 12 2 3 6 2" xfId="25287" xr:uid="{00000000-0005-0000-0000-0000C8620000}"/>
    <cellStyle name="Percent 12 2 3 6 2 2" xfId="25288" xr:uid="{00000000-0005-0000-0000-0000C9620000}"/>
    <cellStyle name="Percent 12 2 3 6 3" xfId="25289" xr:uid="{00000000-0005-0000-0000-0000CA620000}"/>
    <cellStyle name="Percent 12 2 3 7" xfId="25290" xr:uid="{00000000-0005-0000-0000-0000CB620000}"/>
    <cellStyle name="Percent 12 2 3 7 2" xfId="25291" xr:uid="{00000000-0005-0000-0000-0000CC620000}"/>
    <cellStyle name="Percent 12 2 3 8" xfId="25292" xr:uid="{00000000-0005-0000-0000-0000CD620000}"/>
    <cellStyle name="Percent 12 2 3 8 2" xfId="25293" xr:uid="{00000000-0005-0000-0000-0000CE620000}"/>
    <cellStyle name="Percent 12 2 3 9" xfId="25294" xr:uid="{00000000-0005-0000-0000-0000CF620000}"/>
    <cellStyle name="Percent 12 2 4" xfId="25295" xr:uid="{00000000-0005-0000-0000-0000D0620000}"/>
    <cellStyle name="Percent 12 2 4 2" xfId="25296" xr:uid="{00000000-0005-0000-0000-0000D1620000}"/>
    <cellStyle name="Percent 12 2 4 3" xfId="25297" xr:uid="{00000000-0005-0000-0000-0000D2620000}"/>
    <cellStyle name="Percent 12 2 4 3 2" xfId="25298" xr:uid="{00000000-0005-0000-0000-0000D3620000}"/>
    <cellStyle name="Percent 12 2 4 3 2 2" xfId="25299" xr:uid="{00000000-0005-0000-0000-0000D4620000}"/>
    <cellStyle name="Percent 12 2 4 3 3" xfId="25300" xr:uid="{00000000-0005-0000-0000-0000D5620000}"/>
    <cellStyle name="Percent 12 2 4 4" xfId="25301" xr:uid="{00000000-0005-0000-0000-0000D6620000}"/>
    <cellStyle name="Percent 12 2 4 4 2" xfId="25302" xr:uid="{00000000-0005-0000-0000-0000D7620000}"/>
    <cellStyle name="Percent 12 2 4 4 2 2" xfId="25303" xr:uid="{00000000-0005-0000-0000-0000D8620000}"/>
    <cellStyle name="Percent 12 2 4 4 3" xfId="25304" xr:uid="{00000000-0005-0000-0000-0000D9620000}"/>
    <cellStyle name="Percent 12 2 4 5" xfId="25305" xr:uid="{00000000-0005-0000-0000-0000DA620000}"/>
    <cellStyle name="Percent 12 2 4 5 2" xfId="25306" xr:uid="{00000000-0005-0000-0000-0000DB620000}"/>
    <cellStyle name="Percent 12 2 4 5 2 2" xfId="25307" xr:uid="{00000000-0005-0000-0000-0000DC620000}"/>
    <cellStyle name="Percent 12 2 4 5 3" xfId="25308" xr:uid="{00000000-0005-0000-0000-0000DD620000}"/>
    <cellStyle name="Percent 12 2 4 6" xfId="25309" xr:uid="{00000000-0005-0000-0000-0000DE620000}"/>
    <cellStyle name="Percent 12 2 4 6 2" xfId="25310" xr:uid="{00000000-0005-0000-0000-0000DF620000}"/>
    <cellStyle name="Percent 12 2 4 7" xfId="25311" xr:uid="{00000000-0005-0000-0000-0000E0620000}"/>
    <cellStyle name="Percent 12 2 4 7 2" xfId="25312" xr:uid="{00000000-0005-0000-0000-0000E1620000}"/>
    <cellStyle name="Percent 12 2 4 8" xfId="25313" xr:uid="{00000000-0005-0000-0000-0000E2620000}"/>
    <cellStyle name="Percent 12 2 4 9" xfId="25314" xr:uid="{00000000-0005-0000-0000-0000E3620000}"/>
    <cellStyle name="Percent 12 2 5" xfId="25315" xr:uid="{00000000-0005-0000-0000-0000E4620000}"/>
    <cellStyle name="Percent 12 2 5 2" xfId="25316" xr:uid="{00000000-0005-0000-0000-0000E5620000}"/>
    <cellStyle name="Percent 12 2 5 3" xfId="25317" xr:uid="{00000000-0005-0000-0000-0000E6620000}"/>
    <cellStyle name="Percent 12 2 6" xfId="25318" xr:uid="{00000000-0005-0000-0000-0000E7620000}"/>
    <cellStyle name="Percent 12 2 6 2" xfId="25319" xr:uid="{00000000-0005-0000-0000-0000E8620000}"/>
    <cellStyle name="Percent 12 2 6 2 2" xfId="25320" xr:uid="{00000000-0005-0000-0000-0000E9620000}"/>
    <cellStyle name="Percent 12 2 6 2 2 2" xfId="25321" xr:uid="{00000000-0005-0000-0000-0000EA620000}"/>
    <cellStyle name="Percent 12 2 6 2 3" xfId="25322" xr:uid="{00000000-0005-0000-0000-0000EB620000}"/>
    <cellStyle name="Percent 12 2 6 3" xfId="25323" xr:uid="{00000000-0005-0000-0000-0000EC620000}"/>
    <cellStyle name="Percent 12 2 6 3 2" xfId="25324" xr:uid="{00000000-0005-0000-0000-0000ED620000}"/>
    <cellStyle name="Percent 12 2 6 3 2 2" xfId="25325" xr:uid="{00000000-0005-0000-0000-0000EE620000}"/>
    <cellStyle name="Percent 12 2 6 3 3" xfId="25326" xr:uid="{00000000-0005-0000-0000-0000EF620000}"/>
    <cellStyle name="Percent 12 2 6 4" xfId="25327" xr:uid="{00000000-0005-0000-0000-0000F0620000}"/>
    <cellStyle name="Percent 12 2 6 4 2" xfId="25328" xr:uid="{00000000-0005-0000-0000-0000F1620000}"/>
    <cellStyle name="Percent 12 2 6 4 2 2" xfId="25329" xr:uid="{00000000-0005-0000-0000-0000F2620000}"/>
    <cellStyle name="Percent 12 2 6 4 3" xfId="25330" xr:uid="{00000000-0005-0000-0000-0000F3620000}"/>
    <cellStyle name="Percent 12 2 6 5" xfId="25331" xr:uid="{00000000-0005-0000-0000-0000F4620000}"/>
    <cellStyle name="Percent 12 2 6 5 2" xfId="25332" xr:uid="{00000000-0005-0000-0000-0000F5620000}"/>
    <cellStyle name="Percent 12 2 6 6" xfId="25333" xr:uid="{00000000-0005-0000-0000-0000F6620000}"/>
    <cellStyle name="Percent 12 2 6 6 2" xfId="25334" xr:uid="{00000000-0005-0000-0000-0000F7620000}"/>
    <cellStyle name="Percent 12 2 6 7" xfId="25335" xr:uid="{00000000-0005-0000-0000-0000F8620000}"/>
    <cellStyle name="Percent 12 2 7" xfId="25336" xr:uid="{00000000-0005-0000-0000-0000F9620000}"/>
    <cellStyle name="Percent 12 2 7 2" xfId="25337" xr:uid="{00000000-0005-0000-0000-0000FA620000}"/>
    <cellStyle name="Percent 12 2 7 2 2" xfId="25338" xr:uid="{00000000-0005-0000-0000-0000FB620000}"/>
    <cellStyle name="Percent 12 2 7 3" xfId="25339" xr:uid="{00000000-0005-0000-0000-0000FC620000}"/>
    <cellStyle name="Percent 12 2 8" xfId="25340" xr:uid="{00000000-0005-0000-0000-0000FD620000}"/>
    <cellStyle name="Percent 12 2 8 2" xfId="25341" xr:uid="{00000000-0005-0000-0000-0000FE620000}"/>
    <cellStyle name="Percent 12 2 8 2 2" xfId="25342" xr:uid="{00000000-0005-0000-0000-0000FF620000}"/>
    <cellStyle name="Percent 12 2 8 3" xfId="25343" xr:uid="{00000000-0005-0000-0000-000000630000}"/>
    <cellStyle name="Percent 12 3" xfId="25344" xr:uid="{00000000-0005-0000-0000-000001630000}"/>
    <cellStyle name="Percent 12 3 10" xfId="25345" xr:uid="{00000000-0005-0000-0000-000002630000}"/>
    <cellStyle name="Percent 12 3 2" xfId="25346" xr:uid="{00000000-0005-0000-0000-000003630000}"/>
    <cellStyle name="Percent 12 3 2 2" xfId="25347" xr:uid="{00000000-0005-0000-0000-000004630000}"/>
    <cellStyle name="Percent 12 3 2 3" xfId="25348" xr:uid="{00000000-0005-0000-0000-000005630000}"/>
    <cellStyle name="Percent 12 3 2 3 2" xfId="25349" xr:uid="{00000000-0005-0000-0000-000006630000}"/>
    <cellStyle name="Percent 12 3 2 3 3" xfId="25350" xr:uid="{00000000-0005-0000-0000-000007630000}"/>
    <cellStyle name="Percent 12 3 2 4" xfId="25351" xr:uid="{00000000-0005-0000-0000-000008630000}"/>
    <cellStyle name="Percent 12 3 2 4 2" xfId="25352" xr:uid="{00000000-0005-0000-0000-000009630000}"/>
    <cellStyle name="Percent 12 3 2 4 2 2" xfId="25353" xr:uid="{00000000-0005-0000-0000-00000A630000}"/>
    <cellStyle name="Percent 12 3 2 4 3" xfId="25354" xr:uid="{00000000-0005-0000-0000-00000B630000}"/>
    <cellStyle name="Percent 12 3 2 5" xfId="25355" xr:uid="{00000000-0005-0000-0000-00000C630000}"/>
    <cellStyle name="Percent 12 3 2 5 2" xfId="25356" xr:uid="{00000000-0005-0000-0000-00000D630000}"/>
    <cellStyle name="Percent 12 3 2 5 2 2" xfId="25357" xr:uid="{00000000-0005-0000-0000-00000E630000}"/>
    <cellStyle name="Percent 12 3 2 5 3" xfId="25358" xr:uid="{00000000-0005-0000-0000-00000F630000}"/>
    <cellStyle name="Percent 12 3 2 6" xfId="25359" xr:uid="{00000000-0005-0000-0000-000010630000}"/>
    <cellStyle name="Percent 12 3 2 6 2" xfId="25360" xr:uid="{00000000-0005-0000-0000-000011630000}"/>
    <cellStyle name="Percent 12 3 2 6 2 2" xfId="25361" xr:uid="{00000000-0005-0000-0000-000012630000}"/>
    <cellStyle name="Percent 12 3 2 6 3" xfId="25362" xr:uid="{00000000-0005-0000-0000-000013630000}"/>
    <cellStyle name="Percent 12 3 2 7" xfId="25363" xr:uid="{00000000-0005-0000-0000-000014630000}"/>
    <cellStyle name="Percent 12 3 2 7 2" xfId="25364" xr:uid="{00000000-0005-0000-0000-000015630000}"/>
    <cellStyle name="Percent 12 3 2 8" xfId="25365" xr:uid="{00000000-0005-0000-0000-000016630000}"/>
    <cellStyle name="Percent 12 3 2 8 2" xfId="25366" xr:uid="{00000000-0005-0000-0000-000017630000}"/>
    <cellStyle name="Percent 12 3 2 9" xfId="25367" xr:uid="{00000000-0005-0000-0000-000018630000}"/>
    <cellStyle name="Percent 12 3 3" xfId="25368" xr:uid="{00000000-0005-0000-0000-000019630000}"/>
    <cellStyle name="Percent 12 3 4" xfId="25369" xr:uid="{00000000-0005-0000-0000-00001A630000}"/>
    <cellStyle name="Percent 12 3 4 2" xfId="25370" xr:uid="{00000000-0005-0000-0000-00001B630000}"/>
    <cellStyle name="Percent 12 3 4 3" xfId="25371" xr:uid="{00000000-0005-0000-0000-00001C630000}"/>
    <cellStyle name="Percent 12 3 5" xfId="25372" xr:uid="{00000000-0005-0000-0000-00001D630000}"/>
    <cellStyle name="Percent 12 3 5 2" xfId="25373" xr:uid="{00000000-0005-0000-0000-00001E630000}"/>
    <cellStyle name="Percent 12 3 5 2 2" xfId="25374" xr:uid="{00000000-0005-0000-0000-00001F630000}"/>
    <cellStyle name="Percent 12 3 5 3" xfId="25375" xr:uid="{00000000-0005-0000-0000-000020630000}"/>
    <cellStyle name="Percent 12 3 6" xfId="25376" xr:uid="{00000000-0005-0000-0000-000021630000}"/>
    <cellStyle name="Percent 12 3 6 2" xfId="25377" xr:uid="{00000000-0005-0000-0000-000022630000}"/>
    <cellStyle name="Percent 12 3 6 2 2" xfId="25378" xr:uid="{00000000-0005-0000-0000-000023630000}"/>
    <cellStyle name="Percent 12 3 6 3" xfId="25379" xr:uid="{00000000-0005-0000-0000-000024630000}"/>
    <cellStyle name="Percent 12 3 7" xfId="25380" xr:uid="{00000000-0005-0000-0000-000025630000}"/>
    <cellStyle name="Percent 12 3 7 2" xfId="25381" xr:uid="{00000000-0005-0000-0000-000026630000}"/>
    <cellStyle name="Percent 12 3 7 2 2" xfId="25382" xr:uid="{00000000-0005-0000-0000-000027630000}"/>
    <cellStyle name="Percent 12 3 7 3" xfId="25383" xr:uid="{00000000-0005-0000-0000-000028630000}"/>
    <cellStyle name="Percent 12 3 8" xfId="25384" xr:uid="{00000000-0005-0000-0000-000029630000}"/>
    <cellStyle name="Percent 12 3 8 2" xfId="25385" xr:uid="{00000000-0005-0000-0000-00002A630000}"/>
    <cellStyle name="Percent 12 3 9" xfId="25386" xr:uid="{00000000-0005-0000-0000-00002B630000}"/>
    <cellStyle name="Percent 12 3 9 2" xfId="25387" xr:uid="{00000000-0005-0000-0000-00002C630000}"/>
    <cellStyle name="Percent 12 4" xfId="25388" xr:uid="{00000000-0005-0000-0000-00002D630000}"/>
    <cellStyle name="Percent 12 4 2" xfId="25389" xr:uid="{00000000-0005-0000-0000-00002E630000}"/>
    <cellStyle name="Percent 12 4 3" xfId="25390" xr:uid="{00000000-0005-0000-0000-00002F630000}"/>
    <cellStyle name="Percent 12 4 3 2" xfId="25391" xr:uid="{00000000-0005-0000-0000-000030630000}"/>
    <cellStyle name="Percent 12 4 3 3" xfId="25392" xr:uid="{00000000-0005-0000-0000-000031630000}"/>
    <cellStyle name="Percent 12 4 4" xfId="25393" xr:uid="{00000000-0005-0000-0000-000032630000}"/>
    <cellStyle name="Percent 12 4 4 2" xfId="25394" xr:uid="{00000000-0005-0000-0000-000033630000}"/>
    <cellStyle name="Percent 12 4 4 2 2" xfId="25395" xr:uid="{00000000-0005-0000-0000-000034630000}"/>
    <cellStyle name="Percent 12 4 4 3" xfId="25396" xr:uid="{00000000-0005-0000-0000-000035630000}"/>
    <cellStyle name="Percent 12 4 5" xfId="25397" xr:uid="{00000000-0005-0000-0000-000036630000}"/>
    <cellStyle name="Percent 12 4 5 2" xfId="25398" xr:uid="{00000000-0005-0000-0000-000037630000}"/>
    <cellStyle name="Percent 12 4 5 2 2" xfId="25399" xr:uid="{00000000-0005-0000-0000-000038630000}"/>
    <cellStyle name="Percent 12 4 5 3" xfId="25400" xr:uid="{00000000-0005-0000-0000-000039630000}"/>
    <cellStyle name="Percent 12 4 6" xfId="25401" xr:uid="{00000000-0005-0000-0000-00003A630000}"/>
    <cellStyle name="Percent 12 4 6 2" xfId="25402" xr:uid="{00000000-0005-0000-0000-00003B630000}"/>
    <cellStyle name="Percent 12 4 6 2 2" xfId="25403" xr:uid="{00000000-0005-0000-0000-00003C630000}"/>
    <cellStyle name="Percent 12 4 6 3" xfId="25404" xr:uid="{00000000-0005-0000-0000-00003D630000}"/>
    <cellStyle name="Percent 12 4 7" xfId="25405" xr:uid="{00000000-0005-0000-0000-00003E630000}"/>
    <cellStyle name="Percent 12 4 7 2" xfId="25406" xr:uid="{00000000-0005-0000-0000-00003F630000}"/>
    <cellStyle name="Percent 12 4 8" xfId="25407" xr:uid="{00000000-0005-0000-0000-000040630000}"/>
    <cellStyle name="Percent 12 4 8 2" xfId="25408" xr:uid="{00000000-0005-0000-0000-000041630000}"/>
    <cellStyle name="Percent 12 4 9" xfId="25409" xr:uid="{00000000-0005-0000-0000-000042630000}"/>
    <cellStyle name="Percent 12 5" xfId="25410" xr:uid="{00000000-0005-0000-0000-000043630000}"/>
    <cellStyle name="Percent 12 5 2" xfId="25411" xr:uid="{00000000-0005-0000-0000-000044630000}"/>
    <cellStyle name="Percent 12 5 3" xfId="25412" xr:uid="{00000000-0005-0000-0000-000045630000}"/>
    <cellStyle name="Percent 12 5 3 2" xfId="25413" xr:uid="{00000000-0005-0000-0000-000046630000}"/>
    <cellStyle name="Percent 12 5 3 3" xfId="25414" xr:uid="{00000000-0005-0000-0000-000047630000}"/>
    <cellStyle name="Percent 12 5 4" xfId="25415" xr:uid="{00000000-0005-0000-0000-000048630000}"/>
    <cellStyle name="Percent 12 5 4 2" xfId="25416" xr:uid="{00000000-0005-0000-0000-000049630000}"/>
    <cellStyle name="Percent 12 5 4 2 2" xfId="25417" xr:uid="{00000000-0005-0000-0000-00004A630000}"/>
    <cellStyle name="Percent 12 5 4 3" xfId="25418" xr:uid="{00000000-0005-0000-0000-00004B630000}"/>
    <cellStyle name="Percent 12 5 5" xfId="25419" xr:uid="{00000000-0005-0000-0000-00004C630000}"/>
    <cellStyle name="Percent 12 5 5 2" xfId="25420" xr:uid="{00000000-0005-0000-0000-00004D630000}"/>
    <cellStyle name="Percent 12 5 5 2 2" xfId="25421" xr:uid="{00000000-0005-0000-0000-00004E630000}"/>
    <cellStyle name="Percent 12 5 5 3" xfId="25422" xr:uid="{00000000-0005-0000-0000-00004F630000}"/>
    <cellStyle name="Percent 12 5 6" xfId="25423" xr:uid="{00000000-0005-0000-0000-000050630000}"/>
    <cellStyle name="Percent 12 5 6 2" xfId="25424" xr:uid="{00000000-0005-0000-0000-000051630000}"/>
    <cellStyle name="Percent 12 5 6 2 2" xfId="25425" xr:uid="{00000000-0005-0000-0000-000052630000}"/>
    <cellStyle name="Percent 12 5 6 3" xfId="25426" xr:uid="{00000000-0005-0000-0000-000053630000}"/>
    <cellStyle name="Percent 12 5 7" xfId="25427" xr:uid="{00000000-0005-0000-0000-000054630000}"/>
    <cellStyle name="Percent 12 5 7 2" xfId="25428" xr:uid="{00000000-0005-0000-0000-000055630000}"/>
    <cellStyle name="Percent 12 5 8" xfId="25429" xr:uid="{00000000-0005-0000-0000-000056630000}"/>
    <cellStyle name="Percent 12 5 8 2" xfId="25430" xr:uid="{00000000-0005-0000-0000-000057630000}"/>
    <cellStyle name="Percent 12 5 9" xfId="25431" xr:uid="{00000000-0005-0000-0000-000058630000}"/>
    <cellStyle name="Percent 12 6" xfId="25432" xr:uid="{00000000-0005-0000-0000-000059630000}"/>
    <cellStyle name="Percent 12 6 2" xfId="25433" xr:uid="{00000000-0005-0000-0000-00005A630000}"/>
    <cellStyle name="Percent 12 6 3" xfId="25434" xr:uid="{00000000-0005-0000-0000-00005B630000}"/>
    <cellStyle name="Percent 12 6 3 2" xfId="25435" xr:uid="{00000000-0005-0000-0000-00005C630000}"/>
    <cellStyle name="Percent 12 6 3 3" xfId="25436" xr:uid="{00000000-0005-0000-0000-00005D630000}"/>
    <cellStyle name="Percent 12 6 4" xfId="25437" xr:uid="{00000000-0005-0000-0000-00005E630000}"/>
    <cellStyle name="Percent 12 6 4 2" xfId="25438" xr:uid="{00000000-0005-0000-0000-00005F630000}"/>
    <cellStyle name="Percent 12 6 4 2 2" xfId="25439" xr:uid="{00000000-0005-0000-0000-000060630000}"/>
    <cellStyle name="Percent 12 6 4 3" xfId="25440" xr:uid="{00000000-0005-0000-0000-000061630000}"/>
    <cellStyle name="Percent 12 6 5" xfId="25441" xr:uid="{00000000-0005-0000-0000-000062630000}"/>
    <cellStyle name="Percent 12 6 5 2" xfId="25442" xr:uid="{00000000-0005-0000-0000-000063630000}"/>
    <cellStyle name="Percent 12 6 5 2 2" xfId="25443" xr:uid="{00000000-0005-0000-0000-000064630000}"/>
    <cellStyle name="Percent 12 6 5 3" xfId="25444" xr:uid="{00000000-0005-0000-0000-000065630000}"/>
    <cellStyle name="Percent 12 6 6" xfId="25445" xr:uid="{00000000-0005-0000-0000-000066630000}"/>
    <cellStyle name="Percent 12 6 6 2" xfId="25446" xr:uid="{00000000-0005-0000-0000-000067630000}"/>
    <cellStyle name="Percent 12 6 6 2 2" xfId="25447" xr:uid="{00000000-0005-0000-0000-000068630000}"/>
    <cellStyle name="Percent 12 6 6 3" xfId="25448" xr:uid="{00000000-0005-0000-0000-000069630000}"/>
    <cellStyle name="Percent 12 6 7" xfId="25449" xr:uid="{00000000-0005-0000-0000-00006A630000}"/>
    <cellStyle name="Percent 12 6 7 2" xfId="25450" xr:uid="{00000000-0005-0000-0000-00006B630000}"/>
    <cellStyle name="Percent 12 6 8" xfId="25451" xr:uid="{00000000-0005-0000-0000-00006C630000}"/>
    <cellStyle name="Percent 12 6 8 2" xfId="25452" xr:uid="{00000000-0005-0000-0000-00006D630000}"/>
    <cellStyle name="Percent 12 6 9" xfId="25453" xr:uid="{00000000-0005-0000-0000-00006E630000}"/>
    <cellStyle name="Percent 12 7" xfId="25454" xr:uid="{00000000-0005-0000-0000-00006F630000}"/>
    <cellStyle name="Percent 12 7 2" xfId="25455" xr:uid="{00000000-0005-0000-0000-000070630000}"/>
    <cellStyle name="Percent 12 7 3" xfId="25456" xr:uid="{00000000-0005-0000-0000-000071630000}"/>
    <cellStyle name="Percent 12 8" xfId="25457" xr:uid="{00000000-0005-0000-0000-000072630000}"/>
    <cellStyle name="Percent 12 8 2" xfId="25458" xr:uid="{00000000-0005-0000-0000-000073630000}"/>
    <cellStyle name="Percent 12 8 3" xfId="25459" xr:uid="{00000000-0005-0000-0000-000074630000}"/>
    <cellStyle name="Percent 12 8 3 2" xfId="25460" xr:uid="{00000000-0005-0000-0000-000075630000}"/>
    <cellStyle name="Percent 12 8 3 2 2" xfId="25461" xr:uid="{00000000-0005-0000-0000-000076630000}"/>
    <cellStyle name="Percent 12 8 3 3" xfId="25462" xr:uid="{00000000-0005-0000-0000-000077630000}"/>
    <cellStyle name="Percent 12 8 4" xfId="25463" xr:uid="{00000000-0005-0000-0000-000078630000}"/>
    <cellStyle name="Percent 12 8 4 2" xfId="25464" xr:uid="{00000000-0005-0000-0000-000079630000}"/>
    <cellStyle name="Percent 12 8 4 2 2" xfId="25465" xr:uid="{00000000-0005-0000-0000-00007A630000}"/>
    <cellStyle name="Percent 12 8 4 3" xfId="25466" xr:uid="{00000000-0005-0000-0000-00007B630000}"/>
    <cellStyle name="Percent 12 8 5" xfId="25467" xr:uid="{00000000-0005-0000-0000-00007C630000}"/>
    <cellStyle name="Percent 12 8 5 2" xfId="25468" xr:uid="{00000000-0005-0000-0000-00007D630000}"/>
    <cellStyle name="Percent 12 8 5 2 2" xfId="25469" xr:uid="{00000000-0005-0000-0000-00007E630000}"/>
    <cellStyle name="Percent 12 8 5 3" xfId="25470" xr:uid="{00000000-0005-0000-0000-00007F630000}"/>
    <cellStyle name="Percent 12 8 6" xfId="25471" xr:uid="{00000000-0005-0000-0000-000080630000}"/>
    <cellStyle name="Percent 12 8 6 2" xfId="25472" xr:uid="{00000000-0005-0000-0000-000081630000}"/>
    <cellStyle name="Percent 12 8 7" xfId="25473" xr:uid="{00000000-0005-0000-0000-000082630000}"/>
    <cellStyle name="Percent 12 8 7 2" xfId="25474" xr:uid="{00000000-0005-0000-0000-000083630000}"/>
    <cellStyle name="Percent 12 8 8" xfId="25475" xr:uid="{00000000-0005-0000-0000-000084630000}"/>
    <cellStyle name="Percent 12 8 9" xfId="25476" xr:uid="{00000000-0005-0000-0000-000085630000}"/>
    <cellStyle name="Percent 12 9" xfId="25477" xr:uid="{00000000-0005-0000-0000-000086630000}"/>
    <cellStyle name="Percent 13" xfId="25478" xr:uid="{00000000-0005-0000-0000-000087630000}"/>
    <cellStyle name="Percent 13 10" xfId="25479" xr:uid="{00000000-0005-0000-0000-000088630000}"/>
    <cellStyle name="Percent 13 2" xfId="25480" xr:uid="{00000000-0005-0000-0000-000089630000}"/>
    <cellStyle name="Percent 13 2 2" xfId="25481" xr:uid="{00000000-0005-0000-0000-00008A630000}"/>
    <cellStyle name="Percent 13 3" xfId="25482" xr:uid="{00000000-0005-0000-0000-00008B630000}"/>
    <cellStyle name="Percent 13 4" xfId="25483" xr:uid="{00000000-0005-0000-0000-00008C630000}"/>
    <cellStyle name="Percent 13 4 2" xfId="25484" xr:uid="{00000000-0005-0000-0000-00008D630000}"/>
    <cellStyle name="Percent 13 4 2 2" xfId="25485" xr:uid="{00000000-0005-0000-0000-00008E630000}"/>
    <cellStyle name="Percent 13 4 3" xfId="25486" xr:uid="{00000000-0005-0000-0000-00008F630000}"/>
    <cellStyle name="Percent 13 5" xfId="25487" xr:uid="{00000000-0005-0000-0000-000090630000}"/>
    <cellStyle name="Percent 13 5 2" xfId="25488" xr:uid="{00000000-0005-0000-0000-000091630000}"/>
    <cellStyle name="Percent 13 5 2 2" xfId="25489" xr:uid="{00000000-0005-0000-0000-000092630000}"/>
    <cellStyle name="Percent 13 5 3" xfId="25490" xr:uid="{00000000-0005-0000-0000-000093630000}"/>
    <cellStyle name="Percent 13 6" xfId="25491" xr:uid="{00000000-0005-0000-0000-000094630000}"/>
    <cellStyle name="Percent 13 6 2" xfId="25492" xr:uid="{00000000-0005-0000-0000-000095630000}"/>
    <cellStyle name="Percent 13 6 2 2" xfId="25493" xr:uid="{00000000-0005-0000-0000-000096630000}"/>
    <cellStyle name="Percent 13 6 3" xfId="25494" xr:uid="{00000000-0005-0000-0000-000097630000}"/>
    <cellStyle name="Percent 13 7" xfId="25495" xr:uid="{00000000-0005-0000-0000-000098630000}"/>
    <cellStyle name="Percent 13 7 2" xfId="25496" xr:uid="{00000000-0005-0000-0000-000099630000}"/>
    <cellStyle name="Percent 13 8" xfId="25497" xr:uid="{00000000-0005-0000-0000-00009A630000}"/>
    <cellStyle name="Percent 13 8 2" xfId="25498" xr:uid="{00000000-0005-0000-0000-00009B630000}"/>
    <cellStyle name="Percent 13 9" xfId="25499" xr:uid="{00000000-0005-0000-0000-00009C630000}"/>
    <cellStyle name="Percent 14" xfId="25500" xr:uid="{00000000-0005-0000-0000-00009D630000}"/>
    <cellStyle name="Percent 14 2" xfId="25501" xr:uid="{00000000-0005-0000-0000-00009E630000}"/>
    <cellStyle name="Percent 14 2 2" xfId="25502" xr:uid="{00000000-0005-0000-0000-00009F630000}"/>
    <cellStyle name="Percent 14 2 2 2" xfId="25503" xr:uid="{00000000-0005-0000-0000-0000A0630000}"/>
    <cellStyle name="Percent 14 2 3" xfId="25504" xr:uid="{00000000-0005-0000-0000-0000A1630000}"/>
    <cellStyle name="Percent 14 3" xfId="25505" xr:uid="{00000000-0005-0000-0000-0000A2630000}"/>
    <cellStyle name="Percent 14 3 2" xfId="25506" xr:uid="{00000000-0005-0000-0000-0000A3630000}"/>
    <cellStyle name="Percent 14 4" xfId="25507" xr:uid="{00000000-0005-0000-0000-0000A4630000}"/>
    <cellStyle name="Percent 15" xfId="25508" xr:uid="{00000000-0005-0000-0000-0000A5630000}"/>
    <cellStyle name="Percent 15 2" xfId="25509" xr:uid="{00000000-0005-0000-0000-0000A6630000}"/>
    <cellStyle name="Percent 15 2 2" xfId="25510" xr:uid="{00000000-0005-0000-0000-0000A7630000}"/>
    <cellStyle name="Percent 15 3" xfId="25511" xr:uid="{00000000-0005-0000-0000-0000A8630000}"/>
    <cellStyle name="Percent 16" xfId="25512" xr:uid="{00000000-0005-0000-0000-0000A9630000}"/>
    <cellStyle name="Percent 16 2" xfId="25513" xr:uid="{00000000-0005-0000-0000-0000AA630000}"/>
    <cellStyle name="Percent 16 2 2" xfId="25514" xr:uid="{00000000-0005-0000-0000-0000AB630000}"/>
    <cellStyle name="Percent 16 3" xfId="25515" xr:uid="{00000000-0005-0000-0000-0000AC630000}"/>
    <cellStyle name="Percent 17" xfId="25516" xr:uid="{00000000-0005-0000-0000-0000AD630000}"/>
    <cellStyle name="Percent 17 2" xfId="25517" xr:uid="{00000000-0005-0000-0000-0000AE630000}"/>
    <cellStyle name="Percent 17 2 2" xfId="25518" xr:uid="{00000000-0005-0000-0000-0000AF630000}"/>
    <cellStyle name="Percent 17 3" xfId="25519" xr:uid="{00000000-0005-0000-0000-0000B0630000}"/>
    <cellStyle name="Percent 18" xfId="25520" xr:uid="{00000000-0005-0000-0000-0000B1630000}"/>
    <cellStyle name="Percent 18 2" xfId="25521" xr:uid="{00000000-0005-0000-0000-0000B2630000}"/>
    <cellStyle name="Percent 19" xfId="25522" xr:uid="{00000000-0005-0000-0000-0000B3630000}"/>
    <cellStyle name="Percent 19 2" xfId="25523" xr:uid="{00000000-0005-0000-0000-0000B4630000}"/>
    <cellStyle name="Percent 2" xfId="25524" xr:uid="{00000000-0005-0000-0000-0000B5630000}"/>
    <cellStyle name="Percent 2 10" xfId="25525" xr:uid="{00000000-0005-0000-0000-0000B6630000}"/>
    <cellStyle name="Percent 2 10 2" xfId="25526" xr:uid="{00000000-0005-0000-0000-0000B7630000}"/>
    <cellStyle name="Percent 2 10 3" xfId="25527" xr:uid="{00000000-0005-0000-0000-0000B8630000}"/>
    <cellStyle name="Percent 2 11" xfId="25528" xr:uid="{00000000-0005-0000-0000-0000B9630000}"/>
    <cellStyle name="Percent 2 11 2" xfId="25529" xr:uid="{00000000-0005-0000-0000-0000BA630000}"/>
    <cellStyle name="Percent 2 12" xfId="25530" xr:uid="{00000000-0005-0000-0000-0000BB630000}"/>
    <cellStyle name="Percent 2 12 2" xfId="25531" xr:uid="{00000000-0005-0000-0000-0000BC630000}"/>
    <cellStyle name="Percent 2 13" xfId="25532" xr:uid="{00000000-0005-0000-0000-0000BD630000}"/>
    <cellStyle name="Percent 2 14" xfId="25533" xr:uid="{00000000-0005-0000-0000-0000BE630000}"/>
    <cellStyle name="Percent 2 15" xfId="25534" xr:uid="{00000000-0005-0000-0000-0000BF630000}"/>
    <cellStyle name="Percent 2 16" xfId="25535" xr:uid="{00000000-0005-0000-0000-0000C0630000}"/>
    <cellStyle name="Percent 2 2" xfId="25536" xr:uid="{00000000-0005-0000-0000-0000C1630000}"/>
    <cellStyle name="Percent 2 2 2" xfId="25537" xr:uid="{00000000-0005-0000-0000-0000C2630000}"/>
    <cellStyle name="Percent 2 3" xfId="25538" xr:uid="{00000000-0005-0000-0000-0000C3630000}"/>
    <cellStyle name="Percent 2 3 2" xfId="25539" xr:uid="{00000000-0005-0000-0000-0000C4630000}"/>
    <cellStyle name="Percent 2 4" xfId="25540" xr:uid="{00000000-0005-0000-0000-0000C5630000}"/>
    <cellStyle name="Percent 2 5" xfId="25541" xr:uid="{00000000-0005-0000-0000-0000C6630000}"/>
    <cellStyle name="Percent 2 5 2" xfId="25542" xr:uid="{00000000-0005-0000-0000-0000C7630000}"/>
    <cellStyle name="Percent 2 5 2 2" xfId="25543" xr:uid="{00000000-0005-0000-0000-0000C8630000}"/>
    <cellStyle name="Percent 2 5 2 2 2" xfId="25544" xr:uid="{00000000-0005-0000-0000-0000C9630000}"/>
    <cellStyle name="Percent 2 5 2 3" xfId="25545" xr:uid="{00000000-0005-0000-0000-0000CA630000}"/>
    <cellStyle name="Percent 2 5 2 4" xfId="25546" xr:uid="{00000000-0005-0000-0000-0000CB630000}"/>
    <cellStyle name="Percent 2 5 3" xfId="25547" xr:uid="{00000000-0005-0000-0000-0000CC630000}"/>
    <cellStyle name="Percent 2 5 3 2" xfId="25548" xr:uid="{00000000-0005-0000-0000-0000CD630000}"/>
    <cellStyle name="Percent 2 5 3 2 2" xfId="25549" xr:uid="{00000000-0005-0000-0000-0000CE630000}"/>
    <cellStyle name="Percent 2 5 3 3" xfId="25550" xr:uid="{00000000-0005-0000-0000-0000CF630000}"/>
    <cellStyle name="Percent 2 5 3 3 2" xfId="25551" xr:uid="{00000000-0005-0000-0000-0000D0630000}"/>
    <cellStyle name="Percent 2 5 3 4" xfId="25552" xr:uid="{00000000-0005-0000-0000-0000D1630000}"/>
    <cellStyle name="Percent 2 5 3 5" xfId="25553" xr:uid="{00000000-0005-0000-0000-0000D2630000}"/>
    <cellStyle name="Percent 2 5 3 6" xfId="25554" xr:uid="{00000000-0005-0000-0000-0000D3630000}"/>
    <cellStyle name="Percent 2 5 4" xfId="25555" xr:uid="{00000000-0005-0000-0000-0000D4630000}"/>
    <cellStyle name="Percent 2 5 4 2" xfId="25556" xr:uid="{00000000-0005-0000-0000-0000D5630000}"/>
    <cellStyle name="Percent 2 5 4 2 2" xfId="25557" xr:uid="{00000000-0005-0000-0000-0000D6630000}"/>
    <cellStyle name="Percent 2 5 4 2 3" xfId="25558" xr:uid="{00000000-0005-0000-0000-0000D7630000}"/>
    <cellStyle name="Percent 2 5 4 3" xfId="25559" xr:uid="{00000000-0005-0000-0000-0000D8630000}"/>
    <cellStyle name="Percent 2 5 4 4" xfId="25560" xr:uid="{00000000-0005-0000-0000-0000D9630000}"/>
    <cellStyle name="Percent 2 5 5" xfId="25561" xr:uid="{00000000-0005-0000-0000-0000DA630000}"/>
    <cellStyle name="Percent 2 5 6" xfId="25562" xr:uid="{00000000-0005-0000-0000-0000DB630000}"/>
    <cellStyle name="Percent 2 6" xfId="25563" xr:uid="{00000000-0005-0000-0000-0000DC630000}"/>
    <cellStyle name="Percent 2 6 2" xfId="25564" xr:uid="{00000000-0005-0000-0000-0000DD630000}"/>
    <cellStyle name="Percent 2 6 2 2" xfId="25565" xr:uid="{00000000-0005-0000-0000-0000DE630000}"/>
    <cellStyle name="Percent 2 6 2 2 2" xfId="25566" xr:uid="{00000000-0005-0000-0000-0000DF630000}"/>
    <cellStyle name="Percent 2 6 2 3" xfId="25567" xr:uid="{00000000-0005-0000-0000-0000E0630000}"/>
    <cellStyle name="Percent 2 6 2 4" xfId="25568" xr:uid="{00000000-0005-0000-0000-0000E1630000}"/>
    <cellStyle name="Percent 2 6 3" xfId="25569" xr:uid="{00000000-0005-0000-0000-0000E2630000}"/>
    <cellStyle name="Percent 2 6 3 2" xfId="25570" xr:uid="{00000000-0005-0000-0000-0000E3630000}"/>
    <cellStyle name="Percent 2 6 3 2 2" xfId="25571" xr:uid="{00000000-0005-0000-0000-0000E4630000}"/>
    <cellStyle name="Percent 2 6 3 3" xfId="25572" xr:uid="{00000000-0005-0000-0000-0000E5630000}"/>
    <cellStyle name="Percent 2 6 3 3 2" xfId="25573" xr:uid="{00000000-0005-0000-0000-0000E6630000}"/>
    <cellStyle name="Percent 2 6 3 4" xfId="25574" xr:uid="{00000000-0005-0000-0000-0000E7630000}"/>
    <cellStyle name="Percent 2 6 3 5" xfId="25575" xr:uid="{00000000-0005-0000-0000-0000E8630000}"/>
    <cellStyle name="Percent 2 6 4" xfId="25576" xr:uid="{00000000-0005-0000-0000-0000E9630000}"/>
    <cellStyle name="Percent 2 6 4 2" xfId="25577" xr:uid="{00000000-0005-0000-0000-0000EA630000}"/>
    <cellStyle name="Percent 2 6 4 3" xfId="25578" xr:uid="{00000000-0005-0000-0000-0000EB630000}"/>
    <cellStyle name="Percent 2 6 5" xfId="25579" xr:uid="{00000000-0005-0000-0000-0000EC630000}"/>
    <cellStyle name="Percent 2 6 6" xfId="25580" xr:uid="{00000000-0005-0000-0000-0000ED630000}"/>
    <cellStyle name="Percent 2 7" xfId="25581" xr:uid="{00000000-0005-0000-0000-0000EE630000}"/>
    <cellStyle name="Percent 2 7 2" xfId="25582" xr:uid="{00000000-0005-0000-0000-0000EF630000}"/>
    <cellStyle name="Percent 2 7 2 2" xfId="25583" xr:uid="{00000000-0005-0000-0000-0000F0630000}"/>
    <cellStyle name="Percent 2 7 3" xfId="25584" xr:uid="{00000000-0005-0000-0000-0000F1630000}"/>
    <cellStyle name="Percent 2 7 4" xfId="25585" xr:uid="{00000000-0005-0000-0000-0000F2630000}"/>
    <cellStyle name="Percent 2 8" xfId="25586" xr:uid="{00000000-0005-0000-0000-0000F3630000}"/>
    <cellStyle name="Percent 2 8 2" xfId="25587" xr:uid="{00000000-0005-0000-0000-0000F4630000}"/>
    <cellStyle name="Percent 2 8 2 2" xfId="25588" xr:uid="{00000000-0005-0000-0000-0000F5630000}"/>
    <cellStyle name="Percent 2 8 3" xfId="25589" xr:uid="{00000000-0005-0000-0000-0000F6630000}"/>
    <cellStyle name="Percent 2 8 3 2" xfId="25590" xr:uid="{00000000-0005-0000-0000-0000F7630000}"/>
    <cellStyle name="Percent 2 8 4" xfId="25591" xr:uid="{00000000-0005-0000-0000-0000F8630000}"/>
    <cellStyle name="Percent 2 8 5" xfId="25592" xr:uid="{00000000-0005-0000-0000-0000F9630000}"/>
    <cellStyle name="Percent 2 8 6" xfId="25593" xr:uid="{00000000-0005-0000-0000-0000FA630000}"/>
    <cellStyle name="Percent 2 9" xfId="25594" xr:uid="{00000000-0005-0000-0000-0000FB630000}"/>
    <cellStyle name="Percent 2 9 2" xfId="25595" xr:uid="{00000000-0005-0000-0000-0000FC630000}"/>
    <cellStyle name="Percent 2 9 2 2" xfId="25596" xr:uid="{00000000-0005-0000-0000-0000FD630000}"/>
    <cellStyle name="Percent 2 9 2 3" xfId="25597" xr:uid="{00000000-0005-0000-0000-0000FE630000}"/>
    <cellStyle name="Percent 2 9 3" xfId="25598" xr:uid="{00000000-0005-0000-0000-0000FF630000}"/>
    <cellStyle name="Percent 2 9 4" xfId="25599" xr:uid="{00000000-0005-0000-0000-000000640000}"/>
    <cellStyle name="Percent 3" xfId="25600" xr:uid="{00000000-0005-0000-0000-000001640000}"/>
    <cellStyle name="Percent 3 2" xfId="25601" xr:uid="{00000000-0005-0000-0000-000002640000}"/>
    <cellStyle name="Percent 3 3" xfId="25602" xr:uid="{00000000-0005-0000-0000-000003640000}"/>
    <cellStyle name="Percent 3 3 2" xfId="25603" xr:uid="{00000000-0005-0000-0000-000004640000}"/>
    <cellStyle name="Percent 3 3 2 2" xfId="25604" xr:uid="{00000000-0005-0000-0000-000005640000}"/>
    <cellStyle name="Percent 3 3 2 2 2" xfId="25605" xr:uid="{00000000-0005-0000-0000-000006640000}"/>
    <cellStyle name="Percent 3 3 2 3" xfId="25606" xr:uid="{00000000-0005-0000-0000-000007640000}"/>
    <cellStyle name="Percent 3 3 2 4" xfId="25607" xr:uid="{00000000-0005-0000-0000-000008640000}"/>
    <cellStyle name="Percent 3 3 3" xfId="25608" xr:uid="{00000000-0005-0000-0000-000009640000}"/>
    <cellStyle name="Percent 3 3 3 2" xfId="25609" xr:uid="{00000000-0005-0000-0000-00000A640000}"/>
    <cellStyle name="Percent 3 3 3 2 2" xfId="25610" xr:uid="{00000000-0005-0000-0000-00000B640000}"/>
    <cellStyle name="Percent 3 3 3 3" xfId="25611" xr:uid="{00000000-0005-0000-0000-00000C640000}"/>
    <cellStyle name="Percent 3 3 3 3 2" xfId="25612" xr:uid="{00000000-0005-0000-0000-00000D640000}"/>
    <cellStyle name="Percent 3 3 3 4" xfId="25613" xr:uid="{00000000-0005-0000-0000-00000E640000}"/>
    <cellStyle name="Percent 3 3 3 5" xfId="25614" xr:uid="{00000000-0005-0000-0000-00000F640000}"/>
    <cellStyle name="Percent 3 3 4" xfId="25615" xr:uid="{00000000-0005-0000-0000-000010640000}"/>
    <cellStyle name="Percent 3 3 4 2" xfId="25616" xr:uid="{00000000-0005-0000-0000-000011640000}"/>
    <cellStyle name="Percent 3 3 4 3" xfId="25617" xr:uid="{00000000-0005-0000-0000-000012640000}"/>
    <cellStyle name="Percent 3 3 5" xfId="25618" xr:uid="{00000000-0005-0000-0000-000013640000}"/>
    <cellStyle name="Percent 3 3 6" xfId="25619" xr:uid="{00000000-0005-0000-0000-000014640000}"/>
    <cellStyle name="Percent 4" xfId="25620" xr:uid="{00000000-0005-0000-0000-000015640000}"/>
    <cellStyle name="Percent 4 2" xfId="25621" xr:uid="{00000000-0005-0000-0000-000016640000}"/>
    <cellStyle name="Percent 5" xfId="25622" xr:uid="{00000000-0005-0000-0000-000017640000}"/>
    <cellStyle name="Percent 5 2" xfId="25623" xr:uid="{00000000-0005-0000-0000-000018640000}"/>
    <cellStyle name="Percent 5 2 2" xfId="25624" xr:uid="{00000000-0005-0000-0000-000019640000}"/>
    <cellStyle name="Percent 5 3" xfId="25625" xr:uid="{00000000-0005-0000-0000-00001A640000}"/>
    <cellStyle name="Percent 6" xfId="25626" xr:uid="{00000000-0005-0000-0000-00001B640000}"/>
    <cellStyle name="Percent 7" xfId="25627" xr:uid="{00000000-0005-0000-0000-00001C640000}"/>
    <cellStyle name="Percent 7 2" xfId="25628" xr:uid="{00000000-0005-0000-0000-00001D640000}"/>
    <cellStyle name="Percent 7 2 2" xfId="25629" xr:uid="{00000000-0005-0000-0000-00001E640000}"/>
    <cellStyle name="Percent 7 2 2 2" xfId="25630" xr:uid="{00000000-0005-0000-0000-00001F640000}"/>
    <cellStyle name="Percent 7 2 3" xfId="25631" xr:uid="{00000000-0005-0000-0000-000020640000}"/>
    <cellStyle name="Percent 7 2 4" xfId="25632" xr:uid="{00000000-0005-0000-0000-000021640000}"/>
    <cellStyle name="Percent 7 3" xfId="25633" xr:uid="{00000000-0005-0000-0000-000022640000}"/>
    <cellStyle name="Percent 7 3 2" xfId="25634" xr:uid="{00000000-0005-0000-0000-000023640000}"/>
    <cellStyle name="Percent 7 3 2 2" xfId="25635" xr:uid="{00000000-0005-0000-0000-000024640000}"/>
    <cellStyle name="Percent 7 3 3" xfId="25636" xr:uid="{00000000-0005-0000-0000-000025640000}"/>
    <cellStyle name="Percent 7 3 3 2" xfId="25637" xr:uid="{00000000-0005-0000-0000-000026640000}"/>
    <cellStyle name="Percent 7 3 4" xfId="25638" xr:uid="{00000000-0005-0000-0000-000027640000}"/>
    <cellStyle name="Percent 7 3 5" xfId="25639" xr:uid="{00000000-0005-0000-0000-000028640000}"/>
    <cellStyle name="Percent 7 3 6" xfId="25640" xr:uid="{00000000-0005-0000-0000-000029640000}"/>
    <cellStyle name="Percent 7 4" xfId="25641" xr:uid="{00000000-0005-0000-0000-00002A640000}"/>
    <cellStyle name="Percent 7 4 2" xfId="25642" xr:uid="{00000000-0005-0000-0000-00002B640000}"/>
    <cellStyle name="Percent 7 4 2 2" xfId="25643" xr:uid="{00000000-0005-0000-0000-00002C640000}"/>
    <cellStyle name="Percent 7 4 2 3" xfId="25644" xr:uid="{00000000-0005-0000-0000-00002D640000}"/>
    <cellStyle name="Percent 7 4 3" xfId="25645" xr:uid="{00000000-0005-0000-0000-00002E640000}"/>
    <cellStyle name="Percent 7 4 4" xfId="25646" xr:uid="{00000000-0005-0000-0000-00002F640000}"/>
    <cellStyle name="Percent 7 5" xfId="25647" xr:uid="{00000000-0005-0000-0000-000030640000}"/>
    <cellStyle name="Percent 7 6" xfId="25648" xr:uid="{00000000-0005-0000-0000-000031640000}"/>
    <cellStyle name="Percent 8" xfId="25649" xr:uid="{00000000-0005-0000-0000-000032640000}"/>
    <cellStyle name="Percent 8 2" xfId="25650" xr:uid="{00000000-0005-0000-0000-000033640000}"/>
    <cellStyle name="Percent 8 2 2" xfId="25651" xr:uid="{00000000-0005-0000-0000-000034640000}"/>
    <cellStyle name="Percent 8 2 2 2" xfId="25652" xr:uid="{00000000-0005-0000-0000-000035640000}"/>
    <cellStyle name="Percent 8 2 3" xfId="25653" xr:uid="{00000000-0005-0000-0000-000036640000}"/>
    <cellStyle name="Percent 8 2 4" xfId="25654" xr:uid="{00000000-0005-0000-0000-000037640000}"/>
    <cellStyle name="Percent 8 3" xfId="25655" xr:uid="{00000000-0005-0000-0000-000038640000}"/>
    <cellStyle name="Percent 8 3 2" xfId="25656" xr:uid="{00000000-0005-0000-0000-000039640000}"/>
    <cellStyle name="Percent 8 3 2 2" xfId="25657" xr:uid="{00000000-0005-0000-0000-00003A640000}"/>
    <cellStyle name="Percent 8 3 3" xfId="25658" xr:uid="{00000000-0005-0000-0000-00003B640000}"/>
    <cellStyle name="Percent 8 3 3 2" xfId="25659" xr:uid="{00000000-0005-0000-0000-00003C640000}"/>
    <cellStyle name="Percent 8 3 4" xfId="25660" xr:uid="{00000000-0005-0000-0000-00003D640000}"/>
    <cellStyle name="Percent 8 3 5" xfId="25661" xr:uid="{00000000-0005-0000-0000-00003E640000}"/>
    <cellStyle name="Percent 8 4" xfId="25662" xr:uid="{00000000-0005-0000-0000-00003F640000}"/>
    <cellStyle name="Percent 8 4 2" xfId="25663" xr:uid="{00000000-0005-0000-0000-000040640000}"/>
    <cellStyle name="Percent 8 4 3" xfId="25664" xr:uid="{00000000-0005-0000-0000-000041640000}"/>
    <cellStyle name="Percent 8 5" xfId="25665" xr:uid="{00000000-0005-0000-0000-000042640000}"/>
    <cellStyle name="Percent 8 6" xfId="25666" xr:uid="{00000000-0005-0000-0000-000043640000}"/>
    <cellStyle name="Percent 9" xfId="25667" xr:uid="{00000000-0005-0000-0000-000044640000}"/>
    <cellStyle name="Percent 9 2" xfId="25668" xr:uid="{00000000-0005-0000-0000-000045640000}"/>
    <cellStyle name="Percent 9 2 2" xfId="25669" xr:uid="{00000000-0005-0000-0000-000046640000}"/>
    <cellStyle name="Percent 9 2 3" xfId="25670" xr:uid="{00000000-0005-0000-0000-000047640000}"/>
    <cellStyle name="Percent 9 3" xfId="25671" xr:uid="{00000000-0005-0000-0000-000048640000}"/>
    <cellStyle name="Percent 9 3 2" xfId="25672" xr:uid="{00000000-0005-0000-0000-000049640000}"/>
    <cellStyle name="Percent 9 3 3" xfId="25673" xr:uid="{00000000-0005-0000-0000-00004A640000}"/>
    <cellStyle name="Percent 9 4" xfId="25674" xr:uid="{00000000-0005-0000-0000-00004B640000}"/>
    <cellStyle name="Percent 9 4 2" xfId="25675" xr:uid="{00000000-0005-0000-0000-00004C640000}"/>
    <cellStyle name="Percent 9 4 3" xfId="25676" xr:uid="{00000000-0005-0000-0000-00004D640000}"/>
    <cellStyle name="Percent 9 5" xfId="25677" xr:uid="{00000000-0005-0000-0000-00004E640000}"/>
    <cellStyle name="Percent 9 6" xfId="25678" xr:uid="{00000000-0005-0000-0000-00004F640000}"/>
    <cellStyle name="statement" xfId="25679" xr:uid="{00000000-0005-0000-0000-000050640000}"/>
    <cellStyle name="Statement heading" xfId="25680" xr:uid="{00000000-0005-0000-0000-000051640000}"/>
    <cellStyle name="Statement heading 2" xfId="25681" xr:uid="{00000000-0005-0000-0000-000052640000}"/>
    <cellStyle name="Total 2" xfId="25682" xr:uid="{00000000-0005-0000-0000-000053640000}"/>
    <cellStyle name="Warning Text 2" xfId="25683" xr:uid="{00000000-0005-0000-0000-000054640000}"/>
    <cellStyle name="Years" xfId="25684" xr:uid="{00000000-0005-0000-0000-000055640000}"/>
    <cellStyle name="Years 2" xfId="25685" xr:uid="{00000000-0005-0000-0000-000056640000}"/>
  </cellStyles>
  <dxfs count="6">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s>
  <tableStyles count="0" defaultTableStyle="TableStyleMedium2" defaultPivotStyle="PivotStyleLight16"/>
  <colors>
    <mruColors>
      <color rgb="FF0000FF"/>
      <color rgb="FFFFE6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10</xdr:col>
      <xdr:colOff>396875</xdr:colOff>
      <xdr:row>0</xdr:row>
      <xdr:rowOff>0</xdr:rowOff>
    </xdr:from>
    <xdr:to>
      <xdr:col>12</xdr:col>
      <xdr:colOff>0</xdr:colOff>
      <xdr:row>2</xdr:row>
      <xdr:rowOff>111126</xdr:rowOff>
    </xdr:to>
    <xdr:pic>
      <xdr:nvPicPr>
        <xdr:cNvPr id="4" name="Picture 3">
          <a:extLst>
            <a:ext uri="{FF2B5EF4-FFF2-40B4-BE49-F238E27FC236}">
              <a16:creationId xmlns:a16="http://schemas.microsoft.com/office/drawing/2014/main" id="{CCE8F300-6340-4F09-A2EF-30F7B4626B3C}"/>
            </a:ext>
          </a:extLst>
        </xdr:cNvPr>
        <xdr:cNvPicPr>
          <a:picLocks noChangeAspect="1"/>
        </xdr:cNvPicPr>
      </xdr:nvPicPr>
      <xdr:blipFill rotWithShape="1">
        <a:blip xmlns:r="http://schemas.openxmlformats.org/officeDocument/2006/relationships" r:embed="rId1"/>
        <a:srcRect l="2122" t="11760" r="2122" b="10205"/>
        <a:stretch/>
      </xdr:blipFill>
      <xdr:spPr>
        <a:xfrm>
          <a:off x="9661525" y="0"/>
          <a:ext cx="1590675" cy="466726"/>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E6605CBF-178F-4222-9C48-CD7F2185B8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BFBEEE34-E6B1-4ECE-910C-7F0554111A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025B6E28-0038-4AEF-A2D9-64D22D92DF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35100" y="904875"/>
          <a:ext cx="0" cy="1809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A74712CF-D9BA-4E15-8C8C-A264BAD3CA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8F3705CC-5497-4B56-955A-A403BCC49A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A8349951-2950-40AF-BE9E-661FE55BD8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35100" y="904875"/>
          <a:ext cx="0" cy="1809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39D2135D-5E1B-4DD7-86B7-BE5EC21815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9C86C682-5EFB-43F2-91D4-D55EBAFD1B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5F1CB829-D58D-4886-B581-15071DA6A0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35100" y="904875"/>
          <a:ext cx="0" cy="18097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F0A85673-F6CA-4FD0-BF8C-334C7CBDA7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D8AAA91D-A1B8-46C2-A8E1-D9E9CD44AE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B9DD83BC-1C79-4DCC-8022-C9BF90A220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35100" y="904875"/>
          <a:ext cx="0" cy="1809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F8B9F3CF-AB15-4E1E-9CC0-538D90AF07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B61ECE2D-49F3-43ED-A27B-36A2EC9A55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B8FA4B08-81A1-444F-90C3-17432680BA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40D8A2DE-6FE0-473A-B296-22D780AD8E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1C14BEBD-E4A7-4892-A4C2-1BC7E771E1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58AB9011-BDFD-4CB9-87C5-3730FBB8A0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D126C327-346D-40AE-9980-E5D613A4D9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865FA3BB-5C3C-4E44-BB2D-FC48E84AFD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2E41CF06-AFF2-41DB-811B-C6610D7EEA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746A9D05-860D-42A8-B2FB-3122AD5CA7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F3DFDF5A-C900-4016-BB3E-C4472EBE14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FCD4F026-E34F-4E81-BE15-0DF37F7E2D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28FAFEEA-0F68-4D0A-890B-05804A7F01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A7C77FDA-56A4-40C1-9AF1-688D9A5708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75073690-4E9D-4AD7-90DD-FB283236E2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orp.atssc-scdata.gc.ca\DFS\Secretariat\CITT\Cases\SIMA\PI-2025-007\Working%20Files\Research\Statistics\ReportContentFiles\0TitlesTB.xlsx" TargetMode="External"/><Relationship Id="rId1" Type="http://schemas.openxmlformats.org/officeDocument/2006/relationships/externalLinkPath" Target="file:///\\corp.atssc-scdata.gc.ca\DFS\Secretariat\CITT\Cases\SIMA\PI-2025-007\Working%20Files\Research\Statistics\ReportContentFiles\0TitlesTB.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orp.atssc-scdata.gc.ca\DFS\Secretariat\CITT\Cases\SIMA\PI-2025-007\Working%20Files\Research\Statistics\ReportContentFiles\TopAcctTB.xlsx" TargetMode="External"/><Relationship Id="rId1" Type="http://schemas.openxmlformats.org/officeDocument/2006/relationships/externalLinkPath" Target="file:///\\corp.atssc-scdata.gc.ca\DFS\Secretariat\CITT\Cases\SIMA\PI-2025-007\Working%20Files\Research\Statistics\ReportContentFiles\TopAcctTB.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Exporters"/>
      <sheetName val="Case Labels"/>
      <sheetName val="Standard Labels"/>
      <sheetName val="Countries"/>
      <sheetName val="Footnotes"/>
      <sheetName val="Frontend Notes"/>
      <sheetName val="EstimationMethod"/>
      <sheetName val="Standard Labels OLD"/>
      <sheetName val="0TitlesTB"/>
    </sheetNames>
    <sheetDataSet>
      <sheetData sheetId="0"/>
      <sheetData sheetId="1">
        <row r="3">
          <cell r="G3">
            <v>2023</v>
          </cell>
        </row>
        <row r="4">
          <cell r="G4">
            <v>2024</v>
          </cell>
        </row>
        <row r="5">
          <cell r="G5">
            <v>2025</v>
          </cell>
        </row>
        <row r="11">
          <cell r="G11" t="str">
            <v>Q1  |  T1 2024</v>
          </cell>
        </row>
        <row r="12">
          <cell r="G12" t="str">
            <v>Q2  |  T2 2024</v>
          </cell>
        </row>
        <row r="13">
          <cell r="G13" t="str">
            <v>Q3  |  T3 2024</v>
          </cell>
        </row>
        <row r="14">
          <cell r="G14" t="str">
            <v>Q4  |  T4 2024</v>
          </cell>
        </row>
        <row r="15">
          <cell r="G15" t="str">
            <v>Q1  |  T1 2025</v>
          </cell>
        </row>
        <row r="16">
          <cell r="G16" t="str">
            <v>Q2  |  T2 2025</v>
          </cell>
        </row>
        <row r="17">
          <cell r="G17" t="str">
            <v>Q3  |  T3 2025</v>
          </cell>
        </row>
        <row r="18">
          <cell r="G18" t="str">
            <v>Q4  |  T4 2025</v>
          </cell>
        </row>
      </sheetData>
      <sheetData sheetId="2"/>
      <sheetData sheetId="3"/>
      <sheetData sheetId="4"/>
      <sheetData sheetId="5"/>
      <sheetData sheetId="6"/>
      <sheetData sheetId="7"/>
      <sheetData sheetId="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cc Co List"/>
      <sheetName val="Exporter List"/>
      <sheetName val="DB"/>
      <sheetName val="Q-Template"/>
      <sheetName val="Account1"/>
      <sheetName val="Sheet1"/>
      <sheetName val="ImpProComp"/>
      <sheetName val="ExRate"/>
    </sheetNames>
    <sheetDataSet>
      <sheetData sheetId="0">
        <row r="52">
          <cell r="C52" t="str">
            <v>Number of Common Account Tabs</v>
          </cell>
          <cell r="D52"/>
          <cell r="E52"/>
          <cell r="F52">
            <v>0</v>
          </cell>
        </row>
      </sheetData>
      <sheetData sheetId="1">
        <row r="2">
          <cell r="A2" t="str">
            <v>A - DOM</v>
          </cell>
          <cell r="B2" t="str">
            <v>DOM</v>
          </cell>
          <cell r="C2" t="str">
            <v>DOM</v>
          </cell>
          <cell r="D2" t="str">
            <v>DOM</v>
          </cell>
          <cell r="E2" t="str">
            <v>DOM</v>
          </cell>
        </row>
        <row r="3">
          <cell r="A3" t="str">
            <v>B - Vendor 1</v>
          </cell>
          <cell r="B3" t="str">
            <v>1 - Subject</v>
          </cell>
          <cell r="C3" t="str">
            <v>China  |  Chine</v>
          </cell>
          <cell r="D3" t="str">
            <v>Significant</v>
          </cell>
          <cell r="E3" t="str">
            <v>Dumping and Subsidizing</v>
          </cell>
        </row>
        <row r="4">
          <cell r="A4" t="str">
            <v>C - Vendor 2</v>
          </cell>
          <cell r="B4" t="str">
            <v>1 - Subject</v>
          </cell>
          <cell r="C4" t="str">
            <v>China  |  Chine</v>
          </cell>
          <cell r="D4" t="str">
            <v>Significant</v>
          </cell>
          <cell r="E4" t="str">
            <v>Dumping and Subsidizing</v>
          </cell>
        </row>
        <row r="5">
          <cell r="A5" t="str">
            <v>D - Vendor 3</v>
          </cell>
          <cell r="B5" t="str">
            <v>1 - Subject</v>
          </cell>
          <cell r="C5" t="str">
            <v>China  |  Chine</v>
          </cell>
          <cell r="D5" t="str">
            <v>Significant</v>
          </cell>
          <cell r="E5" t="str">
            <v>Dumping and Subsidizing</v>
          </cell>
        </row>
        <row r="6">
          <cell r="A6" t="str">
            <v>E - Vendor 4</v>
          </cell>
          <cell r="B6" t="str">
            <v>1 - Subject</v>
          </cell>
          <cell r="C6" t="str">
            <v>China  |  Chine</v>
          </cell>
          <cell r="D6" t="str">
            <v>Significant</v>
          </cell>
          <cell r="E6" t="str">
            <v>Dumping and Subsidizing</v>
          </cell>
        </row>
        <row r="7">
          <cell r="A7" t="str">
            <v>F - Vendor 5</v>
          </cell>
          <cell r="B7" t="str">
            <v>1 - Subject</v>
          </cell>
          <cell r="C7" t="str">
            <v>China  |  Chine</v>
          </cell>
          <cell r="D7" t="str">
            <v>Significant</v>
          </cell>
          <cell r="E7" t="str">
            <v>Dumping and Subsidizing</v>
          </cell>
        </row>
        <row r="8">
          <cell r="A8" t="str">
            <v>G - Vendor 6</v>
          </cell>
          <cell r="B8" t="str">
            <v>1 - Subject</v>
          </cell>
          <cell r="C8" t="str">
            <v>China  |  Chine</v>
          </cell>
          <cell r="D8" t="str">
            <v>Significant</v>
          </cell>
          <cell r="E8" t="str">
            <v>Dumping and Subsidizing</v>
          </cell>
        </row>
        <row r="9">
          <cell r="A9" t="str">
            <v>H - Vendor 7</v>
          </cell>
          <cell r="B9" t="str">
            <v>1 - Subject</v>
          </cell>
          <cell r="C9" t="str">
            <v>China  |  Chine</v>
          </cell>
          <cell r="D9" t="str">
            <v>Significant</v>
          </cell>
          <cell r="E9" t="str">
            <v>Dumping and Subsidizing</v>
          </cell>
        </row>
        <row r="10">
          <cell r="A10" t="str">
            <v>I - Vendor 8 (NS)</v>
          </cell>
          <cell r="B10" t="str">
            <v>1 - Subject</v>
          </cell>
          <cell r="C10" t="str">
            <v>China  |  Chine</v>
          </cell>
          <cell r="D10" t="str">
            <v>Insignificant</v>
          </cell>
          <cell r="E10" t="str">
            <v>Non-Subject</v>
          </cell>
        </row>
        <row r="11">
          <cell r="A11" t="str">
            <v>J - Vendor 9</v>
          </cell>
          <cell r="B11" t="str">
            <v>2 - Non-Subject</v>
          </cell>
          <cell r="C11" t="str">
            <v xml:space="preserve">United States  |  États-Unis </v>
          </cell>
          <cell r="D11" t="str">
            <v>Significant</v>
          </cell>
          <cell r="E11" t="str">
            <v>Dumping</v>
          </cell>
        </row>
        <row r="12">
          <cell r="A12" t="str">
            <v>K - Vendor 10</v>
          </cell>
          <cell r="B12" t="str">
            <v>2 - Non-Subject</v>
          </cell>
          <cell r="C12" t="str">
            <v xml:space="preserve">United States  |  États-Unis </v>
          </cell>
          <cell r="D12" t="str">
            <v>Significant</v>
          </cell>
          <cell r="E12" t="str">
            <v>Dumping</v>
          </cell>
        </row>
        <row r="13">
          <cell r="A13" t="str">
            <v>L - Vendor 11</v>
          </cell>
          <cell r="B13" t="str">
            <v>2 - Subject</v>
          </cell>
          <cell r="C13" t="e">
            <v>#N/A</v>
          </cell>
          <cell r="D13" t="str">
            <v>Significant</v>
          </cell>
          <cell r="E13" t="str">
            <v>Dumping</v>
          </cell>
        </row>
        <row r="14">
          <cell r="A14" t="str">
            <v>M - Vendor 12</v>
          </cell>
          <cell r="B14" t="str">
            <v>2 - Subject</v>
          </cell>
          <cell r="C14" t="e">
            <v>#N/A</v>
          </cell>
          <cell r="D14" t="str">
            <v>Significant</v>
          </cell>
          <cell r="E14" t="str">
            <v>Dumping</v>
          </cell>
        </row>
        <row r="15">
          <cell r="A15" t="str">
            <v>N - Vendor 13</v>
          </cell>
          <cell r="B15" t="str">
            <v>2 - Subject</v>
          </cell>
          <cell r="C15" t="e">
            <v>#N/A</v>
          </cell>
          <cell r="D15" t="str">
            <v>Significant</v>
          </cell>
          <cell r="E15" t="str">
            <v>Dumping</v>
          </cell>
        </row>
        <row r="16">
          <cell r="A16" t="str">
            <v>O - Vendor 14</v>
          </cell>
          <cell r="B16" t="str">
            <v>2 - Subject</v>
          </cell>
          <cell r="C16" t="e">
            <v>#N/A</v>
          </cell>
          <cell r="D16" t="str">
            <v>Significant</v>
          </cell>
          <cell r="E16" t="str">
            <v>Dumping</v>
          </cell>
        </row>
        <row r="17">
          <cell r="A17" t="str">
            <v>P - Vendor 15</v>
          </cell>
          <cell r="B17" t="str">
            <v>2 - Subject</v>
          </cell>
          <cell r="C17" t="e">
            <v>#N/A</v>
          </cell>
          <cell r="D17" t="str">
            <v>Significant</v>
          </cell>
          <cell r="E17" t="str">
            <v>Dumping</v>
          </cell>
        </row>
        <row r="18">
          <cell r="A18" t="str">
            <v>Q - Vendor 16</v>
          </cell>
          <cell r="B18" t="str">
            <v>2 - Subject</v>
          </cell>
          <cell r="C18" t="e">
            <v>#N/A</v>
          </cell>
          <cell r="D18" t="str">
            <v>Significant</v>
          </cell>
          <cell r="E18" t="str">
            <v>Dumping</v>
          </cell>
        </row>
        <row r="19">
          <cell r="A19" t="str">
            <v>R - Vendor 17</v>
          </cell>
          <cell r="B19" t="str">
            <v>2 - Subject</v>
          </cell>
          <cell r="C19" t="e">
            <v>#N/A</v>
          </cell>
          <cell r="D19" t="str">
            <v>Significant</v>
          </cell>
          <cell r="E19" t="str">
            <v>Dumping</v>
          </cell>
        </row>
        <row r="20">
          <cell r="A20" t="str">
            <v>S - Vendor 18 (NS)</v>
          </cell>
          <cell r="B20" t="str">
            <v>2 - Subject</v>
          </cell>
          <cell r="C20" t="e">
            <v>#N/A</v>
          </cell>
          <cell r="D20" t="str">
            <v>Insignificant</v>
          </cell>
          <cell r="E20" t="str">
            <v>Non-Subject</v>
          </cell>
        </row>
        <row r="21">
          <cell r="A21" t="str">
            <v>zUS</v>
          </cell>
          <cell r="B21" t="str">
            <v>2 - Non-Subject</v>
          </cell>
          <cell r="C21" t="str">
            <v xml:space="preserve">United States  |  États-Unis </v>
          </cell>
          <cell r="D21" t="str">
            <v>Insignificant</v>
          </cell>
          <cell r="E21" t="str">
            <v>Non-Subject</v>
          </cell>
        </row>
        <row r="22">
          <cell r="A22" t="str">
            <v>zzMexico</v>
          </cell>
          <cell r="B22" t="str">
            <v>3 - Non-subject</v>
          </cell>
          <cell r="C22" t="str">
            <v>Other Countries  |  Autres pays</v>
          </cell>
          <cell r="D22" t="str">
            <v>Insignificant</v>
          </cell>
          <cell r="E22" t="str">
            <v>Non-Subject</v>
          </cell>
        </row>
        <row r="23">
          <cell r="A23" t="str">
            <v>zzzOther</v>
          </cell>
          <cell r="B23" t="str">
            <v>4 - Non-subject</v>
          </cell>
          <cell r="C23" t="str">
            <v>Mexico  |  Mexique</v>
          </cell>
          <cell r="D23" t="str">
            <v>Insignificant</v>
          </cell>
          <cell r="E23" t="str">
            <v>Non-Subject</v>
          </cell>
        </row>
        <row r="24">
          <cell r="A24">
            <v>0</v>
          </cell>
          <cell r="B24">
            <v>0</v>
          </cell>
          <cell r="C24">
            <v>0</v>
          </cell>
          <cell r="D24">
            <v>0</v>
          </cell>
          <cell r="E24">
            <v>0</v>
          </cell>
        </row>
        <row r="25">
          <cell r="A25">
            <v>0</v>
          </cell>
          <cell r="B25">
            <v>0</v>
          </cell>
          <cell r="C25">
            <v>0</v>
          </cell>
          <cell r="D25">
            <v>0</v>
          </cell>
          <cell r="E25">
            <v>0</v>
          </cell>
        </row>
        <row r="26">
          <cell r="A26">
            <v>0</v>
          </cell>
          <cell r="B26">
            <v>0</v>
          </cell>
          <cell r="C26">
            <v>0</v>
          </cell>
          <cell r="D26">
            <v>0</v>
          </cell>
          <cell r="E26">
            <v>0</v>
          </cell>
        </row>
      </sheetData>
      <sheetData sheetId="2"/>
      <sheetData sheetId="3"/>
      <sheetData sheetId="4"/>
      <sheetData sheetId="5"/>
      <sheetData sheetId="6"/>
      <sheetData sheetId="7"/>
    </sheetDataSet>
  </externalBook>
</externalLink>
</file>

<file path=xl/persons/person.xml><?xml version="1.0" encoding="utf-8"?>
<personList xmlns="http://schemas.microsoft.com/office/spreadsheetml/2018/threadedcomments" xmlns:x="http://schemas.openxmlformats.org/spreadsheetml/2006/main">
  <person displayName="Julien, Mardoché" id="{62F9B4D0-502B-41D5-98C4-1F751ECC4EB6}" userId="S::Mardoche.Julien@tribunal.gc.ca::a89a85ed-87d6-46f1-bf3e-9b1863e8f159"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G112" dT="2026-03-06T19:22:31.00" personId="{62F9B4D0-502B-41D5-98C4-1F751ECC4EB6}" id="{D01C2DD5-9683-4BDA-862B-CCF82949889B}">
    <text>Modified this formula</text>
  </threadedComment>
</ThreadedComments>
</file>

<file path=xl/threadedComments/threadedComment2.xml><?xml version="1.0" encoding="utf-8"?>
<ThreadedComments xmlns="http://schemas.microsoft.com/office/spreadsheetml/2018/threadedcomments" xmlns:x="http://schemas.openxmlformats.org/spreadsheetml/2006/main">
  <threadedComment ref="R18" dT="2026-03-06T19:21:51.13" personId="{62F9B4D0-502B-41D5-98C4-1F751ECC4EB6}" id="{8C5DB4D2-938A-48B3-A3EE-8B586884B047}">
    <text>Modified this formula: Replaced G65 to G73</text>
  </threadedComment>
</ThreadedComments>
</file>

<file path=xl/threadedComments/threadedComment3.xml><?xml version="1.0" encoding="utf-8"?>
<ThreadedComments xmlns="http://schemas.microsoft.com/office/spreadsheetml/2018/threadedcomments" xmlns:x="http://schemas.openxmlformats.org/spreadsheetml/2006/main">
  <threadedComment ref="AT22" dT="2026-03-06T19:34:18.19" personId="{62F9B4D0-502B-41D5-98C4-1F751ECC4EB6}" id="{A4A9CABB-F7F6-4673-A37E-C7AF80930064}">
    <text>Fixed this formula. It referred to Other countries instead of US</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microsoft.com/office/2017/10/relationships/threadedComment" Target="../threadedComments/threadedComment2.xml"/><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21.xml.rels><?xml version="1.0" encoding="UTF-8" standalone="yes"?>
<Relationships xmlns="http://schemas.openxmlformats.org/package/2006/relationships"><Relationship Id="rId3" Type="http://schemas.microsoft.com/office/2017/10/relationships/threadedComment" Target="../threadedComments/threadedComment3.xml"/><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270834-ABC7-41E8-9E42-10913FD30AB1}">
  <sheetPr codeName="Sheet1">
    <tabColor rgb="FFFFC000"/>
  </sheetPr>
  <dimension ref="A1:R82"/>
  <sheetViews>
    <sheetView showGridLines="0" zoomScaleNormal="100" workbookViewId="0">
      <selection activeCell="C69" sqref="C69"/>
    </sheetView>
  </sheetViews>
  <sheetFormatPr defaultColWidth="8.7109375" defaultRowHeight="14.25" x14ac:dyDescent="0.25"/>
  <cols>
    <col min="1" max="1" width="24.42578125" style="89" bestFit="1" customWidth="1"/>
    <col min="2" max="2" width="21.7109375" style="10" customWidth="1"/>
    <col min="3" max="3" width="32.28515625" style="10" bestFit="1" customWidth="1"/>
    <col min="4" max="4" width="18.7109375" style="10" bestFit="1" customWidth="1"/>
    <col min="5" max="5" width="8.7109375" style="10"/>
    <col min="6" max="6" width="11.7109375" style="10" customWidth="1"/>
    <col min="7" max="7" width="10.7109375" style="10" customWidth="1"/>
    <col min="8" max="10" width="8.7109375" style="10"/>
    <col min="11" max="11" width="12" style="10" bestFit="1" customWidth="1"/>
    <col min="12" max="16384" width="8.7109375" style="10"/>
  </cols>
  <sheetData>
    <row r="1" spans="1:18" s="105" customFormat="1" x14ac:dyDescent="0.25">
      <c r="A1" s="105" t="s">
        <v>90</v>
      </c>
      <c r="B1" s="105" t="s">
        <v>91</v>
      </c>
      <c r="C1" s="105" t="s">
        <v>92</v>
      </c>
      <c r="F1" s="105" t="s">
        <v>93</v>
      </c>
    </row>
    <row r="2" spans="1:18" x14ac:dyDescent="0.25">
      <c r="A2" s="89" t="s">
        <v>94</v>
      </c>
      <c r="B2" s="39" t="s">
        <v>555</v>
      </c>
      <c r="C2" s="39" t="str">
        <f>B2</f>
        <v>NQ-2025-009</v>
      </c>
      <c r="F2" s="10" t="s">
        <v>221</v>
      </c>
    </row>
    <row r="3" spans="1:18" x14ac:dyDescent="0.25">
      <c r="A3" s="89" t="s">
        <v>95</v>
      </c>
      <c r="B3" s="10" t="s">
        <v>425</v>
      </c>
      <c r="C3" s="10" t="s">
        <v>426</v>
      </c>
      <c r="F3" s="10" t="s">
        <v>220</v>
      </c>
    </row>
    <row r="4" spans="1:18" x14ac:dyDescent="0.25">
      <c r="A4" s="89" t="s">
        <v>166</v>
      </c>
      <c r="B4" s="39" t="s">
        <v>427</v>
      </c>
      <c r="C4" s="39" t="s">
        <v>428</v>
      </c>
      <c r="F4" s="10" t="s">
        <v>219</v>
      </c>
    </row>
    <row r="5" spans="1:18" ht="28.5" x14ac:dyDescent="0.25">
      <c r="A5" s="104" t="s">
        <v>297</v>
      </c>
      <c r="B5" s="39" t="s">
        <v>429</v>
      </c>
      <c r="C5" s="39" t="s">
        <v>430</v>
      </c>
      <c r="D5" s="103" t="s">
        <v>390</v>
      </c>
    </row>
    <row r="6" spans="1:18" x14ac:dyDescent="0.25">
      <c r="A6" s="89" t="s">
        <v>255</v>
      </c>
      <c r="B6" s="74">
        <v>2023</v>
      </c>
      <c r="C6" s="74">
        <f>B6</f>
        <v>2023</v>
      </c>
      <c r="F6" s="102" t="s">
        <v>295</v>
      </c>
    </row>
    <row r="7" spans="1:18" x14ac:dyDescent="0.25">
      <c r="A7" s="89" t="s">
        <v>272</v>
      </c>
      <c r="B7" s="90" t="s">
        <v>483</v>
      </c>
      <c r="C7" s="156" t="s">
        <v>484</v>
      </c>
      <c r="F7" s="39" t="s">
        <v>414</v>
      </c>
    </row>
    <row r="8" spans="1:18" x14ac:dyDescent="0.25">
      <c r="A8" s="89" t="s">
        <v>254</v>
      </c>
      <c r="B8" s="74">
        <v>2025</v>
      </c>
      <c r="C8" s="74">
        <f>B8</f>
        <v>2025</v>
      </c>
      <c r="F8" s="39" t="s">
        <v>413</v>
      </c>
    </row>
    <row r="9" spans="1:18" x14ac:dyDescent="0.25">
      <c r="A9" s="89" t="s">
        <v>233</v>
      </c>
      <c r="B9" s="10">
        <v>2025</v>
      </c>
      <c r="C9" s="10">
        <v>2025</v>
      </c>
      <c r="F9" s="103" t="s">
        <v>296</v>
      </c>
    </row>
    <row r="10" spans="1:18" x14ac:dyDescent="0.25">
      <c r="A10" s="89" t="s">
        <v>234</v>
      </c>
    </row>
    <row r="11" spans="1:18" x14ac:dyDescent="0.25">
      <c r="A11" s="89" t="s">
        <v>96</v>
      </c>
      <c r="B11" s="100" t="s">
        <v>532</v>
      </c>
      <c r="C11" s="90" t="s">
        <v>533</v>
      </c>
    </row>
    <row r="12" spans="1:18" x14ac:dyDescent="0.25">
      <c r="B12" s="79"/>
      <c r="L12" s="155"/>
    </row>
    <row r="13" spans="1:18" x14ac:dyDescent="0.25">
      <c r="A13" s="101" t="s">
        <v>291</v>
      </c>
      <c r="B13" s="39" t="s">
        <v>530</v>
      </c>
      <c r="C13" s="39" t="s">
        <v>531</v>
      </c>
      <c r="D13" s="39" t="s">
        <v>750</v>
      </c>
      <c r="L13" s="109"/>
      <c r="M13" s="109"/>
      <c r="N13" s="359"/>
      <c r="O13" s="359"/>
      <c r="P13" s="109"/>
      <c r="Q13" s="109"/>
      <c r="R13" s="109"/>
    </row>
    <row r="14" spans="1:18" x14ac:dyDescent="0.25">
      <c r="A14" s="101" t="s">
        <v>292</v>
      </c>
      <c r="B14" s="39" t="s">
        <v>431</v>
      </c>
      <c r="C14" s="39" t="s">
        <v>432</v>
      </c>
      <c r="D14" s="39" t="s">
        <v>433</v>
      </c>
    </row>
    <row r="16" spans="1:18" x14ac:dyDescent="0.25">
      <c r="A16" s="89" t="s">
        <v>103</v>
      </c>
      <c r="B16" s="39" t="s">
        <v>434</v>
      </c>
      <c r="C16" s="39" t="s">
        <v>435</v>
      </c>
    </row>
    <row r="17" spans="1:18" s="39" customFormat="1" x14ac:dyDescent="0.25">
      <c r="A17" s="99" t="s">
        <v>290</v>
      </c>
      <c r="B17" s="10"/>
      <c r="C17" s="10"/>
      <c r="L17" s="10"/>
      <c r="P17" s="10"/>
      <c r="Q17" s="10"/>
    </row>
    <row r="18" spans="1:18" s="39" customFormat="1" x14ac:dyDescent="0.25">
      <c r="A18" s="99"/>
      <c r="B18" s="10"/>
      <c r="L18" s="10"/>
      <c r="P18" s="10"/>
      <c r="Q18" s="10"/>
    </row>
    <row r="19" spans="1:18" x14ac:dyDescent="0.25">
      <c r="A19" s="89" t="s">
        <v>104</v>
      </c>
      <c r="B19" s="41" t="s">
        <v>249</v>
      </c>
      <c r="C19" s="41" t="s">
        <v>249</v>
      </c>
      <c r="R19" s="39"/>
    </row>
    <row r="20" spans="1:18" x14ac:dyDescent="0.25">
      <c r="A20" s="89" t="s">
        <v>105</v>
      </c>
      <c r="B20" s="41" t="s">
        <v>246</v>
      </c>
      <c r="C20" s="41" t="s">
        <v>386</v>
      </c>
    </row>
    <row r="21" spans="1:18" x14ac:dyDescent="0.25">
      <c r="A21" s="89" t="s">
        <v>106</v>
      </c>
      <c r="B21" s="173" t="s">
        <v>485</v>
      </c>
      <c r="C21" s="173"/>
      <c r="D21" s="173"/>
      <c r="E21" s="173"/>
      <c r="F21" s="39"/>
      <c r="G21" s="39"/>
    </row>
    <row r="23" spans="1:18" x14ac:dyDescent="0.25">
      <c r="A23" s="101" t="s">
        <v>293</v>
      </c>
      <c r="B23" s="10" t="s">
        <v>436</v>
      </c>
      <c r="C23" s="10" t="s">
        <v>437</v>
      </c>
    </row>
    <row r="24" spans="1:18" x14ac:dyDescent="0.25">
      <c r="A24" s="101" t="s">
        <v>294</v>
      </c>
      <c r="B24" s="10" t="s">
        <v>438</v>
      </c>
      <c r="C24" s="10" t="s">
        <v>439</v>
      </c>
    </row>
    <row r="26" spans="1:18" x14ac:dyDescent="0.25">
      <c r="A26" s="89" t="s">
        <v>97</v>
      </c>
      <c r="B26" s="10" t="s">
        <v>479</v>
      </c>
      <c r="C26" s="10" t="s">
        <v>480</v>
      </c>
    </row>
    <row r="27" spans="1:18" x14ac:dyDescent="0.25">
      <c r="A27" s="89" t="s">
        <v>245</v>
      </c>
      <c r="B27" s="10" t="s">
        <v>482</v>
      </c>
      <c r="C27" s="10" t="s">
        <v>481</v>
      </c>
    </row>
    <row r="29" spans="1:18" x14ac:dyDescent="0.25">
      <c r="A29" s="89" t="s">
        <v>253</v>
      </c>
      <c r="B29" s="39" t="s">
        <v>473</v>
      </c>
      <c r="C29" s="39" t="s">
        <v>474</v>
      </c>
    </row>
    <row r="30" spans="1:18" x14ac:dyDescent="0.25">
      <c r="A30" s="89" t="s">
        <v>98</v>
      </c>
      <c r="B30" s="10" t="s">
        <v>534</v>
      </c>
      <c r="C30" s="10" t="s">
        <v>535</v>
      </c>
    </row>
    <row r="31" spans="1:18" x14ac:dyDescent="0.25">
      <c r="A31" s="89" t="s">
        <v>99</v>
      </c>
      <c r="B31" s="10" t="s">
        <v>536</v>
      </c>
      <c r="C31" s="10" t="s">
        <v>537</v>
      </c>
    </row>
    <row r="32" spans="1:18" x14ac:dyDescent="0.25">
      <c r="A32" s="89" t="s">
        <v>100</v>
      </c>
      <c r="B32" s="10" t="s">
        <v>538</v>
      </c>
      <c r="C32" s="10" t="s">
        <v>539</v>
      </c>
    </row>
    <row r="33" spans="1:4" x14ac:dyDescent="0.25">
      <c r="A33" s="89" t="s">
        <v>101</v>
      </c>
      <c r="B33" s="10" t="s">
        <v>540</v>
      </c>
      <c r="C33" s="10" t="s">
        <v>541</v>
      </c>
    </row>
    <row r="34" spans="1:4" x14ac:dyDescent="0.25">
      <c r="A34" s="89" t="s">
        <v>102</v>
      </c>
      <c r="B34" s="10" t="s">
        <v>542</v>
      </c>
      <c r="C34" s="10" t="s">
        <v>543</v>
      </c>
    </row>
    <row r="35" spans="1:4" x14ac:dyDescent="0.25">
      <c r="A35" s="89" t="s">
        <v>200</v>
      </c>
      <c r="B35" s="10" t="s">
        <v>544</v>
      </c>
      <c r="C35" s="10" t="s">
        <v>545</v>
      </c>
    </row>
    <row r="36" spans="1:4" x14ac:dyDescent="0.25">
      <c r="A36" s="89" t="s">
        <v>229</v>
      </c>
      <c r="B36" s="10" t="s">
        <v>247</v>
      </c>
      <c r="C36" s="10" t="s">
        <v>247</v>
      </c>
    </row>
    <row r="37" spans="1:4" x14ac:dyDescent="0.25">
      <c r="A37" s="89" t="s">
        <v>230</v>
      </c>
      <c r="B37" s="10" t="s">
        <v>248</v>
      </c>
      <c r="C37" s="10" t="s">
        <v>248</v>
      </c>
    </row>
    <row r="39" spans="1:4" x14ac:dyDescent="0.25">
      <c r="A39" s="89" t="s">
        <v>259</v>
      </c>
      <c r="B39" s="90" t="s">
        <v>440</v>
      </c>
      <c r="C39" s="90" t="s">
        <v>441</v>
      </c>
    </row>
    <row r="40" spans="1:4" x14ac:dyDescent="0.25">
      <c r="A40" s="89" t="s">
        <v>387</v>
      </c>
      <c r="B40" s="90">
        <v>45817</v>
      </c>
      <c r="C40" s="90"/>
    </row>
    <row r="41" spans="1:4" x14ac:dyDescent="0.25">
      <c r="B41" s="79"/>
    </row>
    <row r="42" spans="1:4" x14ac:dyDescent="0.25">
      <c r="A42" s="358" t="s">
        <v>354</v>
      </c>
      <c r="B42" s="358"/>
      <c r="C42" s="358"/>
      <c r="D42" s="358"/>
    </row>
    <row r="43" spans="1:4" x14ac:dyDescent="0.25">
      <c r="A43" s="99" t="s">
        <v>359</v>
      </c>
      <c r="B43" s="10" t="s">
        <v>429</v>
      </c>
      <c r="C43" s="10" t="s">
        <v>442</v>
      </c>
      <c r="D43" s="89" t="str">
        <f>IF(Intro!$G$22="English",B43,C43)</f>
        <v>Chine</v>
      </c>
    </row>
    <row r="44" spans="1:4" x14ac:dyDescent="0.25">
      <c r="B44" s="10" t="s">
        <v>256</v>
      </c>
      <c r="C44" s="10" t="s">
        <v>257</v>
      </c>
      <c r="D44" s="89" t="str">
        <f>IF(Intro!$G$22="English",B44,C44)</f>
        <v>États-Unis d'Amérique</v>
      </c>
    </row>
    <row r="45" spans="1:4" x14ac:dyDescent="0.25">
      <c r="A45" s="99"/>
      <c r="B45" s="10" t="s">
        <v>546</v>
      </c>
      <c r="C45" s="10" t="s">
        <v>547</v>
      </c>
      <c r="D45" s="89" t="str">
        <f>IF(Intro!$G$22="English",B45,C45)</f>
        <v>Mexique</v>
      </c>
    </row>
    <row r="46" spans="1:4" x14ac:dyDescent="0.25">
      <c r="A46" s="99"/>
      <c r="B46" s="10" t="s">
        <v>548</v>
      </c>
      <c r="C46" s="10" t="s">
        <v>549</v>
      </c>
      <c r="D46" s="89" t="str">
        <f>IF(Intro!$G$22="English",B46,C46)</f>
        <v>Autre pays</v>
      </c>
    </row>
    <row r="47" spans="1:4" x14ac:dyDescent="0.25">
      <c r="A47" s="99"/>
      <c r="B47" s="10" t="s">
        <v>355</v>
      </c>
      <c r="C47" s="10" t="s">
        <v>356</v>
      </c>
      <c r="D47" s="89" t="str">
        <f>IF(Intro!$G$22="English",B47,C47)</f>
        <v>Autre pays 4</v>
      </c>
    </row>
    <row r="48" spans="1:4" x14ac:dyDescent="0.25">
      <c r="A48" s="99"/>
      <c r="B48" s="10" t="s">
        <v>357</v>
      </c>
      <c r="C48" s="10" t="s">
        <v>358</v>
      </c>
      <c r="D48" s="89" t="str">
        <f>IF(Intro!$G$22="English",B48,C48)</f>
        <v>Autre pays 5</v>
      </c>
    </row>
    <row r="50" spans="1:4" x14ac:dyDescent="0.25">
      <c r="A50" s="357" t="s">
        <v>363</v>
      </c>
      <c r="B50" s="357"/>
      <c r="C50" s="357"/>
      <c r="D50" s="357"/>
    </row>
    <row r="51" spans="1:4" x14ac:dyDescent="0.25">
      <c r="D51" s="109"/>
    </row>
    <row r="52" spans="1:4" x14ac:dyDescent="0.25">
      <c r="A52" s="89" t="s">
        <v>373</v>
      </c>
      <c r="B52" s="10" t="s">
        <v>374</v>
      </c>
      <c r="C52" s="10" t="s">
        <v>376</v>
      </c>
      <c r="D52" s="89" t="str">
        <f>IF(Intro!$G$22="English",B52,C52)</f>
        <v>Oui</v>
      </c>
    </row>
    <row r="53" spans="1:4" x14ac:dyDescent="0.25">
      <c r="B53" s="10" t="s">
        <v>375</v>
      </c>
      <c r="C53" s="10" t="s">
        <v>377</v>
      </c>
      <c r="D53" s="89" t="str">
        <f>IF(Intro!$G$22="English",B53,C53)</f>
        <v>Non</v>
      </c>
    </row>
    <row r="54" spans="1:4" x14ac:dyDescent="0.25">
      <c r="D54" s="109"/>
    </row>
    <row r="55" spans="1:4" x14ac:dyDescent="0.25">
      <c r="A55" s="89" t="s">
        <v>353</v>
      </c>
      <c r="B55" s="10" t="s">
        <v>464</v>
      </c>
      <c r="C55" s="10" t="s">
        <v>465</v>
      </c>
      <c r="D55" s="89" t="str">
        <f>IF(Intro!$G$22="English",B55,C55)</f>
        <v>Distributeur / concessionnaire</v>
      </c>
    </row>
    <row r="56" spans="1:4" x14ac:dyDescent="0.25">
      <c r="B56" s="10" t="s">
        <v>467</v>
      </c>
      <c r="C56" s="10" t="s">
        <v>466</v>
      </c>
      <c r="D56" s="89" t="str">
        <f>IF(Intro!$G$22="English",B56,C56)</f>
        <v>Utilisateur final / opérateur de grande flotte</v>
      </c>
    </row>
    <row r="57" spans="1:4" x14ac:dyDescent="0.25">
      <c r="B57" s="10" t="s">
        <v>502</v>
      </c>
      <c r="C57" s="10" t="s">
        <v>503</v>
      </c>
      <c r="D57" s="89" t="str">
        <f>IF(Intro!$G$22="English",B57,C57)</f>
        <v>producteur de carrosseries de camions</v>
      </c>
    </row>
    <row r="58" spans="1:4" x14ac:dyDescent="0.25">
      <c r="B58" s="39" t="s">
        <v>329</v>
      </c>
      <c r="C58" s="39" t="s">
        <v>330</v>
      </c>
      <c r="D58" s="89" t="str">
        <f>IF(Intro!$G$22="English",B58,C58)</f>
        <v>Autre</v>
      </c>
    </row>
    <row r="59" spans="1:4" x14ac:dyDescent="0.25">
      <c r="D59" s="89"/>
    </row>
    <row r="60" spans="1:4" x14ac:dyDescent="0.25">
      <c r="B60" s="39"/>
      <c r="C60" s="39"/>
      <c r="D60" s="89"/>
    </row>
    <row r="62" spans="1:4" x14ac:dyDescent="0.25">
      <c r="A62" s="89" t="s">
        <v>360</v>
      </c>
      <c r="B62" s="10" t="s">
        <v>151</v>
      </c>
      <c r="C62" s="10" t="s">
        <v>152</v>
      </c>
      <c r="D62" s="89" t="str">
        <f>IF(Intro!$G$22="English",B62,C62)</f>
        <v>Vérification</v>
      </c>
    </row>
    <row r="63" spans="1:4" x14ac:dyDescent="0.25">
      <c r="A63" s="89" t="s">
        <v>417</v>
      </c>
      <c r="B63" s="10" t="s">
        <v>188</v>
      </c>
      <c r="C63" s="10" t="s">
        <v>189</v>
      </c>
      <c r="D63" s="89" t="str">
        <f>IF(Intro!$G$22="English",B63,C63)</f>
        <v>Erreur</v>
      </c>
    </row>
    <row r="64" spans="1:4" x14ac:dyDescent="0.25">
      <c r="B64" s="10" t="s">
        <v>190</v>
      </c>
      <c r="C64" s="10" t="s">
        <v>258</v>
      </c>
      <c r="D64" s="89" t="str">
        <f>IF(Intro!$G$22="English",B64,C64)</f>
        <v>Correct</v>
      </c>
    </row>
    <row r="68" spans="1:3" x14ac:dyDescent="0.25">
      <c r="A68" s="89" t="s">
        <v>475</v>
      </c>
      <c r="B68" s="79" t="s">
        <v>751</v>
      </c>
      <c r="C68" s="10" t="s">
        <v>771</v>
      </c>
    </row>
    <row r="69" spans="1:3" x14ac:dyDescent="0.25">
      <c r="B69" s="79" t="s">
        <v>476</v>
      </c>
      <c r="C69" s="10" t="s">
        <v>477</v>
      </c>
    </row>
    <row r="70" spans="1:3" x14ac:dyDescent="0.25">
      <c r="B70" s="79" t="s">
        <v>752</v>
      </c>
      <c r="C70" s="10" t="s">
        <v>769</v>
      </c>
    </row>
    <row r="71" spans="1:3" x14ac:dyDescent="0.25">
      <c r="B71" s="79" t="s">
        <v>754</v>
      </c>
      <c r="C71" s="79" t="s">
        <v>768</v>
      </c>
    </row>
    <row r="72" spans="1:3" x14ac:dyDescent="0.25">
      <c r="B72" s="79" t="s">
        <v>755</v>
      </c>
      <c r="C72" s="10" t="s">
        <v>767</v>
      </c>
    </row>
    <row r="73" spans="1:3" x14ac:dyDescent="0.25">
      <c r="B73" s="79" t="s">
        <v>756</v>
      </c>
      <c r="C73" s="10" t="s">
        <v>766</v>
      </c>
    </row>
    <row r="74" spans="1:3" x14ac:dyDescent="0.25">
      <c r="B74" s="79" t="s">
        <v>524</v>
      </c>
      <c r="C74" s="10" t="s">
        <v>525</v>
      </c>
    </row>
    <row r="75" spans="1:3" x14ac:dyDescent="0.25">
      <c r="B75" s="79" t="s">
        <v>757</v>
      </c>
      <c r="C75" s="10" t="s">
        <v>765</v>
      </c>
    </row>
    <row r="76" spans="1:3" x14ac:dyDescent="0.25">
      <c r="B76" s="79" t="s">
        <v>758</v>
      </c>
      <c r="C76" s="10" t="s">
        <v>770</v>
      </c>
    </row>
    <row r="77" spans="1:3" x14ac:dyDescent="0.25">
      <c r="B77" s="100" t="s">
        <v>526</v>
      </c>
      <c r="C77" s="10" t="s">
        <v>527</v>
      </c>
    </row>
    <row r="78" spans="1:3" x14ac:dyDescent="0.25">
      <c r="B78" s="156" t="s">
        <v>759</v>
      </c>
      <c r="C78" s="10" t="s">
        <v>764</v>
      </c>
    </row>
    <row r="79" spans="1:3" x14ac:dyDescent="0.25">
      <c r="B79" s="156" t="s">
        <v>760</v>
      </c>
      <c r="C79" s="10" t="s">
        <v>763</v>
      </c>
    </row>
    <row r="80" spans="1:3" x14ac:dyDescent="0.25">
      <c r="B80" s="156" t="s">
        <v>528</v>
      </c>
      <c r="C80" s="10" t="s">
        <v>529</v>
      </c>
    </row>
    <row r="81" spans="2:3" x14ac:dyDescent="0.25">
      <c r="B81" s="10" t="s">
        <v>761</v>
      </c>
      <c r="C81" s="10" t="s">
        <v>478</v>
      </c>
    </row>
    <row r="82" spans="2:3" x14ac:dyDescent="0.25">
      <c r="B82" s="156" t="s">
        <v>753</v>
      </c>
      <c r="C82" s="10" t="s">
        <v>762</v>
      </c>
    </row>
  </sheetData>
  <sheetProtection algorithmName="SHA-512" hashValue="nV/AtKWx8KMNTpPLTujfL5OP5cHCtkCk8pVFqowJ5zJJ6cO6zafdaVn5A6kbxcySkYFL/qpVbnqVrfX7xfoYCg==" saltValue="fyvc3j5456obvX6k7Fdq/g==" spinCount="100000" sheet="1" objects="1" scenarios="1" selectLockedCells="1"/>
  <mergeCells count="3">
    <mergeCell ref="A50:D50"/>
    <mergeCell ref="A42:D42"/>
    <mergeCell ref="N13:O13"/>
  </mergeCells>
  <phoneticPr fontId="42" type="noConversion"/>
  <dataValidations disablePrompts="1" count="2">
    <dataValidation type="list" allowBlank="1" showInputMessage="1" showErrorMessage="1" sqref="C4" xr:uid="{BC647F3E-121C-4516-BA76-C43E155F6A2F}">
      <formula1>"le dumping, le subventionnement, le dumping et le subventionnement"</formula1>
    </dataValidation>
    <dataValidation type="list" allowBlank="1" showInputMessage="1" showErrorMessage="1" sqref="B4" xr:uid="{839E3129-6ED5-4045-AA92-3D342FD19477}">
      <formula1>"dumping, subsidization, dumping and subsidization"</formula1>
    </dataValidation>
  </dataValidation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61030-D247-4FC1-A8C0-C9FA0664912E}">
  <sheetPr>
    <tabColor rgb="FF92D050"/>
    <pageSetUpPr fitToPage="1"/>
  </sheetPr>
  <dimension ref="A1:S293"/>
  <sheetViews>
    <sheetView showGridLines="0" topLeftCell="A45" zoomScaleNormal="100" zoomScaleSheetLayoutView="55" workbookViewId="0"/>
  </sheetViews>
  <sheetFormatPr defaultColWidth="9.28515625" defaultRowHeight="14.25" x14ac:dyDescent="0.25"/>
  <cols>
    <col min="1" max="1" width="1.7109375" style="7" customWidth="1"/>
    <col min="2" max="12" width="14.5703125" style="1" customWidth="1"/>
    <col min="13" max="13" width="6.28515625" style="9" customWidth="1"/>
    <col min="14" max="14" width="9.28515625" style="10" hidden="1" customWidth="1"/>
    <col min="15" max="15" width="10.7109375" style="10" hidden="1" customWidth="1"/>
    <col min="16" max="16" width="8.7109375" style="10" hidden="1" customWidth="1"/>
    <col min="17" max="17" width="9.28515625" style="10" hidden="1" customWidth="1"/>
    <col min="18" max="16384" width="9.28515625" style="10"/>
  </cols>
  <sheetData>
    <row r="1" spans="1:16" x14ac:dyDescent="0.25">
      <c r="O1" s="171" t="s">
        <v>91</v>
      </c>
      <c r="P1" s="171" t="s">
        <v>107</v>
      </c>
    </row>
    <row r="2" spans="1:16" x14ac:dyDescent="0.25">
      <c r="B2" s="12" t="str">
        <f>Pro!B2</f>
        <v>PROTÉGÉ</v>
      </c>
      <c r="C2" s="12"/>
      <c r="D2" s="12"/>
      <c r="O2" s="2"/>
      <c r="P2" s="2"/>
    </row>
    <row r="3" spans="1:16" x14ac:dyDescent="0.25">
      <c r="B3" s="13"/>
      <c r="C3" s="13"/>
      <c r="D3" s="13"/>
      <c r="O3" s="2"/>
      <c r="P3" s="2"/>
    </row>
    <row r="4" spans="1:16" s="2" customFormat="1" x14ac:dyDescent="0.25">
      <c r="A4" s="33"/>
      <c r="B4" s="444" t="str">
        <f>Info!B4</f>
        <v>QUESTIONNAIRE À L'INTENTION DES IMPORTATEURS</v>
      </c>
      <c r="C4" s="445"/>
      <c r="D4" s="445"/>
      <c r="E4" s="445"/>
      <c r="F4" s="445"/>
      <c r="G4" s="445"/>
      <c r="H4" s="445"/>
      <c r="I4" s="445"/>
      <c r="J4" s="445"/>
      <c r="K4" s="445"/>
      <c r="L4" s="446"/>
      <c r="M4" s="25"/>
      <c r="N4" s="25"/>
      <c r="O4" s="19"/>
      <c r="P4" s="19"/>
    </row>
    <row r="5" spans="1:16" s="2" customFormat="1" x14ac:dyDescent="0.25">
      <c r="A5" s="33"/>
      <c r="B5" s="480" t="str">
        <f>Info!B5</f>
        <v>NQ-2025-009</v>
      </c>
      <c r="C5" s="481"/>
      <c r="D5" s="481"/>
      <c r="E5" s="481"/>
      <c r="F5" s="481"/>
      <c r="G5" s="481"/>
      <c r="H5" s="481"/>
      <c r="I5" s="481"/>
      <c r="J5" s="481"/>
      <c r="K5" s="481"/>
      <c r="L5" s="482"/>
      <c r="M5" s="25"/>
      <c r="N5" s="25"/>
      <c r="O5" s="19"/>
      <c r="P5" s="19"/>
    </row>
    <row r="6" spans="1:16" s="6" customFormat="1" x14ac:dyDescent="0.25">
      <c r="A6" s="33"/>
      <c r="B6" s="480" t="str">
        <f>Info!B6</f>
        <v>CARROSSERIES DE CAMIONS</v>
      </c>
      <c r="C6" s="481"/>
      <c r="D6" s="481"/>
      <c r="E6" s="481"/>
      <c r="F6" s="481"/>
      <c r="G6" s="481"/>
      <c r="H6" s="481"/>
      <c r="I6" s="481"/>
      <c r="J6" s="481"/>
      <c r="K6" s="481"/>
      <c r="L6" s="482"/>
      <c r="M6" s="19"/>
      <c r="N6" s="19"/>
      <c r="O6" s="15"/>
      <c r="P6" s="15"/>
    </row>
    <row r="7" spans="1:16" s="6" customFormat="1" x14ac:dyDescent="0.25">
      <c r="A7" s="33"/>
      <c r="B7" s="163"/>
      <c r="C7" s="164"/>
      <c r="D7" s="164"/>
      <c r="E7" s="164"/>
      <c r="F7" s="164"/>
      <c r="G7" s="164"/>
      <c r="H7" s="164"/>
      <c r="I7" s="164"/>
      <c r="J7" s="164"/>
      <c r="K7" s="164"/>
      <c r="L7" s="165"/>
      <c r="M7" s="19"/>
      <c r="N7" s="19"/>
      <c r="O7" s="20"/>
    </row>
    <row r="8" spans="1:16" s="6" customFormat="1" x14ac:dyDescent="0.25">
      <c r="A8" s="33"/>
      <c r="B8" s="486" t="str">
        <f>Public!B8</f>
        <v>Les marchandises dans les questions suivantes font référence aux marchandises comme définies dans la description du produit de l'onglet Intro.</v>
      </c>
      <c r="C8" s="487"/>
      <c r="D8" s="487"/>
      <c r="E8" s="487"/>
      <c r="F8" s="487"/>
      <c r="G8" s="487"/>
      <c r="H8" s="487"/>
      <c r="I8" s="487"/>
      <c r="J8" s="487"/>
      <c r="K8" s="487"/>
      <c r="L8" s="488"/>
      <c r="M8" s="19"/>
      <c r="N8" s="19"/>
      <c r="O8" s="15"/>
      <c r="P8" s="15"/>
    </row>
    <row r="9" spans="1:16" s="6" customFormat="1" x14ac:dyDescent="0.25">
      <c r="A9" s="33"/>
      <c r="B9" s="486" t="str">
        <f>Public!B9</f>
        <v>Des informations sur le produit et un glossaire de termes sont disponibles dans l'onglet Info.</v>
      </c>
      <c r="C9" s="487"/>
      <c r="D9" s="487"/>
      <c r="E9" s="487"/>
      <c r="F9" s="487"/>
      <c r="G9" s="487"/>
      <c r="H9" s="487"/>
      <c r="I9" s="487"/>
      <c r="J9" s="487"/>
      <c r="K9" s="487"/>
      <c r="L9" s="488"/>
      <c r="M9" s="19"/>
      <c r="N9" s="19"/>
      <c r="O9" s="15"/>
    </row>
    <row r="10" spans="1:16" s="6" customFormat="1" x14ac:dyDescent="0.25">
      <c r="A10" s="33"/>
      <c r="B10" s="486" t="str">
        <f>IF(Intro!$G$22="English",O10,P10)</f>
        <v>Utilisez un onglet numéroté « Imp-Exp » pour chaque exportateur à partir duquel votre entreprise a importé. Pour obtenir des onglets « Imp-Exp » supplémentaires, contactez un analyste de cas identifié dans l'onglet « Intro ».</v>
      </c>
      <c r="C10" s="487"/>
      <c r="D10" s="487"/>
      <c r="E10" s="487"/>
      <c r="F10" s="487"/>
      <c r="G10" s="487"/>
      <c r="H10" s="487"/>
      <c r="I10" s="487"/>
      <c r="J10" s="487"/>
      <c r="K10" s="487"/>
      <c r="L10" s="488"/>
      <c r="M10" s="19"/>
      <c r="N10" s="19"/>
      <c r="O10" s="10" t="s">
        <v>342</v>
      </c>
      <c r="P10" s="10" t="s">
        <v>341</v>
      </c>
    </row>
    <row r="11" spans="1:16" s="6" customFormat="1" x14ac:dyDescent="0.25">
      <c r="A11" s="33"/>
      <c r="B11" s="486"/>
      <c r="C11" s="487"/>
      <c r="D11" s="487"/>
      <c r="E11" s="487"/>
      <c r="F11" s="487"/>
      <c r="G11" s="487"/>
      <c r="H11" s="487"/>
      <c r="I11" s="487"/>
      <c r="J11" s="487"/>
      <c r="K11" s="487"/>
      <c r="L11" s="488"/>
      <c r="M11" s="19"/>
      <c r="N11" s="19"/>
      <c r="O11" s="15"/>
      <c r="P11" s="15"/>
    </row>
    <row r="12" spans="1:16" s="6" customFormat="1" x14ac:dyDescent="0.25">
      <c r="A12" s="33"/>
      <c r="B12" s="486" t="str">
        <f>Pro!B12</f>
        <v>Pour les questions de cet onglet, notez ce qui suit :</v>
      </c>
      <c r="C12" s="487"/>
      <c r="D12" s="487"/>
      <c r="E12" s="487"/>
      <c r="F12" s="487"/>
      <c r="G12" s="487"/>
      <c r="H12" s="487"/>
      <c r="I12" s="487"/>
      <c r="J12" s="487"/>
      <c r="K12" s="487"/>
      <c r="L12" s="488"/>
      <c r="M12" s="19"/>
      <c r="N12" s="19"/>
      <c r="O12" s="15"/>
      <c r="P12" s="15"/>
    </row>
    <row r="13" spans="1:16" s="6" customFormat="1" ht="14.1" customHeight="1" x14ac:dyDescent="0.25">
      <c r="A13" s="33"/>
      <c r="B13" s="575" t="str">
        <f>Pro!B13</f>
        <v xml:space="preserve">• Veuillez indiquer seulement les ventes effectuées à partir des importations de votre entreprise. Les ventes de marchandises achetées auprès de producteurs canadiens doivent être exclues. </v>
      </c>
      <c r="C13" s="576"/>
      <c r="D13" s="576"/>
      <c r="E13" s="576"/>
      <c r="F13" s="576"/>
      <c r="G13" s="576"/>
      <c r="H13" s="576"/>
      <c r="I13" s="576"/>
      <c r="J13" s="576"/>
      <c r="K13" s="576"/>
      <c r="L13" s="577"/>
      <c r="M13" s="19"/>
      <c r="N13" s="19"/>
      <c r="O13" s="15"/>
      <c r="P13" s="15"/>
    </row>
    <row r="14" spans="1:16" s="6" customFormat="1" x14ac:dyDescent="0.25">
      <c r="A14" s="33"/>
      <c r="B14" s="486" t="str">
        <f>Pro!B14</f>
        <v>• Déclarez toutes les ventes aux entreprises associées canadiennes et étrangères.</v>
      </c>
      <c r="C14" s="487"/>
      <c r="D14" s="487"/>
      <c r="E14" s="487"/>
      <c r="F14" s="487"/>
      <c r="G14" s="487"/>
      <c r="H14" s="487"/>
      <c r="I14" s="487"/>
      <c r="J14" s="487"/>
      <c r="K14" s="487"/>
      <c r="L14" s="488"/>
      <c r="M14" s="19"/>
      <c r="N14" s="19"/>
      <c r="O14" s="15"/>
      <c r="P14" s="15"/>
    </row>
    <row r="15" spans="1:16" s="6" customFormat="1" x14ac:dyDescent="0.25">
      <c r="A15" s="33"/>
      <c r="B15" s="486" t="str">
        <f>Pro!B15</f>
        <v>• Déclarez toutes les ventes à compter de la date de l’expédition au client ou à son entrepôt.</v>
      </c>
      <c r="C15" s="487"/>
      <c r="D15" s="487"/>
      <c r="E15" s="487"/>
      <c r="F15" s="487"/>
      <c r="G15" s="487"/>
      <c r="H15" s="487"/>
      <c r="I15" s="487"/>
      <c r="J15" s="487"/>
      <c r="K15" s="487"/>
      <c r="L15" s="488"/>
      <c r="M15" s="19"/>
      <c r="N15" s="19"/>
      <c r="O15" s="15"/>
      <c r="P15" s="15"/>
    </row>
    <row r="16" spans="1:16" s="6" customFormat="1" x14ac:dyDescent="0.25">
      <c r="A16" s="33"/>
      <c r="B16" s="486" t="str">
        <f>Pro!B16</f>
        <v>• Déclarez toutes les valeurs en dollars canadiens.</v>
      </c>
      <c r="C16" s="487"/>
      <c r="D16" s="487"/>
      <c r="E16" s="487"/>
      <c r="F16" s="487"/>
      <c r="G16" s="487"/>
      <c r="H16" s="487"/>
      <c r="I16" s="487"/>
      <c r="J16" s="487"/>
      <c r="K16" s="487"/>
      <c r="L16" s="488"/>
      <c r="M16" s="19"/>
      <c r="N16" s="19"/>
      <c r="O16" s="15"/>
      <c r="P16" s="15"/>
    </row>
    <row r="17" spans="1:16" s="6" customFormat="1" x14ac:dyDescent="0.25">
      <c r="A17" s="33"/>
      <c r="B17" s="489" t="str">
        <f>IF(Intro!$G$22="English",O17,P17)</f>
        <v>• Si votre entreprise est un utilisateur final ou un détaillant, elle n’a pas besoin de déclarer ses ventes d’importations ou ses stocks d’importations.</v>
      </c>
      <c r="C17" s="490"/>
      <c r="D17" s="490"/>
      <c r="E17" s="490"/>
      <c r="F17" s="490"/>
      <c r="G17" s="490"/>
      <c r="H17" s="490"/>
      <c r="I17" s="490"/>
      <c r="J17" s="490"/>
      <c r="K17" s="490"/>
      <c r="L17" s="491"/>
      <c r="M17" s="19"/>
      <c r="N17" s="19"/>
      <c r="O17" s="15" t="s">
        <v>267</v>
      </c>
      <c r="P17" s="15" t="s">
        <v>268</v>
      </c>
    </row>
    <row r="18" spans="1:16" s="6" customFormat="1" x14ac:dyDescent="0.25">
      <c r="A18" s="33"/>
      <c r="B18" s="14"/>
      <c r="C18" s="14"/>
      <c r="D18" s="14"/>
      <c r="E18" s="3"/>
      <c r="F18" s="3"/>
      <c r="G18" s="3"/>
      <c r="H18" s="3"/>
      <c r="I18" s="3"/>
      <c r="J18" s="3"/>
      <c r="K18" s="3"/>
      <c r="L18" s="3"/>
      <c r="O18" s="15"/>
      <c r="P18" s="15"/>
    </row>
    <row r="19" spans="1:16" x14ac:dyDescent="0.25">
      <c r="B19" s="369" t="str">
        <f>IF(Intro!$G$22="English",O19,P19)</f>
        <v>IMPORTATIONS ET VENTES</v>
      </c>
      <c r="C19" s="370"/>
      <c r="D19" s="370"/>
      <c r="E19" s="370"/>
      <c r="F19" s="370"/>
      <c r="G19" s="370"/>
      <c r="H19" s="370"/>
      <c r="I19" s="370"/>
      <c r="J19" s="370"/>
      <c r="K19" s="370"/>
      <c r="L19" s="371"/>
      <c r="M19" s="10"/>
      <c r="O19" s="106" t="s">
        <v>334</v>
      </c>
      <c r="P19" s="106" t="s">
        <v>335</v>
      </c>
    </row>
    <row r="20" spans="1:16" x14ac:dyDescent="0.25">
      <c r="B20" s="505" t="s">
        <v>12</v>
      </c>
      <c r="C20" s="506"/>
      <c r="D20" s="506"/>
      <c r="E20" s="506"/>
      <c r="F20" s="506"/>
      <c r="G20" s="506"/>
      <c r="H20" s="506"/>
      <c r="I20" s="506"/>
      <c r="J20" s="506"/>
      <c r="K20" s="506"/>
      <c r="L20" s="507"/>
      <c r="M20" s="10"/>
    </row>
    <row r="21" spans="1:16" x14ac:dyDescent="0.25">
      <c r="B21" s="16"/>
      <c r="C21" s="35"/>
      <c r="D21" s="35"/>
      <c r="E21" s="36"/>
      <c r="F21" s="36"/>
      <c r="G21" s="36"/>
      <c r="H21" s="36"/>
      <c r="I21" s="36"/>
      <c r="J21" s="36"/>
      <c r="K21" s="36"/>
      <c r="L21" s="17"/>
      <c r="M21" s="10"/>
    </row>
    <row r="22" spans="1:16" ht="15.75" x14ac:dyDescent="0.25">
      <c r="B22" s="366" t="str">
        <f>IF(Intro!$G$22="English",O22,P22)</f>
        <v xml:space="preserve">Indiquez les importations et les ventes de marchandises de votre entreprise de : </v>
      </c>
      <c r="C22" s="367"/>
      <c r="D22" s="367"/>
      <c r="E22" s="367"/>
      <c r="F22" s="367"/>
      <c r="G22" s="607" t="str">
        <f>Variables!D43</f>
        <v>Chine</v>
      </c>
      <c r="H22" s="607"/>
      <c r="I22" s="607"/>
      <c r="J22" s="607"/>
      <c r="K22" s="607"/>
      <c r="L22" s="212"/>
      <c r="M22" s="10"/>
      <c r="O22" s="10" t="s">
        <v>286</v>
      </c>
      <c r="P22" s="10" t="s">
        <v>287</v>
      </c>
    </row>
    <row r="23" spans="1:16" ht="15.75" x14ac:dyDescent="0.25">
      <c r="B23" s="609" t="str">
        <f>IF(Intro!$G$22="English",O23,P23)</f>
        <v>Nom de l'exportateur :</v>
      </c>
      <c r="C23" s="610"/>
      <c r="D23" s="610"/>
      <c r="E23" s="610"/>
      <c r="F23" s="610"/>
      <c r="G23" s="608"/>
      <c r="H23" s="608"/>
      <c r="I23" s="608"/>
      <c r="J23" s="608"/>
      <c r="K23" s="608"/>
      <c r="L23" s="212"/>
      <c r="M23" s="10"/>
      <c r="O23" s="10" t="s">
        <v>167</v>
      </c>
      <c r="P23" s="10" t="s">
        <v>168</v>
      </c>
    </row>
    <row r="24" spans="1:16" x14ac:dyDescent="0.25">
      <c r="B24" s="135"/>
      <c r="C24" s="136"/>
      <c r="D24" s="136"/>
      <c r="E24" s="136"/>
      <c r="F24" s="136"/>
      <c r="G24" s="36"/>
      <c r="H24" s="36"/>
      <c r="I24" s="36"/>
      <c r="J24" s="36"/>
      <c r="K24" s="36"/>
      <c r="L24" s="17"/>
      <c r="M24" s="10"/>
    </row>
    <row r="25" spans="1:16" x14ac:dyDescent="0.25">
      <c r="B25" s="135"/>
      <c r="C25" s="136"/>
      <c r="D25" s="136"/>
      <c r="E25" s="136"/>
      <c r="F25" s="136"/>
      <c r="G25" s="555">
        <f>Variables!$B$6</f>
        <v>2023</v>
      </c>
      <c r="H25" s="555">
        <f>G25+1</f>
        <v>2024</v>
      </c>
      <c r="I25" s="555">
        <f>H25+1</f>
        <v>2025</v>
      </c>
      <c r="J25" s="36"/>
      <c r="K25" s="36"/>
      <c r="L25" s="72"/>
      <c r="M25" s="10"/>
      <c r="O25" s="18"/>
    </row>
    <row r="26" spans="1:16" x14ac:dyDescent="0.25">
      <c r="B26" s="121"/>
      <c r="C26" s="122"/>
      <c r="D26" s="122"/>
      <c r="E26" s="122"/>
      <c r="F26" s="122"/>
      <c r="G26" s="556"/>
      <c r="H26" s="556"/>
      <c r="I26" s="556"/>
      <c r="J26" s="36"/>
      <c r="K26" s="36"/>
      <c r="L26" s="72"/>
      <c r="M26" s="10"/>
      <c r="O26" s="18"/>
    </row>
    <row r="27" spans="1:16" s="171" customFormat="1" ht="14.25" customHeight="1" thickBot="1" x14ac:dyDescent="0.3">
      <c r="A27" s="32"/>
      <c r="B27" s="581" t="str">
        <f>IF(Intro!$G$22="English",O27,P27)</f>
        <v>Importations au Canada</v>
      </c>
      <c r="C27" s="582"/>
      <c r="D27" s="582"/>
      <c r="E27" s="582"/>
      <c r="F27" s="582"/>
      <c r="G27" s="582"/>
      <c r="H27" s="582"/>
      <c r="I27" s="582"/>
      <c r="J27" s="36"/>
      <c r="K27" s="36"/>
      <c r="L27" s="72"/>
      <c r="O27" s="26" t="s">
        <v>236</v>
      </c>
      <c r="P27" s="171" t="s">
        <v>237</v>
      </c>
    </row>
    <row r="28" spans="1:16" s="171" customFormat="1" ht="14.25" customHeight="1" thickBot="1" x14ac:dyDescent="0.3">
      <c r="A28" s="32"/>
      <c r="B28" s="578" t="str">
        <f>IF(Intro!$G$22="English",O28,P28)</f>
        <v>Unités réfrigérées</v>
      </c>
      <c r="C28" s="579"/>
      <c r="D28" s="579"/>
      <c r="E28" s="579"/>
      <c r="F28" s="579"/>
      <c r="G28" s="579"/>
      <c r="H28" s="579"/>
      <c r="I28" s="579"/>
      <c r="J28" s="36"/>
      <c r="K28" s="36"/>
      <c r="L28" s="72"/>
      <c r="O28" s="26" t="s">
        <v>468</v>
      </c>
      <c r="P28" s="171" t="s">
        <v>469</v>
      </c>
    </row>
    <row r="29" spans="1:16" s="171" customFormat="1" ht="14.25" customHeight="1" thickBot="1" x14ac:dyDescent="0.3">
      <c r="A29" s="32"/>
      <c r="B29" s="564" t="str">
        <f>IF(Intro!$G$22="English",O29,P29)</f>
        <v>Kits</v>
      </c>
      <c r="C29" s="565"/>
      <c r="D29" s="565"/>
      <c r="E29" s="565"/>
      <c r="F29" s="565"/>
      <c r="G29" s="565"/>
      <c r="H29" s="565"/>
      <c r="I29" s="565"/>
      <c r="J29" s="36"/>
      <c r="K29" s="36"/>
      <c r="L29" s="72"/>
      <c r="O29" s="26" t="s">
        <v>489</v>
      </c>
      <c r="P29" s="171" t="s">
        <v>489</v>
      </c>
    </row>
    <row r="30" spans="1:16" x14ac:dyDescent="0.25">
      <c r="B30" s="599" t="str">
        <f>IF(Intro!$G$22="English",O30,P30)</f>
        <v>Importations</v>
      </c>
      <c r="C30" s="600"/>
      <c r="D30" s="605" t="str">
        <f>IF(Intro!$G$22="English",Variables!$B$23,Variables!$C$23)</f>
        <v>unités</v>
      </c>
      <c r="E30" s="605"/>
      <c r="F30" s="605"/>
      <c r="G30" s="204"/>
      <c r="H30" s="204"/>
      <c r="I30" s="204"/>
      <c r="J30" s="36"/>
      <c r="K30" s="36"/>
      <c r="L30" s="72"/>
      <c r="M30" s="10"/>
      <c r="O30" s="10" t="s">
        <v>89</v>
      </c>
      <c r="P30" s="10" t="s">
        <v>169</v>
      </c>
    </row>
    <row r="31" spans="1:16" x14ac:dyDescent="0.25">
      <c r="B31" s="601"/>
      <c r="C31" s="602"/>
      <c r="D31" s="622" t="str">
        <f>IF(Intro!$G$22="English",O31,P31)</f>
        <v>valeur d'achat nette rendue (CAD)</v>
      </c>
      <c r="E31" s="622"/>
      <c r="F31" s="622"/>
      <c r="G31" s="137"/>
      <c r="H31" s="137"/>
      <c r="I31" s="137"/>
      <c r="J31" s="36"/>
      <c r="K31" s="36"/>
      <c r="L31" s="72"/>
      <c r="M31" s="10"/>
      <c r="O31" s="10" t="s">
        <v>344</v>
      </c>
      <c r="P31" s="10" t="s">
        <v>343</v>
      </c>
    </row>
    <row r="32" spans="1:16" ht="15" thickBot="1" x14ac:dyDescent="0.3">
      <c r="B32" s="603"/>
      <c r="C32" s="604"/>
      <c r="D32" s="606" t="str">
        <f>"$ / "&amp;IF(Intro!$G$22="English",Variables!$B$24,Variables!$C$24)</f>
        <v>$ / unité</v>
      </c>
      <c r="E32" s="606"/>
      <c r="F32" s="606"/>
      <c r="G32" s="203" t="str">
        <f>IF(G30=0,"-",G31/G30)</f>
        <v>-</v>
      </c>
      <c r="H32" s="203" t="str">
        <f>IF(H30=0,"-",H31/H30)</f>
        <v>-</v>
      </c>
      <c r="I32" s="203" t="str">
        <f t="shared" ref="I32" si="0">IF(I30=0,"-",I31/I30)</f>
        <v>-</v>
      </c>
      <c r="J32" s="36"/>
      <c r="K32" s="36"/>
      <c r="L32" s="72"/>
      <c r="M32" s="10"/>
    </row>
    <row r="33" spans="1:16" ht="15" customHeight="1" thickBot="1" x14ac:dyDescent="0.3">
      <c r="B33" s="564" t="str">
        <f>IF(Intro!$G$22="English",O33,P33)</f>
        <v>Carrosseries de camions entièrement assemblées</v>
      </c>
      <c r="C33" s="565"/>
      <c r="D33" s="565"/>
      <c r="E33" s="565"/>
      <c r="F33" s="565"/>
      <c r="G33" s="565"/>
      <c r="H33" s="565"/>
      <c r="I33" s="565"/>
      <c r="J33" s="36"/>
      <c r="K33" s="36"/>
      <c r="L33" s="72"/>
      <c r="M33" s="10"/>
      <c r="O33" s="10" t="s">
        <v>490</v>
      </c>
      <c r="P33" s="10" t="s">
        <v>493</v>
      </c>
    </row>
    <row r="34" spans="1:16" x14ac:dyDescent="0.25">
      <c r="B34" s="599" t="str">
        <f>IF(Intro!$G$22="English",O34,P34)</f>
        <v>Importations</v>
      </c>
      <c r="C34" s="600"/>
      <c r="D34" s="605" t="str">
        <f>IF(Intro!$G$22="English",Variables!$B$23,Variables!$C$23)</f>
        <v>unités</v>
      </c>
      <c r="E34" s="605"/>
      <c r="F34" s="605"/>
      <c r="G34" s="204"/>
      <c r="H34" s="204"/>
      <c r="I34" s="204"/>
      <c r="J34" s="36"/>
      <c r="K34" s="36"/>
      <c r="L34" s="72"/>
      <c r="M34" s="10"/>
      <c r="O34" s="10" t="s">
        <v>89</v>
      </c>
      <c r="P34" s="10" t="s">
        <v>169</v>
      </c>
    </row>
    <row r="35" spans="1:16" x14ac:dyDescent="0.25">
      <c r="B35" s="601"/>
      <c r="C35" s="602"/>
      <c r="D35" s="622" t="str">
        <f>IF(Intro!$G$22="English",O35,P35)</f>
        <v>valeur d'achat nette rendue (CAD)</v>
      </c>
      <c r="E35" s="622"/>
      <c r="F35" s="622"/>
      <c r="G35" s="137"/>
      <c r="H35" s="137"/>
      <c r="I35" s="137"/>
      <c r="J35" s="36"/>
      <c r="K35" s="36"/>
      <c r="L35" s="72"/>
      <c r="M35" s="10"/>
      <c r="O35" s="10" t="s">
        <v>344</v>
      </c>
      <c r="P35" s="10" t="s">
        <v>343</v>
      </c>
    </row>
    <row r="36" spans="1:16" ht="15" thickBot="1" x14ac:dyDescent="0.3">
      <c r="B36" s="603"/>
      <c r="C36" s="604"/>
      <c r="D36" s="606" t="str">
        <f>"$ / "&amp;IF(Intro!$G$22="English",Variables!$B$24,Variables!$C$24)</f>
        <v>$ / unité</v>
      </c>
      <c r="E36" s="606"/>
      <c r="F36" s="606"/>
      <c r="G36" s="203" t="str">
        <f>IF(G34=0,"-",G35/G34)</f>
        <v>-</v>
      </c>
      <c r="H36" s="203" t="str">
        <f>IF(H34=0,"-",H35/H34)</f>
        <v>-</v>
      </c>
      <c r="I36" s="203" t="str">
        <f t="shared" ref="I36" si="1">IF(I34=0,"-",I35/I34)</f>
        <v>-</v>
      </c>
      <c r="J36" s="36"/>
      <c r="K36" s="36"/>
      <c r="L36" s="72"/>
      <c r="M36" s="10"/>
    </row>
    <row r="37" spans="1:16" s="171" customFormat="1" ht="14.25" customHeight="1" thickBot="1" x14ac:dyDescent="0.3">
      <c r="A37" s="32"/>
      <c r="B37" s="578" t="str">
        <f>IF(Intro!$G$22="English",O37,P37)</f>
        <v>Unités fermées de fret sec</v>
      </c>
      <c r="C37" s="579"/>
      <c r="D37" s="579"/>
      <c r="E37" s="579"/>
      <c r="F37" s="579"/>
      <c r="G37" s="579"/>
      <c r="H37" s="579"/>
      <c r="I37" s="579"/>
      <c r="J37" s="36"/>
      <c r="K37" s="36"/>
      <c r="L37" s="72"/>
      <c r="O37" s="26" t="s">
        <v>470</v>
      </c>
      <c r="P37" s="171" t="s">
        <v>522</v>
      </c>
    </row>
    <row r="38" spans="1:16" s="171" customFormat="1" ht="14.25" customHeight="1" thickBot="1" x14ac:dyDescent="0.3">
      <c r="A38" s="32"/>
      <c r="B38" s="564" t="str">
        <f>IF(Intro!$G$22="English",O38,P38)</f>
        <v>Kits</v>
      </c>
      <c r="C38" s="565"/>
      <c r="D38" s="565"/>
      <c r="E38" s="565"/>
      <c r="F38" s="565"/>
      <c r="G38" s="565"/>
      <c r="H38" s="565"/>
      <c r="I38" s="565"/>
      <c r="J38" s="36"/>
      <c r="K38" s="36"/>
      <c r="L38" s="72"/>
      <c r="O38" s="26" t="s">
        <v>489</v>
      </c>
      <c r="P38" s="171" t="s">
        <v>489</v>
      </c>
    </row>
    <row r="39" spans="1:16" x14ac:dyDescent="0.25">
      <c r="B39" s="599" t="str">
        <f>IF(Intro!$G$22="English",O39,P39)</f>
        <v>Importations</v>
      </c>
      <c r="C39" s="600"/>
      <c r="D39" s="605" t="str">
        <f>IF(Intro!$G$22="English",Variables!$B$23,Variables!$C$23)</f>
        <v>unités</v>
      </c>
      <c r="E39" s="605"/>
      <c r="F39" s="605"/>
      <c r="G39" s="204"/>
      <c r="H39" s="204"/>
      <c r="I39" s="204"/>
      <c r="J39" s="36"/>
      <c r="K39" s="36"/>
      <c r="L39" s="72"/>
      <c r="M39" s="10"/>
      <c r="O39" s="10" t="s">
        <v>89</v>
      </c>
      <c r="P39" s="10" t="s">
        <v>169</v>
      </c>
    </row>
    <row r="40" spans="1:16" x14ac:dyDescent="0.25">
      <c r="B40" s="601"/>
      <c r="C40" s="602"/>
      <c r="D40" s="622" t="str">
        <f>IF(Intro!$G$22="English",O40,P40)</f>
        <v>valeur d'achat nette rendue (CAD)</v>
      </c>
      <c r="E40" s="622"/>
      <c r="F40" s="622"/>
      <c r="G40" s="137"/>
      <c r="H40" s="137"/>
      <c r="I40" s="137"/>
      <c r="J40" s="36"/>
      <c r="K40" s="36"/>
      <c r="L40" s="72"/>
      <c r="M40" s="10"/>
      <c r="O40" s="10" t="s">
        <v>344</v>
      </c>
      <c r="P40" s="10" t="s">
        <v>343</v>
      </c>
    </row>
    <row r="41" spans="1:16" ht="15" thickBot="1" x14ac:dyDescent="0.3">
      <c r="B41" s="603"/>
      <c r="C41" s="604"/>
      <c r="D41" s="606" t="str">
        <f>"$ / "&amp;IF(Intro!$G$22="English",Variables!$B$24,Variables!$C$24)</f>
        <v>$ / unité</v>
      </c>
      <c r="E41" s="606"/>
      <c r="F41" s="606"/>
      <c r="G41" s="203" t="str">
        <f>IF(G39=0,"-",G40/G39)</f>
        <v>-</v>
      </c>
      <c r="H41" s="203" t="str">
        <f>IF(H39=0,"-",H40/H39)</f>
        <v>-</v>
      </c>
      <c r="I41" s="203" t="str">
        <f t="shared" ref="I41" si="2">IF(I39=0,"-",I40/I39)</f>
        <v>-</v>
      </c>
      <c r="J41" s="36"/>
      <c r="K41" s="36"/>
      <c r="L41" s="72"/>
      <c r="M41" s="10"/>
    </row>
    <row r="42" spans="1:16" ht="15" customHeight="1" thickBot="1" x14ac:dyDescent="0.3">
      <c r="B42" s="564" t="str">
        <f>IF(Intro!$G$22="English",O42,P42)</f>
        <v>Carrosseries de camions entièrement assemblées</v>
      </c>
      <c r="C42" s="565"/>
      <c r="D42" s="565"/>
      <c r="E42" s="565"/>
      <c r="F42" s="565"/>
      <c r="G42" s="565"/>
      <c r="H42" s="565"/>
      <c r="I42" s="565"/>
      <c r="J42" s="36"/>
      <c r="K42" s="36"/>
      <c r="L42" s="72"/>
      <c r="M42" s="10"/>
      <c r="O42" s="10" t="s">
        <v>490</v>
      </c>
      <c r="P42" s="10" t="s">
        <v>493</v>
      </c>
    </row>
    <row r="43" spans="1:16" x14ac:dyDescent="0.25">
      <c r="B43" s="599" t="str">
        <f>IF(Intro!$G$22="English",O43,P43)</f>
        <v>Importations</v>
      </c>
      <c r="C43" s="600"/>
      <c r="D43" s="605" t="str">
        <f>IF(Intro!$G$22="English",Variables!$B$23,Variables!$C$23)</f>
        <v>unités</v>
      </c>
      <c r="E43" s="605"/>
      <c r="F43" s="605"/>
      <c r="G43" s="204"/>
      <c r="H43" s="204"/>
      <c r="I43" s="204"/>
      <c r="J43" s="36"/>
      <c r="K43" s="36"/>
      <c r="L43" s="72"/>
      <c r="M43" s="10"/>
      <c r="O43" s="10" t="s">
        <v>89</v>
      </c>
      <c r="P43" s="10" t="s">
        <v>169</v>
      </c>
    </row>
    <row r="44" spans="1:16" x14ac:dyDescent="0.25">
      <c r="B44" s="601"/>
      <c r="C44" s="602"/>
      <c r="D44" s="622" t="str">
        <f>IF(Intro!$G$22="English",O44,P44)</f>
        <v>valeur d'achat nette rendue (CAD)</v>
      </c>
      <c r="E44" s="622"/>
      <c r="F44" s="622"/>
      <c r="G44" s="137"/>
      <c r="H44" s="137"/>
      <c r="I44" s="137"/>
      <c r="J44" s="36"/>
      <c r="K44" s="36"/>
      <c r="L44" s="72"/>
      <c r="M44" s="10"/>
      <c r="O44" s="10" t="s">
        <v>344</v>
      </c>
      <c r="P44" s="10" t="s">
        <v>343</v>
      </c>
    </row>
    <row r="45" spans="1:16" ht="15" thickBot="1" x14ac:dyDescent="0.3">
      <c r="B45" s="603"/>
      <c r="C45" s="604"/>
      <c r="D45" s="606" t="str">
        <f>"$ / "&amp;IF(Intro!$G$22="English",Variables!$B$24,Variables!$C$24)</f>
        <v>$ / unité</v>
      </c>
      <c r="E45" s="606"/>
      <c r="F45" s="606"/>
      <c r="G45" s="203" t="str">
        <f>IF(G43=0,"-",G44/G43)</f>
        <v>-</v>
      </c>
      <c r="H45" s="203" t="str">
        <f>IF(H43=0,"-",H44/H43)</f>
        <v>-</v>
      </c>
      <c r="I45" s="203" t="str">
        <f t="shared" ref="I45" si="3">IF(I43=0,"-",I44/I43)</f>
        <v>-</v>
      </c>
      <c r="J45" s="36"/>
      <c r="K45" s="36"/>
      <c r="L45" s="72"/>
      <c r="M45" s="10"/>
    </row>
    <row r="46" spans="1:16" s="171" customFormat="1" ht="15" thickBot="1" x14ac:dyDescent="0.3">
      <c r="A46" s="32"/>
      <c r="B46" s="578" t="str">
        <f>IF(Intro!$G$22="English",O46,P46)</f>
        <v>Tout autre</v>
      </c>
      <c r="C46" s="579"/>
      <c r="D46" s="579"/>
      <c r="E46" s="579"/>
      <c r="F46" s="579"/>
      <c r="G46" s="579"/>
      <c r="H46" s="579"/>
      <c r="I46" s="579"/>
      <c r="J46" s="36"/>
      <c r="K46" s="36"/>
      <c r="L46" s="72"/>
      <c r="O46" s="26" t="s">
        <v>471</v>
      </c>
      <c r="P46" s="171" t="s">
        <v>472</v>
      </c>
    </row>
    <row r="47" spans="1:16" s="171" customFormat="1" ht="15" thickBot="1" x14ac:dyDescent="0.3">
      <c r="A47" s="32"/>
      <c r="B47" s="564" t="str">
        <f>IF(Intro!$G$22="English",O47,P47)</f>
        <v>Kits</v>
      </c>
      <c r="C47" s="565"/>
      <c r="D47" s="565"/>
      <c r="E47" s="565"/>
      <c r="F47" s="565"/>
      <c r="G47" s="565"/>
      <c r="H47" s="565"/>
      <c r="I47" s="565"/>
      <c r="J47" s="36"/>
      <c r="K47" s="36"/>
      <c r="L47" s="72"/>
      <c r="O47" s="26" t="s">
        <v>489</v>
      </c>
      <c r="P47" s="171" t="s">
        <v>489</v>
      </c>
    </row>
    <row r="48" spans="1:16" x14ac:dyDescent="0.25">
      <c r="B48" s="599" t="str">
        <f>IF(Intro!$G$22="English",O48,P48)</f>
        <v>Importations</v>
      </c>
      <c r="C48" s="600"/>
      <c r="D48" s="605" t="str">
        <f>IF(Intro!$G$22="English",Variables!$B$23,Variables!$C$23)</f>
        <v>unités</v>
      </c>
      <c r="E48" s="605"/>
      <c r="F48" s="605"/>
      <c r="G48" s="204"/>
      <c r="H48" s="204"/>
      <c r="I48" s="204"/>
      <c r="J48" s="36"/>
      <c r="K48" s="36"/>
      <c r="L48" s="72"/>
      <c r="M48" s="10"/>
      <c r="O48" s="10" t="s">
        <v>89</v>
      </c>
      <c r="P48" s="10" t="s">
        <v>169</v>
      </c>
    </row>
    <row r="49" spans="1:16" x14ac:dyDescent="0.25">
      <c r="B49" s="601"/>
      <c r="C49" s="602"/>
      <c r="D49" s="622" t="str">
        <f>IF(Intro!$G$22="English",O49,P49)</f>
        <v>valeur d'achat nette rendue (CAD)</v>
      </c>
      <c r="E49" s="622"/>
      <c r="F49" s="622"/>
      <c r="G49" s="137"/>
      <c r="H49" s="137"/>
      <c r="I49" s="137"/>
      <c r="J49" s="36"/>
      <c r="K49" s="36"/>
      <c r="L49" s="72"/>
      <c r="M49" s="10"/>
      <c r="O49" s="10" t="s">
        <v>344</v>
      </c>
      <c r="P49" s="10" t="s">
        <v>343</v>
      </c>
    </row>
    <row r="50" spans="1:16" ht="15" thickBot="1" x14ac:dyDescent="0.3">
      <c r="B50" s="603"/>
      <c r="C50" s="604"/>
      <c r="D50" s="606" t="str">
        <f>"$ / "&amp;IF(Intro!$G$22="English",Variables!$B$24,Variables!$C$24)</f>
        <v>$ / unité</v>
      </c>
      <c r="E50" s="606"/>
      <c r="F50" s="606"/>
      <c r="G50" s="203" t="str">
        <f>IF(G48=0,"-",G49/G48)</f>
        <v>-</v>
      </c>
      <c r="H50" s="203" t="str">
        <f>IF(H48=0,"-",H49/H48)</f>
        <v>-</v>
      </c>
      <c r="I50" s="203" t="str">
        <f t="shared" ref="I50" si="4">IF(I48=0,"-",I49/I48)</f>
        <v>-</v>
      </c>
      <c r="J50" s="36"/>
      <c r="K50" s="36"/>
      <c r="L50" s="72"/>
      <c r="M50" s="10"/>
    </row>
    <row r="51" spans="1:16" ht="15" customHeight="1" thickBot="1" x14ac:dyDescent="0.3">
      <c r="B51" s="564" t="str">
        <f>IF(Intro!$G$22="English",O51,P51)</f>
        <v>Carrosseries de camions entièrement assemblées</v>
      </c>
      <c r="C51" s="565"/>
      <c r="D51" s="565"/>
      <c r="E51" s="565"/>
      <c r="F51" s="565"/>
      <c r="G51" s="565"/>
      <c r="H51" s="565"/>
      <c r="I51" s="565"/>
      <c r="J51" s="36"/>
      <c r="K51" s="36"/>
      <c r="L51" s="72"/>
      <c r="M51" s="10"/>
      <c r="O51" s="10" t="s">
        <v>490</v>
      </c>
      <c r="P51" s="10" t="s">
        <v>493</v>
      </c>
    </row>
    <row r="52" spans="1:16" x14ac:dyDescent="0.25">
      <c r="B52" s="599" t="str">
        <f>IF(Intro!$G$22="English",O52,P52)</f>
        <v>Importations</v>
      </c>
      <c r="C52" s="600"/>
      <c r="D52" s="605" t="str">
        <f>IF(Intro!$G$22="English",Variables!$B$23,Variables!$C$23)</f>
        <v>unités</v>
      </c>
      <c r="E52" s="605"/>
      <c r="F52" s="605"/>
      <c r="G52" s="204"/>
      <c r="H52" s="204"/>
      <c r="I52" s="204"/>
      <c r="J52" s="36"/>
      <c r="K52" s="36"/>
      <c r="L52" s="72"/>
      <c r="M52" s="10"/>
      <c r="O52" s="10" t="s">
        <v>89</v>
      </c>
      <c r="P52" s="10" t="s">
        <v>169</v>
      </c>
    </row>
    <row r="53" spans="1:16" x14ac:dyDescent="0.25">
      <c r="B53" s="601"/>
      <c r="C53" s="602"/>
      <c r="D53" s="622" t="str">
        <f>IF(Intro!$G$22="English",O53,P53)</f>
        <v>valeur d'achat nette rendue (CAD)</v>
      </c>
      <c r="E53" s="622"/>
      <c r="F53" s="622"/>
      <c r="G53" s="137"/>
      <c r="H53" s="137"/>
      <c r="I53" s="137"/>
      <c r="J53" s="36"/>
      <c r="K53" s="36"/>
      <c r="L53" s="72"/>
      <c r="M53" s="10"/>
      <c r="O53" s="10" t="s">
        <v>344</v>
      </c>
      <c r="P53" s="10" t="s">
        <v>343</v>
      </c>
    </row>
    <row r="54" spans="1:16" x14ac:dyDescent="0.25">
      <c r="B54" s="601"/>
      <c r="C54" s="602"/>
      <c r="D54" s="622" t="str">
        <f>"$ / "&amp;IF(Intro!$G$22="English",Variables!$B$24,Variables!$C$24)</f>
        <v>$ / unité</v>
      </c>
      <c r="E54" s="622"/>
      <c r="F54" s="622"/>
      <c r="G54" s="158" t="str">
        <f>IF(G52=0,"-",G53/G52)</f>
        <v>-</v>
      </c>
      <c r="H54" s="158" t="str">
        <f>IF(H52=0,"-",H53/H52)</f>
        <v>-</v>
      </c>
      <c r="I54" s="158" t="str">
        <f t="shared" ref="I54" si="5">IF(I52=0,"-",I53/I52)</f>
        <v>-</v>
      </c>
      <c r="J54" s="36"/>
      <c r="K54" s="36"/>
      <c r="L54" s="72"/>
      <c r="M54" s="10"/>
    </row>
    <row r="55" spans="1:16" s="171" customFormat="1" ht="15" thickBot="1" x14ac:dyDescent="0.3">
      <c r="A55" s="32"/>
      <c r="B55" s="581" t="str">
        <f>IF(Intro!$G$22="English",O55,P55)</f>
        <v>Ventes au Canada</v>
      </c>
      <c r="C55" s="582"/>
      <c r="D55" s="582"/>
      <c r="E55" s="582"/>
      <c r="F55" s="582"/>
      <c r="G55" s="582"/>
      <c r="H55" s="582"/>
      <c r="I55" s="582"/>
      <c r="J55" s="36"/>
      <c r="K55" s="36"/>
      <c r="L55" s="72"/>
      <c r="O55" s="26" t="s">
        <v>238</v>
      </c>
      <c r="P55" s="171" t="s">
        <v>239</v>
      </c>
    </row>
    <row r="56" spans="1:16" s="171" customFormat="1" ht="14.25" customHeight="1" thickBot="1" x14ac:dyDescent="0.3">
      <c r="A56" s="32"/>
      <c r="B56" s="578" t="str">
        <f>IF(Intro!$G$22="English",O56,P56)</f>
        <v>Unités réfrigérées</v>
      </c>
      <c r="C56" s="579"/>
      <c r="D56" s="579"/>
      <c r="E56" s="579"/>
      <c r="F56" s="579"/>
      <c r="G56" s="579"/>
      <c r="H56" s="579"/>
      <c r="I56" s="579"/>
      <c r="J56" s="36"/>
      <c r="K56" s="36"/>
      <c r="L56" s="72"/>
      <c r="O56" s="26" t="s">
        <v>468</v>
      </c>
      <c r="P56" s="171" t="s">
        <v>469</v>
      </c>
    </row>
    <row r="57" spans="1:16" s="171" customFormat="1" ht="14.25" customHeight="1" thickBot="1" x14ac:dyDescent="0.3">
      <c r="A57" s="32"/>
      <c r="B57" s="564" t="str">
        <f>IF(Intro!$G$22="English",O57,P57)</f>
        <v>Kits</v>
      </c>
      <c r="C57" s="565"/>
      <c r="D57" s="565"/>
      <c r="E57" s="565"/>
      <c r="F57" s="565"/>
      <c r="G57" s="565"/>
      <c r="H57" s="565"/>
      <c r="I57" s="565"/>
      <c r="J57" s="36"/>
      <c r="K57" s="36"/>
      <c r="L57" s="72"/>
      <c r="O57" s="26" t="s">
        <v>489</v>
      </c>
      <c r="P57" s="171" t="s">
        <v>489</v>
      </c>
    </row>
    <row r="58" spans="1:16" x14ac:dyDescent="0.25">
      <c r="B58" s="433" t="str">
        <f>IF(Intro!$G$22="English",O58,P58)</f>
        <v>Ventes aux distributeurs/concessionnaires au Canada</v>
      </c>
      <c r="C58" s="434"/>
      <c r="D58" s="605" t="str">
        <f>D30</f>
        <v>unités</v>
      </c>
      <c r="E58" s="605"/>
      <c r="F58" s="605"/>
      <c r="G58" s="204"/>
      <c r="H58" s="204"/>
      <c r="I58" s="204"/>
      <c r="J58" s="36"/>
      <c r="K58" s="36"/>
      <c r="L58" s="72"/>
      <c r="M58" s="10"/>
      <c r="O58" s="10" t="str">
        <f>"Sales to "&amp;Variables!$B$26&amp;" in Canada"</f>
        <v>Sales to distributors/dealers in Canada</v>
      </c>
      <c r="P58" s="10" t="str">
        <f>"Ventes aux "&amp;Variables!$C$26&amp;" au Canada"</f>
        <v>Ventes aux distributeurs/concessionnaires au Canada</v>
      </c>
    </row>
    <row r="59" spans="1:16" x14ac:dyDescent="0.25">
      <c r="B59" s="403"/>
      <c r="C59" s="404"/>
      <c r="D59" s="622" t="str">
        <f>IF(Intro!$G$22="English",O59,P59)</f>
        <v>valeur de vente nette rendue (CAD)</v>
      </c>
      <c r="E59" s="622"/>
      <c r="F59" s="622"/>
      <c r="G59" s="137"/>
      <c r="H59" s="137"/>
      <c r="I59" s="137"/>
      <c r="J59" s="36"/>
      <c r="K59" s="36"/>
      <c r="L59" s="72"/>
      <c r="M59" s="10"/>
      <c r="O59" s="10" t="s">
        <v>346</v>
      </c>
      <c r="P59" s="10" t="s">
        <v>345</v>
      </c>
    </row>
    <row r="60" spans="1:16" ht="15" thickBot="1" x14ac:dyDescent="0.3">
      <c r="B60" s="592"/>
      <c r="C60" s="593"/>
      <c r="D60" s="623" t="str">
        <f>D32</f>
        <v>$ / unité</v>
      </c>
      <c r="E60" s="623"/>
      <c r="F60" s="623"/>
      <c r="G60" s="158" t="str">
        <f>IF(G58=0,"-",G59/G58)</f>
        <v>-</v>
      </c>
      <c r="H60" s="158" t="str">
        <f>IF(H58=0,"-",H59/H58)</f>
        <v>-</v>
      </c>
      <c r="I60" s="158" t="str">
        <f t="shared" ref="I60" si="6">IF(I58=0,"-",I59/I58)</f>
        <v>-</v>
      </c>
      <c r="J60" s="36"/>
      <c r="K60" s="36"/>
      <c r="L60" s="72"/>
      <c r="M60" s="10"/>
    </row>
    <row r="61" spans="1:16" x14ac:dyDescent="0.25">
      <c r="B61" s="594" t="str">
        <f>IF(Intro!$G$22="English",O61,P61)</f>
        <v>Ventes aux utilisateurs finals/opérateurs de grande flotte au Canada</v>
      </c>
      <c r="C61" s="595"/>
      <c r="D61" s="624" t="str">
        <f t="shared" ref="D61:D63" si="7">D58</f>
        <v>unités</v>
      </c>
      <c r="E61" s="624"/>
      <c r="F61" s="624"/>
      <c r="G61" s="137"/>
      <c r="H61" s="137"/>
      <c r="I61" s="137"/>
      <c r="J61" s="36"/>
      <c r="K61" s="36"/>
      <c r="L61" s="72"/>
      <c r="M61" s="10"/>
      <c r="O61" s="10" t="str">
        <f>"Sales to "&amp;Variables!$B$27&amp;" in Canada"</f>
        <v>Sales to end users/large fleet operators in Canada</v>
      </c>
      <c r="P61" s="10" t="str">
        <f>"Ventes aux "&amp;Variables!$C$27&amp;" au Canada"</f>
        <v>Ventes aux utilisateurs finals/opérateurs de grande flotte au Canada</v>
      </c>
    </row>
    <row r="62" spans="1:16" x14ac:dyDescent="0.25">
      <c r="B62" s="403"/>
      <c r="C62" s="404"/>
      <c r="D62" s="622" t="str">
        <f t="shared" si="7"/>
        <v>valeur de vente nette rendue (CAD)</v>
      </c>
      <c r="E62" s="622"/>
      <c r="F62" s="622"/>
      <c r="G62" s="137"/>
      <c r="H62" s="137"/>
      <c r="I62" s="137"/>
      <c r="J62" s="36"/>
      <c r="K62" s="36"/>
      <c r="L62" s="72"/>
      <c r="M62" s="10"/>
    </row>
    <row r="63" spans="1:16" ht="15" thickBot="1" x14ac:dyDescent="0.3">
      <c r="B63" s="592"/>
      <c r="C63" s="593"/>
      <c r="D63" s="623" t="str">
        <f t="shared" si="7"/>
        <v>$ / unité</v>
      </c>
      <c r="E63" s="623"/>
      <c r="F63" s="623"/>
      <c r="G63" s="158" t="str">
        <f>IF(G61=0,"-",G62/G61)</f>
        <v>-</v>
      </c>
      <c r="H63" s="158" t="str">
        <f>IF(H61=0,"-",H62/H61)</f>
        <v>-</v>
      </c>
      <c r="I63" s="158" t="str">
        <f t="shared" ref="I63" si="8">IF(I61=0,"-",I62/I61)</f>
        <v>-</v>
      </c>
      <c r="J63" s="36"/>
      <c r="K63" s="36"/>
      <c r="L63" s="72"/>
      <c r="M63" s="10"/>
    </row>
    <row r="64" spans="1:16" ht="14.25" customHeight="1" thickBot="1" x14ac:dyDescent="0.3">
      <c r="B64" s="564" t="str">
        <f>IF(Intro!$G$22="English",O64,P64)</f>
        <v>Carrosseries de camions entièrement assemblées</v>
      </c>
      <c r="C64" s="565"/>
      <c r="D64" s="565"/>
      <c r="E64" s="565"/>
      <c r="F64" s="565"/>
      <c r="G64" s="565"/>
      <c r="H64" s="565"/>
      <c r="I64" s="565"/>
      <c r="J64" s="36"/>
      <c r="K64" s="36"/>
      <c r="L64" s="72"/>
      <c r="M64" s="10"/>
      <c r="O64" s="10" t="s">
        <v>490</v>
      </c>
      <c r="P64" s="10" t="s">
        <v>493</v>
      </c>
    </row>
    <row r="65" spans="1:16" x14ac:dyDescent="0.25">
      <c r="B65" s="403" t="str">
        <f>IF(Intro!$G$22="English",O65,P65)</f>
        <v>Ventes aux distributeurs/concessionnaires au Canada</v>
      </c>
      <c r="C65" s="404"/>
      <c r="D65" s="622" t="str">
        <f>D58</f>
        <v>unités</v>
      </c>
      <c r="E65" s="622"/>
      <c r="F65" s="622"/>
      <c r="G65" s="137"/>
      <c r="H65" s="137"/>
      <c r="I65" s="137"/>
      <c r="J65" s="36"/>
      <c r="K65" s="36"/>
      <c r="L65" s="72"/>
      <c r="M65" s="10"/>
      <c r="O65" s="10" t="str">
        <f>"Sales to "&amp;Variables!$B$26&amp;" in Canada"</f>
        <v>Sales to distributors/dealers in Canada</v>
      </c>
      <c r="P65" s="10" t="str">
        <f>"Ventes aux "&amp;Variables!$C$26&amp;" au Canada"</f>
        <v>Ventes aux distributeurs/concessionnaires au Canada</v>
      </c>
    </row>
    <row r="66" spans="1:16" x14ac:dyDescent="0.25">
      <c r="B66" s="403"/>
      <c r="C66" s="404"/>
      <c r="D66" s="622" t="str">
        <f>IF(Intro!$G$22="English",O66,P66)</f>
        <v>valeur de vente nette rendue (CAD)</v>
      </c>
      <c r="E66" s="622"/>
      <c r="F66" s="622"/>
      <c r="G66" s="137"/>
      <c r="H66" s="137"/>
      <c r="I66" s="137"/>
      <c r="J66" s="36"/>
      <c r="K66" s="36"/>
      <c r="L66" s="72"/>
      <c r="M66" s="10"/>
      <c r="O66" s="10" t="s">
        <v>346</v>
      </c>
      <c r="P66" s="10" t="s">
        <v>345</v>
      </c>
    </row>
    <row r="67" spans="1:16" ht="15" thickBot="1" x14ac:dyDescent="0.3">
      <c r="B67" s="592"/>
      <c r="C67" s="593"/>
      <c r="D67" s="623" t="str">
        <f>D39</f>
        <v>unités</v>
      </c>
      <c r="E67" s="623"/>
      <c r="F67" s="623"/>
      <c r="G67" s="158" t="str">
        <f>IF(G65=0,"-",G66/G65)</f>
        <v>-</v>
      </c>
      <c r="H67" s="158" t="str">
        <f>IF(H65=0,"-",H66/H65)</f>
        <v>-</v>
      </c>
      <c r="I67" s="158" t="str">
        <f t="shared" ref="I67" si="9">IF(I65=0,"-",I66/I65)</f>
        <v>-</v>
      </c>
      <c r="J67" s="36"/>
      <c r="K67" s="36"/>
      <c r="L67" s="72"/>
      <c r="M67" s="10"/>
    </row>
    <row r="68" spans="1:16" x14ac:dyDescent="0.25">
      <c r="B68" s="594" t="str">
        <f>IF(Intro!$G$22="English",O68,P68)</f>
        <v>Ventes aux utilisateurs finals/opérateurs de grande flotte au Canada</v>
      </c>
      <c r="C68" s="595"/>
      <c r="D68" s="624" t="str">
        <f t="shared" ref="D68:D70" si="10">D65</f>
        <v>unités</v>
      </c>
      <c r="E68" s="624"/>
      <c r="F68" s="624"/>
      <c r="G68" s="137"/>
      <c r="H68" s="137"/>
      <c r="I68" s="137"/>
      <c r="J68" s="36"/>
      <c r="K68" s="36"/>
      <c r="L68" s="72"/>
      <c r="M68" s="10"/>
      <c r="O68" s="10" t="str">
        <f>"Sales to "&amp;Variables!$B$27&amp;" in Canada"</f>
        <v>Sales to end users/large fleet operators in Canada</v>
      </c>
      <c r="P68" s="10" t="str">
        <f>"Ventes aux "&amp;Variables!$C$27&amp;" au Canada"</f>
        <v>Ventes aux utilisateurs finals/opérateurs de grande flotte au Canada</v>
      </c>
    </row>
    <row r="69" spans="1:16" x14ac:dyDescent="0.25">
      <c r="B69" s="403"/>
      <c r="C69" s="404"/>
      <c r="D69" s="622" t="str">
        <f t="shared" si="10"/>
        <v>valeur de vente nette rendue (CAD)</v>
      </c>
      <c r="E69" s="622"/>
      <c r="F69" s="622"/>
      <c r="G69" s="137"/>
      <c r="H69" s="137"/>
      <c r="I69" s="137"/>
      <c r="J69" s="36"/>
      <c r="K69" s="36"/>
      <c r="L69" s="72"/>
      <c r="M69" s="10"/>
    </row>
    <row r="70" spans="1:16" x14ac:dyDescent="0.25">
      <c r="B70" s="429"/>
      <c r="C70" s="430"/>
      <c r="D70" s="606" t="str">
        <f t="shared" si="10"/>
        <v>unités</v>
      </c>
      <c r="E70" s="606"/>
      <c r="F70" s="606"/>
      <c r="G70" s="203" t="str">
        <f>IF(G68=0,"-",G69/G68)</f>
        <v>-</v>
      </c>
      <c r="H70" s="203" t="str">
        <f>IF(H68=0,"-",H69/H68)</f>
        <v>-</v>
      </c>
      <c r="I70" s="203" t="str">
        <f t="shared" ref="I70" si="11">IF(I68=0,"-",I69/I68)</f>
        <v>-</v>
      </c>
      <c r="J70" s="36"/>
      <c r="K70" s="36"/>
      <c r="L70" s="72"/>
      <c r="M70" s="10"/>
    </row>
    <row r="71" spans="1:16" s="171" customFormat="1" ht="14.25" customHeight="1" thickBot="1" x14ac:dyDescent="0.3">
      <c r="A71" s="32"/>
      <c r="B71" s="581" t="str">
        <f>IF(Intro!$G$22="English",O71,P71)</f>
        <v>Unités fermées de fret sec</v>
      </c>
      <c r="C71" s="582"/>
      <c r="D71" s="582"/>
      <c r="E71" s="582"/>
      <c r="F71" s="582"/>
      <c r="G71" s="582"/>
      <c r="H71" s="582"/>
      <c r="I71" s="582"/>
      <c r="J71" s="36"/>
      <c r="K71" s="36"/>
      <c r="L71" s="72"/>
      <c r="O71" s="26" t="s">
        <v>470</v>
      </c>
      <c r="P71" s="171" t="s">
        <v>522</v>
      </c>
    </row>
    <row r="72" spans="1:16" s="171" customFormat="1" ht="14.25" customHeight="1" thickBot="1" x14ac:dyDescent="0.3">
      <c r="A72" s="32"/>
      <c r="B72" s="564" t="str">
        <f>IF(Intro!$G$22="English",O72,P72)</f>
        <v>Kits</v>
      </c>
      <c r="C72" s="565"/>
      <c r="D72" s="565"/>
      <c r="E72" s="565"/>
      <c r="F72" s="565"/>
      <c r="G72" s="565"/>
      <c r="H72" s="565"/>
      <c r="I72" s="565"/>
      <c r="J72" s="36"/>
      <c r="K72" s="36"/>
      <c r="L72" s="72"/>
      <c r="O72" s="26" t="s">
        <v>489</v>
      </c>
      <c r="P72" s="171" t="s">
        <v>489</v>
      </c>
    </row>
    <row r="73" spans="1:16" x14ac:dyDescent="0.25">
      <c r="B73" s="433" t="str">
        <f>IF(Intro!$G$22="English",O73,P73)</f>
        <v>Ventes aux distributeurs/concessionnaires au Canada</v>
      </c>
      <c r="C73" s="434"/>
      <c r="D73" s="605" t="str">
        <f>D30</f>
        <v>unités</v>
      </c>
      <c r="E73" s="605"/>
      <c r="F73" s="605"/>
      <c r="G73" s="204"/>
      <c r="H73" s="204"/>
      <c r="I73" s="204"/>
      <c r="J73" s="36"/>
      <c r="K73" s="36"/>
      <c r="L73" s="72"/>
      <c r="M73" s="10"/>
      <c r="O73" s="10" t="str">
        <f>"Sales to "&amp;Variables!$B$26&amp;" in Canada"</f>
        <v>Sales to distributors/dealers in Canada</v>
      </c>
      <c r="P73" s="10" t="str">
        <f>"Ventes aux "&amp;Variables!$C$26&amp;" au Canada"</f>
        <v>Ventes aux distributeurs/concessionnaires au Canada</v>
      </c>
    </row>
    <row r="74" spans="1:16" x14ac:dyDescent="0.25">
      <c r="B74" s="403"/>
      <c r="C74" s="404"/>
      <c r="D74" s="622" t="str">
        <f>IF(Intro!$G$22="English",O74,P74)</f>
        <v>valeur de vente nette rendue (CAD)</v>
      </c>
      <c r="E74" s="622"/>
      <c r="F74" s="622"/>
      <c r="G74" s="137"/>
      <c r="H74" s="137"/>
      <c r="I74" s="137"/>
      <c r="J74" s="36"/>
      <c r="K74" s="36"/>
      <c r="L74" s="72"/>
      <c r="M74" s="10"/>
      <c r="O74" s="10" t="s">
        <v>346</v>
      </c>
      <c r="P74" s="10" t="s">
        <v>345</v>
      </c>
    </row>
    <row r="75" spans="1:16" ht="15" thickBot="1" x14ac:dyDescent="0.3">
      <c r="B75" s="592"/>
      <c r="C75" s="593"/>
      <c r="D75" s="623" t="str">
        <f>D60</f>
        <v>$ / unité</v>
      </c>
      <c r="E75" s="623"/>
      <c r="F75" s="623"/>
      <c r="G75" s="158" t="str">
        <f>IF(G73=0,"-",G74/G73)</f>
        <v>-</v>
      </c>
      <c r="H75" s="158" t="str">
        <f>IF(H73=0,"-",H74/H73)</f>
        <v>-</v>
      </c>
      <c r="I75" s="158" t="str">
        <f t="shared" ref="I75" si="12">IF(I73=0,"-",I74/I73)</f>
        <v>-</v>
      </c>
      <c r="J75" s="36"/>
      <c r="K75" s="36"/>
      <c r="L75" s="72"/>
      <c r="M75" s="10"/>
    </row>
    <row r="76" spans="1:16" x14ac:dyDescent="0.25">
      <c r="B76" s="594" t="str">
        <f>IF(Intro!$G$22="English",O76,P76)</f>
        <v>Ventes aux utilisateurs finals/opérateurs de grande flotte au Canada</v>
      </c>
      <c r="C76" s="595"/>
      <c r="D76" s="624" t="str">
        <f t="shared" ref="D76:D78" si="13">D73</f>
        <v>unités</v>
      </c>
      <c r="E76" s="624"/>
      <c r="F76" s="624"/>
      <c r="G76" s="137"/>
      <c r="H76" s="137"/>
      <c r="I76" s="137"/>
      <c r="J76" s="36"/>
      <c r="K76" s="36"/>
      <c r="L76" s="72"/>
      <c r="M76" s="10"/>
      <c r="O76" s="10" t="str">
        <f>"Sales to "&amp;Variables!$B$27&amp;" in Canada"</f>
        <v>Sales to end users/large fleet operators in Canada</v>
      </c>
      <c r="P76" s="10" t="str">
        <f>"Ventes aux "&amp;Variables!$C$27&amp;" au Canada"</f>
        <v>Ventes aux utilisateurs finals/opérateurs de grande flotte au Canada</v>
      </c>
    </row>
    <row r="77" spans="1:16" x14ac:dyDescent="0.25">
      <c r="B77" s="403"/>
      <c r="C77" s="404"/>
      <c r="D77" s="622" t="str">
        <f t="shared" si="13"/>
        <v>valeur de vente nette rendue (CAD)</v>
      </c>
      <c r="E77" s="622"/>
      <c r="F77" s="622"/>
      <c r="G77" s="137"/>
      <c r="H77" s="137"/>
      <c r="I77" s="137"/>
      <c r="J77" s="36"/>
      <c r="K77" s="36"/>
      <c r="L77" s="72"/>
      <c r="M77" s="10"/>
    </row>
    <row r="78" spans="1:16" ht="15" thickBot="1" x14ac:dyDescent="0.3">
      <c r="B78" s="592"/>
      <c r="C78" s="593"/>
      <c r="D78" s="623" t="str">
        <f t="shared" si="13"/>
        <v>$ / unité</v>
      </c>
      <c r="E78" s="623"/>
      <c r="F78" s="623"/>
      <c r="G78" s="158" t="str">
        <f>IF(G76=0,"-",G77/G76)</f>
        <v>-</v>
      </c>
      <c r="H78" s="158" t="str">
        <f>IF(H76=0,"-",H77/H76)</f>
        <v>-</v>
      </c>
      <c r="I78" s="158" t="str">
        <f t="shared" ref="I78" si="14">IF(I76=0,"-",I77/I76)</f>
        <v>-</v>
      </c>
      <c r="J78" s="36"/>
      <c r="K78" s="36"/>
      <c r="L78" s="72"/>
      <c r="M78" s="10"/>
    </row>
    <row r="79" spans="1:16" ht="14.25" customHeight="1" thickBot="1" x14ac:dyDescent="0.3">
      <c r="B79" s="564" t="str">
        <f>IF(Intro!$G$22="English",O79,P79)</f>
        <v>Carrosseries de camions entièrement assemblées</v>
      </c>
      <c r="C79" s="565"/>
      <c r="D79" s="565"/>
      <c r="E79" s="565"/>
      <c r="F79" s="565"/>
      <c r="G79" s="565"/>
      <c r="H79" s="565"/>
      <c r="I79" s="565"/>
      <c r="J79" s="36"/>
      <c r="K79" s="36"/>
      <c r="L79" s="72"/>
      <c r="M79" s="10"/>
      <c r="O79" s="10" t="s">
        <v>490</v>
      </c>
      <c r="P79" s="10" t="s">
        <v>493</v>
      </c>
    </row>
    <row r="80" spans="1:16" x14ac:dyDescent="0.25">
      <c r="B80" s="403" t="str">
        <f>IF(Intro!$G$22="English",O80,P80)</f>
        <v>Ventes aux distributeurs/concessionnaires au Canada</v>
      </c>
      <c r="C80" s="404"/>
      <c r="D80" s="622" t="str">
        <f>D73</f>
        <v>unités</v>
      </c>
      <c r="E80" s="622"/>
      <c r="F80" s="622"/>
      <c r="G80" s="137"/>
      <c r="H80" s="137"/>
      <c r="I80" s="137"/>
      <c r="J80" s="36"/>
      <c r="K80" s="36"/>
      <c r="L80" s="72"/>
      <c r="M80" s="10"/>
      <c r="O80" s="10" t="str">
        <f>"Sales to "&amp;Variables!$B$26&amp;" in Canada"</f>
        <v>Sales to distributors/dealers in Canada</v>
      </c>
      <c r="P80" s="10" t="str">
        <f>"Ventes aux "&amp;Variables!$C$26&amp;" au Canada"</f>
        <v>Ventes aux distributeurs/concessionnaires au Canada</v>
      </c>
    </row>
    <row r="81" spans="1:16" x14ac:dyDescent="0.25">
      <c r="B81" s="403"/>
      <c r="C81" s="404"/>
      <c r="D81" s="622" t="str">
        <f>IF(Intro!$G$22="English",O81,P81)</f>
        <v>valeur de vente nette rendue (CAD)</v>
      </c>
      <c r="E81" s="622"/>
      <c r="F81" s="622"/>
      <c r="G81" s="137"/>
      <c r="H81" s="137"/>
      <c r="I81" s="137"/>
      <c r="J81" s="36"/>
      <c r="K81" s="36"/>
      <c r="L81" s="72"/>
      <c r="M81" s="10"/>
      <c r="O81" s="10" t="s">
        <v>346</v>
      </c>
      <c r="P81" s="10" t="s">
        <v>345</v>
      </c>
    </row>
    <row r="82" spans="1:16" ht="15" thickBot="1" x14ac:dyDescent="0.3">
      <c r="B82" s="592"/>
      <c r="C82" s="593"/>
      <c r="D82" s="623" t="str">
        <f>D67</f>
        <v>unités</v>
      </c>
      <c r="E82" s="623"/>
      <c r="F82" s="623"/>
      <c r="G82" s="158" t="str">
        <f>IF(G80=0,"-",G81/G80)</f>
        <v>-</v>
      </c>
      <c r="H82" s="158" t="str">
        <f>IF(H80=0,"-",H81/H80)</f>
        <v>-</v>
      </c>
      <c r="I82" s="158" t="str">
        <f t="shared" ref="I82" si="15">IF(I80=0,"-",I81/I80)</f>
        <v>-</v>
      </c>
      <c r="J82" s="36"/>
      <c r="K82" s="36"/>
      <c r="L82" s="72"/>
      <c r="M82" s="10"/>
    </row>
    <row r="83" spans="1:16" x14ac:dyDescent="0.25">
      <c r="B83" s="594" t="str">
        <f>IF(Intro!$G$22="English",O83,P83)</f>
        <v>Ventes aux utilisateurs finals/opérateurs de grande flotte au Canada</v>
      </c>
      <c r="C83" s="595"/>
      <c r="D83" s="624" t="str">
        <f t="shared" ref="D83:D85" si="16">D80</f>
        <v>unités</v>
      </c>
      <c r="E83" s="624"/>
      <c r="F83" s="624"/>
      <c r="G83" s="137"/>
      <c r="H83" s="137"/>
      <c r="I83" s="137"/>
      <c r="J83" s="36"/>
      <c r="K83" s="36"/>
      <c r="L83" s="72"/>
      <c r="M83" s="10"/>
      <c r="O83" s="10" t="str">
        <f>"Sales to "&amp;Variables!$B$27&amp;" in Canada"</f>
        <v>Sales to end users/large fleet operators in Canada</v>
      </c>
      <c r="P83" s="10" t="str">
        <f>"Ventes aux "&amp;Variables!$C$27&amp;" au Canada"</f>
        <v>Ventes aux utilisateurs finals/opérateurs de grande flotte au Canada</v>
      </c>
    </row>
    <row r="84" spans="1:16" x14ac:dyDescent="0.25">
      <c r="B84" s="403"/>
      <c r="C84" s="404"/>
      <c r="D84" s="622" t="str">
        <f t="shared" si="16"/>
        <v>valeur de vente nette rendue (CAD)</v>
      </c>
      <c r="E84" s="622"/>
      <c r="F84" s="622"/>
      <c r="G84" s="137"/>
      <c r="H84" s="137"/>
      <c r="I84" s="137"/>
      <c r="J84" s="36"/>
      <c r="K84" s="36"/>
      <c r="L84" s="72"/>
      <c r="M84" s="10"/>
    </row>
    <row r="85" spans="1:16" x14ac:dyDescent="0.25">
      <c r="B85" s="429"/>
      <c r="C85" s="430"/>
      <c r="D85" s="606" t="str">
        <f t="shared" si="16"/>
        <v>unités</v>
      </c>
      <c r="E85" s="606"/>
      <c r="F85" s="606"/>
      <c r="G85" s="203" t="str">
        <f>IF(G83=0,"-",G84/G83)</f>
        <v>-</v>
      </c>
      <c r="H85" s="203" t="str">
        <f>IF(H83=0,"-",H84/H83)</f>
        <v>-</v>
      </c>
      <c r="I85" s="203" t="str">
        <f t="shared" ref="I85" si="17">IF(I83=0,"-",I84/I83)</f>
        <v>-</v>
      </c>
      <c r="J85" s="36"/>
      <c r="K85" s="36"/>
      <c r="L85" s="72"/>
      <c r="M85" s="10"/>
    </row>
    <row r="86" spans="1:16" s="171" customFormat="1" ht="15" thickBot="1" x14ac:dyDescent="0.3">
      <c r="A86" s="32"/>
      <c r="B86" s="581" t="str">
        <f>IF(Intro!$G$22="English",O86,P86)</f>
        <v>Tout autre</v>
      </c>
      <c r="C86" s="582"/>
      <c r="D86" s="582"/>
      <c r="E86" s="582"/>
      <c r="F86" s="582"/>
      <c r="G86" s="582"/>
      <c r="H86" s="582"/>
      <c r="I86" s="582"/>
      <c r="J86" s="36"/>
      <c r="K86" s="36"/>
      <c r="L86" s="72"/>
      <c r="O86" s="26" t="s">
        <v>471</v>
      </c>
      <c r="P86" s="171" t="s">
        <v>472</v>
      </c>
    </row>
    <row r="87" spans="1:16" s="171" customFormat="1" ht="15" thickBot="1" x14ac:dyDescent="0.3">
      <c r="A87" s="32"/>
      <c r="B87" s="564" t="str">
        <f>IF(Intro!$G$22="English",O87,P87)</f>
        <v>Kits</v>
      </c>
      <c r="C87" s="565"/>
      <c r="D87" s="565"/>
      <c r="E87" s="565"/>
      <c r="F87" s="565"/>
      <c r="G87" s="565"/>
      <c r="H87" s="565"/>
      <c r="I87" s="565"/>
      <c r="J87" s="36"/>
      <c r="K87" s="36"/>
      <c r="L87" s="72"/>
      <c r="O87" s="26" t="s">
        <v>489</v>
      </c>
      <c r="P87" s="171" t="s">
        <v>489</v>
      </c>
    </row>
    <row r="88" spans="1:16" x14ac:dyDescent="0.25">
      <c r="B88" s="433" t="str">
        <f>IF(Intro!$G$22="English",O88,P88)</f>
        <v>Ventes aux distributeurs/concessionnaires au Canada</v>
      </c>
      <c r="C88" s="434"/>
      <c r="D88" s="605" t="str">
        <f>D58</f>
        <v>unités</v>
      </c>
      <c r="E88" s="605"/>
      <c r="F88" s="605"/>
      <c r="G88" s="204"/>
      <c r="H88" s="204"/>
      <c r="I88" s="204"/>
      <c r="J88" s="36"/>
      <c r="K88" s="36"/>
      <c r="L88" s="72"/>
      <c r="M88" s="10"/>
      <c r="O88" s="10" t="str">
        <f>"Sales to "&amp;Variables!$B$26&amp;" in Canada"</f>
        <v>Sales to distributors/dealers in Canada</v>
      </c>
      <c r="P88" s="10" t="str">
        <f>"Ventes aux "&amp;Variables!$C$26&amp;" au Canada"</f>
        <v>Ventes aux distributeurs/concessionnaires au Canada</v>
      </c>
    </row>
    <row r="89" spans="1:16" x14ac:dyDescent="0.25">
      <c r="B89" s="403"/>
      <c r="C89" s="404"/>
      <c r="D89" s="622" t="str">
        <f>IF(Intro!$G$22="English",O89,P89)</f>
        <v>valeur de vente nette rendue (CAD)</v>
      </c>
      <c r="E89" s="622"/>
      <c r="F89" s="622"/>
      <c r="G89" s="137"/>
      <c r="H89" s="137"/>
      <c r="I89" s="137"/>
      <c r="J89" s="36"/>
      <c r="K89" s="36"/>
      <c r="L89" s="72"/>
      <c r="M89" s="10"/>
      <c r="O89" s="10" t="s">
        <v>346</v>
      </c>
      <c r="P89" s="10" t="s">
        <v>345</v>
      </c>
    </row>
    <row r="90" spans="1:16" ht="15" thickBot="1" x14ac:dyDescent="0.3">
      <c r="B90" s="592"/>
      <c r="C90" s="593"/>
      <c r="D90" s="623" t="str">
        <f>D60</f>
        <v>$ / unité</v>
      </c>
      <c r="E90" s="623"/>
      <c r="F90" s="623"/>
      <c r="G90" s="158" t="str">
        <f>IF(G88=0,"-",G89/G88)</f>
        <v>-</v>
      </c>
      <c r="H90" s="158" t="str">
        <f>IF(H88=0,"-",H89/H88)</f>
        <v>-</v>
      </c>
      <c r="I90" s="158" t="str">
        <f t="shared" ref="I90" si="18">IF(I88=0,"-",I89/I88)</f>
        <v>-</v>
      </c>
      <c r="J90" s="36"/>
      <c r="K90" s="36"/>
      <c r="L90" s="72"/>
      <c r="M90" s="10"/>
    </row>
    <row r="91" spans="1:16" x14ac:dyDescent="0.25">
      <c r="B91" s="594" t="str">
        <f>IF(Intro!$G$22="English",O91,P91)</f>
        <v>Ventes aux utilisateurs finals/opérateurs de grande flotte au Canada</v>
      </c>
      <c r="C91" s="595"/>
      <c r="D91" s="624" t="str">
        <f t="shared" ref="D91:D93" si="19">D88</f>
        <v>unités</v>
      </c>
      <c r="E91" s="624"/>
      <c r="F91" s="624"/>
      <c r="G91" s="137"/>
      <c r="H91" s="137"/>
      <c r="I91" s="137"/>
      <c r="J91" s="36"/>
      <c r="K91" s="36"/>
      <c r="L91" s="72"/>
      <c r="M91" s="10"/>
      <c r="O91" s="10" t="str">
        <f>"Sales to "&amp;Variables!$B$27&amp;" in Canada"</f>
        <v>Sales to end users/large fleet operators in Canada</v>
      </c>
      <c r="P91" s="10" t="str">
        <f>"Ventes aux "&amp;Variables!$C$27&amp;" au Canada"</f>
        <v>Ventes aux utilisateurs finals/opérateurs de grande flotte au Canada</v>
      </c>
    </row>
    <row r="92" spans="1:16" x14ac:dyDescent="0.25">
      <c r="B92" s="403"/>
      <c r="C92" s="404"/>
      <c r="D92" s="622" t="str">
        <f t="shared" si="19"/>
        <v>valeur de vente nette rendue (CAD)</v>
      </c>
      <c r="E92" s="622"/>
      <c r="F92" s="622"/>
      <c r="G92" s="137"/>
      <c r="H92" s="137"/>
      <c r="I92" s="137"/>
      <c r="J92" s="36"/>
      <c r="K92" s="36"/>
      <c r="L92" s="72"/>
      <c r="M92" s="10"/>
    </row>
    <row r="93" spans="1:16" ht="15" thickBot="1" x14ac:dyDescent="0.3">
      <c r="B93" s="429"/>
      <c r="C93" s="430"/>
      <c r="D93" s="606" t="str">
        <f t="shared" si="19"/>
        <v>$ / unité</v>
      </c>
      <c r="E93" s="606"/>
      <c r="F93" s="606"/>
      <c r="G93" s="203" t="str">
        <f>IF(G91=0,"-",G92/G91)</f>
        <v>-</v>
      </c>
      <c r="H93" s="203" t="str">
        <f>IF(H91=0,"-",H92/H91)</f>
        <v>-</v>
      </c>
      <c r="I93" s="203" t="str">
        <f t="shared" ref="I93" si="20">IF(I91=0,"-",I92/I91)</f>
        <v>-</v>
      </c>
      <c r="J93" s="36"/>
      <c r="K93" s="36"/>
      <c r="L93" s="72"/>
      <c r="M93" s="10"/>
    </row>
    <row r="94" spans="1:16" ht="15" customHeight="1" thickBot="1" x14ac:dyDescent="0.3">
      <c r="B94" s="564" t="str">
        <f>IF(Intro!$G$22="English",O94,P94)</f>
        <v>Carrosseries de camions entièrement assemblées</v>
      </c>
      <c r="C94" s="565"/>
      <c r="D94" s="565"/>
      <c r="E94" s="565"/>
      <c r="F94" s="565"/>
      <c r="G94" s="565"/>
      <c r="H94" s="565"/>
      <c r="I94" s="565"/>
      <c r="J94" s="36"/>
      <c r="K94" s="36"/>
      <c r="L94" s="72"/>
      <c r="M94" s="10"/>
      <c r="O94" s="10" t="s">
        <v>490</v>
      </c>
      <c r="P94" s="10" t="s">
        <v>493</v>
      </c>
    </row>
    <row r="95" spans="1:16" x14ac:dyDescent="0.25">
      <c r="B95" s="433" t="str">
        <f>IF(Intro!$G$22="English",O95,P95)</f>
        <v>Ventes aux distributeurs/concessionnaires au Canada</v>
      </c>
      <c r="C95" s="434"/>
      <c r="D95" s="605" t="str">
        <f>D88</f>
        <v>unités</v>
      </c>
      <c r="E95" s="605"/>
      <c r="F95" s="605"/>
      <c r="G95" s="204"/>
      <c r="H95" s="204"/>
      <c r="I95" s="204"/>
      <c r="J95" s="36"/>
      <c r="K95" s="36"/>
      <c r="L95" s="72"/>
      <c r="M95" s="10"/>
      <c r="O95" s="10" t="str">
        <f>"Sales to "&amp;Variables!$B$26&amp;" in Canada"</f>
        <v>Sales to distributors/dealers in Canada</v>
      </c>
      <c r="P95" s="10" t="str">
        <f>"Ventes aux "&amp;Variables!$C$26&amp;" au Canada"</f>
        <v>Ventes aux distributeurs/concessionnaires au Canada</v>
      </c>
    </row>
    <row r="96" spans="1:16" x14ac:dyDescent="0.25">
      <c r="B96" s="403"/>
      <c r="C96" s="404"/>
      <c r="D96" s="622" t="str">
        <f>IF(Intro!$G$22="English",O96,P96)</f>
        <v>valeur de vente nette rendue (CAD)</v>
      </c>
      <c r="E96" s="622"/>
      <c r="F96" s="622"/>
      <c r="G96" s="137"/>
      <c r="H96" s="137"/>
      <c r="I96" s="137"/>
      <c r="J96" s="36"/>
      <c r="K96" s="36"/>
      <c r="L96" s="72"/>
      <c r="M96" s="10"/>
      <c r="O96" s="10" t="s">
        <v>346</v>
      </c>
      <c r="P96" s="10" t="s">
        <v>345</v>
      </c>
    </row>
    <row r="97" spans="1:16" ht="15" thickBot="1" x14ac:dyDescent="0.3">
      <c r="B97" s="592"/>
      <c r="C97" s="593"/>
      <c r="D97" s="623" t="str">
        <f>D67</f>
        <v>unités</v>
      </c>
      <c r="E97" s="623"/>
      <c r="F97" s="623"/>
      <c r="G97" s="158" t="str">
        <f>IF(G95=0,"-",G96/G95)</f>
        <v>-</v>
      </c>
      <c r="H97" s="158" t="str">
        <f>IF(H95=0,"-",H96/H95)</f>
        <v>-</v>
      </c>
      <c r="I97" s="158" t="str">
        <f t="shared" ref="I97" si="21">IF(I95=0,"-",I96/I95)</f>
        <v>-</v>
      </c>
      <c r="J97" s="36"/>
      <c r="K97" s="36"/>
      <c r="L97" s="72"/>
      <c r="M97" s="10"/>
    </row>
    <row r="98" spans="1:16" x14ac:dyDescent="0.25">
      <c r="B98" s="403" t="str">
        <f>IF(Intro!$G$22="English",O98,P98)</f>
        <v>Ventes aux utilisateurs finals/opérateurs de grande flotte au Canada</v>
      </c>
      <c r="C98" s="404"/>
      <c r="D98" s="622" t="str">
        <f>D91</f>
        <v>unités</v>
      </c>
      <c r="E98" s="622"/>
      <c r="F98" s="622"/>
      <c r="G98" s="137"/>
      <c r="H98" s="137"/>
      <c r="I98" s="137"/>
      <c r="J98" s="36"/>
      <c r="K98" s="36"/>
      <c r="L98" s="72"/>
      <c r="M98" s="10"/>
      <c r="O98" s="10" t="str">
        <f>"Sales to "&amp;Variables!$B$27&amp;" in Canada"</f>
        <v>Sales to end users/large fleet operators in Canada</v>
      </c>
      <c r="P98" s="10" t="str">
        <f>"Ventes aux "&amp;Variables!$C$27&amp;" au Canada"</f>
        <v>Ventes aux utilisateurs finals/opérateurs de grande flotte au Canada</v>
      </c>
    </row>
    <row r="99" spans="1:16" x14ac:dyDescent="0.25">
      <c r="B99" s="403"/>
      <c r="C99" s="404"/>
      <c r="D99" s="622" t="str">
        <f>IF(Intro!$G$22="English",O99,P99)</f>
        <v>valeur de vente nette rendue (CAD)</v>
      </c>
      <c r="E99" s="622"/>
      <c r="F99" s="622"/>
      <c r="G99" s="137"/>
      <c r="H99" s="137"/>
      <c r="I99" s="137"/>
      <c r="J99" s="36"/>
      <c r="K99" s="36"/>
      <c r="L99" s="72"/>
      <c r="M99" s="10"/>
      <c r="O99" s="10" t="s">
        <v>346</v>
      </c>
      <c r="P99" s="10" t="s">
        <v>345</v>
      </c>
    </row>
    <row r="100" spans="1:16" ht="15" thickBot="1" x14ac:dyDescent="0.3">
      <c r="B100" s="592"/>
      <c r="C100" s="593"/>
      <c r="D100" s="623" t="str">
        <f>D70</f>
        <v>unités</v>
      </c>
      <c r="E100" s="623"/>
      <c r="F100" s="623"/>
      <c r="G100" s="158" t="str">
        <f>IF(G98=0,"-",G99/G98)</f>
        <v>-</v>
      </c>
      <c r="H100" s="158" t="str">
        <f>IF(H98=0,"-",H99/H98)</f>
        <v>-</v>
      </c>
      <c r="I100" s="158" t="str">
        <f t="shared" ref="I100" si="22">IF(I98=0,"-",I99/I98)</f>
        <v>-</v>
      </c>
      <c r="J100" s="36"/>
      <c r="K100" s="36"/>
      <c r="L100" s="72"/>
      <c r="M100" s="10"/>
    </row>
    <row r="101" spans="1:16" x14ac:dyDescent="0.25">
      <c r="B101" s="478" t="str">
        <f>IF(Intro!$G$22="English",O101,P101)</f>
        <v>Ventes totales au Canada</v>
      </c>
      <c r="C101" s="479"/>
      <c r="D101" s="620" t="str">
        <f>D61</f>
        <v>unités</v>
      </c>
      <c r="E101" s="620"/>
      <c r="F101" s="620"/>
      <c r="G101" s="138">
        <f>G58+G61++G65+G68+G73+G76+G80+G83+G88+G91+G95+G98</f>
        <v>0</v>
      </c>
      <c r="H101" s="138">
        <f t="shared" ref="H101:I102" si="23">H58+H61++H65+H68+H73+H76+H80+H83+H88+H91+H95+H98</f>
        <v>0</v>
      </c>
      <c r="I101" s="138">
        <f t="shared" si="23"/>
        <v>0</v>
      </c>
      <c r="J101" s="36"/>
      <c r="K101" s="36"/>
      <c r="L101" s="72"/>
      <c r="M101" s="10"/>
      <c r="O101" s="10" t="s">
        <v>347</v>
      </c>
      <c r="P101" s="10" t="s">
        <v>348</v>
      </c>
    </row>
    <row r="102" spans="1:16" x14ac:dyDescent="0.25">
      <c r="B102" s="467"/>
      <c r="C102" s="468"/>
      <c r="D102" s="621" t="str">
        <f>D62</f>
        <v>valeur de vente nette rendue (CAD)</v>
      </c>
      <c r="E102" s="621"/>
      <c r="F102" s="621"/>
      <c r="G102" s="138">
        <f>G59+G62++G66+G69+G74+G77+G81+G84+G89+G92+G96+G99</f>
        <v>0</v>
      </c>
      <c r="H102" s="138">
        <f t="shared" si="23"/>
        <v>0</v>
      </c>
      <c r="I102" s="138">
        <f t="shared" si="23"/>
        <v>0</v>
      </c>
      <c r="J102" s="36"/>
      <c r="K102" s="36"/>
      <c r="L102" s="72"/>
      <c r="M102" s="10"/>
    </row>
    <row r="103" spans="1:16" x14ac:dyDescent="0.25">
      <c r="B103" s="467"/>
      <c r="C103" s="468"/>
      <c r="D103" s="621" t="str">
        <f>D63</f>
        <v>$ / unité</v>
      </c>
      <c r="E103" s="621"/>
      <c r="F103" s="621"/>
      <c r="G103" s="158" t="str">
        <f>IF(G101=0,"-",G102/G101)</f>
        <v>-</v>
      </c>
      <c r="H103" s="158" t="str">
        <f>IF(H101=0,"-",H102/H101)</f>
        <v>-</v>
      </c>
      <c r="I103" s="158" t="str">
        <f>IF(I101=0,"-",I102/I101)</f>
        <v>-</v>
      </c>
      <c r="J103" s="36"/>
      <c r="K103" s="36"/>
      <c r="L103" s="72"/>
      <c r="M103" s="10"/>
    </row>
    <row r="104" spans="1:16" x14ac:dyDescent="0.25">
      <c r="B104" s="73"/>
      <c r="C104" s="85"/>
      <c r="D104" s="85"/>
      <c r="E104" s="85"/>
      <c r="F104" s="85"/>
      <c r="G104" s="85"/>
      <c r="H104" s="85"/>
      <c r="I104" s="85"/>
      <c r="J104" s="85"/>
      <c r="K104" s="85"/>
      <c r="L104" s="86"/>
      <c r="M104" s="10"/>
    </row>
    <row r="105" spans="1:16" s="171" customFormat="1" x14ac:dyDescent="0.25">
      <c r="A105" s="7"/>
      <c r="B105" s="172"/>
      <c r="C105" s="172"/>
      <c r="D105" s="92"/>
      <c r="E105" s="93"/>
      <c r="F105" s="93"/>
      <c r="G105" s="93"/>
      <c r="H105" s="93"/>
      <c r="I105" s="93"/>
      <c r="J105" s="93"/>
      <c r="K105" s="93"/>
      <c r="L105" s="93"/>
      <c r="M105" s="74"/>
    </row>
    <row r="106" spans="1:16" x14ac:dyDescent="0.25">
      <c r="B106" s="369" t="str">
        <f>IF(Intro!$G$22="English",O106,P106)</f>
        <v>VENTES AU CANADA D'IMPORTATIONS À VOS CINQ PLUS IMPORTANTS CLIENTS</v>
      </c>
      <c r="C106" s="370"/>
      <c r="D106" s="370"/>
      <c r="E106" s="370"/>
      <c r="F106" s="370"/>
      <c r="G106" s="370"/>
      <c r="H106" s="370"/>
      <c r="I106" s="370"/>
      <c r="J106" s="370"/>
      <c r="K106" s="370"/>
      <c r="L106" s="371"/>
      <c r="M106" s="10"/>
      <c r="O106" s="106" t="s">
        <v>336</v>
      </c>
      <c r="P106" s="106" t="s">
        <v>398</v>
      </c>
    </row>
    <row r="107" spans="1:16" s="171" customFormat="1" x14ac:dyDescent="0.25">
      <c r="A107" s="7"/>
      <c r="B107" s="505" t="s">
        <v>15</v>
      </c>
      <c r="C107" s="506"/>
      <c r="D107" s="506"/>
      <c r="E107" s="506"/>
      <c r="F107" s="506"/>
      <c r="G107" s="506"/>
      <c r="H107" s="506"/>
      <c r="I107" s="506"/>
      <c r="J107" s="506"/>
      <c r="K107" s="506"/>
      <c r="L107" s="507"/>
      <c r="M107" s="74"/>
      <c r="O107" s="10"/>
    </row>
    <row r="108" spans="1:16" x14ac:dyDescent="0.25">
      <c r="B108" s="16"/>
      <c r="C108" s="35"/>
      <c r="D108" s="35"/>
      <c r="E108" s="36"/>
      <c r="F108" s="36"/>
      <c r="G108" s="36"/>
      <c r="H108" s="36"/>
      <c r="I108" s="36"/>
      <c r="J108" s="36"/>
      <c r="K108" s="36"/>
      <c r="L108" s="17"/>
      <c r="M108" s="10"/>
    </row>
    <row r="109" spans="1:16" x14ac:dyDescent="0.25">
      <c r="B109" s="366" t="str">
        <f>IF(Intro!$G$22="English",O109,P109)</f>
        <v>Déclarez le volume et la valeur des ventes d'importations au Canada pour chaque compte indiqué ci-dessous :</v>
      </c>
      <c r="C109" s="367"/>
      <c r="D109" s="367"/>
      <c r="E109" s="367"/>
      <c r="F109" s="367"/>
      <c r="G109" s="367"/>
      <c r="H109" s="367"/>
      <c r="I109" s="367"/>
      <c r="J109" s="367"/>
      <c r="K109" s="367"/>
      <c r="L109" s="368"/>
      <c r="M109" s="10"/>
      <c r="O109" s="18" t="s">
        <v>171</v>
      </c>
      <c r="P109" s="10" t="s">
        <v>172</v>
      </c>
    </row>
    <row r="110" spans="1:16" x14ac:dyDescent="0.25">
      <c r="B110" s="366" t="str">
        <f>Pro!B22</f>
        <v>Note - Ne répondez à cette question que si votre entreprise a vendu les marchandises du 1er janvier 2023 au 31 décembre 2025.</v>
      </c>
      <c r="C110" s="367"/>
      <c r="D110" s="367"/>
      <c r="E110" s="367"/>
      <c r="F110" s="367"/>
      <c r="G110" s="367"/>
      <c r="H110" s="367"/>
      <c r="I110" s="367"/>
      <c r="J110" s="367"/>
      <c r="K110" s="367"/>
      <c r="L110" s="368"/>
      <c r="M110" s="10"/>
      <c r="O110" s="18"/>
    </row>
    <row r="111" spans="1:16" x14ac:dyDescent="0.25">
      <c r="B111" s="209"/>
      <c r="C111" s="210"/>
      <c r="D111" s="35"/>
      <c r="E111" s="36"/>
      <c r="F111" s="36"/>
      <c r="G111" s="36"/>
      <c r="H111" s="36"/>
      <c r="I111" s="36"/>
      <c r="J111" s="36"/>
      <c r="K111" s="36"/>
      <c r="L111" s="17"/>
      <c r="M111" s="10"/>
      <c r="O111" s="18"/>
    </row>
    <row r="112" spans="1:16" x14ac:dyDescent="0.25">
      <c r="B112" s="617"/>
      <c r="C112" s="618"/>
      <c r="D112" s="619"/>
      <c r="E112" s="213" t="str">
        <f>IF(Intro!$G$22="English","Q","T")&amp;IF(MID(F112,2,1)&lt;&gt;"1",MID(F112,2,1)-1&amp;" - "&amp;MID(F112,6,4),"4 - "&amp;MID(F112,6,4)-1)</f>
        <v>T1 - 2024</v>
      </c>
      <c r="F112" s="213" t="str">
        <f>IF(Intro!$G$22="English","Q","T")&amp;IF(MID(G112,2,1)&lt;&gt;"1",MID(G112,2,1)-1&amp;" - "&amp;MID(G112,6,4),"4 - "&amp;MID(G112,6,4)-1)</f>
        <v>T2 - 2024</v>
      </c>
      <c r="G112" s="213" t="str">
        <f>IF(Intro!$G$22="English","Q","T")&amp;IF(MID(H112,2,1)&lt;&gt;"1",MID(H112,2,1)-1&amp;" - "&amp;MID(H112,6,4),"4 - "&amp;MID(H112,6,4)-1)</f>
        <v>T3 - 2024</v>
      </c>
      <c r="H112" s="213" t="str">
        <f>IF(Intro!$G$22="English","Q","T")&amp;IF(MID(I112,2,1)&lt;&gt;"1",MID(I112,2,1)-1&amp;" - "&amp;MID(I112,6,4),"4 - "&amp;MID(I112,6,4)-1)</f>
        <v>T4 - 2024</v>
      </c>
      <c r="I112" s="213" t="str">
        <f>IF(Intro!$G$22="English","Q","T")&amp;IF(MID(J112,2,1)&lt;&gt;"1",MID(J112,2,1)-1&amp;" - "&amp;MID(J112,6,4),"4 - "&amp;MID(J112,6,4)-1)</f>
        <v>T1 - 2025</v>
      </c>
      <c r="J112" s="213" t="str">
        <f>IF(Intro!$G$22="English","Q","T")&amp;IF(MID(K112,2,1)&lt;&gt;"1",MID(K112,2,1)-1&amp;" - "&amp;MID(K112,6,4),"4 - "&amp;MID(K112,6,4)-1)</f>
        <v>T2 - 2025</v>
      </c>
      <c r="K112" s="213" t="str">
        <f>IF(Intro!$G$22="English","Q","T")&amp;IF(MID(L112,2,1)&lt;&gt;"1",MID(L112,2,1)-1&amp;" - "&amp;MID(L112,6,4),"4 - "&amp;MID(L112,6,4)-1)</f>
        <v>T3 - 2025</v>
      </c>
      <c r="L112" s="214" t="str">
        <f>IF(Intro!$G$22="English",Variables!B29&amp;" - ",Variables!C29&amp;" - ")&amp;Variables!B8</f>
        <v>T4 - 2025</v>
      </c>
      <c r="M112" s="10"/>
      <c r="O112" s="18"/>
    </row>
    <row r="113" spans="2:16" x14ac:dyDescent="0.25">
      <c r="B113" s="596" t="str">
        <f>IF(Intro!$G$22="English",O114,P114)</f>
        <v xml:space="preserve">Client 1 - </v>
      </c>
      <c r="C113" s="597"/>
      <c r="D113" s="597"/>
      <c r="E113" s="597"/>
      <c r="F113" s="597"/>
      <c r="G113" s="597"/>
      <c r="H113" s="597"/>
      <c r="I113" s="597"/>
      <c r="J113" s="597"/>
      <c r="K113" s="597"/>
      <c r="L113" s="598"/>
      <c r="M113" s="10"/>
      <c r="O113" s="18"/>
    </row>
    <row r="114" spans="2:16" x14ac:dyDescent="0.25">
      <c r="B114" s="591" t="str">
        <f>D$58</f>
        <v>unités</v>
      </c>
      <c r="C114" s="589"/>
      <c r="D114" s="589"/>
      <c r="E114" s="140"/>
      <c r="F114" s="140"/>
      <c r="G114" s="140"/>
      <c r="H114" s="140"/>
      <c r="I114" s="140"/>
      <c r="J114" s="140"/>
      <c r="K114" s="140"/>
      <c r="L114" s="141"/>
      <c r="M114" s="10"/>
      <c r="O114" s="10" t="str">
        <f>"Account 1 - "&amp;Pro!C105</f>
        <v xml:space="preserve">Account 1 - </v>
      </c>
      <c r="P114" s="10" t="str">
        <f>"Client 1 - "&amp;Pro!C105</f>
        <v xml:space="preserve">Client 1 - </v>
      </c>
    </row>
    <row r="115" spans="2:16" x14ac:dyDescent="0.25">
      <c r="B115" s="591" t="str">
        <f>D$59</f>
        <v>valeur de vente nette rendue (CAD)</v>
      </c>
      <c r="C115" s="589"/>
      <c r="D115" s="589"/>
      <c r="E115" s="140"/>
      <c r="F115" s="140"/>
      <c r="G115" s="140"/>
      <c r="H115" s="140"/>
      <c r="I115" s="140"/>
      <c r="J115" s="140"/>
      <c r="K115" s="140"/>
      <c r="L115" s="141"/>
      <c r="M115" s="10"/>
    </row>
    <row r="116" spans="2:16" x14ac:dyDescent="0.25">
      <c r="B116" s="591" t="str">
        <f>D$60</f>
        <v>$ / unité</v>
      </c>
      <c r="C116" s="589"/>
      <c r="D116" s="589"/>
      <c r="E116" s="159" t="str">
        <f>IF(E114=0,"-",E115/E114)</f>
        <v>-</v>
      </c>
      <c r="F116" s="159" t="str">
        <f t="shared" ref="F116:L116" si="24">IF(F114=0,"-",F115/F114)</f>
        <v>-</v>
      </c>
      <c r="G116" s="159" t="str">
        <f t="shared" si="24"/>
        <v>-</v>
      </c>
      <c r="H116" s="159" t="str">
        <f t="shared" si="24"/>
        <v>-</v>
      </c>
      <c r="I116" s="159" t="str">
        <f t="shared" si="24"/>
        <v>-</v>
      </c>
      <c r="J116" s="159" t="str">
        <f t="shared" si="24"/>
        <v>-</v>
      </c>
      <c r="K116" s="159" t="str">
        <f t="shared" si="24"/>
        <v>-</v>
      </c>
      <c r="L116" s="160" t="str">
        <f t="shared" si="24"/>
        <v>-</v>
      </c>
      <c r="M116" s="10"/>
    </row>
    <row r="117" spans="2:16" x14ac:dyDescent="0.25">
      <c r="B117" s="596" t="str">
        <f>IF(Intro!$G$22="English",O118,P118)</f>
        <v xml:space="preserve">Client 2 - </v>
      </c>
      <c r="C117" s="597"/>
      <c r="D117" s="597"/>
      <c r="E117" s="597"/>
      <c r="F117" s="597"/>
      <c r="G117" s="597"/>
      <c r="H117" s="597"/>
      <c r="I117" s="597"/>
      <c r="J117" s="597"/>
      <c r="K117" s="597"/>
      <c r="L117" s="598"/>
      <c r="M117" s="10"/>
    </row>
    <row r="118" spans="2:16" x14ac:dyDescent="0.25">
      <c r="B118" s="591" t="str">
        <f>D$58</f>
        <v>unités</v>
      </c>
      <c r="C118" s="589"/>
      <c r="D118" s="589"/>
      <c r="E118" s="140"/>
      <c r="F118" s="140"/>
      <c r="G118" s="140"/>
      <c r="H118" s="140"/>
      <c r="I118" s="140"/>
      <c r="J118" s="140"/>
      <c r="K118" s="140"/>
      <c r="L118" s="141"/>
      <c r="M118" s="10"/>
      <c r="O118" s="10" t="str">
        <f>"Account 2 - "&amp;Pro!C106</f>
        <v xml:space="preserve">Account 2 - </v>
      </c>
      <c r="P118" s="10" t="str">
        <f>"Client 2 - "&amp;Pro!C106</f>
        <v xml:space="preserve">Client 2 - </v>
      </c>
    </row>
    <row r="119" spans="2:16" x14ac:dyDescent="0.25">
      <c r="B119" s="591" t="str">
        <f>D$59</f>
        <v>valeur de vente nette rendue (CAD)</v>
      </c>
      <c r="C119" s="589"/>
      <c r="D119" s="589"/>
      <c r="E119" s="140"/>
      <c r="F119" s="140"/>
      <c r="G119" s="140"/>
      <c r="H119" s="140"/>
      <c r="I119" s="140"/>
      <c r="J119" s="140"/>
      <c r="K119" s="140"/>
      <c r="L119" s="141"/>
      <c r="M119" s="10"/>
    </row>
    <row r="120" spans="2:16" x14ac:dyDescent="0.25">
      <c r="B120" s="591" t="str">
        <f>D$60</f>
        <v>$ / unité</v>
      </c>
      <c r="C120" s="589"/>
      <c r="D120" s="589"/>
      <c r="E120" s="159" t="str">
        <f>IF(E118=0,"-",E119/E118)</f>
        <v>-</v>
      </c>
      <c r="F120" s="159" t="str">
        <f t="shared" ref="F120:L120" si="25">IF(F118=0,"-",F119/F118)</f>
        <v>-</v>
      </c>
      <c r="G120" s="159" t="str">
        <f t="shared" si="25"/>
        <v>-</v>
      </c>
      <c r="H120" s="159" t="str">
        <f t="shared" si="25"/>
        <v>-</v>
      </c>
      <c r="I120" s="159" t="str">
        <f t="shared" si="25"/>
        <v>-</v>
      </c>
      <c r="J120" s="159" t="str">
        <f t="shared" si="25"/>
        <v>-</v>
      </c>
      <c r="K120" s="159" t="str">
        <f t="shared" si="25"/>
        <v>-</v>
      </c>
      <c r="L120" s="160" t="str">
        <f t="shared" si="25"/>
        <v>-</v>
      </c>
      <c r="M120" s="10"/>
    </row>
    <row r="121" spans="2:16" x14ac:dyDescent="0.25">
      <c r="B121" s="596" t="str">
        <f>IF(Intro!$G$22="English",O122,P122)</f>
        <v xml:space="preserve">Client 3 - </v>
      </c>
      <c r="C121" s="597"/>
      <c r="D121" s="597"/>
      <c r="E121" s="597"/>
      <c r="F121" s="597"/>
      <c r="G121" s="597"/>
      <c r="H121" s="597"/>
      <c r="I121" s="597"/>
      <c r="J121" s="597"/>
      <c r="K121" s="597"/>
      <c r="L121" s="598"/>
      <c r="M121" s="10"/>
    </row>
    <row r="122" spans="2:16" x14ac:dyDescent="0.25">
      <c r="B122" s="591" t="str">
        <f>D$58</f>
        <v>unités</v>
      </c>
      <c r="C122" s="589"/>
      <c r="D122" s="589"/>
      <c r="E122" s="140"/>
      <c r="F122" s="140"/>
      <c r="G122" s="140"/>
      <c r="H122" s="140"/>
      <c r="I122" s="140"/>
      <c r="J122" s="140"/>
      <c r="K122" s="140"/>
      <c r="L122" s="141"/>
      <c r="M122" s="10"/>
      <c r="O122" s="10" t="str">
        <f>"Account 3 - "&amp;Pro!C107</f>
        <v xml:space="preserve">Account 3 - </v>
      </c>
      <c r="P122" s="10" t="str">
        <f>"Client 3 - "&amp;Pro!C107</f>
        <v xml:space="preserve">Client 3 - </v>
      </c>
    </row>
    <row r="123" spans="2:16" x14ac:dyDescent="0.25">
      <c r="B123" s="591" t="str">
        <f>D$59</f>
        <v>valeur de vente nette rendue (CAD)</v>
      </c>
      <c r="C123" s="589"/>
      <c r="D123" s="589"/>
      <c r="E123" s="140"/>
      <c r="F123" s="140"/>
      <c r="G123" s="140"/>
      <c r="H123" s="140"/>
      <c r="I123" s="140"/>
      <c r="J123" s="140"/>
      <c r="K123" s="140"/>
      <c r="L123" s="141"/>
      <c r="M123" s="10"/>
    </row>
    <row r="124" spans="2:16" x14ac:dyDescent="0.25">
      <c r="B124" s="591" t="str">
        <f>D$60</f>
        <v>$ / unité</v>
      </c>
      <c r="C124" s="589"/>
      <c r="D124" s="589"/>
      <c r="E124" s="159" t="str">
        <f>IF(E122=0,"-",E123/E122)</f>
        <v>-</v>
      </c>
      <c r="F124" s="159" t="str">
        <f t="shared" ref="F124:L124" si="26">IF(F122=0,"-",F123/F122)</f>
        <v>-</v>
      </c>
      <c r="G124" s="159" t="str">
        <f t="shared" si="26"/>
        <v>-</v>
      </c>
      <c r="H124" s="159" t="str">
        <f t="shared" si="26"/>
        <v>-</v>
      </c>
      <c r="I124" s="159" t="str">
        <f t="shared" si="26"/>
        <v>-</v>
      </c>
      <c r="J124" s="159" t="str">
        <f t="shared" si="26"/>
        <v>-</v>
      </c>
      <c r="K124" s="159" t="str">
        <f t="shared" si="26"/>
        <v>-</v>
      </c>
      <c r="L124" s="160" t="str">
        <f t="shared" si="26"/>
        <v>-</v>
      </c>
      <c r="M124" s="10"/>
    </row>
    <row r="125" spans="2:16" x14ac:dyDescent="0.25">
      <c r="B125" s="596" t="str">
        <f>IF(Intro!$G$22="English",O126,P126)</f>
        <v xml:space="preserve">Client 4 - </v>
      </c>
      <c r="C125" s="597"/>
      <c r="D125" s="597"/>
      <c r="E125" s="597"/>
      <c r="F125" s="597"/>
      <c r="G125" s="597"/>
      <c r="H125" s="597"/>
      <c r="I125" s="597"/>
      <c r="J125" s="597"/>
      <c r="K125" s="597"/>
      <c r="L125" s="598"/>
      <c r="M125" s="10"/>
    </row>
    <row r="126" spans="2:16" x14ac:dyDescent="0.25">
      <c r="B126" s="591" t="str">
        <f>D$58</f>
        <v>unités</v>
      </c>
      <c r="C126" s="589"/>
      <c r="D126" s="589"/>
      <c r="E126" s="140"/>
      <c r="F126" s="140"/>
      <c r="G126" s="140"/>
      <c r="H126" s="140"/>
      <c r="I126" s="140"/>
      <c r="J126" s="140"/>
      <c r="K126" s="140"/>
      <c r="L126" s="141"/>
      <c r="M126" s="10"/>
      <c r="O126" s="10" t="str">
        <f>"Account 4 - "&amp;Pro!C108</f>
        <v xml:space="preserve">Account 4 - </v>
      </c>
      <c r="P126" s="10" t="str">
        <f>"Client 4 - "&amp;Pro!C108</f>
        <v xml:space="preserve">Client 4 - </v>
      </c>
    </row>
    <row r="127" spans="2:16" x14ac:dyDescent="0.25">
      <c r="B127" s="591" t="str">
        <f>D$59</f>
        <v>valeur de vente nette rendue (CAD)</v>
      </c>
      <c r="C127" s="589"/>
      <c r="D127" s="589"/>
      <c r="E127" s="140"/>
      <c r="F127" s="140"/>
      <c r="G127" s="140"/>
      <c r="H127" s="140"/>
      <c r="I127" s="140"/>
      <c r="J127" s="140"/>
      <c r="K127" s="140"/>
      <c r="L127" s="141"/>
      <c r="M127" s="10"/>
    </row>
    <row r="128" spans="2:16" x14ac:dyDescent="0.25">
      <c r="B128" s="591" t="str">
        <f>D$60</f>
        <v>$ / unité</v>
      </c>
      <c r="C128" s="589"/>
      <c r="D128" s="589"/>
      <c r="E128" s="159" t="str">
        <f>IF(E126=0,"-",E127/E126)</f>
        <v>-</v>
      </c>
      <c r="F128" s="159" t="str">
        <f t="shared" ref="F128:L128" si="27">IF(F126=0,"-",F127/F126)</f>
        <v>-</v>
      </c>
      <c r="G128" s="159" t="str">
        <f t="shared" si="27"/>
        <v>-</v>
      </c>
      <c r="H128" s="159" t="str">
        <f t="shared" si="27"/>
        <v>-</v>
      </c>
      <c r="I128" s="159" t="str">
        <f t="shared" si="27"/>
        <v>-</v>
      </c>
      <c r="J128" s="159" t="str">
        <f t="shared" si="27"/>
        <v>-</v>
      </c>
      <c r="K128" s="159" t="str">
        <f t="shared" si="27"/>
        <v>-</v>
      </c>
      <c r="L128" s="160" t="str">
        <f t="shared" si="27"/>
        <v>-</v>
      </c>
      <c r="M128" s="10"/>
    </row>
    <row r="129" spans="1:19" x14ac:dyDescent="0.25">
      <c r="B129" s="596" t="str">
        <f>IF(Intro!$G$22="English",O130,P130)</f>
        <v xml:space="preserve">Client 5 - </v>
      </c>
      <c r="C129" s="597"/>
      <c r="D129" s="597"/>
      <c r="E129" s="597"/>
      <c r="F129" s="597"/>
      <c r="G129" s="597"/>
      <c r="H129" s="597"/>
      <c r="I129" s="597"/>
      <c r="J129" s="597"/>
      <c r="K129" s="597"/>
      <c r="L129" s="598"/>
      <c r="M129" s="10"/>
    </row>
    <row r="130" spans="1:19" x14ac:dyDescent="0.25">
      <c r="B130" s="591" t="str">
        <f>D$58</f>
        <v>unités</v>
      </c>
      <c r="C130" s="589"/>
      <c r="D130" s="589"/>
      <c r="E130" s="140"/>
      <c r="F130" s="140"/>
      <c r="G130" s="140"/>
      <c r="H130" s="140"/>
      <c r="I130" s="140"/>
      <c r="J130" s="140"/>
      <c r="K130" s="140"/>
      <c r="L130" s="141"/>
      <c r="M130" s="10"/>
      <c r="O130" s="10" t="str">
        <f>"Account 5 - "&amp;Pro!C109</f>
        <v xml:space="preserve">Account 5 - </v>
      </c>
      <c r="P130" s="10" t="str">
        <f>"Client 5 - "&amp;Pro!C109</f>
        <v xml:space="preserve">Client 5 - </v>
      </c>
    </row>
    <row r="131" spans="1:19" x14ac:dyDescent="0.25">
      <c r="B131" s="591" t="str">
        <f>D$59</f>
        <v>valeur de vente nette rendue (CAD)</v>
      </c>
      <c r="C131" s="589"/>
      <c r="D131" s="589"/>
      <c r="E131" s="140"/>
      <c r="F131" s="140"/>
      <c r="G131" s="140"/>
      <c r="H131" s="140"/>
      <c r="I131" s="140"/>
      <c r="J131" s="140"/>
      <c r="K131" s="140"/>
      <c r="L131" s="141"/>
      <c r="M131" s="10"/>
    </row>
    <row r="132" spans="1:19" x14ac:dyDescent="0.25">
      <c r="B132" s="591" t="str">
        <f>D$60</f>
        <v>$ / unité</v>
      </c>
      <c r="C132" s="589"/>
      <c r="D132" s="589"/>
      <c r="E132" s="159" t="str">
        <f>IF(E130=0,"-",E131/E130)</f>
        <v>-</v>
      </c>
      <c r="F132" s="159" t="str">
        <f t="shared" ref="F132:L132" si="28">IF(F130=0,"-",F131/F130)</f>
        <v>-</v>
      </c>
      <c r="G132" s="159" t="str">
        <f t="shared" si="28"/>
        <v>-</v>
      </c>
      <c r="H132" s="159" t="str">
        <f t="shared" si="28"/>
        <v>-</v>
      </c>
      <c r="I132" s="159" t="str">
        <f t="shared" si="28"/>
        <v>-</v>
      </c>
      <c r="J132" s="159" t="str">
        <f t="shared" si="28"/>
        <v>-</v>
      </c>
      <c r="K132" s="159" t="str">
        <f t="shared" si="28"/>
        <v>-</v>
      </c>
      <c r="L132" s="160" t="str">
        <f t="shared" si="28"/>
        <v>-</v>
      </c>
      <c r="M132" s="10"/>
    </row>
    <row r="133" spans="1:19" x14ac:dyDescent="0.25">
      <c r="B133" s="209"/>
      <c r="C133" s="210"/>
      <c r="D133" s="210"/>
      <c r="E133" s="29"/>
      <c r="F133" s="29"/>
      <c r="G133" s="29"/>
      <c r="H133" s="29"/>
      <c r="I133" s="29"/>
      <c r="J133" s="29"/>
      <c r="K133" s="29"/>
      <c r="L133" s="30"/>
      <c r="M133" s="10"/>
    </row>
    <row r="134" spans="1:19" x14ac:dyDescent="0.25">
      <c r="B134" s="366" t="str">
        <f>IF(Intro!$G$22="English",O134,P134)</f>
        <v>Dans le tableau ci-dessous, « Erreur » signifie que le total des ventes des cinq principaux comptes de votre entreprise pour cette période dépasse le total des ventes d'importations de votre entreprise pour cette période. Par conséquent, veuillez modifier les données ci-dessus si nécessaire.</v>
      </c>
      <c r="C134" s="367"/>
      <c r="D134" s="367"/>
      <c r="E134" s="367"/>
      <c r="F134" s="367"/>
      <c r="G134" s="367"/>
      <c r="H134" s="367"/>
      <c r="I134" s="367"/>
      <c r="J134" s="367"/>
      <c r="K134" s="367"/>
      <c r="L134" s="368"/>
      <c r="M134" s="10"/>
      <c r="O134" s="10" t="s">
        <v>364</v>
      </c>
      <c r="P134" s="10" t="s">
        <v>365</v>
      </c>
      <c r="S134" s="39"/>
    </row>
    <row r="135" spans="1:19" x14ac:dyDescent="0.25">
      <c r="B135" s="366"/>
      <c r="C135" s="367"/>
      <c r="D135" s="367"/>
      <c r="E135" s="367"/>
      <c r="F135" s="367"/>
      <c r="G135" s="367"/>
      <c r="H135" s="367"/>
      <c r="I135" s="367"/>
      <c r="J135" s="367"/>
      <c r="K135" s="367"/>
      <c r="L135" s="368"/>
      <c r="M135" s="10"/>
      <c r="S135" s="39"/>
    </row>
    <row r="136" spans="1:19" x14ac:dyDescent="0.25">
      <c r="B136" s="209"/>
      <c r="C136" s="210"/>
      <c r="D136" s="210"/>
      <c r="E136" s="29"/>
      <c r="F136" s="29"/>
      <c r="G136" s="29"/>
      <c r="H136" s="29"/>
      <c r="I136" s="29"/>
      <c r="J136" s="29"/>
      <c r="K136" s="29"/>
      <c r="L136" s="30"/>
      <c r="M136" s="10"/>
      <c r="S136" s="39"/>
    </row>
    <row r="137" spans="1:19" x14ac:dyDescent="0.25">
      <c r="B137" s="209"/>
      <c r="C137" s="210"/>
      <c r="D137" s="37"/>
      <c r="E137" s="10"/>
      <c r="F137" s="213">
        <f>G137-1</f>
        <v>2024</v>
      </c>
      <c r="G137" s="213">
        <f>Variables!B8</f>
        <v>2025</v>
      </c>
      <c r="H137" s="29"/>
      <c r="J137" s="174"/>
      <c r="K137" s="174"/>
      <c r="L137" s="175"/>
      <c r="M137" s="10"/>
      <c r="O137" s="10" t="s">
        <v>382</v>
      </c>
      <c r="P137" s="10" t="s">
        <v>383</v>
      </c>
    </row>
    <row r="138" spans="1:19" x14ac:dyDescent="0.25">
      <c r="B138" s="403" t="str">
        <f>Variables!D62</f>
        <v>Vérification</v>
      </c>
      <c r="C138" s="590" t="str">
        <f>D58</f>
        <v>unités</v>
      </c>
      <c r="D138" s="590"/>
      <c r="E138" s="590"/>
      <c r="F138" s="143" t="str">
        <f>IF(SUM(E114:H114,E118:H118,E122:H122,E126:H126,E130:H130)&gt;H101,Variables!$D$63,Variables!$D$64)</f>
        <v>Correct</v>
      </c>
      <c r="G138" s="143" t="str">
        <f>IF(SUM(I114:L114,I118:L118,I122:L122,I126:L126,I130:L130)&gt;I101,Variables!$D$63,Variables!$D$64)</f>
        <v>Correct</v>
      </c>
      <c r="H138" s="29"/>
      <c r="J138" s="91"/>
      <c r="K138" s="91"/>
      <c r="L138" s="72"/>
      <c r="M138" s="10"/>
    </row>
    <row r="139" spans="1:19" x14ac:dyDescent="0.25">
      <c r="B139" s="403"/>
      <c r="C139" s="590" t="str">
        <f>D59</f>
        <v>valeur de vente nette rendue (CAD)</v>
      </c>
      <c r="D139" s="590"/>
      <c r="E139" s="590"/>
      <c r="F139" s="143" t="str">
        <f>IF(SUM(E115:H115,E119:H119,E123:H123,E127:H127,E131:H131)&gt;H102,Variables!$D$63,Variables!$D$64)</f>
        <v>Correct</v>
      </c>
      <c r="G139" s="143" t="str">
        <f>IF(SUM(I115:L115,I119:L119,I123:L123,I127:L127,I131:L131)&gt;I102,Variables!$D$63,Variables!$D$64)</f>
        <v>Correct</v>
      </c>
      <c r="H139" s="29"/>
      <c r="J139" s="91"/>
      <c r="K139" s="91"/>
      <c r="L139" s="72"/>
      <c r="M139" s="10"/>
    </row>
    <row r="140" spans="1:19" x14ac:dyDescent="0.25">
      <c r="B140" s="73"/>
      <c r="C140" s="85"/>
      <c r="D140" s="85"/>
      <c r="E140" s="85"/>
      <c r="F140" s="85"/>
      <c r="G140" s="85"/>
      <c r="H140" s="85"/>
      <c r="I140" s="85"/>
      <c r="J140" s="85"/>
      <c r="K140" s="85"/>
      <c r="L140" s="86"/>
      <c r="M140" s="10"/>
    </row>
    <row r="141" spans="1:19" s="171" customFormat="1" x14ac:dyDescent="0.25">
      <c r="A141" s="7"/>
      <c r="B141" s="172"/>
      <c r="C141" s="172"/>
      <c r="D141" s="92"/>
      <c r="E141" s="93"/>
      <c r="F141" s="93"/>
      <c r="G141" s="93"/>
      <c r="H141" s="93"/>
      <c r="I141" s="93"/>
      <c r="J141" s="93"/>
      <c r="K141" s="93"/>
      <c r="L141" s="93"/>
      <c r="M141" s="74"/>
    </row>
    <row r="142" spans="1:19" x14ac:dyDescent="0.25">
      <c r="B142" s="369" t="str">
        <f>IF(Intro!$G$22="English",O142,P142)</f>
        <v>IMPORTATIONS DE PRODUITS DE RÉFÉRENCE</v>
      </c>
      <c r="C142" s="370"/>
      <c r="D142" s="370"/>
      <c r="E142" s="370"/>
      <c r="F142" s="370"/>
      <c r="G142" s="370"/>
      <c r="H142" s="370"/>
      <c r="I142" s="370"/>
      <c r="J142" s="370"/>
      <c r="K142" s="370"/>
      <c r="L142" s="371"/>
      <c r="M142" s="10"/>
      <c r="O142" s="106" t="s">
        <v>333</v>
      </c>
      <c r="P142" s="106" t="s">
        <v>399</v>
      </c>
    </row>
    <row r="143" spans="1:19" x14ac:dyDescent="0.25">
      <c r="B143" s="505" t="s">
        <v>16</v>
      </c>
      <c r="C143" s="506"/>
      <c r="D143" s="506"/>
      <c r="E143" s="506"/>
      <c r="F143" s="506"/>
      <c r="G143" s="506"/>
      <c r="H143" s="506"/>
      <c r="I143" s="506"/>
      <c r="J143" s="506"/>
      <c r="K143" s="506"/>
      <c r="L143" s="507"/>
      <c r="M143" s="10"/>
    </row>
    <row r="144" spans="1:19" x14ac:dyDescent="0.25">
      <c r="B144" s="16"/>
      <c r="C144" s="35"/>
      <c r="D144" s="35"/>
      <c r="E144" s="36"/>
      <c r="F144" s="36"/>
      <c r="G144" s="36"/>
      <c r="H144" s="36"/>
      <c r="I144" s="36"/>
      <c r="J144" s="36"/>
      <c r="K144" s="36"/>
      <c r="L144" s="17"/>
      <c r="M144" s="10"/>
    </row>
    <row r="145" spans="2:16" x14ac:dyDescent="0.25">
      <c r="B145" s="366" t="str">
        <f>IF(Intro!$G$22="English",O145,P145)</f>
        <v>Indiquez le volume et la valeur des importations pour chaque produit de référence :</v>
      </c>
      <c r="C145" s="367"/>
      <c r="D145" s="367"/>
      <c r="E145" s="367"/>
      <c r="F145" s="367"/>
      <c r="G145" s="367"/>
      <c r="H145" s="367"/>
      <c r="I145" s="367"/>
      <c r="J145" s="367"/>
      <c r="K145" s="367"/>
      <c r="L145" s="368"/>
      <c r="M145" s="10"/>
      <c r="O145" s="18" t="s">
        <v>191</v>
      </c>
      <c r="P145" s="10" t="s">
        <v>192</v>
      </c>
    </row>
    <row r="146" spans="2:16" x14ac:dyDescent="0.25">
      <c r="B146" s="209"/>
      <c r="C146" s="210"/>
      <c r="D146" s="35"/>
      <c r="E146" s="36"/>
      <c r="F146" s="36"/>
      <c r="G146" s="36"/>
      <c r="H146" s="36"/>
      <c r="I146" s="36"/>
      <c r="J146" s="36"/>
      <c r="K146" s="36"/>
      <c r="L146" s="17"/>
      <c r="M146" s="10"/>
      <c r="O146" s="18"/>
    </row>
    <row r="147" spans="2:16" x14ac:dyDescent="0.25">
      <c r="B147" s="617"/>
      <c r="C147" s="618"/>
      <c r="D147" s="619"/>
      <c r="E147" s="213" t="str">
        <f t="shared" ref="E147:L147" si="29">E112</f>
        <v>T1 - 2024</v>
      </c>
      <c r="F147" s="213" t="str">
        <f t="shared" si="29"/>
        <v>T2 - 2024</v>
      </c>
      <c r="G147" s="213" t="str">
        <f t="shared" si="29"/>
        <v>T3 - 2024</v>
      </c>
      <c r="H147" s="213" t="str">
        <f t="shared" si="29"/>
        <v>T4 - 2024</v>
      </c>
      <c r="I147" s="213" t="str">
        <f t="shared" si="29"/>
        <v>T1 - 2025</v>
      </c>
      <c r="J147" s="213" t="str">
        <f t="shared" si="29"/>
        <v>T2 - 2025</v>
      </c>
      <c r="K147" s="213" t="str">
        <f t="shared" si="29"/>
        <v>T3 - 2025</v>
      </c>
      <c r="L147" s="214" t="str">
        <f t="shared" si="29"/>
        <v>T4 - 2025</v>
      </c>
      <c r="M147" s="10"/>
      <c r="O147" s="18"/>
    </row>
    <row r="148" spans="2:16" x14ac:dyDescent="0.25">
      <c r="B148" s="611" t="str">
        <f>IF(Intro!$G$22="English",Variables!B30,Variables!C30)</f>
        <v>Les carrosseries de camions réfrigérées, sans les frigorífiques ni chauffage - 10 à 18pi</v>
      </c>
      <c r="C148" s="612"/>
      <c r="D148" s="612"/>
      <c r="E148" s="612"/>
      <c r="F148" s="612"/>
      <c r="G148" s="612"/>
      <c r="H148" s="612"/>
      <c r="I148" s="612"/>
      <c r="J148" s="612"/>
      <c r="K148" s="612"/>
      <c r="L148" s="613"/>
      <c r="M148" s="10"/>
    </row>
    <row r="149" spans="2:16" x14ac:dyDescent="0.25">
      <c r="B149" s="614"/>
      <c r="C149" s="615"/>
      <c r="D149" s="615"/>
      <c r="E149" s="615"/>
      <c r="F149" s="615"/>
      <c r="G149" s="615"/>
      <c r="H149" s="615"/>
      <c r="I149" s="615"/>
      <c r="J149" s="615"/>
      <c r="K149" s="615"/>
      <c r="L149" s="616"/>
      <c r="M149" s="10"/>
    </row>
    <row r="150" spans="2:16" x14ac:dyDescent="0.25">
      <c r="B150" s="591" t="str">
        <f>D$30</f>
        <v>unités</v>
      </c>
      <c r="C150" s="589"/>
      <c r="D150" s="589"/>
      <c r="E150" s="140"/>
      <c r="F150" s="140"/>
      <c r="G150" s="140"/>
      <c r="H150" s="140"/>
      <c r="I150" s="140"/>
      <c r="J150" s="140"/>
      <c r="K150" s="140"/>
      <c r="L150" s="141"/>
      <c r="M150" s="10"/>
    </row>
    <row r="151" spans="2:16" x14ac:dyDescent="0.25">
      <c r="B151" s="591" t="str">
        <f>D$31</f>
        <v>valeur d'achat nette rendue (CAD)</v>
      </c>
      <c r="C151" s="589"/>
      <c r="D151" s="589"/>
      <c r="E151" s="140"/>
      <c r="F151" s="140"/>
      <c r="G151" s="140"/>
      <c r="H151" s="140"/>
      <c r="I151" s="140"/>
      <c r="J151" s="140"/>
      <c r="K151" s="140"/>
      <c r="L151" s="141"/>
      <c r="M151" s="10"/>
    </row>
    <row r="152" spans="2:16" x14ac:dyDescent="0.25">
      <c r="B152" s="591" t="str">
        <f>D$32</f>
        <v>$ / unité</v>
      </c>
      <c r="C152" s="589"/>
      <c r="D152" s="589"/>
      <c r="E152" s="159" t="str">
        <f t="shared" ref="E152:L152" si="30">IF(E150=0,"-",E151/E150)</f>
        <v>-</v>
      </c>
      <c r="F152" s="159" t="str">
        <f t="shared" si="30"/>
        <v>-</v>
      </c>
      <c r="G152" s="159" t="str">
        <f t="shared" si="30"/>
        <v>-</v>
      </c>
      <c r="H152" s="159" t="str">
        <f t="shared" si="30"/>
        <v>-</v>
      </c>
      <c r="I152" s="159" t="str">
        <f t="shared" si="30"/>
        <v>-</v>
      </c>
      <c r="J152" s="159" t="str">
        <f t="shared" si="30"/>
        <v>-</v>
      </c>
      <c r="K152" s="159" t="str">
        <f t="shared" si="30"/>
        <v>-</v>
      </c>
      <c r="L152" s="160" t="str">
        <f t="shared" si="30"/>
        <v>-</v>
      </c>
      <c r="M152" s="10"/>
    </row>
    <row r="153" spans="2:16" x14ac:dyDescent="0.25">
      <c r="B153" s="611" t="str">
        <f>IF(Intro!$G$22="English",Variables!B31,Variables!C31)</f>
        <v>Les carrosseries de camions réfrigérées, sans les frigorífiques ni chauffage - 20 à 24pi</v>
      </c>
      <c r="C153" s="612"/>
      <c r="D153" s="612"/>
      <c r="E153" s="612"/>
      <c r="F153" s="612"/>
      <c r="G153" s="612"/>
      <c r="H153" s="612"/>
      <c r="I153" s="612"/>
      <c r="J153" s="612"/>
      <c r="K153" s="612"/>
      <c r="L153" s="613"/>
      <c r="M153" s="10"/>
    </row>
    <row r="154" spans="2:16" x14ac:dyDescent="0.25">
      <c r="B154" s="614"/>
      <c r="C154" s="615"/>
      <c r="D154" s="615"/>
      <c r="E154" s="615"/>
      <c r="F154" s="615"/>
      <c r="G154" s="615"/>
      <c r="H154" s="615"/>
      <c r="I154" s="615"/>
      <c r="J154" s="615"/>
      <c r="K154" s="615"/>
      <c r="L154" s="616"/>
      <c r="M154" s="10"/>
    </row>
    <row r="155" spans="2:16" x14ac:dyDescent="0.25">
      <c r="B155" s="591" t="str">
        <f>D$30</f>
        <v>unités</v>
      </c>
      <c r="C155" s="589"/>
      <c r="D155" s="589"/>
      <c r="E155" s="140"/>
      <c r="F155" s="140"/>
      <c r="G155" s="140"/>
      <c r="H155" s="140"/>
      <c r="I155" s="140"/>
      <c r="J155" s="140"/>
      <c r="K155" s="140"/>
      <c r="L155" s="141"/>
      <c r="M155" s="10"/>
    </row>
    <row r="156" spans="2:16" x14ac:dyDescent="0.25">
      <c r="B156" s="591" t="str">
        <f>D$31</f>
        <v>valeur d'achat nette rendue (CAD)</v>
      </c>
      <c r="C156" s="589"/>
      <c r="D156" s="589"/>
      <c r="E156" s="140"/>
      <c r="F156" s="140"/>
      <c r="G156" s="140"/>
      <c r="H156" s="140"/>
      <c r="I156" s="140"/>
      <c r="J156" s="140"/>
      <c r="K156" s="140"/>
      <c r="L156" s="141"/>
      <c r="M156" s="10"/>
    </row>
    <row r="157" spans="2:16" x14ac:dyDescent="0.25">
      <c r="B157" s="591" t="str">
        <f>D$32</f>
        <v>$ / unité</v>
      </c>
      <c r="C157" s="589"/>
      <c r="D157" s="589"/>
      <c r="E157" s="159" t="str">
        <f t="shared" ref="E157:L157" si="31">IF(E155=0,"-",E156/E155)</f>
        <v>-</v>
      </c>
      <c r="F157" s="159" t="str">
        <f t="shared" si="31"/>
        <v>-</v>
      </c>
      <c r="G157" s="159" t="str">
        <f t="shared" si="31"/>
        <v>-</v>
      </c>
      <c r="H157" s="159" t="str">
        <f t="shared" si="31"/>
        <v>-</v>
      </c>
      <c r="I157" s="159" t="str">
        <f t="shared" si="31"/>
        <v>-</v>
      </c>
      <c r="J157" s="159" t="str">
        <f t="shared" si="31"/>
        <v>-</v>
      </c>
      <c r="K157" s="159" t="str">
        <f t="shared" si="31"/>
        <v>-</v>
      </c>
      <c r="L157" s="160" t="str">
        <f t="shared" si="31"/>
        <v>-</v>
      </c>
      <c r="M157" s="10"/>
    </row>
    <row r="158" spans="2:16" x14ac:dyDescent="0.25">
      <c r="B158" s="611" t="str">
        <f>IF(Intro!$G$22="English",Variables!B32,Variables!C32)</f>
        <v>Les carrosseries de camions réfrigérées, sans les frigorífiques ni chauffage - 26 à 30pi</v>
      </c>
      <c r="C158" s="612"/>
      <c r="D158" s="612"/>
      <c r="E158" s="612"/>
      <c r="F158" s="612"/>
      <c r="G158" s="612"/>
      <c r="H158" s="612"/>
      <c r="I158" s="612"/>
      <c r="J158" s="612"/>
      <c r="K158" s="612"/>
      <c r="L158" s="613"/>
      <c r="M158" s="10"/>
    </row>
    <row r="159" spans="2:16" x14ac:dyDescent="0.25">
      <c r="B159" s="614"/>
      <c r="C159" s="615"/>
      <c r="D159" s="615"/>
      <c r="E159" s="615"/>
      <c r="F159" s="615"/>
      <c r="G159" s="615"/>
      <c r="H159" s="615"/>
      <c r="I159" s="615"/>
      <c r="J159" s="615"/>
      <c r="K159" s="615"/>
      <c r="L159" s="616"/>
      <c r="M159" s="10"/>
    </row>
    <row r="160" spans="2:16" x14ac:dyDescent="0.25">
      <c r="B160" s="591" t="str">
        <f>D$30</f>
        <v>unités</v>
      </c>
      <c r="C160" s="589"/>
      <c r="D160" s="589"/>
      <c r="E160" s="140"/>
      <c r="F160" s="140"/>
      <c r="G160" s="140"/>
      <c r="H160" s="140"/>
      <c r="I160" s="140"/>
      <c r="J160" s="140"/>
      <c r="K160" s="140"/>
      <c r="L160" s="141"/>
      <c r="M160" s="10"/>
    </row>
    <row r="161" spans="1:13" x14ac:dyDescent="0.25">
      <c r="B161" s="591" t="str">
        <f>D$31</f>
        <v>valeur d'achat nette rendue (CAD)</v>
      </c>
      <c r="C161" s="589"/>
      <c r="D161" s="589"/>
      <c r="E161" s="140"/>
      <c r="F161" s="140"/>
      <c r="G161" s="140"/>
      <c r="H161" s="140"/>
      <c r="I161" s="140"/>
      <c r="J161" s="140"/>
      <c r="K161" s="140"/>
      <c r="L161" s="141"/>
      <c r="M161" s="10"/>
    </row>
    <row r="162" spans="1:13" x14ac:dyDescent="0.25">
      <c r="B162" s="591" t="str">
        <f>D$32</f>
        <v>$ / unité</v>
      </c>
      <c r="C162" s="589"/>
      <c r="D162" s="589"/>
      <c r="E162" s="159" t="str">
        <f t="shared" ref="E162:L162" si="32">IF(E160=0,"-",E161/E160)</f>
        <v>-</v>
      </c>
      <c r="F162" s="159" t="str">
        <f t="shared" si="32"/>
        <v>-</v>
      </c>
      <c r="G162" s="159" t="str">
        <f t="shared" si="32"/>
        <v>-</v>
      </c>
      <c r="H162" s="159" t="str">
        <f t="shared" si="32"/>
        <v>-</v>
      </c>
      <c r="I162" s="159" t="str">
        <f t="shared" si="32"/>
        <v>-</v>
      </c>
      <c r="J162" s="159" t="str">
        <f t="shared" si="32"/>
        <v>-</v>
      </c>
      <c r="K162" s="159" t="str">
        <f t="shared" si="32"/>
        <v>-</v>
      </c>
      <c r="L162" s="160" t="str">
        <f t="shared" si="32"/>
        <v>-</v>
      </c>
      <c r="M162" s="10"/>
    </row>
    <row r="163" spans="1:13" x14ac:dyDescent="0.25">
      <c r="B163" s="611" t="str">
        <f>IF(Intro!$G$22="English",Variables!B33,Variables!C33)</f>
        <v>Les carrosseries des fourgons secs, sans les frigorífiques ni chauffage - 10 à 18pi</v>
      </c>
      <c r="C163" s="612"/>
      <c r="D163" s="612"/>
      <c r="E163" s="612"/>
      <c r="F163" s="612"/>
      <c r="G163" s="612"/>
      <c r="H163" s="612"/>
      <c r="I163" s="612"/>
      <c r="J163" s="612"/>
      <c r="K163" s="612"/>
      <c r="L163" s="613"/>
      <c r="M163" s="10"/>
    </row>
    <row r="164" spans="1:13" x14ac:dyDescent="0.25">
      <c r="B164" s="614"/>
      <c r="C164" s="615"/>
      <c r="D164" s="615"/>
      <c r="E164" s="615"/>
      <c r="F164" s="615"/>
      <c r="G164" s="615"/>
      <c r="H164" s="615"/>
      <c r="I164" s="615"/>
      <c r="J164" s="615"/>
      <c r="K164" s="615"/>
      <c r="L164" s="616"/>
      <c r="M164" s="10"/>
    </row>
    <row r="165" spans="1:13" x14ac:dyDescent="0.25">
      <c r="B165" s="591" t="str">
        <f>D$30</f>
        <v>unités</v>
      </c>
      <c r="C165" s="589"/>
      <c r="D165" s="589"/>
      <c r="E165" s="140"/>
      <c r="F165" s="140"/>
      <c r="G165" s="140"/>
      <c r="H165" s="140"/>
      <c r="I165" s="140"/>
      <c r="J165" s="140"/>
      <c r="K165" s="140"/>
      <c r="L165" s="141"/>
      <c r="M165" s="10"/>
    </row>
    <row r="166" spans="1:13" x14ac:dyDescent="0.25">
      <c r="B166" s="591" t="str">
        <f>D$31</f>
        <v>valeur d'achat nette rendue (CAD)</v>
      </c>
      <c r="C166" s="589"/>
      <c r="D166" s="589"/>
      <c r="E166" s="140"/>
      <c r="F166" s="140"/>
      <c r="G166" s="140"/>
      <c r="H166" s="140"/>
      <c r="I166" s="140"/>
      <c r="J166" s="140"/>
      <c r="K166" s="140"/>
      <c r="L166" s="141"/>
      <c r="M166" s="10"/>
    </row>
    <row r="167" spans="1:13" x14ac:dyDescent="0.25">
      <c r="B167" s="591" t="str">
        <f>D$32</f>
        <v>$ / unité</v>
      </c>
      <c r="C167" s="589"/>
      <c r="D167" s="589"/>
      <c r="E167" s="159" t="str">
        <f t="shared" ref="E167:L167" si="33">IF(E165=0,"-",E166/E165)</f>
        <v>-</v>
      </c>
      <c r="F167" s="159" t="str">
        <f t="shared" si="33"/>
        <v>-</v>
      </c>
      <c r="G167" s="159" t="str">
        <f t="shared" si="33"/>
        <v>-</v>
      </c>
      <c r="H167" s="159" t="str">
        <f t="shared" si="33"/>
        <v>-</v>
      </c>
      <c r="I167" s="159" t="str">
        <f t="shared" si="33"/>
        <v>-</v>
      </c>
      <c r="J167" s="159" t="str">
        <f t="shared" si="33"/>
        <v>-</v>
      </c>
      <c r="K167" s="159" t="str">
        <f t="shared" si="33"/>
        <v>-</v>
      </c>
      <c r="L167" s="160" t="str">
        <f t="shared" si="33"/>
        <v>-</v>
      </c>
      <c r="M167" s="10"/>
    </row>
    <row r="168" spans="1:13" x14ac:dyDescent="0.25">
      <c r="B168" s="611" t="str">
        <f>IF(Intro!$G$22="English",Variables!B34,Variables!C34)</f>
        <v>Les carrosseries des fourgons secs, sans les frigorífiques ni chauffage - 20 à 24pi</v>
      </c>
      <c r="C168" s="612"/>
      <c r="D168" s="612"/>
      <c r="E168" s="612"/>
      <c r="F168" s="612"/>
      <c r="G168" s="612"/>
      <c r="H168" s="612"/>
      <c r="I168" s="612"/>
      <c r="J168" s="612"/>
      <c r="K168" s="612"/>
      <c r="L168" s="613"/>
      <c r="M168" s="10"/>
    </row>
    <row r="169" spans="1:13" x14ac:dyDescent="0.25">
      <c r="A169" s="190"/>
      <c r="B169" s="614"/>
      <c r="C169" s="615"/>
      <c r="D169" s="615"/>
      <c r="E169" s="615"/>
      <c r="F169" s="615"/>
      <c r="G169" s="615"/>
      <c r="H169" s="615"/>
      <c r="I169" s="615"/>
      <c r="J169" s="615"/>
      <c r="K169" s="615"/>
      <c r="L169" s="616"/>
      <c r="M169" s="10"/>
    </row>
    <row r="170" spans="1:13" x14ac:dyDescent="0.25">
      <c r="B170" s="591" t="str">
        <f>D$30</f>
        <v>unités</v>
      </c>
      <c r="C170" s="589"/>
      <c r="D170" s="589"/>
      <c r="E170" s="140"/>
      <c r="F170" s="140"/>
      <c r="G170" s="140"/>
      <c r="H170" s="140"/>
      <c r="I170" s="140"/>
      <c r="J170" s="140"/>
      <c r="K170" s="140"/>
      <c r="L170" s="141"/>
      <c r="M170" s="10"/>
    </row>
    <row r="171" spans="1:13" x14ac:dyDescent="0.25">
      <c r="B171" s="591" t="str">
        <f>D$31</f>
        <v>valeur d'achat nette rendue (CAD)</v>
      </c>
      <c r="C171" s="589"/>
      <c r="D171" s="589"/>
      <c r="E171" s="140"/>
      <c r="F171" s="140"/>
      <c r="G171" s="140"/>
      <c r="H171" s="140"/>
      <c r="I171" s="140"/>
      <c r="J171" s="140"/>
      <c r="K171" s="140"/>
      <c r="L171" s="141"/>
      <c r="M171" s="10"/>
    </row>
    <row r="172" spans="1:13" x14ac:dyDescent="0.25">
      <c r="B172" s="591" t="str">
        <f>D$32</f>
        <v>$ / unité</v>
      </c>
      <c r="C172" s="589"/>
      <c r="D172" s="589"/>
      <c r="E172" s="159" t="str">
        <f t="shared" ref="E172:L172" si="34">IF(E170=0,"-",E171/E170)</f>
        <v>-</v>
      </c>
      <c r="F172" s="159" t="str">
        <f t="shared" si="34"/>
        <v>-</v>
      </c>
      <c r="G172" s="159" t="str">
        <f t="shared" si="34"/>
        <v>-</v>
      </c>
      <c r="H172" s="159" t="str">
        <f t="shared" si="34"/>
        <v>-</v>
      </c>
      <c r="I172" s="159" t="str">
        <f t="shared" si="34"/>
        <v>-</v>
      </c>
      <c r="J172" s="159" t="str">
        <f t="shared" si="34"/>
        <v>-</v>
      </c>
      <c r="K172" s="159" t="str">
        <f t="shared" si="34"/>
        <v>-</v>
      </c>
      <c r="L172" s="160" t="str">
        <f t="shared" si="34"/>
        <v>-</v>
      </c>
      <c r="M172" s="10"/>
    </row>
    <row r="173" spans="1:13" x14ac:dyDescent="0.25">
      <c r="B173" s="611" t="str">
        <f>IF(Intro!$G$22="English",Variables!B35,Variables!C35)</f>
        <v>Les carrosseries des fourgons secs, sans les frigorífiques ni chauffage - 26 à 30pi</v>
      </c>
      <c r="C173" s="612"/>
      <c r="D173" s="612"/>
      <c r="E173" s="612"/>
      <c r="F173" s="612"/>
      <c r="G173" s="612"/>
      <c r="H173" s="612"/>
      <c r="I173" s="612"/>
      <c r="J173" s="612"/>
      <c r="K173" s="612"/>
      <c r="L173" s="613"/>
      <c r="M173" s="10"/>
    </row>
    <row r="174" spans="1:13" x14ac:dyDescent="0.25">
      <c r="B174" s="614"/>
      <c r="C174" s="615"/>
      <c r="D174" s="615"/>
      <c r="E174" s="615"/>
      <c r="F174" s="615"/>
      <c r="G174" s="615"/>
      <c r="H174" s="615"/>
      <c r="I174" s="615"/>
      <c r="J174" s="615"/>
      <c r="K174" s="615"/>
      <c r="L174" s="616"/>
      <c r="M174" s="10"/>
    </row>
    <row r="175" spans="1:13" x14ac:dyDescent="0.25">
      <c r="B175" s="591" t="str">
        <f>D$30</f>
        <v>unités</v>
      </c>
      <c r="C175" s="589"/>
      <c r="D175" s="589"/>
      <c r="E175" s="140"/>
      <c r="F175" s="140"/>
      <c r="G175" s="140"/>
      <c r="H175" s="140"/>
      <c r="I175" s="140"/>
      <c r="J175" s="140"/>
      <c r="K175" s="140"/>
      <c r="L175" s="141"/>
      <c r="M175" s="10"/>
    </row>
    <row r="176" spans="1:13" x14ac:dyDescent="0.25">
      <c r="B176" s="591" t="str">
        <f>D$31</f>
        <v>valeur d'achat nette rendue (CAD)</v>
      </c>
      <c r="C176" s="589"/>
      <c r="D176" s="589"/>
      <c r="E176" s="140"/>
      <c r="F176" s="140"/>
      <c r="G176" s="140"/>
      <c r="H176" s="140"/>
      <c r="I176" s="140"/>
      <c r="J176" s="140"/>
      <c r="K176" s="140"/>
      <c r="L176" s="141"/>
      <c r="M176" s="10"/>
    </row>
    <row r="177" spans="2:19" x14ac:dyDescent="0.25">
      <c r="B177" s="591" t="str">
        <f>D$32</f>
        <v>$ / unité</v>
      </c>
      <c r="C177" s="589"/>
      <c r="D177" s="589"/>
      <c r="E177" s="159" t="str">
        <f t="shared" ref="E177:L177" si="35">IF(E175=0,"-",E176/E175)</f>
        <v>-</v>
      </c>
      <c r="F177" s="159" t="str">
        <f t="shared" si="35"/>
        <v>-</v>
      </c>
      <c r="G177" s="159" t="str">
        <f t="shared" si="35"/>
        <v>-</v>
      </c>
      <c r="H177" s="159" t="str">
        <f t="shared" si="35"/>
        <v>-</v>
      </c>
      <c r="I177" s="159" t="str">
        <f t="shared" si="35"/>
        <v>-</v>
      </c>
      <c r="J177" s="159" t="str">
        <f t="shared" si="35"/>
        <v>-</v>
      </c>
      <c r="K177" s="159" t="str">
        <f t="shared" si="35"/>
        <v>-</v>
      </c>
      <c r="L177" s="160" t="str">
        <f t="shared" si="35"/>
        <v>-</v>
      </c>
      <c r="M177" s="10"/>
    </row>
    <row r="178" spans="2:19" hidden="1" x14ac:dyDescent="0.25">
      <c r="B178" s="611" t="str">
        <f>IF(Intro!$G$22="English",Variables!B36,Variables!C36)</f>
        <v>BMP7</v>
      </c>
      <c r="C178" s="612"/>
      <c r="D178" s="612"/>
      <c r="E178" s="612"/>
      <c r="F178" s="612"/>
      <c r="G178" s="612"/>
      <c r="H178" s="612"/>
      <c r="I178" s="612"/>
      <c r="J178" s="612"/>
      <c r="K178" s="612"/>
      <c r="L178" s="613"/>
      <c r="M178" s="10"/>
    </row>
    <row r="179" spans="2:19" hidden="1" x14ac:dyDescent="0.25">
      <c r="B179" s="614"/>
      <c r="C179" s="615"/>
      <c r="D179" s="615"/>
      <c r="E179" s="615"/>
      <c r="F179" s="615"/>
      <c r="G179" s="615"/>
      <c r="H179" s="615"/>
      <c r="I179" s="615"/>
      <c r="J179" s="615"/>
      <c r="K179" s="615"/>
      <c r="L179" s="616"/>
      <c r="M179" s="10"/>
    </row>
    <row r="180" spans="2:19" hidden="1" x14ac:dyDescent="0.25">
      <c r="B180" s="591" t="str">
        <f>D$30</f>
        <v>unités</v>
      </c>
      <c r="C180" s="589"/>
      <c r="D180" s="589"/>
      <c r="E180" s="140"/>
      <c r="F180" s="140"/>
      <c r="G180" s="140"/>
      <c r="H180" s="140"/>
      <c r="I180" s="140"/>
      <c r="J180" s="140"/>
      <c r="K180" s="140"/>
      <c r="L180" s="141"/>
      <c r="M180" s="10"/>
    </row>
    <row r="181" spans="2:19" hidden="1" x14ac:dyDescent="0.25">
      <c r="B181" s="591" t="str">
        <f>D$31</f>
        <v>valeur d'achat nette rendue (CAD)</v>
      </c>
      <c r="C181" s="589"/>
      <c r="D181" s="589"/>
      <c r="E181" s="140"/>
      <c r="F181" s="140"/>
      <c r="G181" s="140"/>
      <c r="H181" s="140"/>
      <c r="I181" s="140"/>
      <c r="J181" s="140"/>
      <c r="K181" s="140"/>
      <c r="L181" s="141"/>
      <c r="M181" s="10"/>
    </row>
    <row r="182" spans="2:19" hidden="1" x14ac:dyDescent="0.25">
      <c r="B182" s="591" t="str">
        <f>D$32</f>
        <v>$ / unité</v>
      </c>
      <c r="C182" s="589"/>
      <c r="D182" s="589"/>
      <c r="E182" s="159" t="str">
        <f t="shared" ref="E182:L182" si="36">IF(E180=0,"-",E181/E180)</f>
        <v>-</v>
      </c>
      <c r="F182" s="159" t="str">
        <f t="shared" si="36"/>
        <v>-</v>
      </c>
      <c r="G182" s="159" t="str">
        <f t="shared" si="36"/>
        <v>-</v>
      </c>
      <c r="H182" s="159" t="str">
        <f t="shared" si="36"/>
        <v>-</v>
      </c>
      <c r="I182" s="159" t="str">
        <f t="shared" si="36"/>
        <v>-</v>
      </c>
      <c r="J182" s="159" t="str">
        <f t="shared" si="36"/>
        <v>-</v>
      </c>
      <c r="K182" s="159" t="str">
        <f t="shared" si="36"/>
        <v>-</v>
      </c>
      <c r="L182" s="160" t="str">
        <f t="shared" si="36"/>
        <v>-</v>
      </c>
      <c r="M182" s="10"/>
    </row>
    <row r="183" spans="2:19" hidden="1" x14ac:dyDescent="0.25">
      <c r="B183" s="611" t="str">
        <f>IF(Intro!$G$22="English",Variables!B37,Variables!C37)</f>
        <v>BMP8</v>
      </c>
      <c r="C183" s="612"/>
      <c r="D183" s="612"/>
      <c r="E183" s="612"/>
      <c r="F183" s="612"/>
      <c r="G183" s="612"/>
      <c r="H183" s="612"/>
      <c r="I183" s="612"/>
      <c r="J183" s="612"/>
      <c r="K183" s="612"/>
      <c r="L183" s="613"/>
      <c r="M183" s="10"/>
    </row>
    <row r="184" spans="2:19" hidden="1" x14ac:dyDescent="0.25">
      <c r="B184" s="614"/>
      <c r="C184" s="615"/>
      <c r="D184" s="615"/>
      <c r="E184" s="615"/>
      <c r="F184" s="615"/>
      <c r="G184" s="615"/>
      <c r="H184" s="615"/>
      <c r="I184" s="615"/>
      <c r="J184" s="615"/>
      <c r="K184" s="615"/>
      <c r="L184" s="616"/>
      <c r="M184" s="10"/>
    </row>
    <row r="185" spans="2:19" hidden="1" x14ac:dyDescent="0.25">
      <c r="B185" s="591" t="str">
        <f>D$30</f>
        <v>unités</v>
      </c>
      <c r="C185" s="589"/>
      <c r="D185" s="589"/>
      <c r="E185" s="140"/>
      <c r="F185" s="140"/>
      <c r="G185" s="140"/>
      <c r="H185" s="140"/>
      <c r="I185" s="140"/>
      <c r="J185" s="140"/>
      <c r="K185" s="140"/>
      <c r="L185" s="141"/>
      <c r="M185" s="10"/>
    </row>
    <row r="186" spans="2:19" hidden="1" x14ac:dyDescent="0.25">
      <c r="B186" s="591" t="str">
        <f>D$31</f>
        <v>valeur d'achat nette rendue (CAD)</v>
      </c>
      <c r="C186" s="589"/>
      <c r="D186" s="589"/>
      <c r="E186" s="140"/>
      <c r="F186" s="140"/>
      <c r="G186" s="140"/>
      <c r="H186" s="140"/>
      <c r="I186" s="140"/>
      <c r="J186" s="140"/>
      <c r="K186" s="140"/>
      <c r="L186" s="141"/>
      <c r="M186" s="10"/>
    </row>
    <row r="187" spans="2:19" hidden="1" x14ac:dyDescent="0.25">
      <c r="B187" s="591" t="str">
        <f>D$32</f>
        <v>$ / unité</v>
      </c>
      <c r="C187" s="589"/>
      <c r="D187" s="589"/>
      <c r="E187" s="159" t="str">
        <f t="shared" ref="E187:L187" si="37">IF(E185=0,"-",E186/E185)</f>
        <v>-</v>
      </c>
      <c r="F187" s="159" t="str">
        <f t="shared" si="37"/>
        <v>-</v>
      </c>
      <c r="G187" s="159" t="str">
        <f t="shared" si="37"/>
        <v>-</v>
      </c>
      <c r="H187" s="159" t="str">
        <f t="shared" si="37"/>
        <v>-</v>
      </c>
      <c r="I187" s="159" t="str">
        <f t="shared" si="37"/>
        <v>-</v>
      </c>
      <c r="J187" s="159" t="str">
        <f t="shared" si="37"/>
        <v>-</v>
      </c>
      <c r="K187" s="159" t="str">
        <f t="shared" si="37"/>
        <v>-</v>
      </c>
      <c r="L187" s="160" t="str">
        <f t="shared" si="37"/>
        <v>-</v>
      </c>
      <c r="M187" s="10"/>
    </row>
    <row r="188" spans="2:19" x14ac:dyDescent="0.25">
      <c r="B188" s="209"/>
      <c r="C188" s="210"/>
      <c r="D188" s="210"/>
      <c r="E188" s="29"/>
      <c r="F188" s="29"/>
      <c r="G188" s="29"/>
      <c r="H188" s="29"/>
      <c r="I188" s="29"/>
      <c r="J188" s="29"/>
      <c r="K188" s="29"/>
      <c r="L188" s="30"/>
      <c r="M188" s="10"/>
    </row>
    <row r="189" spans="2:19" ht="14.1" customHeight="1" x14ac:dyDescent="0.25">
      <c r="B189" s="366" t="str">
        <f>IF(Intro!$G$22="English",O189,P189)</f>
        <v>Dans le tableau ci-dessous, « Erreur » signifie que les importations totales des produits de référence de votre entreprise dépassent les importations totales de votre entreprise pour cette période. Par conséquent, veuillez modifier les données ci-dessus si nécessaire.</v>
      </c>
      <c r="C189" s="367"/>
      <c r="D189" s="367"/>
      <c r="E189" s="367"/>
      <c r="F189" s="367"/>
      <c r="G189" s="367"/>
      <c r="H189" s="367"/>
      <c r="I189" s="367"/>
      <c r="J189" s="367"/>
      <c r="K189" s="367"/>
      <c r="L189" s="368"/>
      <c r="M189" s="10"/>
      <c r="O189" s="10" t="s">
        <v>366</v>
      </c>
      <c r="P189" s="10" t="s">
        <v>367</v>
      </c>
      <c r="S189" s="39"/>
    </row>
    <row r="190" spans="2:19" x14ac:dyDescent="0.25">
      <c r="B190" s="366"/>
      <c r="C190" s="367"/>
      <c r="D190" s="367"/>
      <c r="E190" s="367"/>
      <c r="F190" s="367"/>
      <c r="G190" s="367"/>
      <c r="H190" s="367"/>
      <c r="I190" s="367"/>
      <c r="J190" s="367"/>
      <c r="K190" s="367"/>
      <c r="L190" s="368"/>
      <c r="M190" s="10"/>
      <c r="S190" s="39"/>
    </row>
    <row r="191" spans="2:19" x14ac:dyDescent="0.25">
      <c r="B191" s="209"/>
      <c r="C191" s="210"/>
      <c r="D191" s="210"/>
      <c r="E191" s="29"/>
      <c r="F191" s="29"/>
      <c r="G191" s="29"/>
      <c r="H191" s="29"/>
      <c r="I191" s="29"/>
      <c r="J191" s="29"/>
      <c r="K191" s="29"/>
      <c r="L191" s="30"/>
      <c r="M191" s="10"/>
      <c r="S191" s="39"/>
    </row>
    <row r="192" spans="2:19" x14ac:dyDescent="0.25">
      <c r="B192" s="209"/>
      <c r="C192" s="210"/>
      <c r="D192" s="35"/>
      <c r="E192" s="10"/>
      <c r="F192" s="213">
        <f>F137</f>
        <v>2024</v>
      </c>
      <c r="G192" s="213">
        <f t="shared" ref="G192" si="38">G137</f>
        <v>2025</v>
      </c>
      <c r="H192" s="29"/>
      <c r="J192" s="174"/>
      <c r="K192" s="174"/>
      <c r="L192" s="175"/>
      <c r="M192" s="10"/>
    </row>
    <row r="193" spans="1:16" x14ac:dyDescent="0.25">
      <c r="B193" s="403" t="str">
        <f>Variables!D62</f>
        <v>Vérification</v>
      </c>
      <c r="C193" s="589" t="str">
        <f>B150</f>
        <v>unités</v>
      </c>
      <c r="D193" s="589"/>
      <c r="E193" s="589"/>
      <c r="F193" s="143" t="str">
        <f>IF(SUM(E150:H150,E155:H155,E160:H160,E165:H165,E170:H170,E175:H175,E180:H180,E185:H185)&gt;H30,Variables!$D$63,Variables!$D$64)</f>
        <v>Correct</v>
      </c>
      <c r="G193" s="143" t="str">
        <f>IF(SUM(I150:L150,I155:L155,I160:L160,I165:L165,I170:L170,I175:L175,I180:L180,I185:L185)&gt;I30,Variables!$D$63,Variables!$D$64)</f>
        <v>Correct</v>
      </c>
      <c r="H193" s="29"/>
      <c r="J193" s="91"/>
      <c r="K193" s="91"/>
      <c r="L193" s="72"/>
      <c r="M193" s="10"/>
    </row>
    <row r="194" spans="1:16" x14ac:dyDescent="0.25">
      <c r="B194" s="403"/>
      <c r="C194" s="589" t="str">
        <f>B151</f>
        <v>valeur d'achat nette rendue (CAD)</v>
      </c>
      <c r="D194" s="589"/>
      <c r="E194" s="589"/>
      <c r="F194" s="143" t="str">
        <f>IF(SUM(E151:H151,E156:H156,E161:H161,E166:H166,E171:H171,E176:H176,E181:H181,E186:H186)&gt;H31,Variables!$D$63,Variables!$D$64)</f>
        <v>Correct</v>
      </c>
      <c r="G194" s="143" t="str">
        <f>IF(SUM(I151:L151,I156:L156,I161:L161,I166:L166,I171:L171,I176:L176,I181:L181,I186:L186)&gt;I31,Variables!$D$63,Variables!$D$64)</f>
        <v>Correct</v>
      </c>
      <c r="H194" s="29"/>
      <c r="J194" s="91"/>
      <c r="K194" s="91"/>
      <c r="L194" s="72"/>
      <c r="M194" s="10"/>
    </row>
    <row r="195" spans="1:16" x14ac:dyDescent="0.25">
      <c r="B195" s="73"/>
      <c r="C195" s="85"/>
      <c r="D195" s="85"/>
      <c r="E195" s="85"/>
      <c r="F195" s="85"/>
      <c r="G195" s="85"/>
      <c r="H195" s="85"/>
      <c r="I195" s="85"/>
      <c r="J195" s="85"/>
      <c r="K195" s="85"/>
      <c r="L195" s="86"/>
      <c r="M195" s="10"/>
    </row>
    <row r="196" spans="1:16" s="171" customFormat="1" x14ac:dyDescent="0.25">
      <c r="A196" s="7"/>
      <c r="B196" s="94"/>
      <c r="C196" s="94"/>
      <c r="D196" s="92"/>
      <c r="E196" s="93"/>
      <c r="F196" s="93"/>
      <c r="G196" s="93"/>
      <c r="H196" s="93"/>
      <c r="I196" s="93"/>
      <c r="J196" s="93"/>
      <c r="K196" s="93"/>
      <c r="L196" s="93"/>
      <c r="M196" s="74"/>
    </row>
    <row r="197" spans="1:16" x14ac:dyDescent="0.25">
      <c r="B197" s="369" t="str">
        <f>IF(Intro!$G$22="English",O197,P197)</f>
        <v>VENTES AU CANADA D'IMPORTATIONS DE PRODUITS DE RÉFÉRENCE</v>
      </c>
      <c r="C197" s="370"/>
      <c r="D197" s="370"/>
      <c r="E197" s="370"/>
      <c r="F197" s="370"/>
      <c r="G197" s="370"/>
      <c r="H197" s="370"/>
      <c r="I197" s="370"/>
      <c r="J197" s="370"/>
      <c r="K197" s="370"/>
      <c r="L197" s="371"/>
      <c r="M197" s="10"/>
      <c r="O197" s="106" t="s">
        <v>337</v>
      </c>
      <c r="P197" s="106" t="s">
        <v>401</v>
      </c>
    </row>
    <row r="198" spans="1:16" x14ac:dyDescent="0.25">
      <c r="B198" s="505" t="s">
        <v>17</v>
      </c>
      <c r="C198" s="506"/>
      <c r="D198" s="506"/>
      <c r="E198" s="506"/>
      <c r="F198" s="506"/>
      <c r="G198" s="506"/>
      <c r="H198" s="506"/>
      <c r="I198" s="506"/>
      <c r="J198" s="506"/>
      <c r="K198" s="506"/>
      <c r="L198" s="507"/>
      <c r="M198" s="10"/>
    </row>
    <row r="199" spans="1:16" x14ac:dyDescent="0.25">
      <c r="B199" s="16"/>
      <c r="C199" s="35"/>
      <c r="D199" s="35"/>
      <c r="E199" s="36"/>
      <c r="F199" s="36"/>
      <c r="G199" s="36"/>
      <c r="H199" s="36"/>
      <c r="I199" s="36"/>
      <c r="J199" s="36"/>
      <c r="K199" s="36"/>
      <c r="L199" s="17"/>
      <c r="M199" s="10"/>
    </row>
    <row r="200" spans="1:16" x14ac:dyDescent="0.25">
      <c r="B200" s="366" t="str">
        <f>IF(Intro!$G$22="English",O200,P200)</f>
        <v>Indiquez le volume et la valeur des ventes d'importations au Canada pour chaque produit de référence :</v>
      </c>
      <c r="C200" s="367"/>
      <c r="D200" s="367"/>
      <c r="E200" s="367"/>
      <c r="F200" s="367"/>
      <c r="G200" s="367"/>
      <c r="H200" s="367"/>
      <c r="I200" s="367"/>
      <c r="J200" s="367"/>
      <c r="K200" s="367"/>
      <c r="L200" s="368"/>
      <c r="M200" s="10"/>
      <c r="O200" s="18" t="s">
        <v>170</v>
      </c>
      <c r="P200" s="10" t="s">
        <v>400</v>
      </c>
    </row>
    <row r="201" spans="1:16" x14ac:dyDescent="0.25">
      <c r="B201" s="366" t="str">
        <f>Pro!B22</f>
        <v>Note - Ne répondez à cette question que si votre entreprise a vendu les marchandises du 1er janvier 2023 au 31 décembre 2025.</v>
      </c>
      <c r="C201" s="367"/>
      <c r="D201" s="367"/>
      <c r="E201" s="367"/>
      <c r="F201" s="367"/>
      <c r="G201" s="367"/>
      <c r="H201" s="367"/>
      <c r="I201" s="367"/>
      <c r="J201" s="367"/>
      <c r="K201" s="367"/>
      <c r="L201" s="368"/>
      <c r="M201" s="10"/>
      <c r="O201" s="18"/>
    </row>
    <row r="202" spans="1:16" x14ac:dyDescent="0.25">
      <c r="B202" s="209"/>
      <c r="C202" s="210"/>
      <c r="D202" s="35"/>
      <c r="E202" s="36"/>
      <c r="F202" s="36"/>
      <c r="G202" s="36"/>
      <c r="H202" s="36"/>
      <c r="I202" s="36"/>
      <c r="J202" s="36"/>
      <c r="K202" s="36"/>
      <c r="L202" s="17"/>
      <c r="M202" s="10"/>
      <c r="O202" s="18"/>
    </row>
    <row r="203" spans="1:16" x14ac:dyDescent="0.25">
      <c r="B203" s="617"/>
      <c r="C203" s="618"/>
      <c r="D203" s="619"/>
      <c r="E203" s="213" t="str">
        <f>E147</f>
        <v>T1 - 2024</v>
      </c>
      <c r="F203" s="213" t="str">
        <f t="shared" ref="F203:L203" si="39">F147</f>
        <v>T2 - 2024</v>
      </c>
      <c r="G203" s="213" t="str">
        <f t="shared" si="39"/>
        <v>T3 - 2024</v>
      </c>
      <c r="H203" s="213" t="str">
        <f t="shared" si="39"/>
        <v>T4 - 2024</v>
      </c>
      <c r="I203" s="213" t="str">
        <f t="shared" si="39"/>
        <v>T1 - 2025</v>
      </c>
      <c r="J203" s="213" t="str">
        <f t="shared" si="39"/>
        <v>T2 - 2025</v>
      </c>
      <c r="K203" s="213" t="str">
        <f t="shared" si="39"/>
        <v>T3 - 2025</v>
      </c>
      <c r="L203" s="214" t="str">
        <f t="shared" si="39"/>
        <v>T4 - 2025</v>
      </c>
      <c r="M203" s="10"/>
      <c r="O203" s="18"/>
    </row>
    <row r="204" spans="1:16" x14ac:dyDescent="0.25">
      <c r="B204" s="611" t="str">
        <f>B148</f>
        <v>Les carrosseries de camions réfrigérées, sans les frigorífiques ni chauffage - 10 à 18pi</v>
      </c>
      <c r="C204" s="612"/>
      <c r="D204" s="612"/>
      <c r="E204" s="612"/>
      <c r="F204" s="612"/>
      <c r="G204" s="612"/>
      <c r="H204" s="612"/>
      <c r="I204" s="612"/>
      <c r="J204" s="612"/>
      <c r="K204" s="612"/>
      <c r="L204" s="613"/>
      <c r="M204" s="10"/>
    </row>
    <row r="205" spans="1:16" x14ac:dyDescent="0.25">
      <c r="B205" s="614"/>
      <c r="C205" s="615"/>
      <c r="D205" s="615"/>
      <c r="E205" s="615"/>
      <c r="F205" s="615"/>
      <c r="G205" s="615"/>
      <c r="H205" s="615"/>
      <c r="I205" s="615"/>
      <c r="J205" s="615"/>
      <c r="K205" s="615"/>
      <c r="L205" s="616"/>
      <c r="M205" s="10"/>
    </row>
    <row r="206" spans="1:16" x14ac:dyDescent="0.25">
      <c r="B206" s="591" t="str">
        <f>D$58</f>
        <v>unités</v>
      </c>
      <c r="C206" s="589"/>
      <c r="D206" s="589"/>
      <c r="E206" s="140"/>
      <c r="F206" s="140"/>
      <c r="G206" s="140"/>
      <c r="H206" s="140"/>
      <c r="I206" s="140"/>
      <c r="J206" s="140"/>
      <c r="K206" s="140"/>
      <c r="L206" s="141"/>
      <c r="M206" s="10"/>
    </row>
    <row r="207" spans="1:16" x14ac:dyDescent="0.25">
      <c r="B207" s="591" t="str">
        <f>D$59</f>
        <v>valeur de vente nette rendue (CAD)</v>
      </c>
      <c r="C207" s="589"/>
      <c r="D207" s="589"/>
      <c r="E207" s="140"/>
      <c r="F207" s="140"/>
      <c r="G207" s="140"/>
      <c r="H207" s="140"/>
      <c r="I207" s="140"/>
      <c r="J207" s="140"/>
      <c r="K207" s="140"/>
      <c r="L207" s="141"/>
      <c r="M207" s="10"/>
    </row>
    <row r="208" spans="1:16" x14ac:dyDescent="0.25">
      <c r="B208" s="591" t="str">
        <f>D$60</f>
        <v>$ / unité</v>
      </c>
      <c r="C208" s="589"/>
      <c r="D208" s="589"/>
      <c r="E208" s="159" t="str">
        <f t="shared" ref="E208:L208" si="40">IF(E206=0,"-",E207/E206)</f>
        <v>-</v>
      </c>
      <c r="F208" s="159" t="str">
        <f t="shared" si="40"/>
        <v>-</v>
      </c>
      <c r="G208" s="159" t="str">
        <f t="shared" si="40"/>
        <v>-</v>
      </c>
      <c r="H208" s="159" t="str">
        <f t="shared" si="40"/>
        <v>-</v>
      </c>
      <c r="I208" s="159" t="str">
        <f t="shared" si="40"/>
        <v>-</v>
      </c>
      <c r="J208" s="159" t="str">
        <f t="shared" si="40"/>
        <v>-</v>
      </c>
      <c r="K208" s="159" t="str">
        <f t="shared" si="40"/>
        <v>-</v>
      </c>
      <c r="L208" s="160" t="str">
        <f t="shared" si="40"/>
        <v>-</v>
      </c>
      <c r="M208" s="10"/>
    </row>
    <row r="209" spans="2:13" x14ac:dyDescent="0.25">
      <c r="B209" s="611" t="str">
        <f>B153</f>
        <v>Les carrosseries de camions réfrigérées, sans les frigorífiques ni chauffage - 20 à 24pi</v>
      </c>
      <c r="C209" s="612"/>
      <c r="D209" s="612"/>
      <c r="E209" s="612"/>
      <c r="F209" s="612"/>
      <c r="G209" s="612"/>
      <c r="H209" s="612"/>
      <c r="I209" s="612"/>
      <c r="J209" s="612"/>
      <c r="K209" s="612"/>
      <c r="L209" s="613"/>
      <c r="M209" s="10"/>
    </row>
    <row r="210" spans="2:13" x14ac:dyDescent="0.25">
      <c r="B210" s="614"/>
      <c r="C210" s="615"/>
      <c r="D210" s="615"/>
      <c r="E210" s="615"/>
      <c r="F210" s="615"/>
      <c r="G210" s="615"/>
      <c r="H210" s="615"/>
      <c r="I210" s="615"/>
      <c r="J210" s="615"/>
      <c r="K210" s="615"/>
      <c r="L210" s="616"/>
      <c r="M210" s="10"/>
    </row>
    <row r="211" spans="2:13" x14ac:dyDescent="0.25">
      <c r="B211" s="591" t="str">
        <f>D$58</f>
        <v>unités</v>
      </c>
      <c r="C211" s="589"/>
      <c r="D211" s="589"/>
      <c r="E211" s="140"/>
      <c r="F211" s="140"/>
      <c r="G211" s="140"/>
      <c r="H211" s="140"/>
      <c r="I211" s="140"/>
      <c r="J211" s="140"/>
      <c r="K211" s="140"/>
      <c r="L211" s="141"/>
      <c r="M211" s="10"/>
    </row>
    <row r="212" spans="2:13" x14ac:dyDescent="0.25">
      <c r="B212" s="591" t="str">
        <f>D$59</f>
        <v>valeur de vente nette rendue (CAD)</v>
      </c>
      <c r="C212" s="589"/>
      <c r="D212" s="589"/>
      <c r="E212" s="140"/>
      <c r="F212" s="140"/>
      <c r="G212" s="140"/>
      <c r="H212" s="140"/>
      <c r="I212" s="140"/>
      <c r="J212" s="140"/>
      <c r="K212" s="140"/>
      <c r="L212" s="141"/>
      <c r="M212" s="10"/>
    </row>
    <row r="213" spans="2:13" x14ac:dyDescent="0.25">
      <c r="B213" s="591" t="str">
        <f>D$60</f>
        <v>$ / unité</v>
      </c>
      <c r="C213" s="589"/>
      <c r="D213" s="589"/>
      <c r="E213" s="159" t="str">
        <f>IF(E211=0,"-",E212/E211)</f>
        <v>-</v>
      </c>
      <c r="F213" s="159" t="str">
        <f t="shared" ref="F213:L213" si="41">IF(F211=0,"-",F212/F211)</f>
        <v>-</v>
      </c>
      <c r="G213" s="159" t="str">
        <f t="shared" si="41"/>
        <v>-</v>
      </c>
      <c r="H213" s="159" t="str">
        <f t="shared" si="41"/>
        <v>-</v>
      </c>
      <c r="I213" s="159" t="str">
        <f t="shared" si="41"/>
        <v>-</v>
      </c>
      <c r="J213" s="159" t="str">
        <f t="shared" si="41"/>
        <v>-</v>
      </c>
      <c r="K213" s="159" t="str">
        <f t="shared" si="41"/>
        <v>-</v>
      </c>
      <c r="L213" s="160" t="str">
        <f t="shared" si="41"/>
        <v>-</v>
      </c>
      <c r="M213" s="10"/>
    </row>
    <row r="214" spans="2:13" x14ac:dyDescent="0.25">
      <c r="B214" s="611" t="str">
        <f>B158</f>
        <v>Les carrosseries de camions réfrigérées, sans les frigorífiques ni chauffage - 26 à 30pi</v>
      </c>
      <c r="C214" s="612"/>
      <c r="D214" s="612"/>
      <c r="E214" s="612"/>
      <c r="F214" s="612"/>
      <c r="G214" s="612"/>
      <c r="H214" s="612"/>
      <c r="I214" s="612"/>
      <c r="J214" s="612"/>
      <c r="K214" s="612"/>
      <c r="L214" s="613"/>
      <c r="M214" s="10"/>
    </row>
    <row r="215" spans="2:13" x14ac:dyDescent="0.25">
      <c r="B215" s="614"/>
      <c r="C215" s="615"/>
      <c r="D215" s="615"/>
      <c r="E215" s="615"/>
      <c r="F215" s="615"/>
      <c r="G215" s="615"/>
      <c r="H215" s="615"/>
      <c r="I215" s="615"/>
      <c r="J215" s="615"/>
      <c r="K215" s="615"/>
      <c r="L215" s="616"/>
      <c r="M215" s="10"/>
    </row>
    <row r="216" spans="2:13" x14ac:dyDescent="0.25">
      <c r="B216" s="591" t="str">
        <f>D$58</f>
        <v>unités</v>
      </c>
      <c r="C216" s="589"/>
      <c r="D216" s="589"/>
      <c r="E216" s="140"/>
      <c r="F216" s="140"/>
      <c r="G216" s="140"/>
      <c r="H216" s="140"/>
      <c r="I216" s="140"/>
      <c r="J216" s="140"/>
      <c r="K216" s="140"/>
      <c r="L216" s="141"/>
      <c r="M216" s="10"/>
    </row>
    <row r="217" spans="2:13" x14ac:dyDescent="0.25">
      <c r="B217" s="591" t="str">
        <f>D$59</f>
        <v>valeur de vente nette rendue (CAD)</v>
      </c>
      <c r="C217" s="589"/>
      <c r="D217" s="589"/>
      <c r="E217" s="140"/>
      <c r="F217" s="140"/>
      <c r="G217" s="140"/>
      <c r="H217" s="140"/>
      <c r="I217" s="140"/>
      <c r="J217" s="140"/>
      <c r="K217" s="140"/>
      <c r="L217" s="141"/>
      <c r="M217" s="10"/>
    </row>
    <row r="218" spans="2:13" x14ac:dyDescent="0.25">
      <c r="B218" s="591" t="str">
        <f>D$60</f>
        <v>$ / unité</v>
      </c>
      <c r="C218" s="589"/>
      <c r="D218" s="589"/>
      <c r="E218" s="159" t="str">
        <f>IF(E216=0,"-",E217/E216)</f>
        <v>-</v>
      </c>
      <c r="F218" s="159" t="str">
        <f t="shared" ref="F218:L218" si="42">IF(F216=0,"-",F217/F216)</f>
        <v>-</v>
      </c>
      <c r="G218" s="159" t="str">
        <f t="shared" si="42"/>
        <v>-</v>
      </c>
      <c r="H218" s="159" t="str">
        <f t="shared" si="42"/>
        <v>-</v>
      </c>
      <c r="I218" s="159" t="str">
        <f t="shared" si="42"/>
        <v>-</v>
      </c>
      <c r="J218" s="159" t="str">
        <f t="shared" si="42"/>
        <v>-</v>
      </c>
      <c r="K218" s="159" t="str">
        <f t="shared" si="42"/>
        <v>-</v>
      </c>
      <c r="L218" s="160" t="str">
        <f t="shared" si="42"/>
        <v>-</v>
      </c>
      <c r="M218" s="10"/>
    </row>
    <row r="219" spans="2:13" x14ac:dyDescent="0.25">
      <c r="B219" s="611" t="str">
        <f>B163</f>
        <v>Les carrosseries des fourgons secs, sans les frigorífiques ni chauffage - 10 à 18pi</v>
      </c>
      <c r="C219" s="612"/>
      <c r="D219" s="612"/>
      <c r="E219" s="612"/>
      <c r="F219" s="612"/>
      <c r="G219" s="612"/>
      <c r="H219" s="612"/>
      <c r="I219" s="612"/>
      <c r="J219" s="612"/>
      <c r="K219" s="612"/>
      <c r="L219" s="613"/>
      <c r="M219" s="10"/>
    </row>
    <row r="220" spans="2:13" x14ac:dyDescent="0.25">
      <c r="B220" s="614"/>
      <c r="C220" s="615"/>
      <c r="D220" s="615"/>
      <c r="E220" s="615"/>
      <c r="F220" s="615"/>
      <c r="G220" s="615"/>
      <c r="H220" s="615"/>
      <c r="I220" s="615"/>
      <c r="J220" s="615"/>
      <c r="K220" s="615"/>
      <c r="L220" s="616"/>
      <c r="M220" s="10"/>
    </row>
    <row r="221" spans="2:13" x14ac:dyDescent="0.25">
      <c r="B221" s="591" t="str">
        <f>D$58</f>
        <v>unités</v>
      </c>
      <c r="C221" s="589"/>
      <c r="D221" s="589"/>
      <c r="E221" s="140"/>
      <c r="F221" s="140"/>
      <c r="G221" s="140"/>
      <c r="H221" s="140"/>
      <c r="I221" s="140"/>
      <c r="J221" s="140"/>
      <c r="K221" s="140"/>
      <c r="L221" s="141"/>
      <c r="M221" s="10"/>
    </row>
    <row r="222" spans="2:13" x14ac:dyDescent="0.25">
      <c r="B222" s="591" t="str">
        <f>D$59</f>
        <v>valeur de vente nette rendue (CAD)</v>
      </c>
      <c r="C222" s="589"/>
      <c r="D222" s="589"/>
      <c r="E222" s="140"/>
      <c r="F222" s="140"/>
      <c r="G222" s="140"/>
      <c r="H222" s="140"/>
      <c r="I222" s="140"/>
      <c r="J222" s="140"/>
      <c r="K222" s="140"/>
      <c r="L222" s="141"/>
      <c r="M222" s="10"/>
    </row>
    <row r="223" spans="2:13" x14ac:dyDescent="0.25">
      <c r="B223" s="591" t="str">
        <f>D$60</f>
        <v>$ / unité</v>
      </c>
      <c r="C223" s="589"/>
      <c r="D223" s="589"/>
      <c r="E223" s="159" t="str">
        <f>IF(E221=0,"-",E222/E221)</f>
        <v>-</v>
      </c>
      <c r="F223" s="159" t="str">
        <f t="shared" ref="F223:L223" si="43">IF(F221=0,"-",F222/F221)</f>
        <v>-</v>
      </c>
      <c r="G223" s="159" t="str">
        <f t="shared" si="43"/>
        <v>-</v>
      </c>
      <c r="H223" s="159" t="str">
        <f t="shared" si="43"/>
        <v>-</v>
      </c>
      <c r="I223" s="159" t="str">
        <f t="shared" si="43"/>
        <v>-</v>
      </c>
      <c r="J223" s="159" t="str">
        <f t="shared" si="43"/>
        <v>-</v>
      </c>
      <c r="K223" s="159" t="str">
        <f t="shared" si="43"/>
        <v>-</v>
      </c>
      <c r="L223" s="160" t="str">
        <f t="shared" si="43"/>
        <v>-</v>
      </c>
      <c r="M223" s="10"/>
    </row>
    <row r="224" spans="2:13" x14ac:dyDescent="0.25">
      <c r="B224" s="611" t="str">
        <f>B168</f>
        <v>Les carrosseries des fourgons secs, sans les frigorífiques ni chauffage - 20 à 24pi</v>
      </c>
      <c r="C224" s="612"/>
      <c r="D224" s="612"/>
      <c r="E224" s="612"/>
      <c r="F224" s="612"/>
      <c r="G224" s="612"/>
      <c r="H224" s="612"/>
      <c r="I224" s="612"/>
      <c r="J224" s="612"/>
      <c r="K224" s="612"/>
      <c r="L224" s="613"/>
      <c r="M224" s="10"/>
    </row>
    <row r="225" spans="2:13" x14ac:dyDescent="0.25">
      <c r="B225" s="614"/>
      <c r="C225" s="615"/>
      <c r="D225" s="615"/>
      <c r="E225" s="615"/>
      <c r="F225" s="615"/>
      <c r="G225" s="615"/>
      <c r="H225" s="615"/>
      <c r="I225" s="615"/>
      <c r="J225" s="615"/>
      <c r="K225" s="615"/>
      <c r="L225" s="616"/>
      <c r="M225" s="10"/>
    </row>
    <row r="226" spans="2:13" x14ac:dyDescent="0.25">
      <c r="B226" s="591" t="str">
        <f>D$58</f>
        <v>unités</v>
      </c>
      <c r="C226" s="589"/>
      <c r="D226" s="589"/>
      <c r="E226" s="140"/>
      <c r="F226" s="140"/>
      <c r="G226" s="140"/>
      <c r="H226" s="140"/>
      <c r="I226" s="140"/>
      <c r="J226" s="140"/>
      <c r="K226" s="140"/>
      <c r="L226" s="141"/>
      <c r="M226" s="10"/>
    </row>
    <row r="227" spans="2:13" x14ac:dyDescent="0.25">
      <c r="B227" s="591" t="str">
        <f>D$59</f>
        <v>valeur de vente nette rendue (CAD)</v>
      </c>
      <c r="C227" s="589"/>
      <c r="D227" s="589"/>
      <c r="E227" s="140"/>
      <c r="F227" s="140"/>
      <c r="G227" s="140"/>
      <c r="H227" s="140"/>
      <c r="I227" s="140"/>
      <c r="J227" s="140"/>
      <c r="K227" s="140"/>
      <c r="L227" s="141"/>
      <c r="M227" s="10"/>
    </row>
    <row r="228" spans="2:13" x14ac:dyDescent="0.25">
      <c r="B228" s="591" t="str">
        <f>D$60</f>
        <v>$ / unité</v>
      </c>
      <c r="C228" s="589"/>
      <c r="D228" s="589"/>
      <c r="E228" s="159" t="str">
        <f>IF(E226=0,"-",E227/E226)</f>
        <v>-</v>
      </c>
      <c r="F228" s="159" t="str">
        <f t="shared" ref="F228:L228" si="44">IF(F226=0,"-",F227/F226)</f>
        <v>-</v>
      </c>
      <c r="G228" s="159" t="str">
        <f t="shared" si="44"/>
        <v>-</v>
      </c>
      <c r="H228" s="159" t="str">
        <f t="shared" si="44"/>
        <v>-</v>
      </c>
      <c r="I228" s="159" t="str">
        <f t="shared" si="44"/>
        <v>-</v>
      </c>
      <c r="J228" s="159" t="str">
        <f t="shared" si="44"/>
        <v>-</v>
      </c>
      <c r="K228" s="159" t="str">
        <f t="shared" si="44"/>
        <v>-</v>
      </c>
      <c r="L228" s="160" t="str">
        <f t="shared" si="44"/>
        <v>-</v>
      </c>
      <c r="M228" s="10"/>
    </row>
    <row r="229" spans="2:13" x14ac:dyDescent="0.25">
      <c r="B229" s="611" t="str">
        <f>B173</f>
        <v>Les carrosseries des fourgons secs, sans les frigorífiques ni chauffage - 26 à 30pi</v>
      </c>
      <c r="C229" s="612"/>
      <c r="D229" s="612"/>
      <c r="E229" s="612"/>
      <c r="F229" s="612"/>
      <c r="G229" s="612"/>
      <c r="H229" s="612"/>
      <c r="I229" s="612"/>
      <c r="J229" s="612"/>
      <c r="K229" s="612"/>
      <c r="L229" s="613"/>
      <c r="M229" s="10"/>
    </row>
    <row r="230" spans="2:13" x14ac:dyDescent="0.25">
      <c r="B230" s="614"/>
      <c r="C230" s="615"/>
      <c r="D230" s="615"/>
      <c r="E230" s="615"/>
      <c r="F230" s="615"/>
      <c r="G230" s="615"/>
      <c r="H230" s="615"/>
      <c r="I230" s="615"/>
      <c r="J230" s="615"/>
      <c r="K230" s="615"/>
      <c r="L230" s="616"/>
      <c r="M230" s="10"/>
    </row>
    <row r="231" spans="2:13" x14ac:dyDescent="0.25">
      <c r="B231" s="591" t="str">
        <f>D$58</f>
        <v>unités</v>
      </c>
      <c r="C231" s="589"/>
      <c r="D231" s="589"/>
      <c r="E231" s="140"/>
      <c r="F231" s="140"/>
      <c r="G231" s="140"/>
      <c r="H231" s="140"/>
      <c r="I231" s="140"/>
      <c r="J231" s="140"/>
      <c r="K231" s="140"/>
      <c r="L231" s="141"/>
      <c r="M231" s="10"/>
    </row>
    <row r="232" spans="2:13" x14ac:dyDescent="0.25">
      <c r="B232" s="591" t="str">
        <f>D$59</f>
        <v>valeur de vente nette rendue (CAD)</v>
      </c>
      <c r="C232" s="589"/>
      <c r="D232" s="589"/>
      <c r="E232" s="140"/>
      <c r="F232" s="140"/>
      <c r="G232" s="140"/>
      <c r="H232" s="140"/>
      <c r="I232" s="140"/>
      <c r="J232" s="140"/>
      <c r="K232" s="140"/>
      <c r="L232" s="141"/>
      <c r="M232" s="10"/>
    </row>
    <row r="233" spans="2:13" x14ac:dyDescent="0.25">
      <c r="B233" s="591" t="str">
        <f>D$60</f>
        <v>$ / unité</v>
      </c>
      <c r="C233" s="589"/>
      <c r="D233" s="589"/>
      <c r="E233" s="159" t="str">
        <f>IF(E231=0,"-",E232/E231)</f>
        <v>-</v>
      </c>
      <c r="F233" s="159" t="str">
        <f t="shared" ref="F233:L233" si="45">IF(F231=0,"-",F232/F231)</f>
        <v>-</v>
      </c>
      <c r="G233" s="159" t="str">
        <f t="shared" si="45"/>
        <v>-</v>
      </c>
      <c r="H233" s="159" t="str">
        <f t="shared" si="45"/>
        <v>-</v>
      </c>
      <c r="I233" s="159" t="str">
        <f t="shared" si="45"/>
        <v>-</v>
      </c>
      <c r="J233" s="159" t="str">
        <f t="shared" si="45"/>
        <v>-</v>
      </c>
      <c r="K233" s="159" t="str">
        <f t="shared" si="45"/>
        <v>-</v>
      </c>
      <c r="L233" s="160" t="str">
        <f t="shared" si="45"/>
        <v>-</v>
      </c>
      <c r="M233" s="10"/>
    </row>
    <row r="234" spans="2:13" hidden="1" x14ac:dyDescent="0.25">
      <c r="B234" s="611" t="str">
        <f>B178</f>
        <v>BMP7</v>
      </c>
      <c r="C234" s="612"/>
      <c r="D234" s="612"/>
      <c r="E234" s="612"/>
      <c r="F234" s="612"/>
      <c r="G234" s="612"/>
      <c r="H234" s="612"/>
      <c r="I234" s="612"/>
      <c r="J234" s="612"/>
      <c r="K234" s="612"/>
      <c r="L234" s="613"/>
      <c r="M234" s="10"/>
    </row>
    <row r="235" spans="2:13" hidden="1" x14ac:dyDescent="0.25">
      <c r="B235" s="614"/>
      <c r="C235" s="615"/>
      <c r="D235" s="615"/>
      <c r="E235" s="615"/>
      <c r="F235" s="615"/>
      <c r="G235" s="615"/>
      <c r="H235" s="615"/>
      <c r="I235" s="615"/>
      <c r="J235" s="615"/>
      <c r="K235" s="615"/>
      <c r="L235" s="616"/>
      <c r="M235" s="10"/>
    </row>
    <row r="236" spans="2:13" hidden="1" x14ac:dyDescent="0.25">
      <c r="B236" s="591" t="str">
        <f>D$58</f>
        <v>unités</v>
      </c>
      <c r="C236" s="589"/>
      <c r="D236" s="589"/>
      <c r="E236" s="140"/>
      <c r="F236" s="140"/>
      <c r="G236" s="140"/>
      <c r="H236" s="140"/>
      <c r="I236" s="140"/>
      <c r="J236" s="140"/>
      <c r="K236" s="140"/>
      <c r="L236" s="141"/>
      <c r="M236" s="10"/>
    </row>
    <row r="237" spans="2:13" hidden="1" x14ac:dyDescent="0.25">
      <c r="B237" s="591" t="str">
        <f>D$59</f>
        <v>valeur de vente nette rendue (CAD)</v>
      </c>
      <c r="C237" s="589"/>
      <c r="D237" s="589"/>
      <c r="E237" s="140"/>
      <c r="F237" s="140"/>
      <c r="G237" s="140"/>
      <c r="H237" s="140"/>
      <c r="I237" s="140"/>
      <c r="J237" s="140"/>
      <c r="K237" s="140"/>
      <c r="L237" s="141"/>
      <c r="M237" s="10"/>
    </row>
    <row r="238" spans="2:13" hidden="1" x14ac:dyDescent="0.25">
      <c r="B238" s="591" t="str">
        <f>D$60</f>
        <v>$ / unité</v>
      </c>
      <c r="C238" s="589"/>
      <c r="D238" s="589"/>
      <c r="E238" s="159" t="str">
        <f>IF(E236=0,"-",E237/E236)</f>
        <v>-</v>
      </c>
      <c r="F238" s="159" t="str">
        <f t="shared" ref="F238:L238" si="46">IF(F236=0,"-",F237/F236)</f>
        <v>-</v>
      </c>
      <c r="G238" s="159" t="str">
        <f t="shared" si="46"/>
        <v>-</v>
      </c>
      <c r="H238" s="159" t="str">
        <f t="shared" si="46"/>
        <v>-</v>
      </c>
      <c r="I238" s="159" t="str">
        <f t="shared" si="46"/>
        <v>-</v>
      </c>
      <c r="J238" s="159" t="str">
        <f t="shared" si="46"/>
        <v>-</v>
      </c>
      <c r="K238" s="159" t="str">
        <f t="shared" si="46"/>
        <v>-</v>
      </c>
      <c r="L238" s="160" t="str">
        <f t="shared" si="46"/>
        <v>-</v>
      </c>
      <c r="M238" s="10"/>
    </row>
    <row r="239" spans="2:13" hidden="1" x14ac:dyDescent="0.25">
      <c r="B239" s="611" t="str">
        <f>B183</f>
        <v>BMP8</v>
      </c>
      <c r="C239" s="612"/>
      <c r="D239" s="612"/>
      <c r="E239" s="612"/>
      <c r="F239" s="612"/>
      <c r="G239" s="612"/>
      <c r="H239" s="612"/>
      <c r="I239" s="612"/>
      <c r="J239" s="612"/>
      <c r="K239" s="612"/>
      <c r="L239" s="613"/>
      <c r="M239" s="10"/>
    </row>
    <row r="240" spans="2:13" hidden="1" x14ac:dyDescent="0.25">
      <c r="B240" s="614"/>
      <c r="C240" s="615"/>
      <c r="D240" s="615"/>
      <c r="E240" s="615"/>
      <c r="F240" s="615"/>
      <c r="G240" s="615"/>
      <c r="H240" s="615"/>
      <c r="I240" s="615"/>
      <c r="J240" s="615"/>
      <c r="K240" s="615"/>
      <c r="L240" s="616"/>
      <c r="M240" s="10"/>
    </row>
    <row r="241" spans="1:19" hidden="1" x14ac:dyDescent="0.25">
      <c r="B241" s="591" t="str">
        <f>D$58</f>
        <v>unités</v>
      </c>
      <c r="C241" s="589"/>
      <c r="D241" s="589"/>
      <c r="E241" s="140"/>
      <c r="F241" s="140"/>
      <c r="G241" s="140"/>
      <c r="H241" s="140"/>
      <c r="I241" s="140"/>
      <c r="J241" s="140"/>
      <c r="K241" s="140"/>
      <c r="L241" s="141"/>
      <c r="M241" s="10"/>
    </row>
    <row r="242" spans="1:19" hidden="1" x14ac:dyDescent="0.25">
      <c r="B242" s="591" t="str">
        <f>D$59</f>
        <v>valeur de vente nette rendue (CAD)</v>
      </c>
      <c r="C242" s="589"/>
      <c r="D242" s="589"/>
      <c r="E242" s="140"/>
      <c r="F242" s="140"/>
      <c r="G242" s="140"/>
      <c r="H242" s="140"/>
      <c r="I242" s="140"/>
      <c r="J242" s="140"/>
      <c r="K242" s="140"/>
      <c r="L242" s="141"/>
      <c r="M242" s="10"/>
    </row>
    <row r="243" spans="1:19" hidden="1" x14ac:dyDescent="0.25">
      <c r="B243" s="591" t="str">
        <f>D$60</f>
        <v>$ / unité</v>
      </c>
      <c r="C243" s="589"/>
      <c r="D243" s="589"/>
      <c r="E243" s="159" t="str">
        <f>IF(E241=0,"-",E242/E241)</f>
        <v>-</v>
      </c>
      <c r="F243" s="159" t="str">
        <f t="shared" ref="F243:L243" si="47">IF(F241=0,"-",F242/F241)</f>
        <v>-</v>
      </c>
      <c r="G243" s="159" t="str">
        <f t="shared" si="47"/>
        <v>-</v>
      </c>
      <c r="H243" s="159" t="str">
        <f t="shared" si="47"/>
        <v>-</v>
      </c>
      <c r="I243" s="159" t="str">
        <f t="shared" si="47"/>
        <v>-</v>
      </c>
      <c r="J243" s="159" t="str">
        <f t="shared" si="47"/>
        <v>-</v>
      </c>
      <c r="K243" s="159" t="str">
        <f t="shared" si="47"/>
        <v>-</v>
      </c>
      <c r="L243" s="160" t="str">
        <f t="shared" si="47"/>
        <v>-</v>
      </c>
      <c r="M243" s="10"/>
    </row>
    <row r="244" spans="1:19" x14ac:dyDescent="0.25">
      <c r="B244" s="209"/>
      <c r="C244" s="210"/>
      <c r="D244" s="210"/>
      <c r="E244" s="29"/>
      <c r="F244" s="29"/>
      <c r="G244" s="29"/>
      <c r="H244" s="29"/>
      <c r="I244" s="29"/>
      <c r="J244" s="29"/>
      <c r="K244" s="29"/>
      <c r="L244" s="30"/>
      <c r="M244" s="10"/>
    </row>
    <row r="245" spans="1:19" ht="14.1" customHeight="1" x14ac:dyDescent="0.25">
      <c r="B245" s="366" t="str">
        <f>IF(Intro!$G$22="English",O245,P245)</f>
        <v>Dans le tableau ci-dessous, « Erreur » signifie que les ventes totales des produits de référence de votre entreprise dépassent les ventes totales d'importations de votre entreprise pour cette période. Par conséquent, veuillez modifier les données ci-dessus si nécessaire.</v>
      </c>
      <c r="C245" s="367"/>
      <c r="D245" s="367"/>
      <c r="E245" s="367"/>
      <c r="F245" s="367"/>
      <c r="G245" s="367"/>
      <c r="H245" s="367"/>
      <c r="I245" s="367"/>
      <c r="J245" s="367"/>
      <c r="K245" s="367"/>
      <c r="L245" s="368"/>
      <c r="M245" s="10"/>
      <c r="O245" s="10" t="s">
        <v>368</v>
      </c>
      <c r="P245" s="10" t="s">
        <v>402</v>
      </c>
      <c r="S245" s="39"/>
    </row>
    <row r="246" spans="1:19" x14ac:dyDescent="0.25">
      <c r="B246" s="366"/>
      <c r="C246" s="367"/>
      <c r="D246" s="367"/>
      <c r="E246" s="367"/>
      <c r="F246" s="367"/>
      <c r="G246" s="367"/>
      <c r="H246" s="367"/>
      <c r="I246" s="367"/>
      <c r="J246" s="367"/>
      <c r="K246" s="367"/>
      <c r="L246" s="368"/>
      <c r="M246" s="10"/>
      <c r="S246" s="39"/>
    </row>
    <row r="247" spans="1:19" x14ac:dyDescent="0.25">
      <c r="B247" s="209"/>
      <c r="C247" s="210"/>
      <c r="D247" s="210"/>
      <c r="E247" s="29"/>
      <c r="F247" s="29"/>
      <c r="G247" s="29"/>
      <c r="H247" s="29"/>
      <c r="I247" s="29"/>
      <c r="J247" s="29"/>
      <c r="K247" s="29"/>
      <c r="L247" s="30"/>
      <c r="M247" s="10"/>
      <c r="S247" s="39"/>
    </row>
    <row r="248" spans="1:19" x14ac:dyDescent="0.25">
      <c r="B248" s="209"/>
      <c r="C248" s="210"/>
      <c r="D248" s="35"/>
      <c r="E248" s="10"/>
      <c r="F248" s="213">
        <f>F192</f>
        <v>2024</v>
      </c>
      <c r="G248" s="213">
        <f>G192</f>
        <v>2025</v>
      </c>
      <c r="H248" s="29"/>
      <c r="J248" s="174"/>
      <c r="K248" s="174"/>
      <c r="L248" s="175"/>
      <c r="M248" s="10"/>
      <c r="O248" s="18"/>
    </row>
    <row r="249" spans="1:19" x14ac:dyDescent="0.25">
      <c r="B249" s="403" t="str">
        <f>Variables!D62</f>
        <v>Vérification</v>
      </c>
      <c r="C249" s="590" t="str">
        <f>B206</f>
        <v>unités</v>
      </c>
      <c r="D249" s="590"/>
      <c r="E249" s="590"/>
      <c r="F249" s="143" t="str">
        <f>IF(SUM(E206:H206,E211:H211,E216:H216,E221:H221,E226:H226,E231:H231,E236:H236,E241:H241)&gt;H101,Variables!$D$63,Variables!$D$64)</f>
        <v>Correct</v>
      </c>
      <c r="G249" s="143" t="str">
        <f>IF(SUM(I206:L206,I211:L211,I216:L216,I221:L221,I226:L226,I231:L231,I236:L236,I241:L241)&gt;I101,Variables!$D$63,Variables!$D$64)</f>
        <v>Correct</v>
      </c>
      <c r="H249" s="29"/>
      <c r="J249" s="91"/>
      <c r="K249" s="91"/>
      <c r="L249" s="72"/>
      <c r="M249" s="10"/>
    </row>
    <row r="250" spans="1:19" x14ac:dyDescent="0.25">
      <c r="B250" s="403"/>
      <c r="C250" s="590" t="str">
        <f>B207</f>
        <v>valeur de vente nette rendue (CAD)</v>
      </c>
      <c r="D250" s="590"/>
      <c r="E250" s="590"/>
      <c r="F250" s="143" t="str">
        <f>IF(SUM(E207:H207,E212:H212,E217:H217,E222:H222,E227:H227,E232:H232,E237:H237,E242:H242)&gt;H102,Variables!$D$63,Variables!$D$64)</f>
        <v>Correct</v>
      </c>
      <c r="G250" s="143" t="str">
        <f>IF(SUM(I207:L207,I212:L212,I217:L217,I222:L222,I227:L227,I232:L232,I237:L237,I242:L242)&gt;I102,Variables!$D$63,Variables!$D$64)</f>
        <v>Correct</v>
      </c>
      <c r="H250" s="29"/>
      <c r="J250" s="91"/>
      <c r="K250" s="91"/>
      <c r="L250" s="72"/>
      <c r="M250" s="10"/>
    </row>
    <row r="251" spans="1:19" x14ac:dyDescent="0.25">
      <c r="B251" s="73"/>
      <c r="C251" s="85"/>
      <c r="D251" s="85"/>
      <c r="E251" s="85"/>
      <c r="F251" s="85"/>
      <c r="G251" s="85"/>
      <c r="H251" s="85"/>
      <c r="I251" s="85"/>
      <c r="J251" s="85"/>
      <c r="K251" s="85"/>
      <c r="L251" s="86"/>
      <c r="M251" s="10"/>
    </row>
    <row r="252" spans="1:19" s="45" customFormat="1" x14ac:dyDescent="0.25">
      <c r="A252" s="95"/>
      <c r="B252" s="4"/>
      <c r="C252" s="4"/>
      <c r="D252" s="78"/>
      <c r="E252" s="78"/>
      <c r="F252" s="78"/>
      <c r="G252" s="78"/>
      <c r="H252" s="78"/>
      <c r="I252" s="78"/>
      <c r="J252" s="78"/>
      <c r="K252" s="78"/>
      <c r="L252" s="78"/>
      <c r="N252" s="79"/>
    </row>
    <row r="253" spans="1:19" x14ac:dyDescent="0.25">
      <c r="B253" s="369" t="str">
        <f>IF(Intro!$G$22="English",O253,P253)</f>
        <v>DONNÉES SUR LES IMPORTATIONS POUR LA PÉRIODE D'ENQUÊTE ANTIDUMPING DE L'ASFC</v>
      </c>
      <c r="C253" s="370"/>
      <c r="D253" s="370"/>
      <c r="E253" s="370"/>
      <c r="F253" s="370"/>
      <c r="G253" s="370"/>
      <c r="H253" s="370"/>
      <c r="I253" s="370"/>
      <c r="J253" s="370"/>
      <c r="K253" s="370"/>
      <c r="L253" s="371"/>
      <c r="M253" s="10"/>
      <c r="O253" s="106" t="s">
        <v>338</v>
      </c>
      <c r="P253" s="106" t="s">
        <v>339</v>
      </c>
    </row>
    <row r="254" spans="1:19" s="171" customFormat="1" x14ac:dyDescent="0.25">
      <c r="A254" s="7"/>
      <c r="B254" s="505" t="s">
        <v>18</v>
      </c>
      <c r="C254" s="506"/>
      <c r="D254" s="506"/>
      <c r="E254" s="506"/>
      <c r="F254" s="506"/>
      <c r="G254" s="506"/>
      <c r="H254" s="506"/>
      <c r="I254" s="506"/>
      <c r="J254" s="506"/>
      <c r="K254" s="506"/>
      <c r="L254" s="507"/>
      <c r="M254" s="74"/>
      <c r="O254" s="10"/>
    </row>
    <row r="255" spans="1:19" x14ac:dyDescent="0.25">
      <c r="B255" s="16"/>
      <c r="C255" s="35"/>
      <c r="D255" s="35"/>
      <c r="E255" s="36"/>
      <c r="F255" s="36"/>
      <c r="G255" s="36"/>
      <c r="H255" s="36"/>
      <c r="I255" s="36"/>
      <c r="J255" s="36"/>
      <c r="K255" s="36"/>
      <c r="L255" s="17"/>
      <c r="M255" s="10"/>
    </row>
    <row r="256" spans="1:19" x14ac:dyDescent="0.25">
      <c r="B256" s="366" t="str">
        <f>IF(Intro!$G$22="English",O256,P256)</f>
        <v>Indiquez le volume et la valeur des importations pendant la période d'enquête de dumping de l'ASFC :</v>
      </c>
      <c r="C256" s="367"/>
      <c r="D256" s="367"/>
      <c r="E256" s="367"/>
      <c r="F256" s="367"/>
      <c r="G256" s="367"/>
      <c r="H256" s="367"/>
      <c r="I256" s="367"/>
      <c r="J256" s="367"/>
      <c r="K256" s="367"/>
      <c r="L256" s="368"/>
      <c r="M256" s="10"/>
      <c r="O256" s="18" t="s">
        <v>198</v>
      </c>
      <c r="P256" s="10" t="s">
        <v>199</v>
      </c>
    </row>
    <row r="257" spans="1:16" x14ac:dyDescent="0.25">
      <c r="B257" s="209"/>
      <c r="C257" s="210"/>
      <c r="D257" s="35"/>
      <c r="E257" s="36"/>
      <c r="F257" s="36"/>
      <c r="G257" s="36"/>
      <c r="H257" s="36"/>
      <c r="I257" s="36"/>
      <c r="J257" s="36"/>
      <c r="K257" s="36"/>
      <c r="L257" s="17"/>
      <c r="M257" s="10"/>
      <c r="O257" s="18"/>
    </row>
    <row r="258" spans="1:16" x14ac:dyDescent="0.25">
      <c r="B258" s="49"/>
      <c r="C258" s="46"/>
      <c r="D258" s="35"/>
      <c r="E258" s="10"/>
      <c r="F258" s="540" t="str">
        <f>IF(Intro!$G$22="English",Variables!B39,Variables!C39)</f>
        <v>juillet 2024 - juin 2025</v>
      </c>
      <c r="G258" s="542"/>
      <c r="H258" s="91"/>
      <c r="I258" s="91"/>
      <c r="J258" s="91"/>
      <c r="K258" s="91"/>
      <c r="L258" s="72"/>
      <c r="M258" s="10"/>
      <c r="O258" s="48"/>
      <c r="P258" s="48"/>
    </row>
    <row r="259" spans="1:16" x14ac:dyDescent="0.25">
      <c r="B259" s="49"/>
      <c r="C259" s="46"/>
      <c r="D259" s="35"/>
      <c r="E259" s="10"/>
      <c r="F259" s="540"/>
      <c r="G259" s="542"/>
      <c r="H259" s="91"/>
      <c r="I259" s="91"/>
      <c r="J259" s="91"/>
      <c r="K259" s="91"/>
      <c r="L259" s="72"/>
      <c r="M259" s="10"/>
      <c r="O259" s="48"/>
      <c r="P259" s="48"/>
    </row>
    <row r="260" spans="1:16" x14ac:dyDescent="0.25">
      <c r="B260" s="403" t="str">
        <f>IF(Intro!$G$22="English",O260,P260)</f>
        <v>Importations</v>
      </c>
      <c r="C260" s="589" t="str">
        <f>D30</f>
        <v>unités</v>
      </c>
      <c r="D260" s="589"/>
      <c r="E260" s="589"/>
      <c r="F260" s="585"/>
      <c r="G260" s="586"/>
      <c r="H260" s="91"/>
      <c r="I260" s="91"/>
      <c r="J260" s="91"/>
      <c r="K260" s="91"/>
      <c r="L260" s="72"/>
      <c r="M260" s="10"/>
      <c r="O260" s="10" t="s">
        <v>89</v>
      </c>
      <c r="P260" s="10" t="s">
        <v>169</v>
      </c>
    </row>
    <row r="261" spans="1:16" x14ac:dyDescent="0.25">
      <c r="B261" s="403"/>
      <c r="C261" s="589" t="str">
        <f>D31</f>
        <v>valeur d'achat nette rendue (CAD)</v>
      </c>
      <c r="D261" s="589"/>
      <c r="E261" s="589"/>
      <c r="F261" s="585"/>
      <c r="G261" s="586"/>
      <c r="H261" s="91"/>
      <c r="I261" s="91"/>
      <c r="J261" s="91"/>
      <c r="K261" s="91"/>
      <c r="L261" s="72"/>
      <c r="M261" s="10"/>
    </row>
    <row r="262" spans="1:16" x14ac:dyDescent="0.25">
      <c r="B262" s="403"/>
      <c r="C262" s="589" t="str">
        <f>D32</f>
        <v>$ / unité</v>
      </c>
      <c r="D262" s="589"/>
      <c r="E262" s="589"/>
      <c r="F262" s="587" t="str">
        <f>IF(F260=0,"-",F261/F260)</f>
        <v>-</v>
      </c>
      <c r="G262" s="588"/>
      <c r="H262" s="91"/>
      <c r="I262" s="91"/>
      <c r="J262" s="91"/>
      <c r="K262" s="91"/>
      <c r="L262" s="72"/>
      <c r="M262" s="10"/>
    </row>
    <row r="263" spans="1:16" x14ac:dyDescent="0.25">
      <c r="B263" s="47"/>
      <c r="C263" s="115"/>
      <c r="D263" s="115"/>
      <c r="E263" s="34"/>
      <c r="F263" s="34"/>
      <c r="G263" s="34"/>
      <c r="H263" s="34"/>
      <c r="I263" s="34"/>
      <c r="J263" s="34"/>
      <c r="K263" s="34"/>
      <c r="L263" s="38"/>
      <c r="M263" s="10"/>
    </row>
    <row r="264" spans="1:16" s="45" customFormat="1" x14ac:dyDescent="0.25">
      <c r="A264" s="95"/>
      <c r="B264" s="4"/>
      <c r="C264" s="4"/>
      <c r="D264" s="78"/>
      <c r="E264" s="78"/>
      <c r="F264" s="78"/>
      <c r="G264" s="78"/>
      <c r="H264" s="78"/>
      <c r="I264" s="78"/>
      <c r="J264" s="78"/>
      <c r="K264" s="78"/>
      <c r="L264" s="78"/>
      <c r="N264" s="79"/>
    </row>
    <row r="265" spans="1:16" x14ac:dyDescent="0.25">
      <c r="B265" s="369" t="str">
        <f>UPPER(IF(Intro!$G$22="English",O265,P265))</f>
        <v>DONNÉES SUR LES IMPORTATIONS POUR L'ANALYSE DES IMPORTATIONS MASSIVES</v>
      </c>
      <c r="C265" s="370"/>
      <c r="D265" s="370"/>
      <c r="E265" s="370"/>
      <c r="F265" s="370"/>
      <c r="G265" s="370"/>
      <c r="H265" s="370"/>
      <c r="I265" s="370"/>
      <c r="J265" s="370"/>
      <c r="K265" s="370"/>
      <c r="L265" s="371"/>
      <c r="M265" s="10"/>
      <c r="O265" s="106" t="s">
        <v>340</v>
      </c>
      <c r="P265" s="106" t="s">
        <v>403</v>
      </c>
    </row>
    <row r="266" spans="1:16" s="171" customFormat="1" x14ac:dyDescent="0.25">
      <c r="A266" s="7"/>
      <c r="B266" s="505" t="s">
        <v>19</v>
      </c>
      <c r="C266" s="506"/>
      <c r="D266" s="506"/>
      <c r="E266" s="506"/>
      <c r="F266" s="506"/>
      <c r="G266" s="506"/>
      <c r="H266" s="506"/>
      <c r="I266" s="506"/>
      <c r="J266" s="506"/>
      <c r="K266" s="506"/>
      <c r="L266" s="507"/>
      <c r="M266" s="74"/>
      <c r="O266" s="10"/>
    </row>
    <row r="267" spans="1:16" x14ac:dyDescent="0.25">
      <c r="B267" s="16"/>
      <c r="C267" s="35"/>
      <c r="D267" s="35"/>
      <c r="E267" s="36"/>
      <c r="F267" s="36"/>
      <c r="G267" s="36"/>
      <c r="H267" s="36"/>
      <c r="I267" s="36"/>
      <c r="J267" s="36"/>
      <c r="K267" s="36"/>
      <c r="L267" s="17"/>
      <c r="M267" s="10"/>
    </row>
    <row r="268" spans="1:16" x14ac:dyDescent="0.25">
      <c r="B268" s="366" t="str">
        <f>IF(Intro!$G$22="English",O268,P268)</f>
        <v>Indiquez le volume des importations et le stock de clôture au Canada des marchandises provenant de l'exportateur décrit ci-dessus :</v>
      </c>
      <c r="C268" s="367"/>
      <c r="D268" s="367"/>
      <c r="E268" s="367"/>
      <c r="F268" s="367"/>
      <c r="G268" s="367"/>
      <c r="H268" s="367"/>
      <c r="I268" s="367"/>
      <c r="J268" s="367"/>
      <c r="K268" s="367"/>
      <c r="L268" s="368"/>
      <c r="M268" s="10"/>
      <c r="O268" s="18" t="s">
        <v>193</v>
      </c>
      <c r="P268" s="10" t="s">
        <v>405</v>
      </c>
    </row>
    <row r="269" spans="1:16" x14ac:dyDescent="0.25">
      <c r="B269" s="209"/>
      <c r="C269" s="210"/>
      <c r="D269" s="35"/>
      <c r="E269" s="36"/>
      <c r="F269" s="36"/>
      <c r="G269" s="36"/>
      <c r="H269" s="36"/>
      <c r="I269" s="36"/>
      <c r="J269" s="36"/>
      <c r="K269" s="36"/>
      <c r="L269" s="17"/>
      <c r="M269" s="10"/>
      <c r="O269" s="18"/>
    </row>
    <row r="270" spans="1:16" x14ac:dyDescent="0.25">
      <c r="B270" s="209"/>
      <c r="C270" s="210"/>
      <c r="D270" s="35"/>
      <c r="E270" s="568" t="str">
        <f>IF(Intro!$G$22="English",Variables!B68,Variables!C69)</f>
        <v>janvier 2025</v>
      </c>
      <c r="F270" s="568" t="str">
        <f>IF(Intro!$G$22="English",Variables!B69,Variables!C69)</f>
        <v>janvier 2025</v>
      </c>
      <c r="G270" s="568" t="str">
        <f>IF(Intro!$G$22="English",Variables!B70,Variables!C70)</f>
        <v>février 2025</v>
      </c>
      <c r="H270" s="568" t="str">
        <f>IF(Intro!$G$22="English",Variables!B71,Variables!C71)</f>
        <v>mars 2025</v>
      </c>
      <c r="I270" s="568" t="str">
        <f>IF(Intro!$G$22="English",Variables!B72,Variables!C72)</f>
        <v>avril 2025</v>
      </c>
      <c r="J270" s="568" t="str">
        <f>IF(Intro!$G$22="English",Variables!B73,Variables!C73)</f>
        <v>mai 2025</v>
      </c>
      <c r="K270" s="568" t="str">
        <f>IF(Intro!$G$22="English",Variables!B74,Variables!C74)</f>
        <v>juin 2025</v>
      </c>
      <c r="L270" s="17"/>
      <c r="M270" s="10"/>
      <c r="O270" s="18" t="s">
        <v>384</v>
      </c>
      <c r="P270" s="10" t="s">
        <v>385</v>
      </c>
    </row>
    <row r="271" spans="1:16" x14ac:dyDescent="0.25">
      <c r="B271" s="209"/>
      <c r="C271" s="210"/>
      <c r="D271" s="35"/>
      <c r="E271" s="568"/>
      <c r="F271" s="568"/>
      <c r="G271" s="568"/>
      <c r="H271" s="568"/>
      <c r="I271" s="568"/>
      <c r="J271" s="568"/>
      <c r="K271" s="568"/>
      <c r="L271" s="17"/>
      <c r="M271" s="10"/>
      <c r="O271" s="18"/>
    </row>
    <row r="272" spans="1:16" x14ac:dyDescent="0.25">
      <c r="B272" s="583" t="str">
        <f>B260</f>
        <v>Importations</v>
      </c>
      <c r="C272" s="584"/>
      <c r="D272" s="215" t="str">
        <f>C260</f>
        <v>unités</v>
      </c>
      <c r="E272" s="140"/>
      <c r="F272" s="140"/>
      <c r="G272" s="140"/>
      <c r="H272" s="140"/>
      <c r="I272" s="140"/>
      <c r="J272" s="140"/>
      <c r="K272" s="140"/>
      <c r="L272" s="72"/>
      <c r="M272" s="10"/>
    </row>
    <row r="273" spans="1:18" x14ac:dyDescent="0.25">
      <c r="B273" s="583" t="str">
        <f>IF(Intro!$G$22="English",O273,P273)</f>
        <v>Stock de clôture</v>
      </c>
      <c r="C273" s="584"/>
      <c r="D273" s="215" t="str">
        <f>C260</f>
        <v>unités</v>
      </c>
      <c r="E273" s="140"/>
      <c r="F273" s="140"/>
      <c r="G273" s="140"/>
      <c r="H273" s="140"/>
      <c r="I273" s="140"/>
      <c r="J273" s="140"/>
      <c r="K273" s="140"/>
      <c r="L273" s="72"/>
      <c r="M273" s="10"/>
      <c r="O273" s="10" t="s">
        <v>194</v>
      </c>
      <c r="P273" s="10" t="s">
        <v>404</v>
      </c>
    </row>
    <row r="274" spans="1:18" x14ac:dyDescent="0.25">
      <c r="B274" s="209"/>
      <c r="C274" s="210"/>
      <c r="D274" s="35"/>
      <c r="E274" s="36"/>
      <c r="F274" s="36"/>
      <c r="G274" s="36"/>
      <c r="H274" s="36"/>
      <c r="I274" s="36"/>
      <c r="J274" s="36"/>
      <c r="K274" s="36"/>
      <c r="L274" s="17"/>
      <c r="M274" s="10"/>
      <c r="O274" s="18"/>
    </row>
    <row r="275" spans="1:18" ht="14.25" customHeight="1" x14ac:dyDescent="0.25">
      <c r="B275" s="209"/>
      <c r="C275" s="210"/>
      <c r="D275" s="35"/>
      <c r="E275" s="568" t="str">
        <f>IF(Intro!$G$22="English",Variables!B75,Variables!C75)</f>
        <v>juillet 2025</v>
      </c>
      <c r="F275" s="568" t="str">
        <f>IF(Intro!$G$22="English",Variables!B76,Variables!C76)</f>
        <v>août 2025</v>
      </c>
      <c r="G275" s="568" t="str">
        <f>IF(Intro!$G$22="English",Variables!B77,Variables!C77)</f>
        <v>septembre 2025</v>
      </c>
      <c r="H275" s="568" t="str">
        <f>IF(Intro!$G$22="English",Variables!B78,Variables!C78)</f>
        <v>octobre 2025</v>
      </c>
      <c r="I275" s="568" t="str">
        <f>IF(Intro!$G$22="English",Variables!B79,Variables!C79)</f>
        <v>novembre 2025</v>
      </c>
      <c r="J275" s="568" t="str">
        <f>IF(Intro!$G$22="English",Variables!B80,Variables!C80)</f>
        <v>décembre 2025</v>
      </c>
      <c r="K275" s="568" t="str">
        <f>IF(Intro!$G$22="English",Variables!B81,Variables!C81)</f>
        <v>janvier 2026</v>
      </c>
      <c r="L275" s="568" t="str">
        <f>IF(Intro!$G$22="English",Variables!B82,Variables!C82)</f>
        <v>février 2026</v>
      </c>
      <c r="M275" s="10"/>
      <c r="O275" s="18" t="s">
        <v>384</v>
      </c>
      <c r="P275" s="10" t="s">
        <v>385</v>
      </c>
    </row>
    <row r="276" spans="1:18" x14ac:dyDescent="0.25">
      <c r="B276" s="209"/>
      <c r="C276" s="210"/>
      <c r="D276" s="35"/>
      <c r="E276" s="568"/>
      <c r="F276" s="568"/>
      <c r="G276" s="568"/>
      <c r="H276" s="568"/>
      <c r="I276" s="568"/>
      <c r="J276" s="568"/>
      <c r="K276" s="568"/>
      <c r="L276" s="568"/>
      <c r="M276" s="10"/>
      <c r="O276" s="18"/>
    </row>
    <row r="277" spans="1:18" x14ac:dyDescent="0.25">
      <c r="B277" s="583" t="str">
        <f>B272</f>
        <v>Importations</v>
      </c>
      <c r="C277" s="584"/>
      <c r="D277" s="215" t="str">
        <f>D272</f>
        <v>unités</v>
      </c>
      <c r="E277" s="140"/>
      <c r="F277" s="140"/>
      <c r="G277" s="140"/>
      <c r="H277" s="140"/>
      <c r="I277" s="140"/>
      <c r="J277" s="140"/>
      <c r="K277" s="140"/>
      <c r="L277" s="140"/>
      <c r="M277" s="10"/>
    </row>
    <row r="278" spans="1:18" x14ac:dyDescent="0.25">
      <c r="B278" s="583" t="str">
        <f>B273</f>
        <v>Stock de clôture</v>
      </c>
      <c r="C278" s="584"/>
      <c r="D278" s="215" t="str">
        <f>D272</f>
        <v>unités</v>
      </c>
      <c r="E278" s="140"/>
      <c r="F278" s="140"/>
      <c r="G278" s="140"/>
      <c r="H278" s="140"/>
      <c r="I278" s="140"/>
      <c r="J278" s="140"/>
      <c r="K278" s="140"/>
      <c r="L278" s="140"/>
      <c r="M278" s="10"/>
      <c r="O278" s="10" t="s">
        <v>194</v>
      </c>
      <c r="P278" s="10" t="s">
        <v>404</v>
      </c>
    </row>
    <row r="279" spans="1:18" x14ac:dyDescent="0.25">
      <c r="B279" s="47"/>
      <c r="C279" s="115"/>
      <c r="D279" s="115"/>
      <c r="E279" s="34"/>
      <c r="F279" s="34"/>
      <c r="G279" s="34"/>
      <c r="H279" s="34"/>
      <c r="I279" s="34"/>
      <c r="J279" s="34"/>
      <c r="K279" s="34"/>
      <c r="L279" s="38"/>
      <c r="M279" s="10"/>
    </row>
    <row r="280" spans="1:18" s="171" customFormat="1" x14ac:dyDescent="0.25">
      <c r="A280" s="7"/>
      <c r="B280" s="21" t="s">
        <v>20</v>
      </c>
      <c r="C280" s="22"/>
      <c r="D280" s="22"/>
      <c r="E280" s="23"/>
      <c r="F280" s="23"/>
      <c r="G280" s="23"/>
      <c r="H280" s="23"/>
      <c r="I280" s="23"/>
      <c r="J280" s="23"/>
      <c r="K280" s="23"/>
      <c r="L280" s="24"/>
      <c r="M280" s="74"/>
    </row>
    <row r="281" spans="1:18" s="39" customFormat="1" x14ac:dyDescent="0.25">
      <c r="A281" s="50"/>
      <c r="B281" s="54"/>
      <c r="C281" s="96"/>
      <c r="D281" s="96"/>
      <c r="E281" s="96"/>
      <c r="F281" s="96"/>
      <c r="G281" s="96"/>
      <c r="H281" s="96"/>
      <c r="I281" s="96"/>
      <c r="J281" s="96"/>
      <c r="K281" s="96"/>
      <c r="L281" s="55"/>
      <c r="O281" s="10"/>
      <c r="P281" s="10"/>
      <c r="Q281" s="10"/>
      <c r="R281" s="10"/>
    </row>
    <row r="282" spans="1:18" s="39" customFormat="1" x14ac:dyDescent="0.25">
      <c r="A282" s="50"/>
      <c r="B282" s="363" t="str">
        <f>IF(Intro!$G$22="English",O282,P282)</f>
        <v>Décrivez tous les facteurs (par exemple, les retards d’expédition, la saisonnalité, etc.) qui pourraient expliquer la tendance générale des volumes d’importation trimestriels et des stocks finals de votre entreprise, comme indiqué dans la question 6.</v>
      </c>
      <c r="C282" s="364"/>
      <c r="D282" s="364"/>
      <c r="E282" s="364"/>
      <c r="F282" s="364"/>
      <c r="G282" s="364"/>
      <c r="H282" s="364"/>
      <c r="I282" s="364"/>
      <c r="J282" s="364"/>
      <c r="K282" s="364"/>
      <c r="L282" s="365"/>
      <c r="O282" s="10" t="s">
        <v>380</v>
      </c>
      <c r="P282" s="10" t="s">
        <v>381</v>
      </c>
      <c r="Q282" s="10"/>
      <c r="R282" s="10"/>
    </row>
    <row r="283" spans="1:18" s="39" customFormat="1" x14ac:dyDescent="0.25">
      <c r="A283" s="50"/>
      <c r="B283" s="363"/>
      <c r="C283" s="364"/>
      <c r="D283" s="364"/>
      <c r="E283" s="364"/>
      <c r="F283" s="364"/>
      <c r="G283" s="364"/>
      <c r="H283" s="364"/>
      <c r="I283" s="364"/>
      <c r="J283" s="364"/>
      <c r="K283" s="364"/>
      <c r="L283" s="365"/>
      <c r="O283" s="10"/>
      <c r="P283" s="10"/>
      <c r="Q283" s="10"/>
      <c r="R283" s="10"/>
    </row>
    <row r="284" spans="1:18" s="39" customFormat="1" x14ac:dyDescent="0.25">
      <c r="A284" s="50"/>
      <c r="B284" s="54"/>
      <c r="C284" s="96"/>
      <c r="D284" s="96"/>
      <c r="E284" s="96"/>
      <c r="F284" s="96"/>
      <c r="G284" s="96"/>
      <c r="H284" s="96"/>
      <c r="I284" s="96"/>
      <c r="J284" s="96"/>
      <c r="K284" s="96"/>
      <c r="L284" s="55"/>
      <c r="O284" s="10"/>
      <c r="P284" s="10"/>
      <c r="Q284" s="10"/>
      <c r="R284" s="10"/>
    </row>
    <row r="285" spans="1:18" s="171" customFormat="1" x14ac:dyDescent="0.25">
      <c r="A285" s="8"/>
      <c r="B285" s="496"/>
      <c r="C285" s="497"/>
      <c r="D285" s="497"/>
      <c r="E285" s="497"/>
      <c r="F285" s="497"/>
      <c r="G285" s="497"/>
      <c r="H285" s="497"/>
      <c r="I285" s="497"/>
      <c r="J285" s="497"/>
      <c r="K285" s="497"/>
      <c r="L285" s="498"/>
      <c r="M285" s="39"/>
    </row>
    <row r="286" spans="1:18" s="171" customFormat="1" x14ac:dyDescent="0.25">
      <c r="A286" s="8"/>
      <c r="B286" s="496"/>
      <c r="C286" s="497"/>
      <c r="D286" s="497"/>
      <c r="E286" s="497"/>
      <c r="F286" s="497"/>
      <c r="G286" s="497"/>
      <c r="H286" s="497"/>
      <c r="I286" s="497"/>
      <c r="J286" s="497"/>
      <c r="K286" s="497"/>
      <c r="L286" s="498"/>
      <c r="M286" s="39"/>
    </row>
    <row r="287" spans="1:18" s="171" customFormat="1" x14ac:dyDescent="0.25">
      <c r="A287" s="8"/>
      <c r="B287" s="496"/>
      <c r="C287" s="497"/>
      <c r="D287" s="497"/>
      <c r="E287" s="497"/>
      <c r="F287" s="497"/>
      <c r="G287" s="497"/>
      <c r="H287" s="497"/>
      <c r="I287" s="497"/>
      <c r="J287" s="497"/>
      <c r="K287" s="497"/>
      <c r="L287" s="498"/>
      <c r="M287" s="39"/>
    </row>
    <row r="288" spans="1:18" s="171" customFormat="1" x14ac:dyDescent="0.25">
      <c r="A288" s="8"/>
      <c r="B288" s="496"/>
      <c r="C288" s="497"/>
      <c r="D288" s="497"/>
      <c r="E288" s="497"/>
      <c r="F288" s="497"/>
      <c r="G288" s="497"/>
      <c r="H288" s="497"/>
      <c r="I288" s="497"/>
      <c r="J288" s="497"/>
      <c r="K288" s="497"/>
      <c r="L288" s="498"/>
      <c r="M288" s="39"/>
    </row>
    <row r="289" spans="1:18" s="171" customFormat="1" x14ac:dyDescent="0.25">
      <c r="A289" s="8"/>
      <c r="B289" s="496"/>
      <c r="C289" s="497"/>
      <c r="D289" s="497"/>
      <c r="E289" s="497"/>
      <c r="F289" s="497"/>
      <c r="G289" s="497"/>
      <c r="H289" s="497"/>
      <c r="I289" s="497"/>
      <c r="J289" s="497"/>
      <c r="K289" s="497"/>
      <c r="L289" s="498"/>
      <c r="M289" s="39"/>
    </row>
    <row r="290" spans="1:18" s="171" customFormat="1" x14ac:dyDescent="0.25">
      <c r="A290" s="8"/>
      <c r="B290" s="496"/>
      <c r="C290" s="497"/>
      <c r="D290" s="497"/>
      <c r="E290" s="497"/>
      <c r="F290" s="497"/>
      <c r="G290" s="497"/>
      <c r="H290" s="497"/>
      <c r="I290" s="497"/>
      <c r="J290" s="497"/>
      <c r="K290" s="497"/>
      <c r="L290" s="498"/>
      <c r="M290" s="39"/>
    </row>
    <row r="291" spans="1:18" s="171" customFormat="1" x14ac:dyDescent="0.25">
      <c r="A291" s="8"/>
      <c r="B291" s="496"/>
      <c r="C291" s="497"/>
      <c r="D291" s="497"/>
      <c r="E291" s="497"/>
      <c r="F291" s="497"/>
      <c r="G291" s="497"/>
      <c r="H291" s="497"/>
      <c r="I291" s="497"/>
      <c r="J291" s="497"/>
      <c r="K291" s="497"/>
      <c r="L291" s="498"/>
      <c r="M291" s="39"/>
    </row>
    <row r="292" spans="1:18" s="171" customFormat="1" x14ac:dyDescent="0.25">
      <c r="A292" s="8"/>
      <c r="B292" s="496"/>
      <c r="C292" s="497"/>
      <c r="D292" s="497"/>
      <c r="E292" s="497"/>
      <c r="F292" s="497"/>
      <c r="G292" s="497"/>
      <c r="H292" s="497"/>
      <c r="I292" s="497"/>
      <c r="J292" s="497"/>
      <c r="K292" s="497"/>
      <c r="L292" s="498"/>
      <c r="M292" s="39"/>
    </row>
    <row r="293" spans="1:18" s="39" customFormat="1" x14ac:dyDescent="0.25">
      <c r="A293" s="50"/>
      <c r="B293" s="51"/>
      <c r="C293" s="52"/>
      <c r="D293" s="52"/>
      <c r="E293" s="52"/>
      <c r="F293" s="52"/>
      <c r="G293" s="52"/>
      <c r="H293" s="52"/>
      <c r="I293" s="52"/>
      <c r="J293" s="52"/>
      <c r="K293" s="52"/>
      <c r="L293" s="53"/>
      <c r="O293" s="10"/>
      <c r="P293" s="10"/>
      <c r="Q293" s="10"/>
      <c r="R293" s="10"/>
    </row>
  </sheetData>
  <sheetProtection algorithmName="SHA-512" hashValue="HWwXQ2ctZjsKmKjotjYot0sD6kRzR/dNqggEYtlamwyj4dcfDBiFz3w9mkyFKNGg4xeo8Osho10+6k13Hzo3Cg==" saltValue="U5O5omoZ9dX2yj+mCRcSvA==" spinCount="100000" sheet="1" objects="1" scenarios="1" selectLockedCells="1"/>
  <mergeCells count="262">
    <mergeCell ref="B12:L12"/>
    <mergeCell ref="B13:L13"/>
    <mergeCell ref="B14:L14"/>
    <mergeCell ref="B15:L15"/>
    <mergeCell ref="B16:L16"/>
    <mergeCell ref="B17:L17"/>
    <mergeCell ref="B4:L4"/>
    <mergeCell ref="B5:L5"/>
    <mergeCell ref="B6:L6"/>
    <mergeCell ref="B8:L8"/>
    <mergeCell ref="B9:L9"/>
    <mergeCell ref="B10:L11"/>
    <mergeCell ref="G25:G26"/>
    <mergeCell ref="H25:H26"/>
    <mergeCell ref="I25:I26"/>
    <mergeCell ref="B27:I27"/>
    <mergeCell ref="B28:I28"/>
    <mergeCell ref="B29:I29"/>
    <mergeCell ref="B19:L19"/>
    <mergeCell ref="B20:L20"/>
    <mergeCell ref="B22:F22"/>
    <mergeCell ref="G22:K22"/>
    <mergeCell ref="B23:F23"/>
    <mergeCell ref="G23:K23"/>
    <mergeCell ref="B30:C32"/>
    <mergeCell ref="D30:F30"/>
    <mergeCell ref="D31:F31"/>
    <mergeCell ref="D32:F32"/>
    <mergeCell ref="B33:I33"/>
    <mergeCell ref="B34:C36"/>
    <mergeCell ref="D34:F34"/>
    <mergeCell ref="D35:F35"/>
    <mergeCell ref="D36:F36"/>
    <mergeCell ref="B42:I42"/>
    <mergeCell ref="B43:C45"/>
    <mergeCell ref="D43:F43"/>
    <mergeCell ref="D44:F44"/>
    <mergeCell ref="D45:F45"/>
    <mergeCell ref="B46:I46"/>
    <mergeCell ref="B37:I37"/>
    <mergeCell ref="B38:I38"/>
    <mergeCell ref="B39:C41"/>
    <mergeCell ref="D39:F39"/>
    <mergeCell ref="D40:F40"/>
    <mergeCell ref="D41:F41"/>
    <mergeCell ref="B52:C54"/>
    <mergeCell ref="D52:F52"/>
    <mergeCell ref="D53:F53"/>
    <mergeCell ref="D54:F54"/>
    <mergeCell ref="B55:I55"/>
    <mergeCell ref="B56:I56"/>
    <mergeCell ref="B47:I47"/>
    <mergeCell ref="B48:C50"/>
    <mergeCell ref="D48:F48"/>
    <mergeCell ref="D49:F49"/>
    <mergeCell ref="D50:F50"/>
    <mergeCell ref="B51:I51"/>
    <mergeCell ref="B57:I57"/>
    <mergeCell ref="B58:C60"/>
    <mergeCell ref="D58:F58"/>
    <mergeCell ref="D59:F59"/>
    <mergeCell ref="D60:F60"/>
    <mergeCell ref="B61:C63"/>
    <mergeCell ref="D61:F61"/>
    <mergeCell ref="D62:F62"/>
    <mergeCell ref="D63:F63"/>
    <mergeCell ref="B71:I71"/>
    <mergeCell ref="B72:I72"/>
    <mergeCell ref="B73:C75"/>
    <mergeCell ref="D73:F73"/>
    <mergeCell ref="D74:F74"/>
    <mergeCell ref="D75:F75"/>
    <mergeCell ref="B64:I64"/>
    <mergeCell ref="B65:C67"/>
    <mergeCell ref="D65:F65"/>
    <mergeCell ref="D66:F66"/>
    <mergeCell ref="D67:F67"/>
    <mergeCell ref="B68:C70"/>
    <mergeCell ref="D68:F68"/>
    <mergeCell ref="D69:F69"/>
    <mergeCell ref="D70:F70"/>
    <mergeCell ref="B76:C78"/>
    <mergeCell ref="D76:F76"/>
    <mergeCell ref="D77:F77"/>
    <mergeCell ref="D78:F78"/>
    <mergeCell ref="B79:I79"/>
    <mergeCell ref="B80:C82"/>
    <mergeCell ref="D80:F80"/>
    <mergeCell ref="D81:F81"/>
    <mergeCell ref="D82:F82"/>
    <mergeCell ref="B88:C90"/>
    <mergeCell ref="D88:F88"/>
    <mergeCell ref="D89:F89"/>
    <mergeCell ref="D90:F90"/>
    <mergeCell ref="B91:C93"/>
    <mergeCell ref="D91:F91"/>
    <mergeCell ref="D92:F92"/>
    <mergeCell ref="D93:F93"/>
    <mergeCell ref="B83:C85"/>
    <mergeCell ref="D83:F83"/>
    <mergeCell ref="D84:F84"/>
    <mergeCell ref="D85:F85"/>
    <mergeCell ref="B86:I86"/>
    <mergeCell ref="B87:I87"/>
    <mergeCell ref="B101:C103"/>
    <mergeCell ref="D101:F101"/>
    <mergeCell ref="D102:F102"/>
    <mergeCell ref="D103:F103"/>
    <mergeCell ref="B106:L106"/>
    <mergeCell ref="B107:L107"/>
    <mergeCell ref="B94:I94"/>
    <mergeCell ref="B95:C97"/>
    <mergeCell ref="D95:F95"/>
    <mergeCell ref="D96:F96"/>
    <mergeCell ref="D97:F97"/>
    <mergeCell ref="B98:C100"/>
    <mergeCell ref="D98:F98"/>
    <mergeCell ref="D99:F99"/>
    <mergeCell ref="D100:F100"/>
    <mergeCell ref="B116:D116"/>
    <mergeCell ref="B117:L117"/>
    <mergeCell ref="B118:D118"/>
    <mergeCell ref="B119:D119"/>
    <mergeCell ref="B120:D120"/>
    <mergeCell ref="B121:L121"/>
    <mergeCell ref="B109:L109"/>
    <mergeCell ref="B110:L110"/>
    <mergeCell ref="B112:D112"/>
    <mergeCell ref="B113:L113"/>
    <mergeCell ref="B114:D114"/>
    <mergeCell ref="B115:D115"/>
    <mergeCell ref="B128:D128"/>
    <mergeCell ref="B129:L129"/>
    <mergeCell ref="B130:D130"/>
    <mergeCell ref="B131:D131"/>
    <mergeCell ref="B132:D132"/>
    <mergeCell ref="B134:L135"/>
    <mergeCell ref="B122:D122"/>
    <mergeCell ref="B123:D123"/>
    <mergeCell ref="B124:D124"/>
    <mergeCell ref="B125:L125"/>
    <mergeCell ref="B126:D126"/>
    <mergeCell ref="B127:D127"/>
    <mergeCell ref="B147:D147"/>
    <mergeCell ref="B148:L149"/>
    <mergeCell ref="B150:D150"/>
    <mergeCell ref="B151:D151"/>
    <mergeCell ref="B152:D152"/>
    <mergeCell ref="B153:L154"/>
    <mergeCell ref="B138:B139"/>
    <mergeCell ref="C138:E138"/>
    <mergeCell ref="C139:E139"/>
    <mergeCell ref="B142:L142"/>
    <mergeCell ref="B143:L143"/>
    <mergeCell ref="B145:L145"/>
    <mergeCell ref="B162:D162"/>
    <mergeCell ref="B163:L164"/>
    <mergeCell ref="B165:D165"/>
    <mergeCell ref="B166:D166"/>
    <mergeCell ref="B167:D167"/>
    <mergeCell ref="B168:L169"/>
    <mergeCell ref="B155:D155"/>
    <mergeCell ref="B156:D156"/>
    <mergeCell ref="B157:D157"/>
    <mergeCell ref="B158:L159"/>
    <mergeCell ref="B160:D160"/>
    <mergeCell ref="B161:D161"/>
    <mergeCell ref="B177:D177"/>
    <mergeCell ref="B178:L179"/>
    <mergeCell ref="B180:D180"/>
    <mergeCell ref="B181:D181"/>
    <mergeCell ref="B182:D182"/>
    <mergeCell ref="B183:L184"/>
    <mergeCell ref="B170:D170"/>
    <mergeCell ref="B171:D171"/>
    <mergeCell ref="B172:D172"/>
    <mergeCell ref="B173:L174"/>
    <mergeCell ref="B175:D175"/>
    <mergeCell ref="B176:D176"/>
    <mergeCell ref="B197:L197"/>
    <mergeCell ref="B198:L198"/>
    <mergeCell ref="B200:L200"/>
    <mergeCell ref="B201:L201"/>
    <mergeCell ref="B203:D203"/>
    <mergeCell ref="B204:L205"/>
    <mergeCell ref="B185:D185"/>
    <mergeCell ref="B186:D186"/>
    <mergeCell ref="B187:D187"/>
    <mergeCell ref="B189:L190"/>
    <mergeCell ref="B193:B194"/>
    <mergeCell ref="C193:E193"/>
    <mergeCell ref="C194:E194"/>
    <mergeCell ref="B213:D213"/>
    <mergeCell ref="B214:L215"/>
    <mergeCell ref="B216:D216"/>
    <mergeCell ref="B217:D217"/>
    <mergeCell ref="B218:D218"/>
    <mergeCell ref="B219:L220"/>
    <mergeCell ref="B206:D206"/>
    <mergeCell ref="B207:D207"/>
    <mergeCell ref="B208:D208"/>
    <mergeCell ref="B209:L210"/>
    <mergeCell ref="B211:D211"/>
    <mergeCell ref="B212:D212"/>
    <mergeCell ref="B228:D228"/>
    <mergeCell ref="B229:L230"/>
    <mergeCell ref="B231:D231"/>
    <mergeCell ref="B232:D232"/>
    <mergeCell ref="B233:D233"/>
    <mergeCell ref="B234:L235"/>
    <mergeCell ref="B221:D221"/>
    <mergeCell ref="B222:D222"/>
    <mergeCell ref="B223:D223"/>
    <mergeCell ref="B224:L225"/>
    <mergeCell ref="B226:D226"/>
    <mergeCell ref="B227:D227"/>
    <mergeCell ref="B243:D243"/>
    <mergeCell ref="B245:L246"/>
    <mergeCell ref="B249:B250"/>
    <mergeCell ref="C249:E249"/>
    <mergeCell ref="C250:E250"/>
    <mergeCell ref="B253:L253"/>
    <mergeCell ref="B236:D236"/>
    <mergeCell ref="B237:D237"/>
    <mergeCell ref="B238:D238"/>
    <mergeCell ref="B239:L240"/>
    <mergeCell ref="B241:D241"/>
    <mergeCell ref="B242:D242"/>
    <mergeCell ref="B254:L254"/>
    <mergeCell ref="B256:L256"/>
    <mergeCell ref="F258:G259"/>
    <mergeCell ref="B260:B262"/>
    <mergeCell ref="C260:E260"/>
    <mergeCell ref="F260:G260"/>
    <mergeCell ref="C261:E261"/>
    <mergeCell ref="F261:G261"/>
    <mergeCell ref="C262:E262"/>
    <mergeCell ref="F262:G262"/>
    <mergeCell ref="B265:L265"/>
    <mergeCell ref="B266:L266"/>
    <mergeCell ref="B268:L268"/>
    <mergeCell ref="E270:E271"/>
    <mergeCell ref="F270:F271"/>
    <mergeCell ref="G270:G271"/>
    <mergeCell ref="H270:H271"/>
    <mergeCell ref="I270:I271"/>
    <mergeCell ref="J270:J271"/>
    <mergeCell ref="K270:K271"/>
    <mergeCell ref="B282:L283"/>
    <mergeCell ref="B285:L292"/>
    <mergeCell ref="I275:I276"/>
    <mergeCell ref="J275:J276"/>
    <mergeCell ref="K275:K276"/>
    <mergeCell ref="L275:L276"/>
    <mergeCell ref="B277:C277"/>
    <mergeCell ref="B278:C278"/>
    <mergeCell ref="B272:C272"/>
    <mergeCell ref="B273:C273"/>
    <mergeCell ref="E275:E276"/>
    <mergeCell ref="F275:F276"/>
    <mergeCell ref="G275:G276"/>
    <mergeCell ref="H275:H276"/>
  </mergeCells>
  <conditionalFormatting sqref="F138:G139 F193:G194 F249:G250">
    <cfRule type="cellIs" dxfId="3" priority="1" operator="equal">
      <formula>"Error"</formula>
    </cfRule>
  </conditionalFormatting>
  <dataValidations count="3">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xr:uid="{255243D7-7D18-4675-8C19-FE1219758841}">
      <formula1>1000</formula1>
    </dataValidation>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G23 B285:B287" xr:uid="{269875F2-00BD-4A6E-8768-5839E5F2A9BB}">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A197 G95:J103 E130:L132 F193:H194 E241:L243 E185:L187 E114:L116 E126:L128 E122:L124 E118:L120 E150:L152 E155:L157 E160:L162 E165:L167 E170:L172 E175:L177 E180:L182 E206:L208 E211:L213 E216:L218 E221:L223 E226:L228 E231:L233 E236:L238 F260:F262 G43:J45 F249:H250 F138:H139 G80:J85 G34:J36 G52:J54 G65:J70 E272:K273 K30:K36 G30:J32 K39:K45 G39:J41 K48:K54 G48:J50 K58:K70 G58:J63 K73:K85 G73:J78 G88:J93 K88:K103 E277:L278" xr:uid="{2B4F491D-FDA7-4FF6-9B70-88ACFBE7E301}">
      <formula1>1000</formula1>
    </dataValidation>
  </dataValidations>
  <printOptions horizontalCentered="1"/>
  <pageMargins left="0.25" right="0.25" top="0.75" bottom="0.75" header="0.3" footer="0.3"/>
  <pageSetup scale="63" firstPageNumber="17" fitToHeight="0" orientation="portrait" r:id="rId1"/>
  <headerFooter>
    <oddFooter>&amp;L&amp;A</oddFooter>
  </headerFooter>
  <rowBreaks count="4" manualBreakCount="4">
    <brk id="105" min="1" max="11" man="1"/>
    <brk id="141" min="1" max="11" man="1"/>
    <brk id="196" min="1" max="11" man="1"/>
    <brk id="252" min="1" max="11"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45F596-3B09-4F76-9650-9AB0B436C832}">
  <sheetPr codeName="Sheet11">
    <tabColor rgb="FFFFC000"/>
  </sheetPr>
  <dimension ref="A1"/>
  <sheetViews>
    <sheetView showGridLines="0" zoomScaleNormal="100" workbookViewId="0"/>
  </sheetViews>
  <sheetFormatPr defaultRowHeight="15" x14ac:dyDescent="0.25"/>
  <sheetData/>
  <sheetProtection algorithmName="SHA-512" hashValue="9dNKeLI2f47M0tCx7dxBacA3i+kQHJLG8MvZkBHVjfTQzamEk2PeWfSeRbB63SgXkHS3B5E6g5HVZC72rva4mA==" saltValue="nckj2apBWSR/lqx8wYfscQ==" spinCount="100000" sheet="1" objects="1" scenarios="1" selectLockedCells="1"/>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5E6A28-3C7A-4DF9-87DF-2C88EC70E3DF}">
  <sheetPr>
    <tabColor rgb="FF92D050"/>
    <pageSetUpPr fitToPage="1"/>
  </sheetPr>
  <dimension ref="A1:S293"/>
  <sheetViews>
    <sheetView showGridLines="0" zoomScaleNormal="100" zoomScaleSheetLayoutView="55" workbookViewId="0">
      <selection activeCell="B29" sqref="B29:I29"/>
    </sheetView>
  </sheetViews>
  <sheetFormatPr defaultColWidth="9.28515625" defaultRowHeight="14.25" x14ac:dyDescent="0.25"/>
  <cols>
    <col min="1" max="1" width="1.7109375" style="7" customWidth="1"/>
    <col min="2" max="12" width="14.5703125" style="1" customWidth="1"/>
    <col min="13" max="13" width="6.28515625" style="9" customWidth="1"/>
    <col min="14" max="14" width="9.28515625" style="10" customWidth="1"/>
    <col min="15" max="15" width="10.7109375" style="10" hidden="1" customWidth="1"/>
    <col min="16" max="16" width="8.7109375" style="10" hidden="1" customWidth="1"/>
    <col min="17" max="17" width="9.28515625" style="10" customWidth="1"/>
    <col min="18" max="16384" width="9.28515625" style="10"/>
  </cols>
  <sheetData>
    <row r="1" spans="1:16" x14ac:dyDescent="0.25">
      <c r="O1" s="171" t="s">
        <v>91</v>
      </c>
      <c r="P1" s="171" t="s">
        <v>107</v>
      </c>
    </row>
    <row r="2" spans="1:16" x14ac:dyDescent="0.25">
      <c r="B2" s="12" t="str">
        <f>Pro!B2</f>
        <v>PROTÉGÉ</v>
      </c>
      <c r="C2" s="12"/>
      <c r="D2" s="12"/>
      <c r="O2" s="2"/>
      <c r="P2" s="2"/>
    </row>
    <row r="3" spans="1:16" x14ac:dyDescent="0.25">
      <c r="B3" s="13"/>
      <c r="C3" s="13"/>
      <c r="D3" s="13"/>
      <c r="O3" s="2"/>
      <c r="P3" s="2"/>
    </row>
    <row r="4" spans="1:16" s="2" customFormat="1" x14ac:dyDescent="0.25">
      <c r="A4" s="33"/>
      <c r="B4" s="444" t="str">
        <f>Info!B4</f>
        <v>QUESTIONNAIRE À L'INTENTION DES IMPORTATEURS</v>
      </c>
      <c r="C4" s="445"/>
      <c r="D4" s="445"/>
      <c r="E4" s="445"/>
      <c r="F4" s="445"/>
      <c r="G4" s="445"/>
      <c r="H4" s="445"/>
      <c r="I4" s="445"/>
      <c r="J4" s="445"/>
      <c r="K4" s="445"/>
      <c r="L4" s="446"/>
      <c r="M4" s="25"/>
      <c r="N4" s="25"/>
      <c r="O4" s="19"/>
      <c r="P4" s="19"/>
    </row>
    <row r="5" spans="1:16" s="2" customFormat="1" x14ac:dyDescent="0.25">
      <c r="A5" s="33"/>
      <c r="B5" s="480" t="str">
        <f>Info!B5</f>
        <v>NQ-2025-009</v>
      </c>
      <c r="C5" s="481"/>
      <c r="D5" s="481"/>
      <c r="E5" s="481"/>
      <c r="F5" s="481"/>
      <c r="G5" s="481"/>
      <c r="H5" s="481"/>
      <c r="I5" s="481"/>
      <c r="J5" s="481"/>
      <c r="K5" s="481"/>
      <c r="L5" s="482"/>
      <c r="M5" s="25"/>
      <c r="N5" s="25"/>
      <c r="O5" s="19"/>
      <c r="P5" s="19"/>
    </row>
    <row r="6" spans="1:16" s="6" customFormat="1" x14ac:dyDescent="0.25">
      <c r="A6" s="33"/>
      <c r="B6" s="480" t="str">
        <f>Info!B6</f>
        <v>CARROSSERIES DE CAMIONS</v>
      </c>
      <c r="C6" s="481"/>
      <c r="D6" s="481"/>
      <c r="E6" s="481"/>
      <c r="F6" s="481"/>
      <c r="G6" s="481"/>
      <c r="H6" s="481"/>
      <c r="I6" s="481"/>
      <c r="J6" s="481"/>
      <c r="K6" s="481"/>
      <c r="L6" s="482"/>
      <c r="M6" s="19"/>
      <c r="N6" s="19"/>
      <c r="O6" s="15"/>
      <c r="P6" s="15"/>
    </row>
    <row r="7" spans="1:16" s="6" customFormat="1" x14ac:dyDescent="0.25">
      <c r="A7" s="33"/>
      <c r="B7" s="163"/>
      <c r="C7" s="164"/>
      <c r="D7" s="164"/>
      <c r="E7" s="164"/>
      <c r="F7" s="164"/>
      <c r="G7" s="164"/>
      <c r="H7" s="164"/>
      <c r="I7" s="164"/>
      <c r="J7" s="164"/>
      <c r="K7" s="164"/>
      <c r="L7" s="165"/>
      <c r="M7" s="19"/>
      <c r="N7" s="19"/>
      <c r="O7" s="20"/>
    </row>
    <row r="8" spans="1:16" s="6" customFormat="1" x14ac:dyDescent="0.25">
      <c r="A8" s="33"/>
      <c r="B8" s="486" t="str">
        <f>Public!B8</f>
        <v>Les marchandises dans les questions suivantes font référence aux marchandises comme définies dans la description du produit de l'onglet Intro.</v>
      </c>
      <c r="C8" s="487"/>
      <c r="D8" s="487"/>
      <c r="E8" s="487"/>
      <c r="F8" s="487"/>
      <c r="G8" s="487"/>
      <c r="H8" s="487"/>
      <c r="I8" s="487"/>
      <c r="J8" s="487"/>
      <c r="K8" s="487"/>
      <c r="L8" s="488"/>
      <c r="M8" s="19"/>
      <c r="N8" s="19"/>
      <c r="O8" s="15"/>
      <c r="P8" s="15"/>
    </row>
    <row r="9" spans="1:16" s="6" customFormat="1" x14ac:dyDescent="0.25">
      <c r="A9" s="33"/>
      <c r="B9" s="486" t="str">
        <f>Public!B9</f>
        <v>Des informations sur le produit et un glossaire de termes sont disponibles dans l'onglet Info.</v>
      </c>
      <c r="C9" s="487"/>
      <c r="D9" s="487"/>
      <c r="E9" s="487"/>
      <c r="F9" s="487"/>
      <c r="G9" s="487"/>
      <c r="H9" s="487"/>
      <c r="I9" s="487"/>
      <c r="J9" s="487"/>
      <c r="K9" s="487"/>
      <c r="L9" s="488"/>
      <c r="M9" s="19"/>
      <c r="N9" s="19"/>
      <c r="O9" s="15"/>
    </row>
    <row r="10" spans="1:16" s="6" customFormat="1" x14ac:dyDescent="0.25">
      <c r="A10" s="33"/>
      <c r="B10" s="486" t="str">
        <f>IF(Intro!$G$22="English",O10,P10)</f>
        <v>Utilisez un onglet numéroté « Imp-Exp » pour chaque exportateur à partir duquel votre entreprise a importé. Pour obtenir des onglets « Imp-Exp » supplémentaires, contactez un analyste de cas identifié dans l'onglet « Intro ».</v>
      </c>
      <c r="C10" s="487"/>
      <c r="D10" s="487"/>
      <c r="E10" s="487"/>
      <c r="F10" s="487"/>
      <c r="G10" s="487"/>
      <c r="H10" s="487"/>
      <c r="I10" s="487"/>
      <c r="J10" s="487"/>
      <c r="K10" s="487"/>
      <c r="L10" s="488"/>
      <c r="M10" s="19"/>
      <c r="N10" s="19"/>
      <c r="O10" s="10" t="s">
        <v>342</v>
      </c>
      <c r="P10" s="10" t="s">
        <v>341</v>
      </c>
    </row>
    <row r="11" spans="1:16" s="6" customFormat="1" x14ac:dyDescent="0.25">
      <c r="A11" s="33"/>
      <c r="B11" s="486"/>
      <c r="C11" s="487"/>
      <c r="D11" s="487"/>
      <c r="E11" s="487"/>
      <c r="F11" s="487"/>
      <c r="G11" s="487"/>
      <c r="H11" s="487"/>
      <c r="I11" s="487"/>
      <c r="J11" s="487"/>
      <c r="K11" s="487"/>
      <c r="L11" s="488"/>
      <c r="M11" s="19"/>
      <c r="N11" s="19"/>
      <c r="O11" s="15"/>
      <c r="P11" s="15"/>
    </row>
    <row r="12" spans="1:16" s="6" customFormat="1" x14ac:dyDescent="0.25">
      <c r="A12" s="33"/>
      <c r="B12" s="486" t="str">
        <f>Pro!B12</f>
        <v>Pour les questions de cet onglet, notez ce qui suit :</v>
      </c>
      <c r="C12" s="487"/>
      <c r="D12" s="487"/>
      <c r="E12" s="487"/>
      <c r="F12" s="487"/>
      <c r="G12" s="487"/>
      <c r="H12" s="487"/>
      <c r="I12" s="487"/>
      <c r="J12" s="487"/>
      <c r="K12" s="487"/>
      <c r="L12" s="488"/>
      <c r="M12" s="19"/>
      <c r="N12" s="19"/>
      <c r="O12" s="15"/>
      <c r="P12" s="15"/>
    </row>
    <row r="13" spans="1:16" s="6" customFormat="1" ht="14.1" customHeight="1" x14ac:dyDescent="0.25">
      <c r="A13" s="33"/>
      <c r="B13" s="575" t="str">
        <f>Pro!B13</f>
        <v xml:space="preserve">• Veuillez indiquer seulement les ventes effectuées à partir des importations de votre entreprise. Les ventes de marchandises achetées auprès de producteurs canadiens doivent être exclues. </v>
      </c>
      <c r="C13" s="576"/>
      <c r="D13" s="576"/>
      <c r="E13" s="576"/>
      <c r="F13" s="576"/>
      <c r="G13" s="576"/>
      <c r="H13" s="576"/>
      <c r="I13" s="576"/>
      <c r="J13" s="576"/>
      <c r="K13" s="576"/>
      <c r="L13" s="577"/>
      <c r="M13" s="19"/>
      <c r="N13" s="19"/>
      <c r="O13" s="15"/>
      <c r="P13" s="15"/>
    </row>
    <row r="14" spans="1:16" s="6" customFormat="1" x14ac:dyDescent="0.25">
      <c r="A14" s="33"/>
      <c r="B14" s="486" t="str">
        <f>Pro!B14</f>
        <v>• Déclarez toutes les ventes aux entreprises associées canadiennes et étrangères.</v>
      </c>
      <c r="C14" s="487"/>
      <c r="D14" s="487"/>
      <c r="E14" s="487"/>
      <c r="F14" s="487"/>
      <c r="G14" s="487"/>
      <c r="H14" s="487"/>
      <c r="I14" s="487"/>
      <c r="J14" s="487"/>
      <c r="K14" s="487"/>
      <c r="L14" s="488"/>
      <c r="M14" s="19"/>
      <c r="N14" s="19"/>
      <c r="O14" s="15"/>
      <c r="P14" s="15"/>
    </row>
    <row r="15" spans="1:16" s="6" customFormat="1" x14ac:dyDescent="0.25">
      <c r="A15" s="33"/>
      <c r="B15" s="486" t="str">
        <f>Pro!B15</f>
        <v>• Déclarez toutes les ventes à compter de la date de l’expédition au client ou à son entrepôt.</v>
      </c>
      <c r="C15" s="487"/>
      <c r="D15" s="487"/>
      <c r="E15" s="487"/>
      <c r="F15" s="487"/>
      <c r="G15" s="487"/>
      <c r="H15" s="487"/>
      <c r="I15" s="487"/>
      <c r="J15" s="487"/>
      <c r="K15" s="487"/>
      <c r="L15" s="488"/>
      <c r="M15" s="19"/>
      <c r="N15" s="19"/>
      <c r="O15" s="15"/>
      <c r="P15" s="15"/>
    </row>
    <row r="16" spans="1:16" s="6" customFormat="1" x14ac:dyDescent="0.25">
      <c r="A16" s="33"/>
      <c r="B16" s="486" t="str">
        <f>Pro!B16</f>
        <v>• Déclarez toutes les valeurs en dollars canadiens.</v>
      </c>
      <c r="C16" s="487"/>
      <c r="D16" s="487"/>
      <c r="E16" s="487"/>
      <c r="F16" s="487"/>
      <c r="G16" s="487"/>
      <c r="H16" s="487"/>
      <c r="I16" s="487"/>
      <c r="J16" s="487"/>
      <c r="K16" s="487"/>
      <c r="L16" s="488"/>
      <c r="M16" s="19"/>
      <c r="N16" s="19"/>
      <c r="O16" s="15"/>
      <c r="P16" s="15"/>
    </row>
    <row r="17" spans="1:16" s="6" customFormat="1" x14ac:dyDescent="0.25">
      <c r="A17" s="33"/>
      <c r="B17" s="489" t="str">
        <f>IF(Intro!$G$22="English",O17,P17)</f>
        <v>• Si votre entreprise est un utilisateur final ou un détaillant, elle n’a pas besoin de déclarer ses ventes d’importations ou ses stocks d’importations.</v>
      </c>
      <c r="C17" s="490"/>
      <c r="D17" s="490"/>
      <c r="E17" s="490"/>
      <c r="F17" s="490"/>
      <c r="G17" s="490"/>
      <c r="H17" s="490"/>
      <c r="I17" s="490"/>
      <c r="J17" s="490"/>
      <c r="K17" s="490"/>
      <c r="L17" s="491"/>
      <c r="M17" s="19"/>
      <c r="N17" s="19"/>
      <c r="O17" s="15" t="s">
        <v>267</v>
      </c>
      <c r="P17" s="15" t="s">
        <v>268</v>
      </c>
    </row>
    <row r="18" spans="1:16" s="6" customFormat="1" x14ac:dyDescent="0.25">
      <c r="A18" s="33"/>
      <c r="B18" s="14"/>
      <c r="C18" s="14"/>
      <c r="D18" s="14"/>
      <c r="E18" s="3"/>
      <c r="F18" s="3"/>
      <c r="G18" s="3"/>
      <c r="H18" s="3"/>
      <c r="I18" s="3"/>
      <c r="J18" s="3"/>
      <c r="K18" s="3"/>
      <c r="L18" s="3"/>
      <c r="O18" s="15"/>
      <c r="P18" s="15"/>
    </row>
    <row r="19" spans="1:16" x14ac:dyDescent="0.25">
      <c r="B19" s="369" t="str">
        <f>IF(Intro!$G$22="English",O19,P19)</f>
        <v>IMPORTATIONS ET VENTES</v>
      </c>
      <c r="C19" s="370"/>
      <c r="D19" s="370"/>
      <c r="E19" s="370"/>
      <c r="F19" s="370"/>
      <c r="G19" s="370"/>
      <c r="H19" s="370"/>
      <c r="I19" s="370"/>
      <c r="J19" s="370"/>
      <c r="K19" s="370"/>
      <c r="L19" s="371"/>
      <c r="M19" s="10"/>
      <c r="O19" s="106" t="s">
        <v>334</v>
      </c>
      <c r="P19" s="106" t="s">
        <v>335</v>
      </c>
    </row>
    <row r="20" spans="1:16" x14ac:dyDescent="0.25">
      <c r="B20" s="505" t="s">
        <v>12</v>
      </c>
      <c r="C20" s="506"/>
      <c r="D20" s="506"/>
      <c r="E20" s="506"/>
      <c r="F20" s="506"/>
      <c r="G20" s="506"/>
      <c r="H20" s="506"/>
      <c r="I20" s="506"/>
      <c r="J20" s="506"/>
      <c r="K20" s="506"/>
      <c r="L20" s="507"/>
      <c r="M20" s="10"/>
    </row>
    <row r="21" spans="1:16" x14ac:dyDescent="0.25">
      <c r="B21" s="16"/>
      <c r="C21" s="35"/>
      <c r="D21" s="35"/>
      <c r="E21" s="36"/>
      <c r="F21" s="36"/>
      <c r="G21" s="36"/>
      <c r="H21" s="36"/>
      <c r="I21" s="36"/>
      <c r="J21" s="36"/>
      <c r="K21" s="36"/>
      <c r="L21" s="17"/>
      <c r="M21" s="10"/>
    </row>
    <row r="22" spans="1:16" x14ac:dyDescent="0.25">
      <c r="B22" s="16"/>
      <c r="C22" s="35"/>
      <c r="D22" s="35"/>
      <c r="E22" s="36"/>
      <c r="F22" s="36"/>
      <c r="G22" s="36"/>
      <c r="H22" s="36"/>
      <c r="I22" s="36"/>
      <c r="J22" s="36"/>
      <c r="K22" s="36"/>
      <c r="L22" s="17"/>
      <c r="M22" s="10"/>
    </row>
    <row r="23" spans="1:16" ht="15.75" customHeight="1" x14ac:dyDescent="0.25">
      <c r="B23" s="366" t="str">
        <f>IF(Intro!$G$22="English",O23,P23)</f>
        <v xml:space="preserve">Indiquez les importations et les ventes de marchandises de votre entreprise de : </v>
      </c>
      <c r="C23" s="367"/>
      <c r="D23" s="367"/>
      <c r="E23" s="367"/>
      <c r="F23" s="367"/>
      <c r="G23" s="626" t="str">
        <f>IF(Intro!$G$22="English",Variables!B44,Variables!C44)</f>
        <v>États-Unis d'Amérique</v>
      </c>
      <c r="H23" s="627"/>
      <c r="I23" s="628"/>
      <c r="J23" s="36"/>
      <c r="K23" s="36"/>
      <c r="L23" s="186"/>
      <c r="M23" s="10"/>
      <c r="O23" s="10" t="s">
        <v>286</v>
      </c>
      <c r="P23" s="10" t="s">
        <v>287</v>
      </c>
    </row>
    <row r="24" spans="1:16" x14ac:dyDescent="0.25">
      <c r="B24" s="135"/>
      <c r="C24" s="136"/>
      <c r="D24" s="136"/>
      <c r="E24" s="136"/>
      <c r="F24" s="136"/>
      <c r="G24" s="36"/>
      <c r="H24" s="36"/>
      <c r="I24" s="36"/>
      <c r="J24" s="36"/>
      <c r="K24" s="36"/>
      <c r="L24" s="17"/>
      <c r="M24" s="10"/>
    </row>
    <row r="25" spans="1:16" x14ac:dyDescent="0.25">
      <c r="B25" s="135"/>
      <c r="C25" s="136"/>
      <c r="D25" s="136"/>
      <c r="E25" s="136"/>
      <c r="F25" s="136"/>
      <c r="G25" s="555">
        <f>Variables!$B$6</f>
        <v>2023</v>
      </c>
      <c r="H25" s="555">
        <f>G25+1</f>
        <v>2024</v>
      </c>
      <c r="I25" s="555">
        <f>H25+1</f>
        <v>2025</v>
      </c>
      <c r="J25" s="36"/>
      <c r="K25" s="36"/>
      <c r="L25" s="72"/>
      <c r="M25" s="10"/>
      <c r="O25" s="18"/>
    </row>
    <row r="26" spans="1:16" x14ac:dyDescent="0.25">
      <c r="B26" s="121"/>
      <c r="C26" s="122"/>
      <c r="D26" s="122"/>
      <c r="E26" s="122"/>
      <c r="F26" s="122"/>
      <c r="G26" s="556"/>
      <c r="H26" s="556"/>
      <c r="I26" s="556"/>
      <c r="J26" s="36"/>
      <c r="K26" s="36"/>
      <c r="L26" s="72"/>
      <c r="M26" s="10"/>
      <c r="O26" s="18"/>
    </row>
    <row r="27" spans="1:16" s="171" customFormat="1" ht="14.25" customHeight="1" thickBot="1" x14ac:dyDescent="0.3">
      <c r="A27" s="32"/>
      <c r="B27" s="581" t="str">
        <f>IF(Intro!$G$22="English",O27,P27)</f>
        <v>Importations au Canada</v>
      </c>
      <c r="C27" s="582"/>
      <c r="D27" s="582"/>
      <c r="E27" s="582"/>
      <c r="F27" s="582"/>
      <c r="G27" s="582"/>
      <c r="H27" s="582"/>
      <c r="I27" s="625"/>
      <c r="J27" s="36"/>
      <c r="K27" s="36"/>
      <c r="L27" s="72"/>
      <c r="O27" s="26" t="s">
        <v>236</v>
      </c>
      <c r="P27" s="171" t="s">
        <v>237</v>
      </c>
    </row>
    <row r="28" spans="1:16" s="171" customFormat="1" ht="14.25" customHeight="1" thickBot="1" x14ac:dyDescent="0.3">
      <c r="A28" s="32"/>
      <c r="B28" s="581" t="str">
        <f>IF(Intro!$G$22="English",O28,P28)</f>
        <v>Unités réfrigérées</v>
      </c>
      <c r="C28" s="582"/>
      <c r="D28" s="582"/>
      <c r="E28" s="582"/>
      <c r="F28" s="582"/>
      <c r="G28" s="582"/>
      <c r="H28" s="582"/>
      <c r="I28" s="625"/>
      <c r="J28" s="36"/>
      <c r="K28" s="36"/>
      <c r="L28" s="72"/>
      <c r="O28" s="26" t="s">
        <v>468</v>
      </c>
      <c r="P28" s="171" t="s">
        <v>469</v>
      </c>
    </row>
    <row r="29" spans="1:16" s="171" customFormat="1" ht="14.25" customHeight="1" thickBot="1" x14ac:dyDescent="0.3">
      <c r="A29" s="32"/>
      <c r="B29" s="629" t="str">
        <f>IF(Intro!$G$22="English",O29,P29)</f>
        <v>Kits</v>
      </c>
      <c r="C29" s="630"/>
      <c r="D29" s="630"/>
      <c r="E29" s="630"/>
      <c r="F29" s="630"/>
      <c r="G29" s="630"/>
      <c r="H29" s="630"/>
      <c r="I29" s="631"/>
      <c r="J29" s="36"/>
      <c r="K29" s="36"/>
      <c r="L29" s="72"/>
      <c r="O29" s="26" t="s">
        <v>489</v>
      </c>
      <c r="P29" s="171" t="s">
        <v>489</v>
      </c>
    </row>
    <row r="30" spans="1:16" x14ac:dyDescent="0.25">
      <c r="B30" s="599" t="str">
        <f>IF(Intro!$G$22="English",O30,P30)</f>
        <v>Importations</v>
      </c>
      <c r="C30" s="600"/>
      <c r="D30" s="605" t="str">
        <f>IF(Intro!$G$22="English",Variables!$B$23,Variables!$C$23)</f>
        <v>unités</v>
      </c>
      <c r="E30" s="605"/>
      <c r="F30" s="605"/>
      <c r="G30" s="204"/>
      <c r="H30" s="204"/>
      <c r="I30" s="204"/>
      <c r="J30" s="36"/>
      <c r="K30" s="36"/>
      <c r="L30" s="72"/>
      <c r="M30" s="10"/>
      <c r="O30" s="10" t="s">
        <v>89</v>
      </c>
      <c r="P30" s="10" t="s">
        <v>169</v>
      </c>
    </row>
    <row r="31" spans="1:16" x14ac:dyDescent="0.25">
      <c r="B31" s="601"/>
      <c r="C31" s="602"/>
      <c r="D31" s="622" t="str">
        <f>IF(Intro!$G$22="English",O31,P31)</f>
        <v>valeur d'achat nette rendue (CAD)</v>
      </c>
      <c r="E31" s="622"/>
      <c r="F31" s="622"/>
      <c r="G31" s="137"/>
      <c r="H31" s="137"/>
      <c r="I31" s="137"/>
      <c r="J31" s="36"/>
      <c r="K31" s="36"/>
      <c r="L31" s="72"/>
      <c r="M31" s="10"/>
      <c r="O31" s="10" t="s">
        <v>344</v>
      </c>
      <c r="P31" s="10" t="s">
        <v>343</v>
      </c>
    </row>
    <row r="32" spans="1:16" x14ac:dyDescent="0.25">
      <c r="B32" s="603"/>
      <c r="C32" s="604"/>
      <c r="D32" s="606" t="str">
        <f>"$ / "&amp;IF(Intro!$G$22="English",Variables!$B$24,Variables!$C$24)</f>
        <v>$ / unité</v>
      </c>
      <c r="E32" s="606"/>
      <c r="F32" s="606"/>
      <c r="G32" s="203" t="str">
        <f>IF(G30=0,"-",G31/G30)</f>
        <v>-</v>
      </c>
      <c r="H32" s="203" t="str">
        <f>IF(H30=0,"-",H31/H30)</f>
        <v>-</v>
      </c>
      <c r="I32" s="203" t="str">
        <f t="shared" ref="I32" si="0">IF(I30=0,"-",I31/I30)</f>
        <v>-</v>
      </c>
      <c r="J32" s="36"/>
      <c r="K32" s="36"/>
      <c r="L32" s="72"/>
      <c r="M32" s="10"/>
    </row>
    <row r="33" spans="1:16" ht="15" customHeight="1" thickBot="1" x14ac:dyDescent="0.3">
      <c r="B33" s="629" t="str">
        <f>IF(Intro!$G$22="English",O33,P33)</f>
        <v>Carrosseries de camions entièrement assemblées</v>
      </c>
      <c r="C33" s="630"/>
      <c r="D33" s="630"/>
      <c r="E33" s="630"/>
      <c r="F33" s="630"/>
      <c r="G33" s="630"/>
      <c r="H33" s="630"/>
      <c r="I33" s="631"/>
      <c r="J33" s="36"/>
      <c r="K33" s="36"/>
      <c r="L33" s="72"/>
      <c r="M33" s="10"/>
      <c r="O33" s="10" t="s">
        <v>490</v>
      </c>
      <c r="P33" s="10" t="s">
        <v>493</v>
      </c>
    </row>
    <row r="34" spans="1:16" x14ac:dyDescent="0.25">
      <c r="B34" s="599" t="str">
        <f>IF(Intro!$G$22="English",O34,P34)</f>
        <v>Importations</v>
      </c>
      <c r="C34" s="600"/>
      <c r="D34" s="605" t="str">
        <f>IF(Intro!$G$22="English",Variables!$B$23,Variables!$C$23)</f>
        <v>unités</v>
      </c>
      <c r="E34" s="605"/>
      <c r="F34" s="605"/>
      <c r="G34" s="204"/>
      <c r="H34" s="204"/>
      <c r="I34" s="204"/>
      <c r="J34" s="36"/>
      <c r="K34" s="36"/>
      <c r="L34" s="72"/>
      <c r="M34" s="10"/>
      <c r="O34" s="10" t="s">
        <v>89</v>
      </c>
      <c r="P34" s="10" t="s">
        <v>169</v>
      </c>
    </row>
    <row r="35" spans="1:16" x14ac:dyDescent="0.25">
      <c r="B35" s="601"/>
      <c r="C35" s="602"/>
      <c r="D35" s="622" t="str">
        <f>IF(Intro!$G$22="English",O35,P35)</f>
        <v>valeur d'achat nette rendue (CAD)</v>
      </c>
      <c r="E35" s="622"/>
      <c r="F35" s="622"/>
      <c r="G35" s="137"/>
      <c r="H35" s="137"/>
      <c r="I35" s="137"/>
      <c r="J35" s="36"/>
      <c r="K35" s="36"/>
      <c r="L35" s="72"/>
      <c r="M35" s="10"/>
      <c r="O35" s="10" t="s">
        <v>344</v>
      </c>
      <c r="P35" s="10" t="s">
        <v>343</v>
      </c>
    </row>
    <row r="36" spans="1:16" x14ac:dyDescent="0.25">
      <c r="B36" s="603"/>
      <c r="C36" s="604"/>
      <c r="D36" s="606" t="str">
        <f>"$ / "&amp;IF(Intro!$G$22="English",Variables!$B$24,Variables!$C$24)</f>
        <v>$ / unité</v>
      </c>
      <c r="E36" s="606"/>
      <c r="F36" s="606"/>
      <c r="G36" s="203" t="str">
        <f>IF(G34=0,"-",G35/G34)</f>
        <v>-</v>
      </c>
      <c r="H36" s="203" t="str">
        <f>IF(H34=0,"-",H35/H34)</f>
        <v>-</v>
      </c>
      <c r="I36" s="203" t="str">
        <f t="shared" ref="I36" si="1">IF(I34=0,"-",I35/I34)</f>
        <v>-</v>
      </c>
      <c r="J36" s="36"/>
      <c r="K36" s="36"/>
      <c r="L36" s="72"/>
      <c r="M36" s="10"/>
    </row>
    <row r="37" spans="1:16" s="171" customFormat="1" ht="14.25" customHeight="1" thickBot="1" x14ac:dyDescent="0.3">
      <c r="A37" s="32"/>
      <c r="B37" s="581" t="str">
        <f>IF(Intro!$G$22="English",O37,P37)</f>
        <v>Unités fermées de fret sec</v>
      </c>
      <c r="C37" s="582"/>
      <c r="D37" s="582"/>
      <c r="E37" s="582"/>
      <c r="F37" s="582"/>
      <c r="G37" s="582"/>
      <c r="H37" s="582"/>
      <c r="I37" s="625"/>
      <c r="J37" s="36"/>
      <c r="K37" s="36"/>
      <c r="L37" s="72"/>
      <c r="O37" s="26" t="s">
        <v>470</v>
      </c>
      <c r="P37" s="171" t="s">
        <v>522</v>
      </c>
    </row>
    <row r="38" spans="1:16" s="171" customFormat="1" ht="14.25" customHeight="1" thickBot="1" x14ac:dyDescent="0.3">
      <c r="A38" s="32"/>
      <c r="B38" s="629" t="str">
        <f>IF(Intro!$G$22="English",O38,P38)</f>
        <v>Kits</v>
      </c>
      <c r="C38" s="630"/>
      <c r="D38" s="630"/>
      <c r="E38" s="630"/>
      <c r="F38" s="630"/>
      <c r="G38" s="630"/>
      <c r="H38" s="630"/>
      <c r="I38" s="631"/>
      <c r="J38" s="36"/>
      <c r="K38" s="36"/>
      <c r="L38" s="72"/>
      <c r="O38" s="26" t="s">
        <v>489</v>
      </c>
      <c r="P38" s="171" t="s">
        <v>489</v>
      </c>
    </row>
    <row r="39" spans="1:16" x14ac:dyDescent="0.25">
      <c r="B39" s="599" t="str">
        <f>IF(Intro!$G$22="English",O39,P39)</f>
        <v>Importations</v>
      </c>
      <c r="C39" s="600"/>
      <c r="D39" s="605" t="str">
        <f>IF(Intro!$G$22="English",Variables!$B$23,Variables!$C$23)</f>
        <v>unités</v>
      </c>
      <c r="E39" s="605"/>
      <c r="F39" s="605"/>
      <c r="G39" s="204"/>
      <c r="H39" s="204"/>
      <c r="I39" s="204"/>
      <c r="J39" s="36"/>
      <c r="K39" s="36"/>
      <c r="L39" s="72"/>
      <c r="M39" s="10"/>
      <c r="O39" s="10" t="s">
        <v>89</v>
      </c>
      <c r="P39" s="10" t="s">
        <v>169</v>
      </c>
    </row>
    <row r="40" spans="1:16" x14ac:dyDescent="0.25">
      <c r="B40" s="601"/>
      <c r="C40" s="602"/>
      <c r="D40" s="622" t="str">
        <f>IF(Intro!$G$22="English",O40,P40)</f>
        <v>valeur d'achat nette rendue (CAD)</v>
      </c>
      <c r="E40" s="622"/>
      <c r="F40" s="622"/>
      <c r="G40" s="137"/>
      <c r="H40" s="137"/>
      <c r="I40" s="137"/>
      <c r="J40" s="36"/>
      <c r="K40" s="36"/>
      <c r="L40" s="72"/>
      <c r="M40" s="10"/>
      <c r="O40" s="10" t="s">
        <v>344</v>
      </c>
      <c r="P40" s="10" t="s">
        <v>343</v>
      </c>
    </row>
    <row r="41" spans="1:16" x14ac:dyDescent="0.25">
      <c r="B41" s="603"/>
      <c r="C41" s="604"/>
      <c r="D41" s="606" t="str">
        <f>"$ / "&amp;IF(Intro!$G$22="English",Variables!$B$24,Variables!$C$24)</f>
        <v>$ / unité</v>
      </c>
      <c r="E41" s="606"/>
      <c r="F41" s="606"/>
      <c r="G41" s="203" t="str">
        <f>IF(G39=0,"-",G40/G39)</f>
        <v>-</v>
      </c>
      <c r="H41" s="203" t="str">
        <f>IF(H39=0,"-",H40/H39)</f>
        <v>-</v>
      </c>
      <c r="I41" s="203" t="str">
        <f t="shared" ref="I41" si="2">IF(I39=0,"-",I40/I39)</f>
        <v>-</v>
      </c>
      <c r="J41" s="36"/>
      <c r="K41" s="36"/>
      <c r="L41" s="72"/>
      <c r="M41" s="10"/>
    </row>
    <row r="42" spans="1:16" ht="15" customHeight="1" thickBot="1" x14ac:dyDescent="0.3">
      <c r="B42" s="629" t="str">
        <f>IF(Intro!$G$22="English",O42,P42)</f>
        <v>Carrosseries de camions entièrement assemblées</v>
      </c>
      <c r="C42" s="630"/>
      <c r="D42" s="630"/>
      <c r="E42" s="630"/>
      <c r="F42" s="630"/>
      <c r="G42" s="630"/>
      <c r="H42" s="630"/>
      <c r="I42" s="631"/>
      <c r="J42" s="36"/>
      <c r="K42" s="36"/>
      <c r="L42" s="72"/>
      <c r="M42" s="10"/>
      <c r="O42" s="10" t="s">
        <v>490</v>
      </c>
      <c r="P42" s="10" t="s">
        <v>493</v>
      </c>
    </row>
    <row r="43" spans="1:16" x14ac:dyDescent="0.25">
      <c r="B43" s="599" t="str">
        <f>IF(Intro!$G$22="English",O43,P43)</f>
        <v>Importations</v>
      </c>
      <c r="C43" s="600"/>
      <c r="D43" s="605" t="str">
        <f>IF(Intro!$G$22="English",Variables!$B$23,Variables!$C$23)</f>
        <v>unités</v>
      </c>
      <c r="E43" s="605"/>
      <c r="F43" s="605"/>
      <c r="G43" s="204"/>
      <c r="H43" s="204"/>
      <c r="I43" s="204"/>
      <c r="J43" s="36"/>
      <c r="K43" s="36"/>
      <c r="L43" s="72"/>
      <c r="M43" s="10"/>
      <c r="O43" s="10" t="s">
        <v>89</v>
      </c>
      <c r="P43" s="10" t="s">
        <v>169</v>
      </c>
    </row>
    <row r="44" spans="1:16" x14ac:dyDescent="0.25">
      <c r="B44" s="601"/>
      <c r="C44" s="602"/>
      <c r="D44" s="622" t="str">
        <f>IF(Intro!$G$22="English",O44,P44)</f>
        <v>valeur d'achat nette rendue (CAD)</v>
      </c>
      <c r="E44" s="622"/>
      <c r="F44" s="622"/>
      <c r="G44" s="137"/>
      <c r="H44" s="137"/>
      <c r="I44" s="137"/>
      <c r="J44" s="36"/>
      <c r="K44" s="36"/>
      <c r="L44" s="72"/>
      <c r="M44" s="10"/>
      <c r="O44" s="10" t="s">
        <v>344</v>
      </c>
      <c r="P44" s="10" t="s">
        <v>343</v>
      </c>
    </row>
    <row r="45" spans="1:16" x14ac:dyDescent="0.25">
      <c r="B45" s="603"/>
      <c r="C45" s="604"/>
      <c r="D45" s="606" t="str">
        <f>"$ / "&amp;IF(Intro!$G$22="English",Variables!$B$24,Variables!$C$24)</f>
        <v>$ / unité</v>
      </c>
      <c r="E45" s="606"/>
      <c r="F45" s="606"/>
      <c r="G45" s="203" t="str">
        <f>IF(G43=0,"-",G44/G43)</f>
        <v>-</v>
      </c>
      <c r="H45" s="203" t="str">
        <f>IF(H43=0,"-",H44/H43)</f>
        <v>-</v>
      </c>
      <c r="I45" s="203" t="str">
        <f t="shared" ref="I45" si="3">IF(I43=0,"-",I44/I43)</f>
        <v>-</v>
      </c>
      <c r="J45" s="36"/>
      <c r="K45" s="36"/>
      <c r="L45" s="72"/>
      <c r="M45" s="10"/>
    </row>
    <row r="46" spans="1:16" s="171" customFormat="1" ht="15" thickBot="1" x14ac:dyDescent="0.3">
      <c r="A46" s="32"/>
      <c r="B46" s="581" t="str">
        <f>IF(Intro!$G$22="English",O46,P46)</f>
        <v>Tout autre</v>
      </c>
      <c r="C46" s="582"/>
      <c r="D46" s="582"/>
      <c r="E46" s="582"/>
      <c r="F46" s="582"/>
      <c r="G46" s="582"/>
      <c r="H46" s="582"/>
      <c r="I46" s="625"/>
      <c r="J46" s="36"/>
      <c r="K46" s="36"/>
      <c r="L46" s="72"/>
      <c r="O46" s="26" t="s">
        <v>471</v>
      </c>
      <c r="P46" s="171" t="s">
        <v>472</v>
      </c>
    </row>
    <row r="47" spans="1:16" s="171" customFormat="1" ht="15" thickBot="1" x14ac:dyDescent="0.3">
      <c r="A47" s="32"/>
      <c r="B47" s="564" t="str">
        <f>IF(Intro!$G$22="English",O47,P47)</f>
        <v>Kits</v>
      </c>
      <c r="C47" s="565"/>
      <c r="D47" s="565"/>
      <c r="E47" s="565"/>
      <c r="F47" s="565"/>
      <c r="G47" s="565"/>
      <c r="H47" s="565"/>
      <c r="I47" s="566"/>
      <c r="J47" s="36"/>
      <c r="K47" s="36"/>
      <c r="L47" s="72"/>
      <c r="O47" s="26" t="s">
        <v>489</v>
      </c>
      <c r="P47" s="171" t="s">
        <v>489</v>
      </c>
    </row>
    <row r="48" spans="1:16" x14ac:dyDescent="0.25">
      <c r="B48" s="599" t="str">
        <f>IF(Intro!$G$22="English",O48,P48)</f>
        <v>Importations</v>
      </c>
      <c r="C48" s="600"/>
      <c r="D48" s="605" t="str">
        <f>IF(Intro!$G$22="English",Variables!$B$23,Variables!$C$23)</f>
        <v>unités</v>
      </c>
      <c r="E48" s="605"/>
      <c r="F48" s="605"/>
      <c r="G48" s="204"/>
      <c r="H48" s="204"/>
      <c r="I48" s="204"/>
      <c r="J48" s="36"/>
      <c r="K48" s="36"/>
      <c r="L48" s="72"/>
      <c r="M48" s="10"/>
      <c r="O48" s="10" t="s">
        <v>89</v>
      </c>
      <c r="P48" s="10" t="s">
        <v>169</v>
      </c>
    </row>
    <row r="49" spans="1:16" x14ac:dyDescent="0.25">
      <c r="B49" s="601"/>
      <c r="C49" s="602"/>
      <c r="D49" s="622" t="str">
        <f>IF(Intro!$G$22="English",O49,P49)</f>
        <v>valeur d'achat nette rendue (CAD)</v>
      </c>
      <c r="E49" s="622"/>
      <c r="F49" s="622"/>
      <c r="G49" s="137"/>
      <c r="H49" s="137"/>
      <c r="I49" s="137"/>
      <c r="J49" s="36"/>
      <c r="K49" s="36"/>
      <c r="L49" s="72"/>
      <c r="M49" s="10"/>
      <c r="O49" s="10" t="s">
        <v>344</v>
      </c>
      <c r="P49" s="10" t="s">
        <v>343</v>
      </c>
    </row>
    <row r="50" spans="1:16" x14ac:dyDescent="0.25">
      <c r="B50" s="603"/>
      <c r="C50" s="604"/>
      <c r="D50" s="606" t="str">
        <f>"$ / "&amp;IF(Intro!$G$22="English",Variables!$B$24,Variables!$C$24)</f>
        <v>$ / unité</v>
      </c>
      <c r="E50" s="606"/>
      <c r="F50" s="606"/>
      <c r="G50" s="203" t="str">
        <f>IF(G48=0,"-",G49/G48)</f>
        <v>-</v>
      </c>
      <c r="H50" s="203" t="str">
        <f>IF(H48=0,"-",H49/H48)</f>
        <v>-</v>
      </c>
      <c r="I50" s="203" t="str">
        <f t="shared" ref="I50" si="4">IF(I48=0,"-",I49/I48)</f>
        <v>-</v>
      </c>
      <c r="J50" s="36"/>
      <c r="K50" s="36"/>
      <c r="L50" s="72"/>
      <c r="M50" s="10"/>
    </row>
    <row r="51" spans="1:16" ht="15" customHeight="1" thickBot="1" x14ac:dyDescent="0.3">
      <c r="B51" s="629" t="str">
        <f>IF(Intro!$G$22="English",O51,P51)</f>
        <v>Carrosseries de camions entièrement assemblées</v>
      </c>
      <c r="C51" s="630"/>
      <c r="D51" s="630"/>
      <c r="E51" s="630"/>
      <c r="F51" s="630"/>
      <c r="G51" s="630"/>
      <c r="H51" s="630"/>
      <c r="I51" s="631"/>
      <c r="J51" s="36"/>
      <c r="K51" s="36"/>
      <c r="L51" s="72"/>
      <c r="M51" s="10"/>
      <c r="O51" s="10" t="s">
        <v>490</v>
      </c>
      <c r="P51" s="10" t="s">
        <v>493</v>
      </c>
    </row>
    <row r="52" spans="1:16" x14ac:dyDescent="0.25">
      <c r="B52" s="599" t="str">
        <f>IF(Intro!$G$22="English",O52,P52)</f>
        <v>Importations</v>
      </c>
      <c r="C52" s="600"/>
      <c r="D52" s="605" t="str">
        <f>IF(Intro!$G$22="English",Variables!$B$23,Variables!$C$23)</f>
        <v>unités</v>
      </c>
      <c r="E52" s="605"/>
      <c r="F52" s="605"/>
      <c r="G52" s="204"/>
      <c r="H52" s="204"/>
      <c r="I52" s="204"/>
      <c r="J52" s="36"/>
      <c r="K52" s="36"/>
      <c r="L52" s="72"/>
      <c r="M52" s="10"/>
      <c r="O52" s="10" t="s">
        <v>89</v>
      </c>
      <c r="P52" s="10" t="s">
        <v>169</v>
      </c>
    </row>
    <row r="53" spans="1:16" x14ac:dyDescent="0.25">
      <c r="B53" s="601"/>
      <c r="C53" s="602"/>
      <c r="D53" s="622" t="str">
        <f>IF(Intro!$G$22="English",O53,P53)</f>
        <v>valeur d'achat nette rendue (CAD)</v>
      </c>
      <c r="E53" s="622"/>
      <c r="F53" s="622"/>
      <c r="G53" s="137"/>
      <c r="H53" s="137"/>
      <c r="I53" s="137"/>
      <c r="J53" s="36"/>
      <c r="K53" s="36"/>
      <c r="L53" s="72"/>
      <c r="M53" s="10"/>
      <c r="O53" s="10" t="s">
        <v>344</v>
      </c>
      <c r="P53" s="10" t="s">
        <v>343</v>
      </c>
    </row>
    <row r="54" spans="1:16" x14ac:dyDescent="0.25">
      <c r="B54" s="601"/>
      <c r="C54" s="602"/>
      <c r="D54" s="622" t="str">
        <f>"$ / "&amp;IF(Intro!$G$22="English",Variables!$B$24,Variables!$C$24)</f>
        <v>$ / unité</v>
      </c>
      <c r="E54" s="622"/>
      <c r="F54" s="622"/>
      <c r="G54" s="158" t="str">
        <f>IF(G52=0,"-",G53/G52)</f>
        <v>-</v>
      </c>
      <c r="H54" s="158" t="str">
        <f>IF(H52=0,"-",H53/H52)</f>
        <v>-</v>
      </c>
      <c r="I54" s="158" t="str">
        <f t="shared" ref="I54" si="5">IF(I52=0,"-",I53/I52)</f>
        <v>-</v>
      </c>
      <c r="J54" s="36"/>
      <c r="K54" s="36"/>
      <c r="L54" s="72"/>
      <c r="M54" s="10"/>
    </row>
    <row r="55" spans="1:16" s="171" customFormat="1" ht="15" thickBot="1" x14ac:dyDescent="0.3">
      <c r="A55" s="32"/>
      <c r="B55" s="581" t="str">
        <f>IF(Intro!$G$22="English",O55,P55)</f>
        <v>Ventes au Canada</v>
      </c>
      <c r="C55" s="582"/>
      <c r="D55" s="582"/>
      <c r="E55" s="582"/>
      <c r="F55" s="582"/>
      <c r="G55" s="582"/>
      <c r="H55" s="582"/>
      <c r="I55" s="625"/>
      <c r="J55" s="36"/>
      <c r="K55" s="36"/>
      <c r="L55" s="72"/>
      <c r="O55" s="26" t="s">
        <v>238</v>
      </c>
      <c r="P55" s="171" t="s">
        <v>239</v>
      </c>
    </row>
    <row r="56" spans="1:16" s="171" customFormat="1" ht="14.25" customHeight="1" thickBot="1" x14ac:dyDescent="0.3">
      <c r="A56" s="32"/>
      <c r="B56" s="581" t="str">
        <f>IF(Intro!$G$22="English",O56,P56)</f>
        <v>Unités réfrigérées</v>
      </c>
      <c r="C56" s="582"/>
      <c r="D56" s="582"/>
      <c r="E56" s="582"/>
      <c r="F56" s="582"/>
      <c r="G56" s="582"/>
      <c r="H56" s="582"/>
      <c r="I56" s="625"/>
      <c r="J56" s="36"/>
      <c r="K56" s="36"/>
      <c r="L56" s="72"/>
      <c r="O56" s="26" t="s">
        <v>468</v>
      </c>
      <c r="P56" s="171" t="s">
        <v>469</v>
      </c>
    </row>
    <row r="57" spans="1:16" s="171" customFormat="1" ht="14.25" customHeight="1" thickBot="1" x14ac:dyDescent="0.3">
      <c r="A57" s="32"/>
      <c r="B57" s="629" t="str">
        <f>IF(Intro!$G$22="English",O57,P57)</f>
        <v>Kits</v>
      </c>
      <c r="C57" s="630"/>
      <c r="D57" s="630"/>
      <c r="E57" s="630"/>
      <c r="F57" s="630"/>
      <c r="G57" s="630"/>
      <c r="H57" s="630"/>
      <c r="I57" s="631"/>
      <c r="J57" s="36"/>
      <c r="K57" s="36"/>
      <c r="L57" s="72"/>
      <c r="O57" s="26" t="s">
        <v>489</v>
      </c>
      <c r="P57" s="171" t="s">
        <v>489</v>
      </c>
    </row>
    <row r="58" spans="1:16" x14ac:dyDescent="0.25">
      <c r="B58" s="433" t="str">
        <f>IF(Intro!$G$22="English",O58,P58)</f>
        <v>Ventes aux distributeurs/concessionnaires au Canada</v>
      </c>
      <c r="C58" s="434"/>
      <c r="D58" s="605" t="str">
        <f>D30</f>
        <v>unités</v>
      </c>
      <c r="E58" s="605"/>
      <c r="F58" s="605"/>
      <c r="G58" s="204"/>
      <c r="H58" s="204"/>
      <c r="I58" s="204"/>
      <c r="J58" s="36"/>
      <c r="K58" s="36"/>
      <c r="L58" s="72"/>
      <c r="M58" s="10"/>
      <c r="O58" s="10" t="str">
        <f>"Sales to "&amp;Variables!$B$26&amp;" in Canada"</f>
        <v>Sales to distributors/dealers in Canada</v>
      </c>
      <c r="P58" s="10" t="str">
        <f>"Ventes aux "&amp;Variables!$C$26&amp;" au Canada"</f>
        <v>Ventes aux distributeurs/concessionnaires au Canada</v>
      </c>
    </row>
    <row r="59" spans="1:16" x14ac:dyDescent="0.25">
      <c r="B59" s="403"/>
      <c r="C59" s="404"/>
      <c r="D59" s="622" t="str">
        <f>IF(Intro!$G$22="English",O59,P59)</f>
        <v>valeur de vente nette rendue (CAD)</v>
      </c>
      <c r="E59" s="622"/>
      <c r="F59" s="622"/>
      <c r="G59" s="137"/>
      <c r="H59" s="137"/>
      <c r="I59" s="137"/>
      <c r="J59" s="36"/>
      <c r="K59" s="36"/>
      <c r="L59" s="72"/>
      <c r="M59" s="10"/>
      <c r="O59" s="10" t="s">
        <v>346</v>
      </c>
      <c r="P59" s="10" t="s">
        <v>345</v>
      </c>
    </row>
    <row r="60" spans="1:16" ht="15" thickBot="1" x14ac:dyDescent="0.3">
      <c r="B60" s="592"/>
      <c r="C60" s="593"/>
      <c r="D60" s="623" t="str">
        <f>D32</f>
        <v>$ / unité</v>
      </c>
      <c r="E60" s="623"/>
      <c r="F60" s="623"/>
      <c r="G60" s="158" t="str">
        <f>IF(G58=0,"-",G59/G58)</f>
        <v>-</v>
      </c>
      <c r="H60" s="158" t="str">
        <f>IF(H58=0,"-",H59/H58)</f>
        <v>-</v>
      </c>
      <c r="I60" s="158" t="str">
        <f t="shared" ref="I60" si="6">IF(I58=0,"-",I59/I58)</f>
        <v>-</v>
      </c>
      <c r="J60" s="36"/>
      <c r="K60" s="36"/>
      <c r="L60" s="72"/>
      <c r="M60" s="10"/>
    </row>
    <row r="61" spans="1:16" x14ac:dyDescent="0.25">
      <c r="B61" s="594" t="str">
        <f>IF(Intro!$G$22="English",O61,P61)</f>
        <v>Ventes aux utilisateurs finals/opérateurs de grande flotte au Canada</v>
      </c>
      <c r="C61" s="595"/>
      <c r="D61" s="624" t="str">
        <f t="shared" ref="D61:D63" si="7">D58</f>
        <v>unités</v>
      </c>
      <c r="E61" s="624"/>
      <c r="F61" s="624"/>
      <c r="G61" s="137"/>
      <c r="H61" s="137"/>
      <c r="I61" s="137"/>
      <c r="J61" s="36"/>
      <c r="K61" s="36"/>
      <c r="L61" s="72"/>
      <c r="M61" s="10"/>
      <c r="O61" s="10" t="str">
        <f>"Sales to "&amp;Variables!$B$27&amp;" in Canada"</f>
        <v>Sales to end users/large fleet operators in Canada</v>
      </c>
      <c r="P61" s="10" t="str">
        <f>"Ventes aux "&amp;Variables!$C$27&amp;" au Canada"</f>
        <v>Ventes aux utilisateurs finals/opérateurs de grande flotte au Canada</v>
      </c>
    </row>
    <row r="62" spans="1:16" x14ac:dyDescent="0.25">
      <c r="B62" s="403"/>
      <c r="C62" s="404"/>
      <c r="D62" s="622" t="str">
        <f t="shared" si="7"/>
        <v>valeur de vente nette rendue (CAD)</v>
      </c>
      <c r="E62" s="622"/>
      <c r="F62" s="622"/>
      <c r="G62" s="137"/>
      <c r="H62" s="137"/>
      <c r="I62" s="137"/>
      <c r="J62" s="36"/>
      <c r="K62" s="36"/>
      <c r="L62" s="72"/>
      <c r="M62" s="10"/>
    </row>
    <row r="63" spans="1:16" ht="15" thickBot="1" x14ac:dyDescent="0.3">
      <c r="B63" s="592"/>
      <c r="C63" s="593"/>
      <c r="D63" s="623" t="str">
        <f t="shared" si="7"/>
        <v>$ / unité</v>
      </c>
      <c r="E63" s="623"/>
      <c r="F63" s="623"/>
      <c r="G63" s="158" t="str">
        <f>IF(G61=0,"-",G62/G61)</f>
        <v>-</v>
      </c>
      <c r="H63" s="158" t="str">
        <f>IF(H61=0,"-",H62/H61)</f>
        <v>-</v>
      </c>
      <c r="I63" s="158" t="str">
        <f t="shared" ref="I63" si="8">IF(I61=0,"-",I62/I61)</f>
        <v>-</v>
      </c>
      <c r="J63" s="36"/>
      <c r="K63" s="36"/>
      <c r="L63" s="72"/>
      <c r="M63" s="10"/>
    </row>
    <row r="64" spans="1:16" ht="14.25" customHeight="1" thickBot="1" x14ac:dyDescent="0.3">
      <c r="B64" s="629" t="str">
        <f>IF(Intro!$G$22="English",O64,P64)</f>
        <v>Carrosseries de camions entièrement assemblées</v>
      </c>
      <c r="C64" s="630"/>
      <c r="D64" s="630"/>
      <c r="E64" s="630"/>
      <c r="F64" s="630"/>
      <c r="G64" s="630"/>
      <c r="H64" s="630"/>
      <c r="I64" s="631"/>
      <c r="J64" s="36"/>
      <c r="K64" s="36"/>
      <c r="L64" s="72"/>
      <c r="M64" s="10"/>
      <c r="O64" s="10" t="s">
        <v>490</v>
      </c>
      <c r="P64" s="10" t="s">
        <v>493</v>
      </c>
    </row>
    <row r="65" spans="1:16" x14ac:dyDescent="0.25">
      <c r="B65" s="403" t="str">
        <f>IF(Intro!$G$22="English",O65,P65)</f>
        <v>Ventes aux distributeurs/concessionnaires au Canada</v>
      </c>
      <c r="C65" s="404"/>
      <c r="D65" s="622" t="str">
        <f>D58</f>
        <v>unités</v>
      </c>
      <c r="E65" s="622"/>
      <c r="F65" s="622"/>
      <c r="G65" s="137"/>
      <c r="H65" s="137"/>
      <c r="I65" s="137"/>
      <c r="J65" s="36"/>
      <c r="K65" s="36"/>
      <c r="L65" s="72"/>
      <c r="M65" s="10"/>
      <c r="O65" s="10" t="str">
        <f>"Sales to "&amp;Variables!$B$26&amp;" in Canada"</f>
        <v>Sales to distributors/dealers in Canada</v>
      </c>
      <c r="P65" s="10" t="str">
        <f>"Ventes aux "&amp;Variables!$C$26&amp;" au Canada"</f>
        <v>Ventes aux distributeurs/concessionnaires au Canada</v>
      </c>
    </row>
    <row r="66" spans="1:16" x14ac:dyDescent="0.25">
      <c r="B66" s="403"/>
      <c r="C66" s="404"/>
      <c r="D66" s="622" t="str">
        <f>IF(Intro!$G$22="English",O66,P66)</f>
        <v>valeur de vente nette rendue (CAD)</v>
      </c>
      <c r="E66" s="622"/>
      <c r="F66" s="622"/>
      <c r="G66" s="137"/>
      <c r="H66" s="137"/>
      <c r="I66" s="137"/>
      <c r="J66" s="36"/>
      <c r="K66" s="36"/>
      <c r="L66" s="72"/>
      <c r="M66" s="10"/>
      <c r="O66" s="10" t="s">
        <v>346</v>
      </c>
      <c r="P66" s="10" t="s">
        <v>345</v>
      </c>
    </row>
    <row r="67" spans="1:16" ht="15" thickBot="1" x14ac:dyDescent="0.3">
      <c r="B67" s="592"/>
      <c r="C67" s="593"/>
      <c r="D67" s="623" t="str">
        <f>D39</f>
        <v>unités</v>
      </c>
      <c r="E67" s="623"/>
      <c r="F67" s="623"/>
      <c r="G67" s="158" t="str">
        <f>IF(G65=0,"-",G66/G65)</f>
        <v>-</v>
      </c>
      <c r="H67" s="158" t="str">
        <f>IF(H65=0,"-",H66/H65)</f>
        <v>-</v>
      </c>
      <c r="I67" s="158" t="str">
        <f t="shared" ref="I67" si="9">IF(I65=0,"-",I66/I65)</f>
        <v>-</v>
      </c>
      <c r="J67" s="36"/>
      <c r="K67" s="36"/>
      <c r="L67" s="72"/>
      <c r="M67" s="10"/>
    </row>
    <row r="68" spans="1:16" x14ac:dyDescent="0.25">
      <c r="B68" s="594" t="str">
        <f>IF(Intro!$G$22="English",O68,P68)</f>
        <v>Ventes aux utilisateurs finals/opérateurs de grande flotte au Canada</v>
      </c>
      <c r="C68" s="595"/>
      <c r="D68" s="624" t="str">
        <f t="shared" ref="D68:D70" si="10">D65</f>
        <v>unités</v>
      </c>
      <c r="E68" s="624"/>
      <c r="F68" s="624"/>
      <c r="G68" s="137"/>
      <c r="H68" s="137"/>
      <c r="I68" s="137"/>
      <c r="J68" s="36"/>
      <c r="K68" s="36"/>
      <c r="L68" s="72"/>
      <c r="M68" s="10"/>
      <c r="O68" s="10" t="str">
        <f>"Sales to "&amp;Variables!$B$27&amp;" in Canada"</f>
        <v>Sales to end users/large fleet operators in Canada</v>
      </c>
      <c r="P68" s="10" t="str">
        <f>"Ventes aux "&amp;Variables!$C$27&amp;" au Canada"</f>
        <v>Ventes aux utilisateurs finals/opérateurs de grande flotte au Canada</v>
      </c>
    </row>
    <row r="69" spans="1:16" x14ac:dyDescent="0.25">
      <c r="B69" s="403"/>
      <c r="C69" s="404"/>
      <c r="D69" s="622" t="str">
        <f t="shared" si="10"/>
        <v>valeur de vente nette rendue (CAD)</v>
      </c>
      <c r="E69" s="622"/>
      <c r="F69" s="622"/>
      <c r="G69" s="137"/>
      <c r="H69" s="137"/>
      <c r="I69" s="137"/>
      <c r="J69" s="36"/>
      <c r="K69" s="36"/>
      <c r="L69" s="72"/>
      <c r="M69" s="10"/>
    </row>
    <row r="70" spans="1:16" x14ac:dyDescent="0.25">
      <c r="B70" s="429"/>
      <c r="C70" s="430"/>
      <c r="D70" s="606" t="str">
        <f t="shared" si="10"/>
        <v>unités</v>
      </c>
      <c r="E70" s="606"/>
      <c r="F70" s="606"/>
      <c r="G70" s="203" t="str">
        <f>IF(G68=0,"-",G69/G68)</f>
        <v>-</v>
      </c>
      <c r="H70" s="203" t="str">
        <f>IF(H68=0,"-",H69/H68)</f>
        <v>-</v>
      </c>
      <c r="I70" s="203" t="str">
        <f t="shared" ref="I70" si="11">IF(I68=0,"-",I69/I68)</f>
        <v>-</v>
      </c>
      <c r="J70" s="36"/>
      <c r="K70" s="36"/>
      <c r="L70" s="72"/>
      <c r="M70" s="10"/>
    </row>
    <row r="71" spans="1:16" s="171" customFormat="1" ht="14.25" customHeight="1" thickBot="1" x14ac:dyDescent="0.3">
      <c r="A71" s="32"/>
      <c r="B71" s="581" t="str">
        <f>IF(Intro!$G$22="English",O71,P71)</f>
        <v>Unités fermées de fret sec</v>
      </c>
      <c r="C71" s="582"/>
      <c r="D71" s="582"/>
      <c r="E71" s="582"/>
      <c r="F71" s="582"/>
      <c r="G71" s="582"/>
      <c r="H71" s="582"/>
      <c r="I71" s="625"/>
      <c r="J71" s="36"/>
      <c r="K71" s="36"/>
      <c r="L71" s="72"/>
      <c r="O71" s="26" t="s">
        <v>470</v>
      </c>
      <c r="P71" s="171" t="s">
        <v>522</v>
      </c>
    </row>
    <row r="72" spans="1:16" s="171" customFormat="1" ht="14.25" customHeight="1" thickBot="1" x14ac:dyDescent="0.3">
      <c r="A72" s="32"/>
      <c r="B72" s="629" t="str">
        <f>IF(Intro!$G$22="English",O72,P72)</f>
        <v>Kits</v>
      </c>
      <c r="C72" s="630"/>
      <c r="D72" s="630"/>
      <c r="E72" s="630"/>
      <c r="F72" s="630"/>
      <c r="G72" s="630"/>
      <c r="H72" s="630"/>
      <c r="I72" s="631"/>
      <c r="J72" s="36"/>
      <c r="K72" s="36"/>
      <c r="L72" s="72"/>
      <c r="O72" s="26" t="s">
        <v>489</v>
      </c>
      <c r="P72" s="171" t="s">
        <v>489</v>
      </c>
    </row>
    <row r="73" spans="1:16" x14ac:dyDescent="0.25">
      <c r="B73" s="433" t="str">
        <f>IF(Intro!$G$22="English",O73,P73)</f>
        <v>Ventes aux distributeurs/concessionnaires au Canada</v>
      </c>
      <c r="C73" s="434"/>
      <c r="D73" s="605" t="str">
        <f>D30</f>
        <v>unités</v>
      </c>
      <c r="E73" s="605"/>
      <c r="F73" s="605"/>
      <c r="G73" s="204"/>
      <c r="H73" s="204"/>
      <c r="I73" s="204"/>
      <c r="J73" s="36"/>
      <c r="K73" s="36"/>
      <c r="L73" s="72"/>
      <c r="M73" s="10"/>
      <c r="O73" s="10" t="str">
        <f>"Sales to "&amp;Variables!$B$26&amp;" in Canada"</f>
        <v>Sales to distributors/dealers in Canada</v>
      </c>
      <c r="P73" s="10" t="str">
        <f>"Ventes aux "&amp;Variables!$C$26&amp;" au Canada"</f>
        <v>Ventes aux distributeurs/concessionnaires au Canada</v>
      </c>
    </row>
    <row r="74" spans="1:16" x14ac:dyDescent="0.25">
      <c r="B74" s="403"/>
      <c r="C74" s="404"/>
      <c r="D74" s="622" t="str">
        <f>IF(Intro!$G$22="English",O74,P74)</f>
        <v>valeur de vente nette rendue (CAD)</v>
      </c>
      <c r="E74" s="622"/>
      <c r="F74" s="622"/>
      <c r="G74" s="137"/>
      <c r="H74" s="137"/>
      <c r="I74" s="137"/>
      <c r="J74" s="36"/>
      <c r="K74" s="36"/>
      <c r="L74" s="72"/>
      <c r="M74" s="10"/>
      <c r="O74" s="10" t="s">
        <v>346</v>
      </c>
      <c r="P74" s="10" t="s">
        <v>345</v>
      </c>
    </row>
    <row r="75" spans="1:16" ht="15" thickBot="1" x14ac:dyDescent="0.3">
      <c r="B75" s="592"/>
      <c r="C75" s="593"/>
      <c r="D75" s="623" t="str">
        <f>D60</f>
        <v>$ / unité</v>
      </c>
      <c r="E75" s="623"/>
      <c r="F75" s="623"/>
      <c r="G75" s="158" t="str">
        <f>IF(G73=0,"-",G74/G73)</f>
        <v>-</v>
      </c>
      <c r="H75" s="158" t="str">
        <f>IF(H73=0,"-",H74/H73)</f>
        <v>-</v>
      </c>
      <c r="I75" s="158" t="str">
        <f t="shared" ref="I75" si="12">IF(I73=0,"-",I74/I73)</f>
        <v>-</v>
      </c>
      <c r="J75" s="36"/>
      <c r="K75" s="36"/>
      <c r="L75" s="72"/>
      <c r="M75" s="10"/>
    </row>
    <row r="76" spans="1:16" x14ac:dyDescent="0.25">
      <c r="B76" s="594" t="str">
        <f>IF(Intro!$G$22="English",O76,P76)</f>
        <v>Ventes aux utilisateurs finals/opérateurs de grande flotte au Canada</v>
      </c>
      <c r="C76" s="595"/>
      <c r="D76" s="624" t="str">
        <f t="shared" ref="D76:D78" si="13">D73</f>
        <v>unités</v>
      </c>
      <c r="E76" s="624"/>
      <c r="F76" s="624"/>
      <c r="G76" s="137"/>
      <c r="H76" s="137"/>
      <c r="I76" s="137"/>
      <c r="J76" s="36"/>
      <c r="K76" s="36"/>
      <c r="L76" s="72"/>
      <c r="M76" s="10"/>
      <c r="O76" s="10" t="str">
        <f>"Sales to "&amp;Variables!$B$27&amp;" in Canada"</f>
        <v>Sales to end users/large fleet operators in Canada</v>
      </c>
      <c r="P76" s="10" t="str">
        <f>"Ventes aux "&amp;Variables!$C$27&amp;" au Canada"</f>
        <v>Ventes aux utilisateurs finals/opérateurs de grande flotte au Canada</v>
      </c>
    </row>
    <row r="77" spans="1:16" x14ac:dyDescent="0.25">
      <c r="B77" s="403"/>
      <c r="C77" s="404"/>
      <c r="D77" s="622" t="str">
        <f t="shared" si="13"/>
        <v>valeur de vente nette rendue (CAD)</v>
      </c>
      <c r="E77" s="622"/>
      <c r="F77" s="622"/>
      <c r="G77" s="137"/>
      <c r="H77" s="137"/>
      <c r="I77" s="137"/>
      <c r="J77" s="36"/>
      <c r="K77" s="36"/>
      <c r="L77" s="72"/>
      <c r="M77" s="10"/>
    </row>
    <row r="78" spans="1:16" ht="15" thickBot="1" x14ac:dyDescent="0.3">
      <c r="B78" s="592"/>
      <c r="C78" s="593"/>
      <c r="D78" s="623" t="str">
        <f t="shared" si="13"/>
        <v>$ / unité</v>
      </c>
      <c r="E78" s="623"/>
      <c r="F78" s="623"/>
      <c r="G78" s="158" t="str">
        <f>IF(G76=0,"-",G77/G76)</f>
        <v>-</v>
      </c>
      <c r="H78" s="158" t="str">
        <f>IF(H76=0,"-",H77/H76)</f>
        <v>-</v>
      </c>
      <c r="I78" s="158" t="str">
        <f t="shared" ref="I78" si="14">IF(I76=0,"-",I77/I76)</f>
        <v>-</v>
      </c>
      <c r="J78" s="36"/>
      <c r="K78" s="36"/>
      <c r="L78" s="72"/>
      <c r="M78" s="10"/>
    </row>
    <row r="79" spans="1:16" ht="14.25" customHeight="1" thickBot="1" x14ac:dyDescent="0.3">
      <c r="B79" s="629" t="str">
        <f>IF(Intro!$G$22="English",O79,P79)</f>
        <v>Carrosseries de camions entièrement assemblées</v>
      </c>
      <c r="C79" s="630"/>
      <c r="D79" s="630"/>
      <c r="E79" s="630"/>
      <c r="F79" s="630"/>
      <c r="G79" s="630"/>
      <c r="H79" s="630"/>
      <c r="I79" s="631"/>
      <c r="J79" s="36"/>
      <c r="K79" s="36"/>
      <c r="L79" s="72"/>
      <c r="M79" s="10"/>
      <c r="O79" s="10" t="s">
        <v>490</v>
      </c>
      <c r="P79" s="10" t="s">
        <v>493</v>
      </c>
    </row>
    <row r="80" spans="1:16" x14ac:dyDescent="0.25">
      <c r="B80" s="403" t="str">
        <f>IF(Intro!$G$22="English",O80,P80)</f>
        <v>Ventes aux distributeurs/concessionnaires au Canada</v>
      </c>
      <c r="C80" s="404"/>
      <c r="D80" s="622" t="str">
        <f>D73</f>
        <v>unités</v>
      </c>
      <c r="E80" s="622"/>
      <c r="F80" s="622"/>
      <c r="G80" s="137"/>
      <c r="H80" s="137"/>
      <c r="I80" s="137"/>
      <c r="J80" s="36"/>
      <c r="K80" s="36"/>
      <c r="L80" s="72"/>
      <c r="M80" s="10"/>
      <c r="O80" s="10" t="str">
        <f>"Sales to "&amp;Variables!$B$26&amp;" in Canada"</f>
        <v>Sales to distributors/dealers in Canada</v>
      </c>
      <c r="P80" s="10" t="str">
        <f>"Ventes aux "&amp;Variables!$C$26&amp;" au Canada"</f>
        <v>Ventes aux distributeurs/concessionnaires au Canada</v>
      </c>
    </row>
    <row r="81" spans="1:16" x14ac:dyDescent="0.25">
      <c r="B81" s="403"/>
      <c r="C81" s="404"/>
      <c r="D81" s="622" t="str">
        <f>IF(Intro!$G$22="English",O81,P81)</f>
        <v>valeur de vente nette rendue (CAD)</v>
      </c>
      <c r="E81" s="622"/>
      <c r="F81" s="622"/>
      <c r="G81" s="137"/>
      <c r="H81" s="137"/>
      <c r="I81" s="137"/>
      <c r="J81" s="36"/>
      <c r="K81" s="36"/>
      <c r="L81" s="72"/>
      <c r="M81" s="10"/>
      <c r="O81" s="10" t="s">
        <v>346</v>
      </c>
      <c r="P81" s="10" t="s">
        <v>345</v>
      </c>
    </row>
    <row r="82" spans="1:16" ht="15" thickBot="1" x14ac:dyDescent="0.3">
      <c r="B82" s="592"/>
      <c r="C82" s="593"/>
      <c r="D82" s="623" t="str">
        <f>D67</f>
        <v>unités</v>
      </c>
      <c r="E82" s="623"/>
      <c r="F82" s="623"/>
      <c r="G82" s="158" t="str">
        <f>IF(G80=0,"-",G81/G80)</f>
        <v>-</v>
      </c>
      <c r="H82" s="158" t="str">
        <f>IF(H80=0,"-",H81/H80)</f>
        <v>-</v>
      </c>
      <c r="I82" s="158" t="str">
        <f t="shared" ref="I82" si="15">IF(I80=0,"-",I81/I80)</f>
        <v>-</v>
      </c>
      <c r="J82" s="36"/>
      <c r="K82" s="36"/>
      <c r="L82" s="72"/>
      <c r="M82" s="10"/>
    </row>
    <row r="83" spans="1:16" x14ac:dyDescent="0.25">
      <c r="B83" s="594" t="str">
        <f>IF(Intro!$G$22="English",O83,P83)</f>
        <v>Ventes aux utilisateurs finals/opérateurs de grande flotte au Canada</v>
      </c>
      <c r="C83" s="595"/>
      <c r="D83" s="624" t="str">
        <f t="shared" ref="D83:D85" si="16">D80</f>
        <v>unités</v>
      </c>
      <c r="E83" s="624"/>
      <c r="F83" s="624"/>
      <c r="G83" s="137"/>
      <c r="H83" s="137"/>
      <c r="I83" s="137"/>
      <c r="J83" s="36"/>
      <c r="K83" s="36"/>
      <c r="L83" s="72"/>
      <c r="M83" s="10"/>
      <c r="O83" s="10" t="str">
        <f>"Sales to "&amp;Variables!$B$27&amp;" in Canada"</f>
        <v>Sales to end users/large fleet operators in Canada</v>
      </c>
      <c r="P83" s="10" t="str">
        <f>"Ventes aux "&amp;Variables!$C$27&amp;" au Canada"</f>
        <v>Ventes aux utilisateurs finals/opérateurs de grande flotte au Canada</v>
      </c>
    </row>
    <row r="84" spans="1:16" x14ac:dyDescent="0.25">
      <c r="B84" s="403"/>
      <c r="C84" s="404"/>
      <c r="D84" s="622" t="str">
        <f t="shared" si="16"/>
        <v>valeur de vente nette rendue (CAD)</v>
      </c>
      <c r="E84" s="622"/>
      <c r="F84" s="622"/>
      <c r="G84" s="137"/>
      <c r="H84" s="137"/>
      <c r="I84" s="137"/>
      <c r="J84" s="36"/>
      <c r="K84" s="36"/>
      <c r="L84" s="72"/>
      <c r="M84" s="10"/>
    </row>
    <row r="85" spans="1:16" x14ac:dyDescent="0.25">
      <c r="B85" s="429"/>
      <c r="C85" s="430"/>
      <c r="D85" s="606" t="str">
        <f t="shared" si="16"/>
        <v>unités</v>
      </c>
      <c r="E85" s="606"/>
      <c r="F85" s="606"/>
      <c r="G85" s="203" t="str">
        <f>IF(G83=0,"-",G84/G83)</f>
        <v>-</v>
      </c>
      <c r="H85" s="203" t="str">
        <f>IF(H83=0,"-",H84/H83)</f>
        <v>-</v>
      </c>
      <c r="I85" s="203" t="str">
        <f t="shared" ref="I85" si="17">IF(I83=0,"-",I84/I83)</f>
        <v>-</v>
      </c>
      <c r="J85" s="36"/>
      <c r="K85" s="36"/>
      <c r="L85" s="72"/>
      <c r="M85" s="10"/>
    </row>
    <row r="86" spans="1:16" s="171" customFormat="1" ht="15" thickBot="1" x14ac:dyDescent="0.3">
      <c r="A86" s="32"/>
      <c r="B86" s="581" t="str">
        <f>IF(Intro!$G$22="English",O86,P86)</f>
        <v>Tout autre</v>
      </c>
      <c r="C86" s="582"/>
      <c r="D86" s="582"/>
      <c r="E86" s="582"/>
      <c r="F86" s="582"/>
      <c r="G86" s="582"/>
      <c r="H86" s="582"/>
      <c r="I86" s="625"/>
      <c r="J86" s="36"/>
      <c r="K86" s="36"/>
      <c r="L86" s="72"/>
      <c r="O86" s="26" t="s">
        <v>471</v>
      </c>
      <c r="P86" s="171" t="s">
        <v>472</v>
      </c>
    </row>
    <row r="87" spans="1:16" s="171" customFormat="1" ht="15" thickBot="1" x14ac:dyDescent="0.3">
      <c r="A87" s="32"/>
      <c r="B87" s="629" t="str">
        <f>IF(Intro!$G$22="English",O87,P87)</f>
        <v>Kits</v>
      </c>
      <c r="C87" s="630"/>
      <c r="D87" s="630"/>
      <c r="E87" s="630"/>
      <c r="F87" s="630"/>
      <c r="G87" s="630"/>
      <c r="H87" s="630"/>
      <c r="I87" s="631"/>
      <c r="J87" s="36"/>
      <c r="K87" s="36"/>
      <c r="L87" s="72"/>
      <c r="O87" s="26" t="s">
        <v>489</v>
      </c>
      <c r="P87" s="171" t="s">
        <v>489</v>
      </c>
    </row>
    <row r="88" spans="1:16" x14ac:dyDescent="0.25">
      <c r="B88" s="433" t="str">
        <f>IF(Intro!$G$22="English",O88,P88)</f>
        <v>Ventes aux distributeurs/concessionnaires au Canada</v>
      </c>
      <c r="C88" s="434"/>
      <c r="D88" s="605" t="str">
        <f>D58</f>
        <v>unités</v>
      </c>
      <c r="E88" s="605"/>
      <c r="F88" s="605"/>
      <c r="G88" s="204"/>
      <c r="H88" s="204"/>
      <c r="I88" s="204"/>
      <c r="J88" s="36"/>
      <c r="K88" s="36"/>
      <c r="L88" s="72"/>
      <c r="M88" s="10"/>
      <c r="O88" s="10" t="str">
        <f>"Sales to "&amp;Variables!$B$26&amp;" in Canada"</f>
        <v>Sales to distributors/dealers in Canada</v>
      </c>
      <c r="P88" s="10" t="str">
        <f>"Ventes aux "&amp;Variables!$C$26&amp;" au Canada"</f>
        <v>Ventes aux distributeurs/concessionnaires au Canada</v>
      </c>
    </row>
    <row r="89" spans="1:16" x14ac:dyDescent="0.25">
      <c r="B89" s="403"/>
      <c r="C89" s="404"/>
      <c r="D89" s="622" t="str">
        <f>IF(Intro!$G$22="English",O89,P89)</f>
        <v>valeur de vente nette rendue (CAD)</v>
      </c>
      <c r="E89" s="622"/>
      <c r="F89" s="622"/>
      <c r="G89" s="137"/>
      <c r="H89" s="137"/>
      <c r="I89" s="137"/>
      <c r="J89" s="36"/>
      <c r="K89" s="36"/>
      <c r="L89" s="72"/>
      <c r="M89" s="10"/>
      <c r="O89" s="10" t="s">
        <v>346</v>
      </c>
      <c r="P89" s="10" t="s">
        <v>345</v>
      </c>
    </row>
    <row r="90" spans="1:16" ht="15" thickBot="1" x14ac:dyDescent="0.3">
      <c r="B90" s="592"/>
      <c r="C90" s="593"/>
      <c r="D90" s="623" t="str">
        <f>D60</f>
        <v>$ / unité</v>
      </c>
      <c r="E90" s="623"/>
      <c r="F90" s="623"/>
      <c r="G90" s="158" t="str">
        <f>IF(G88=0,"-",G89/G88)</f>
        <v>-</v>
      </c>
      <c r="H90" s="158" t="str">
        <f>IF(H88=0,"-",H89/H88)</f>
        <v>-</v>
      </c>
      <c r="I90" s="158" t="str">
        <f t="shared" ref="I90" si="18">IF(I88=0,"-",I89/I88)</f>
        <v>-</v>
      </c>
      <c r="J90" s="36"/>
      <c r="K90" s="36"/>
      <c r="L90" s="72"/>
      <c r="M90" s="10"/>
    </row>
    <row r="91" spans="1:16" x14ac:dyDescent="0.25">
      <c r="B91" s="594" t="str">
        <f>IF(Intro!$G$22="English",O91,P91)</f>
        <v>Ventes aux utilisateurs finals/opérateurs de grande flotte au Canada</v>
      </c>
      <c r="C91" s="595"/>
      <c r="D91" s="624" t="str">
        <f t="shared" ref="D91:D93" si="19">D88</f>
        <v>unités</v>
      </c>
      <c r="E91" s="624"/>
      <c r="F91" s="624"/>
      <c r="G91" s="137"/>
      <c r="H91" s="137"/>
      <c r="I91" s="137"/>
      <c r="J91" s="36"/>
      <c r="K91" s="36"/>
      <c r="L91" s="72"/>
      <c r="M91" s="10"/>
      <c r="O91" s="10" t="str">
        <f>"Sales to "&amp;Variables!$B$27&amp;" in Canada"</f>
        <v>Sales to end users/large fleet operators in Canada</v>
      </c>
      <c r="P91" s="10" t="str">
        <f>"Ventes aux "&amp;Variables!$C$27&amp;" au Canada"</f>
        <v>Ventes aux utilisateurs finals/opérateurs de grande flotte au Canada</v>
      </c>
    </row>
    <row r="92" spans="1:16" x14ac:dyDescent="0.25">
      <c r="B92" s="403"/>
      <c r="C92" s="404"/>
      <c r="D92" s="622" t="str">
        <f t="shared" si="19"/>
        <v>valeur de vente nette rendue (CAD)</v>
      </c>
      <c r="E92" s="622"/>
      <c r="F92" s="622"/>
      <c r="G92" s="137"/>
      <c r="H92" s="137"/>
      <c r="I92" s="137"/>
      <c r="J92" s="36"/>
      <c r="K92" s="36"/>
      <c r="L92" s="72"/>
      <c r="M92" s="10"/>
    </row>
    <row r="93" spans="1:16" x14ac:dyDescent="0.25">
      <c r="B93" s="429"/>
      <c r="C93" s="430"/>
      <c r="D93" s="606" t="str">
        <f t="shared" si="19"/>
        <v>$ / unité</v>
      </c>
      <c r="E93" s="606"/>
      <c r="F93" s="606"/>
      <c r="G93" s="203" t="str">
        <f>IF(G91=0,"-",G92/G91)</f>
        <v>-</v>
      </c>
      <c r="H93" s="203" t="str">
        <f>IF(H91=0,"-",H92/H91)</f>
        <v>-</v>
      </c>
      <c r="I93" s="203" t="str">
        <f t="shared" ref="I93" si="20">IF(I91=0,"-",I92/I91)</f>
        <v>-</v>
      </c>
      <c r="J93" s="36"/>
      <c r="K93" s="36"/>
      <c r="L93" s="72"/>
      <c r="M93" s="10"/>
    </row>
    <row r="94" spans="1:16" ht="15" customHeight="1" thickBot="1" x14ac:dyDescent="0.3">
      <c r="B94" s="629" t="str">
        <f>IF(Intro!$G$22="English",O94,P94)</f>
        <v>Carrosseries de camions entièrement assemblées</v>
      </c>
      <c r="C94" s="630"/>
      <c r="D94" s="630"/>
      <c r="E94" s="630"/>
      <c r="F94" s="630"/>
      <c r="G94" s="630"/>
      <c r="H94" s="630"/>
      <c r="I94" s="631"/>
      <c r="J94" s="36"/>
      <c r="K94" s="36"/>
      <c r="L94" s="72"/>
      <c r="M94" s="10"/>
      <c r="O94" s="10" t="s">
        <v>490</v>
      </c>
      <c r="P94" s="10" t="s">
        <v>493</v>
      </c>
    </row>
    <row r="95" spans="1:16" x14ac:dyDescent="0.25">
      <c r="B95" s="433" t="str">
        <f>IF(Intro!$G$22="English",O95,P95)</f>
        <v>Ventes aux distributeurs/concessionnaires au Canada</v>
      </c>
      <c r="C95" s="434"/>
      <c r="D95" s="605" t="str">
        <f>D88</f>
        <v>unités</v>
      </c>
      <c r="E95" s="605"/>
      <c r="F95" s="605"/>
      <c r="G95" s="204"/>
      <c r="H95" s="204"/>
      <c r="I95" s="204"/>
      <c r="J95" s="36"/>
      <c r="K95" s="36"/>
      <c r="L95" s="72"/>
      <c r="M95" s="10"/>
      <c r="O95" s="10" t="str">
        <f>"Sales to "&amp;Variables!$B$26&amp;" in Canada"</f>
        <v>Sales to distributors/dealers in Canada</v>
      </c>
      <c r="P95" s="10" t="str">
        <f>"Ventes aux "&amp;Variables!$C$26&amp;" au Canada"</f>
        <v>Ventes aux distributeurs/concessionnaires au Canada</v>
      </c>
    </row>
    <row r="96" spans="1:16" x14ac:dyDescent="0.25">
      <c r="B96" s="403"/>
      <c r="C96" s="404"/>
      <c r="D96" s="622" t="str">
        <f>IF(Intro!$G$22="English",O96,P96)</f>
        <v>valeur de vente nette rendue (CAD)</v>
      </c>
      <c r="E96" s="622"/>
      <c r="F96" s="622"/>
      <c r="G96" s="137"/>
      <c r="H96" s="137"/>
      <c r="I96" s="137"/>
      <c r="J96" s="36"/>
      <c r="K96" s="36"/>
      <c r="L96" s="72"/>
      <c r="M96" s="10"/>
      <c r="O96" s="10" t="s">
        <v>346</v>
      </c>
      <c r="P96" s="10" t="s">
        <v>345</v>
      </c>
    </row>
    <row r="97" spans="1:16" ht="15" thickBot="1" x14ac:dyDescent="0.3">
      <c r="B97" s="592"/>
      <c r="C97" s="593"/>
      <c r="D97" s="623" t="str">
        <f>D67</f>
        <v>unités</v>
      </c>
      <c r="E97" s="623"/>
      <c r="F97" s="623"/>
      <c r="G97" s="158" t="str">
        <f>IF(G95=0,"-",G96/G95)</f>
        <v>-</v>
      </c>
      <c r="H97" s="158" t="str">
        <f>IF(H95=0,"-",H96/H95)</f>
        <v>-</v>
      </c>
      <c r="I97" s="158" t="str">
        <f t="shared" ref="I97" si="21">IF(I95=0,"-",I96/I95)</f>
        <v>-</v>
      </c>
      <c r="J97" s="36"/>
      <c r="K97" s="36"/>
      <c r="L97" s="72"/>
      <c r="M97" s="10"/>
    </row>
    <row r="98" spans="1:16" x14ac:dyDescent="0.25">
      <c r="B98" s="403" t="str">
        <f>IF(Intro!$G$22="English",O98,P98)</f>
        <v>Ventes aux utilisateurs finals/opérateurs de grande flotte au Canada</v>
      </c>
      <c r="C98" s="404"/>
      <c r="D98" s="622" t="str">
        <f>D91</f>
        <v>unités</v>
      </c>
      <c r="E98" s="622"/>
      <c r="F98" s="622"/>
      <c r="G98" s="137"/>
      <c r="H98" s="137"/>
      <c r="I98" s="137"/>
      <c r="J98" s="36"/>
      <c r="K98" s="36"/>
      <c r="L98" s="72"/>
      <c r="M98" s="10"/>
      <c r="O98" s="10" t="str">
        <f>"Sales to "&amp;Variables!$B$27&amp;" in Canada"</f>
        <v>Sales to end users/large fleet operators in Canada</v>
      </c>
      <c r="P98" s="10" t="str">
        <f>"Ventes aux "&amp;Variables!$C$27&amp;" au Canada"</f>
        <v>Ventes aux utilisateurs finals/opérateurs de grande flotte au Canada</v>
      </c>
    </row>
    <row r="99" spans="1:16" x14ac:dyDescent="0.25">
      <c r="B99" s="403"/>
      <c r="C99" s="404"/>
      <c r="D99" s="622" t="str">
        <f>IF(Intro!$G$22="English",O99,P99)</f>
        <v>valeur de vente nette rendue (CAD)</v>
      </c>
      <c r="E99" s="622"/>
      <c r="F99" s="622"/>
      <c r="G99" s="137"/>
      <c r="H99" s="137"/>
      <c r="I99" s="137"/>
      <c r="J99" s="36"/>
      <c r="K99" s="36"/>
      <c r="L99" s="72"/>
      <c r="M99" s="10"/>
      <c r="O99" s="10" t="s">
        <v>346</v>
      </c>
      <c r="P99" s="10" t="s">
        <v>345</v>
      </c>
    </row>
    <row r="100" spans="1:16" ht="15" thickBot="1" x14ac:dyDescent="0.3">
      <c r="B100" s="592"/>
      <c r="C100" s="593"/>
      <c r="D100" s="623" t="str">
        <f>D70</f>
        <v>unités</v>
      </c>
      <c r="E100" s="623"/>
      <c r="F100" s="623"/>
      <c r="G100" s="158" t="str">
        <f>IF(G98=0,"-",G99/G98)</f>
        <v>-</v>
      </c>
      <c r="H100" s="158" t="str">
        <f>IF(H98=0,"-",H99/H98)</f>
        <v>-</v>
      </c>
      <c r="I100" s="158" t="str">
        <f t="shared" ref="I100" si="22">IF(I98=0,"-",I99/I98)</f>
        <v>-</v>
      </c>
      <c r="J100" s="36"/>
      <c r="K100" s="36"/>
      <c r="L100" s="72"/>
      <c r="M100" s="10"/>
    </row>
    <row r="101" spans="1:16" x14ac:dyDescent="0.25">
      <c r="B101" s="478" t="str">
        <f>IF(Intro!$G$22="English",O101,P101)</f>
        <v>Ventes totales au Canada</v>
      </c>
      <c r="C101" s="479"/>
      <c r="D101" s="620" t="str">
        <f>D61</f>
        <v>unités</v>
      </c>
      <c r="E101" s="620"/>
      <c r="F101" s="620"/>
      <c r="G101" s="138">
        <f>G58+G61++G65+G68+G73+G76+G80+G83+G88+G91+G95+G98</f>
        <v>0</v>
      </c>
      <c r="H101" s="138">
        <f t="shared" ref="H101:I102" si="23">H58+H61++H65+H68+H73+H76+H80+H83+H88+H91+H95+H98</f>
        <v>0</v>
      </c>
      <c r="I101" s="138">
        <f t="shared" si="23"/>
        <v>0</v>
      </c>
      <c r="J101" s="36"/>
      <c r="K101" s="36"/>
      <c r="L101" s="72"/>
      <c r="M101" s="10"/>
      <c r="O101" s="10" t="s">
        <v>347</v>
      </c>
      <c r="P101" s="10" t="s">
        <v>348</v>
      </c>
    </row>
    <row r="102" spans="1:16" x14ac:dyDescent="0.25">
      <c r="B102" s="467"/>
      <c r="C102" s="468"/>
      <c r="D102" s="621" t="str">
        <f>D62</f>
        <v>valeur de vente nette rendue (CAD)</v>
      </c>
      <c r="E102" s="621"/>
      <c r="F102" s="621"/>
      <c r="G102" s="138">
        <f>G59+G62++G66+G69+G74+G77+G81+G84+G89+G92+G96+G99</f>
        <v>0</v>
      </c>
      <c r="H102" s="138">
        <f t="shared" si="23"/>
        <v>0</v>
      </c>
      <c r="I102" s="138">
        <f t="shared" si="23"/>
        <v>0</v>
      </c>
      <c r="J102" s="36"/>
      <c r="K102" s="36"/>
      <c r="L102" s="72"/>
      <c r="M102" s="10"/>
    </row>
    <row r="103" spans="1:16" x14ac:dyDescent="0.25">
      <c r="B103" s="467"/>
      <c r="C103" s="468"/>
      <c r="D103" s="621" t="str">
        <f>D63</f>
        <v>$ / unité</v>
      </c>
      <c r="E103" s="621"/>
      <c r="F103" s="621"/>
      <c r="G103" s="158" t="str">
        <f>IF(G101=0,"-",G102/G101)</f>
        <v>-</v>
      </c>
      <c r="H103" s="158" t="str">
        <f>IF(H101=0,"-",H102/H101)</f>
        <v>-</v>
      </c>
      <c r="I103" s="158" t="str">
        <f>IF(I101=0,"-",I102/I101)</f>
        <v>-</v>
      </c>
      <c r="J103" s="36"/>
      <c r="K103" s="36"/>
      <c r="L103" s="72"/>
      <c r="M103" s="10"/>
    </row>
    <row r="104" spans="1:16" x14ac:dyDescent="0.25">
      <c r="B104" s="73"/>
      <c r="C104" s="85"/>
      <c r="D104" s="85"/>
      <c r="E104" s="85"/>
      <c r="F104" s="85"/>
      <c r="G104" s="85"/>
      <c r="H104" s="85"/>
      <c r="I104" s="85"/>
      <c r="J104" s="85"/>
      <c r="K104" s="85"/>
      <c r="L104" s="86"/>
      <c r="M104" s="10"/>
    </row>
    <row r="105" spans="1:16" s="171" customFormat="1" x14ac:dyDescent="0.25">
      <c r="A105" s="7"/>
      <c r="B105" s="172"/>
      <c r="C105" s="172"/>
      <c r="D105" s="92"/>
      <c r="E105" s="93"/>
      <c r="F105" s="93"/>
      <c r="G105" s="93"/>
      <c r="H105" s="93"/>
      <c r="I105" s="93"/>
      <c r="J105" s="93"/>
      <c r="K105" s="93"/>
      <c r="L105" s="93"/>
      <c r="M105" s="74"/>
    </row>
    <row r="106" spans="1:16" x14ac:dyDescent="0.25">
      <c r="B106" s="369" t="str">
        <f>IF(Intro!$G$22="English",O106,P106)</f>
        <v>VENTES AU CANADA D'IMPORTATIONS À VOS CINQ PLUS IMPORTANTS CLIENTS</v>
      </c>
      <c r="C106" s="370"/>
      <c r="D106" s="370"/>
      <c r="E106" s="370"/>
      <c r="F106" s="370"/>
      <c r="G106" s="370"/>
      <c r="H106" s="370"/>
      <c r="I106" s="370"/>
      <c r="J106" s="370"/>
      <c r="K106" s="370"/>
      <c r="L106" s="371"/>
      <c r="M106" s="10"/>
      <c r="O106" s="106" t="s">
        <v>336</v>
      </c>
      <c r="P106" s="106" t="s">
        <v>398</v>
      </c>
    </row>
    <row r="107" spans="1:16" s="171" customFormat="1" x14ac:dyDescent="0.25">
      <c r="A107" s="7"/>
      <c r="B107" s="505" t="s">
        <v>15</v>
      </c>
      <c r="C107" s="506"/>
      <c r="D107" s="506"/>
      <c r="E107" s="506"/>
      <c r="F107" s="506"/>
      <c r="G107" s="506"/>
      <c r="H107" s="506"/>
      <c r="I107" s="506"/>
      <c r="J107" s="506"/>
      <c r="K107" s="506"/>
      <c r="L107" s="507"/>
      <c r="M107" s="74"/>
      <c r="O107" s="10"/>
    </row>
    <row r="108" spans="1:16" x14ac:dyDescent="0.25">
      <c r="B108" s="16"/>
      <c r="C108" s="35"/>
      <c r="D108" s="35"/>
      <c r="E108" s="36"/>
      <c r="F108" s="36"/>
      <c r="G108" s="36"/>
      <c r="H108" s="36"/>
      <c r="I108" s="36"/>
      <c r="J108" s="36"/>
      <c r="K108" s="36"/>
      <c r="L108" s="17"/>
      <c r="M108" s="10"/>
    </row>
    <row r="109" spans="1:16" x14ac:dyDescent="0.25">
      <c r="B109" s="366" t="str">
        <f>IF(Intro!$G$22="English",O109,P109)</f>
        <v>Déclarez le volume et la valeur des ventes d'importations au Canada pour chaque compte indiqué ci-dessous :</v>
      </c>
      <c r="C109" s="367"/>
      <c r="D109" s="367"/>
      <c r="E109" s="367"/>
      <c r="F109" s="367"/>
      <c r="G109" s="367"/>
      <c r="H109" s="367"/>
      <c r="I109" s="367"/>
      <c r="J109" s="367"/>
      <c r="K109" s="367"/>
      <c r="L109" s="368"/>
      <c r="M109" s="10"/>
      <c r="O109" s="18" t="s">
        <v>171</v>
      </c>
      <c r="P109" s="10" t="s">
        <v>172</v>
      </c>
    </row>
    <row r="110" spans="1:16" x14ac:dyDescent="0.25">
      <c r="B110" s="366" t="str">
        <f>Pro!B22</f>
        <v>Note - Ne répondez à cette question que si votre entreprise a vendu les marchandises du 1er janvier 2023 au 31 décembre 2025.</v>
      </c>
      <c r="C110" s="367"/>
      <c r="D110" s="367"/>
      <c r="E110" s="367"/>
      <c r="F110" s="367"/>
      <c r="G110" s="367"/>
      <c r="H110" s="367"/>
      <c r="I110" s="367"/>
      <c r="J110" s="367"/>
      <c r="K110" s="367"/>
      <c r="L110" s="368"/>
      <c r="M110" s="10"/>
      <c r="O110" s="18"/>
    </row>
    <row r="111" spans="1:16" x14ac:dyDescent="0.25">
      <c r="B111" s="182"/>
      <c r="C111" s="183"/>
      <c r="D111" s="35"/>
      <c r="E111" s="36"/>
      <c r="F111" s="36"/>
      <c r="G111" s="36"/>
      <c r="H111" s="36"/>
      <c r="I111" s="36"/>
      <c r="J111" s="36"/>
      <c r="K111" s="36"/>
      <c r="L111" s="17"/>
      <c r="M111" s="10"/>
      <c r="O111" s="18"/>
    </row>
    <row r="112" spans="1:16" x14ac:dyDescent="0.25">
      <c r="B112" s="617"/>
      <c r="C112" s="618"/>
      <c r="D112" s="619"/>
      <c r="E112" s="187" t="str">
        <f>IF(Intro!$G$22="English","Q","T")&amp;IF(MID(F112,2,1)&lt;&gt;"1",MID(F112,2,1)-1&amp;" - "&amp;MID(F112,6,4),"4 - "&amp;MID(F112,6,4)-1)</f>
        <v>T1 - 2024</v>
      </c>
      <c r="F112" s="187" t="str">
        <f>IF(Intro!$G$22="English","Q","T")&amp;IF(MID(G112,2,1)&lt;&gt;"1",MID(G112,2,1)-1&amp;" - "&amp;MID(G112,6,4),"4 - "&amp;MID(G112,6,4)-1)</f>
        <v>T2 - 2024</v>
      </c>
      <c r="G112" s="187" t="str">
        <f>IF(Intro!$G$22="English","Q","T")&amp;IF(MID(H112,2,1)&lt;&gt;"1",MID(H112,2,1)-1&amp;" - "&amp;MID(H112,6,4),"4 - "&amp;MID(H112,6,4)-1)</f>
        <v>T3 - 2024</v>
      </c>
      <c r="H112" s="187" t="str">
        <f>IF(Intro!$G$22="English","Q","T")&amp;IF(MID(I112,2,1)&lt;&gt;"1",MID(I112,2,1)-1&amp;" - "&amp;MID(I112,6,4),"4 - "&amp;MID(I112,6,4)-1)</f>
        <v>T4 - 2024</v>
      </c>
      <c r="I112" s="187" t="str">
        <f>IF(Intro!$G$22="English","Q","T")&amp;IF(MID(J112,2,1)&lt;&gt;"1",MID(J112,2,1)-1&amp;" - "&amp;MID(J112,6,4),"4 - "&amp;MID(J112,6,4)-1)</f>
        <v>T1 - 2025</v>
      </c>
      <c r="J112" s="187" t="str">
        <f>IF(Intro!$G$22="English","Q","T")&amp;IF(MID(K112,2,1)&lt;&gt;"1",MID(K112,2,1)-1&amp;" - "&amp;MID(K112,6,4),"4 - "&amp;MID(K112,6,4)-1)</f>
        <v>T2 - 2025</v>
      </c>
      <c r="K112" s="187" t="str">
        <f>IF(Intro!$G$22="English","Q","T")&amp;IF(MID(L112,2,1)&lt;&gt;"1",MID(L112,2,1)-1&amp;" - "&amp;MID(L112,6,4),"4 - "&amp;MID(L112,6,4)-1)</f>
        <v>T3 - 2025</v>
      </c>
      <c r="L112" s="188" t="str">
        <f>IF(Intro!$G$22="English",Variables!B29&amp;" - ",Variables!C29&amp;" - ")&amp;Variables!B8</f>
        <v>T4 - 2025</v>
      </c>
      <c r="M112" s="10"/>
      <c r="O112" s="18"/>
    </row>
    <row r="113" spans="2:16" x14ac:dyDescent="0.25">
      <c r="B113" s="596" t="str">
        <f>IF(Intro!$G$22="English",O114,P114)</f>
        <v xml:space="preserve">Client 1 - </v>
      </c>
      <c r="C113" s="597"/>
      <c r="D113" s="597"/>
      <c r="E113" s="597"/>
      <c r="F113" s="597"/>
      <c r="G113" s="597"/>
      <c r="H113" s="597"/>
      <c r="I113" s="597"/>
      <c r="J113" s="597"/>
      <c r="K113" s="597"/>
      <c r="L113" s="598"/>
      <c r="M113" s="10"/>
      <c r="O113" s="18"/>
    </row>
    <row r="114" spans="2:16" x14ac:dyDescent="0.25">
      <c r="B114" s="591" t="str">
        <f>D$58</f>
        <v>unités</v>
      </c>
      <c r="C114" s="589"/>
      <c r="D114" s="589"/>
      <c r="E114" s="140"/>
      <c r="F114" s="140"/>
      <c r="G114" s="140"/>
      <c r="H114" s="140"/>
      <c r="I114" s="140"/>
      <c r="J114" s="140"/>
      <c r="K114" s="140"/>
      <c r="L114" s="141"/>
      <c r="M114" s="10"/>
      <c r="O114" s="10" t="str">
        <f>"Account 1 - "&amp;Pro!C105</f>
        <v xml:space="preserve">Account 1 - </v>
      </c>
      <c r="P114" s="10" t="str">
        <f>"Client 1 - "&amp;Pro!C105</f>
        <v xml:space="preserve">Client 1 - </v>
      </c>
    </row>
    <row r="115" spans="2:16" x14ac:dyDescent="0.25">
      <c r="B115" s="591" t="str">
        <f>D$59</f>
        <v>valeur de vente nette rendue (CAD)</v>
      </c>
      <c r="C115" s="589"/>
      <c r="D115" s="589"/>
      <c r="E115" s="140"/>
      <c r="F115" s="140"/>
      <c r="G115" s="140"/>
      <c r="H115" s="140"/>
      <c r="I115" s="140"/>
      <c r="J115" s="140"/>
      <c r="K115" s="140"/>
      <c r="L115" s="141"/>
      <c r="M115" s="10"/>
    </row>
    <row r="116" spans="2:16" x14ac:dyDescent="0.25">
      <c r="B116" s="591" t="str">
        <f>D$60</f>
        <v>$ / unité</v>
      </c>
      <c r="C116" s="589"/>
      <c r="D116" s="589"/>
      <c r="E116" s="159" t="str">
        <f>IF(E114=0,"-",E115/E114)</f>
        <v>-</v>
      </c>
      <c r="F116" s="159" t="str">
        <f t="shared" ref="F116:L116" si="24">IF(F114=0,"-",F115/F114)</f>
        <v>-</v>
      </c>
      <c r="G116" s="159" t="str">
        <f t="shared" si="24"/>
        <v>-</v>
      </c>
      <c r="H116" s="159" t="str">
        <f t="shared" si="24"/>
        <v>-</v>
      </c>
      <c r="I116" s="159" t="str">
        <f t="shared" si="24"/>
        <v>-</v>
      </c>
      <c r="J116" s="159" t="str">
        <f t="shared" si="24"/>
        <v>-</v>
      </c>
      <c r="K116" s="159" t="str">
        <f t="shared" si="24"/>
        <v>-</v>
      </c>
      <c r="L116" s="160" t="str">
        <f t="shared" si="24"/>
        <v>-</v>
      </c>
      <c r="M116" s="10"/>
    </row>
    <row r="117" spans="2:16" x14ac:dyDescent="0.25">
      <c r="B117" s="596" t="str">
        <f>IF(Intro!$G$22="English",O118,P118)</f>
        <v xml:space="preserve">Client 2 - </v>
      </c>
      <c r="C117" s="597"/>
      <c r="D117" s="597"/>
      <c r="E117" s="597"/>
      <c r="F117" s="597"/>
      <c r="G117" s="597"/>
      <c r="H117" s="597"/>
      <c r="I117" s="597"/>
      <c r="J117" s="597"/>
      <c r="K117" s="597"/>
      <c r="L117" s="598"/>
      <c r="M117" s="10"/>
    </row>
    <row r="118" spans="2:16" x14ac:dyDescent="0.25">
      <c r="B118" s="591" t="str">
        <f>D$58</f>
        <v>unités</v>
      </c>
      <c r="C118" s="589"/>
      <c r="D118" s="589"/>
      <c r="E118" s="140"/>
      <c r="F118" s="140"/>
      <c r="G118" s="140"/>
      <c r="H118" s="140"/>
      <c r="I118" s="140"/>
      <c r="J118" s="140"/>
      <c r="K118" s="140"/>
      <c r="L118" s="141"/>
      <c r="M118" s="10"/>
      <c r="O118" s="10" t="str">
        <f>"Account 2 - "&amp;Pro!C106</f>
        <v xml:space="preserve">Account 2 - </v>
      </c>
      <c r="P118" s="10" t="str">
        <f>"Client 2 - "&amp;Pro!C106</f>
        <v xml:space="preserve">Client 2 - </v>
      </c>
    </row>
    <row r="119" spans="2:16" x14ac:dyDescent="0.25">
      <c r="B119" s="591" t="str">
        <f>D$59</f>
        <v>valeur de vente nette rendue (CAD)</v>
      </c>
      <c r="C119" s="589"/>
      <c r="D119" s="589"/>
      <c r="E119" s="140"/>
      <c r="F119" s="140"/>
      <c r="G119" s="140"/>
      <c r="H119" s="140"/>
      <c r="I119" s="140"/>
      <c r="J119" s="140"/>
      <c r="K119" s="140"/>
      <c r="L119" s="141"/>
      <c r="M119" s="10"/>
    </row>
    <row r="120" spans="2:16" x14ac:dyDescent="0.25">
      <c r="B120" s="591" t="str">
        <f>D$60</f>
        <v>$ / unité</v>
      </c>
      <c r="C120" s="589"/>
      <c r="D120" s="589"/>
      <c r="E120" s="159" t="str">
        <f>IF(E118=0,"-",E119/E118)</f>
        <v>-</v>
      </c>
      <c r="F120" s="159" t="str">
        <f t="shared" ref="F120:L120" si="25">IF(F118=0,"-",F119/F118)</f>
        <v>-</v>
      </c>
      <c r="G120" s="159" t="str">
        <f t="shared" si="25"/>
        <v>-</v>
      </c>
      <c r="H120" s="159" t="str">
        <f t="shared" si="25"/>
        <v>-</v>
      </c>
      <c r="I120" s="159" t="str">
        <f t="shared" si="25"/>
        <v>-</v>
      </c>
      <c r="J120" s="159" t="str">
        <f t="shared" si="25"/>
        <v>-</v>
      </c>
      <c r="K120" s="159" t="str">
        <f t="shared" si="25"/>
        <v>-</v>
      </c>
      <c r="L120" s="160" t="str">
        <f t="shared" si="25"/>
        <v>-</v>
      </c>
      <c r="M120" s="10"/>
    </row>
    <row r="121" spans="2:16" x14ac:dyDescent="0.25">
      <c r="B121" s="596" t="str">
        <f>IF(Intro!$G$22="English",O122,P122)</f>
        <v xml:space="preserve">Client 3 - </v>
      </c>
      <c r="C121" s="597"/>
      <c r="D121" s="597"/>
      <c r="E121" s="597"/>
      <c r="F121" s="597"/>
      <c r="G121" s="597"/>
      <c r="H121" s="597"/>
      <c r="I121" s="597"/>
      <c r="J121" s="597"/>
      <c r="K121" s="597"/>
      <c r="L121" s="598"/>
      <c r="M121" s="10"/>
    </row>
    <row r="122" spans="2:16" x14ac:dyDescent="0.25">
      <c r="B122" s="591" t="str">
        <f>D$58</f>
        <v>unités</v>
      </c>
      <c r="C122" s="589"/>
      <c r="D122" s="589"/>
      <c r="E122" s="140"/>
      <c r="F122" s="140"/>
      <c r="G122" s="140"/>
      <c r="H122" s="140"/>
      <c r="I122" s="140"/>
      <c r="J122" s="140"/>
      <c r="K122" s="140"/>
      <c r="L122" s="141"/>
      <c r="M122" s="10"/>
      <c r="O122" s="10" t="str">
        <f>"Account 3 - "&amp;Pro!C107</f>
        <v xml:space="preserve">Account 3 - </v>
      </c>
      <c r="P122" s="10" t="str">
        <f>"Client 3 - "&amp;Pro!C107</f>
        <v xml:space="preserve">Client 3 - </v>
      </c>
    </row>
    <row r="123" spans="2:16" x14ac:dyDescent="0.25">
      <c r="B123" s="591" t="str">
        <f>D$59</f>
        <v>valeur de vente nette rendue (CAD)</v>
      </c>
      <c r="C123" s="589"/>
      <c r="D123" s="589"/>
      <c r="E123" s="140"/>
      <c r="F123" s="140"/>
      <c r="G123" s="140"/>
      <c r="H123" s="140"/>
      <c r="I123" s="140"/>
      <c r="J123" s="140"/>
      <c r="K123" s="140"/>
      <c r="L123" s="141"/>
      <c r="M123" s="10"/>
    </row>
    <row r="124" spans="2:16" x14ac:dyDescent="0.25">
      <c r="B124" s="591" t="str">
        <f>D$60</f>
        <v>$ / unité</v>
      </c>
      <c r="C124" s="589"/>
      <c r="D124" s="589"/>
      <c r="E124" s="159" t="str">
        <f>IF(E122=0,"-",E123/E122)</f>
        <v>-</v>
      </c>
      <c r="F124" s="159" t="str">
        <f t="shared" ref="F124:L124" si="26">IF(F122=0,"-",F123/F122)</f>
        <v>-</v>
      </c>
      <c r="G124" s="159" t="str">
        <f t="shared" si="26"/>
        <v>-</v>
      </c>
      <c r="H124" s="159" t="str">
        <f t="shared" si="26"/>
        <v>-</v>
      </c>
      <c r="I124" s="159" t="str">
        <f t="shared" si="26"/>
        <v>-</v>
      </c>
      <c r="J124" s="159" t="str">
        <f t="shared" si="26"/>
        <v>-</v>
      </c>
      <c r="K124" s="159" t="str">
        <f t="shared" si="26"/>
        <v>-</v>
      </c>
      <c r="L124" s="160" t="str">
        <f t="shared" si="26"/>
        <v>-</v>
      </c>
      <c r="M124" s="10"/>
    </row>
    <row r="125" spans="2:16" x14ac:dyDescent="0.25">
      <c r="B125" s="596" t="str">
        <f>IF(Intro!$G$22="English",O126,P126)</f>
        <v xml:space="preserve">Client 4 - </v>
      </c>
      <c r="C125" s="597"/>
      <c r="D125" s="597"/>
      <c r="E125" s="597"/>
      <c r="F125" s="597"/>
      <c r="G125" s="597"/>
      <c r="H125" s="597"/>
      <c r="I125" s="597"/>
      <c r="J125" s="597"/>
      <c r="K125" s="597"/>
      <c r="L125" s="598"/>
      <c r="M125" s="10"/>
    </row>
    <row r="126" spans="2:16" x14ac:dyDescent="0.25">
      <c r="B126" s="591" t="str">
        <f>D$58</f>
        <v>unités</v>
      </c>
      <c r="C126" s="589"/>
      <c r="D126" s="589"/>
      <c r="E126" s="140"/>
      <c r="F126" s="140"/>
      <c r="G126" s="140"/>
      <c r="H126" s="140"/>
      <c r="I126" s="140"/>
      <c r="J126" s="140"/>
      <c r="K126" s="140"/>
      <c r="L126" s="141"/>
      <c r="M126" s="10"/>
      <c r="O126" s="10" t="str">
        <f>"Account 4 - "&amp;Pro!C108</f>
        <v xml:space="preserve">Account 4 - </v>
      </c>
      <c r="P126" s="10" t="str">
        <f>"Client 4 - "&amp;Pro!C108</f>
        <v xml:space="preserve">Client 4 - </v>
      </c>
    </row>
    <row r="127" spans="2:16" x14ac:dyDescent="0.25">
      <c r="B127" s="591" t="str">
        <f>D$59</f>
        <v>valeur de vente nette rendue (CAD)</v>
      </c>
      <c r="C127" s="589"/>
      <c r="D127" s="589"/>
      <c r="E127" s="140"/>
      <c r="F127" s="140"/>
      <c r="G127" s="140"/>
      <c r="H127" s="140"/>
      <c r="I127" s="140"/>
      <c r="J127" s="140"/>
      <c r="K127" s="140"/>
      <c r="L127" s="141"/>
      <c r="M127" s="10"/>
    </row>
    <row r="128" spans="2:16" x14ac:dyDescent="0.25">
      <c r="B128" s="591" t="str">
        <f>D$60</f>
        <v>$ / unité</v>
      </c>
      <c r="C128" s="589"/>
      <c r="D128" s="589"/>
      <c r="E128" s="159" t="str">
        <f>IF(E126=0,"-",E127/E126)</f>
        <v>-</v>
      </c>
      <c r="F128" s="159" t="str">
        <f t="shared" ref="F128:L128" si="27">IF(F126=0,"-",F127/F126)</f>
        <v>-</v>
      </c>
      <c r="G128" s="159" t="str">
        <f t="shared" si="27"/>
        <v>-</v>
      </c>
      <c r="H128" s="159" t="str">
        <f t="shared" si="27"/>
        <v>-</v>
      </c>
      <c r="I128" s="159" t="str">
        <f t="shared" si="27"/>
        <v>-</v>
      </c>
      <c r="J128" s="159" t="str">
        <f t="shared" si="27"/>
        <v>-</v>
      </c>
      <c r="K128" s="159" t="str">
        <f t="shared" si="27"/>
        <v>-</v>
      </c>
      <c r="L128" s="160" t="str">
        <f t="shared" si="27"/>
        <v>-</v>
      </c>
      <c r="M128" s="10"/>
    </row>
    <row r="129" spans="1:19" x14ac:dyDescent="0.25">
      <c r="B129" s="596" t="str">
        <f>IF(Intro!$G$22="English",O130,P130)</f>
        <v xml:space="preserve">Client 5 - </v>
      </c>
      <c r="C129" s="597"/>
      <c r="D129" s="597"/>
      <c r="E129" s="597"/>
      <c r="F129" s="597"/>
      <c r="G129" s="597"/>
      <c r="H129" s="597"/>
      <c r="I129" s="597"/>
      <c r="J129" s="597"/>
      <c r="K129" s="597"/>
      <c r="L129" s="598"/>
      <c r="M129" s="10"/>
    </row>
    <row r="130" spans="1:19" x14ac:dyDescent="0.25">
      <c r="B130" s="591" t="str">
        <f>D$58</f>
        <v>unités</v>
      </c>
      <c r="C130" s="589"/>
      <c r="D130" s="589"/>
      <c r="E130" s="140"/>
      <c r="F130" s="140"/>
      <c r="G130" s="140"/>
      <c r="H130" s="140"/>
      <c r="I130" s="140"/>
      <c r="J130" s="140"/>
      <c r="K130" s="140"/>
      <c r="L130" s="141"/>
      <c r="M130" s="10"/>
      <c r="O130" s="10" t="str">
        <f>"Account 5 - "&amp;Pro!C109</f>
        <v xml:space="preserve">Account 5 - </v>
      </c>
      <c r="P130" s="10" t="str">
        <f>"Client 5 - "&amp;Pro!C109</f>
        <v xml:space="preserve">Client 5 - </v>
      </c>
    </row>
    <row r="131" spans="1:19" x14ac:dyDescent="0.25">
      <c r="B131" s="591" t="str">
        <f>D$59</f>
        <v>valeur de vente nette rendue (CAD)</v>
      </c>
      <c r="C131" s="589"/>
      <c r="D131" s="589"/>
      <c r="E131" s="140"/>
      <c r="F131" s="140"/>
      <c r="G131" s="140"/>
      <c r="H131" s="140"/>
      <c r="I131" s="140"/>
      <c r="J131" s="140"/>
      <c r="K131" s="140"/>
      <c r="L131" s="141"/>
      <c r="M131" s="10"/>
    </row>
    <row r="132" spans="1:19" x14ac:dyDescent="0.25">
      <c r="B132" s="591" t="str">
        <f>D$60</f>
        <v>$ / unité</v>
      </c>
      <c r="C132" s="589"/>
      <c r="D132" s="589"/>
      <c r="E132" s="159" t="str">
        <f>IF(E130=0,"-",E131/E130)</f>
        <v>-</v>
      </c>
      <c r="F132" s="159" t="str">
        <f t="shared" ref="F132:L132" si="28">IF(F130=0,"-",F131/F130)</f>
        <v>-</v>
      </c>
      <c r="G132" s="159" t="str">
        <f t="shared" si="28"/>
        <v>-</v>
      </c>
      <c r="H132" s="159" t="str">
        <f t="shared" si="28"/>
        <v>-</v>
      </c>
      <c r="I132" s="159" t="str">
        <f t="shared" si="28"/>
        <v>-</v>
      </c>
      <c r="J132" s="159" t="str">
        <f t="shared" si="28"/>
        <v>-</v>
      </c>
      <c r="K132" s="159" t="str">
        <f t="shared" si="28"/>
        <v>-</v>
      </c>
      <c r="L132" s="160" t="str">
        <f t="shared" si="28"/>
        <v>-</v>
      </c>
      <c r="M132" s="10"/>
    </row>
    <row r="133" spans="1:19" x14ac:dyDescent="0.25">
      <c r="B133" s="182"/>
      <c r="C133" s="183"/>
      <c r="D133" s="183"/>
      <c r="E133" s="29"/>
      <c r="F133" s="29"/>
      <c r="G133" s="29"/>
      <c r="H133" s="29"/>
      <c r="I133" s="29"/>
      <c r="J133" s="29"/>
      <c r="K133" s="29"/>
      <c r="L133" s="30"/>
      <c r="M133" s="10"/>
    </row>
    <row r="134" spans="1:19" x14ac:dyDescent="0.25">
      <c r="B134" s="366" t="str">
        <f>IF(Intro!$G$22="English",O134,P134)</f>
        <v>Dans le tableau ci-dessous, « Erreur » signifie que le total des ventes des cinq principaux comptes de votre entreprise pour cette période dépasse le total des ventes d'importations de votre entreprise pour cette période. Par conséquent, veuillez modifier les données ci-dessus si nécessaire.</v>
      </c>
      <c r="C134" s="367"/>
      <c r="D134" s="367"/>
      <c r="E134" s="367"/>
      <c r="F134" s="367"/>
      <c r="G134" s="367"/>
      <c r="H134" s="367"/>
      <c r="I134" s="367"/>
      <c r="J134" s="367"/>
      <c r="K134" s="367"/>
      <c r="L134" s="368"/>
      <c r="M134" s="10"/>
      <c r="O134" s="10" t="s">
        <v>364</v>
      </c>
      <c r="P134" s="10" t="s">
        <v>365</v>
      </c>
      <c r="S134" s="39"/>
    </row>
    <row r="135" spans="1:19" x14ac:dyDescent="0.25">
      <c r="B135" s="366"/>
      <c r="C135" s="367"/>
      <c r="D135" s="367"/>
      <c r="E135" s="367"/>
      <c r="F135" s="367"/>
      <c r="G135" s="367"/>
      <c r="H135" s="367"/>
      <c r="I135" s="367"/>
      <c r="J135" s="367"/>
      <c r="K135" s="367"/>
      <c r="L135" s="368"/>
      <c r="M135" s="10"/>
      <c r="S135" s="39"/>
    </row>
    <row r="136" spans="1:19" x14ac:dyDescent="0.25">
      <c r="B136" s="182"/>
      <c r="C136" s="183"/>
      <c r="D136" s="183"/>
      <c r="E136" s="29"/>
      <c r="F136" s="29"/>
      <c r="G136" s="29"/>
      <c r="H136" s="29"/>
      <c r="I136" s="29"/>
      <c r="J136" s="29"/>
      <c r="K136" s="29"/>
      <c r="L136" s="30"/>
      <c r="M136" s="10"/>
      <c r="S136" s="39"/>
    </row>
    <row r="137" spans="1:19" x14ac:dyDescent="0.25">
      <c r="B137" s="182"/>
      <c r="C137" s="183"/>
      <c r="D137" s="37"/>
      <c r="E137" s="10"/>
      <c r="F137" s="187">
        <f>G137-1</f>
        <v>2024</v>
      </c>
      <c r="G137" s="187">
        <f>Variables!B8</f>
        <v>2025</v>
      </c>
      <c r="H137" s="29"/>
      <c r="J137" s="174"/>
      <c r="K137" s="174"/>
      <c r="L137" s="175"/>
      <c r="M137" s="10"/>
      <c r="O137" s="10" t="s">
        <v>382</v>
      </c>
      <c r="P137" s="10" t="s">
        <v>383</v>
      </c>
    </row>
    <row r="138" spans="1:19" x14ac:dyDescent="0.25">
      <c r="B138" s="403" t="str">
        <f>Variables!D62</f>
        <v>Vérification</v>
      </c>
      <c r="C138" s="590" t="str">
        <f>D58</f>
        <v>unités</v>
      </c>
      <c r="D138" s="590"/>
      <c r="E138" s="590"/>
      <c r="F138" s="143" t="str">
        <f>IF(SUM(E114:H114,E118:H118,E122:H122,E126:H126,E130:H130)&gt;H101,Variables!$D$63,Variables!$D$64)</f>
        <v>Correct</v>
      </c>
      <c r="G138" s="143" t="str">
        <f>IF(SUM(I114:L114,I118:L118,I122:L122,I126:L126,I130:L130)&gt;I101,Variables!$D$63,Variables!$D$64)</f>
        <v>Correct</v>
      </c>
      <c r="H138" s="29"/>
      <c r="J138" s="91"/>
      <c r="K138" s="91"/>
      <c r="L138" s="72"/>
      <c r="M138" s="10"/>
    </row>
    <row r="139" spans="1:19" x14ac:dyDescent="0.25">
      <c r="B139" s="403"/>
      <c r="C139" s="590" t="str">
        <f>D59</f>
        <v>valeur de vente nette rendue (CAD)</v>
      </c>
      <c r="D139" s="590"/>
      <c r="E139" s="590"/>
      <c r="F139" s="143" t="str">
        <f>IF(SUM(E115:H115,E119:H119,E123:H123,E127:H127,E131:H131)&gt;H102,Variables!$D$63,Variables!$D$64)</f>
        <v>Correct</v>
      </c>
      <c r="G139" s="143" t="str">
        <f>IF(SUM(I115:L115,I119:L119,I123:L123,I127:L127,I131:L131)&gt;I102,Variables!$D$63,Variables!$D$64)</f>
        <v>Correct</v>
      </c>
      <c r="H139" s="29"/>
      <c r="J139" s="91"/>
      <c r="K139" s="91"/>
      <c r="L139" s="72"/>
      <c r="M139" s="10"/>
    </row>
    <row r="140" spans="1:19" x14ac:dyDescent="0.25">
      <c r="B140" s="73"/>
      <c r="C140" s="85"/>
      <c r="D140" s="85"/>
      <c r="E140" s="85"/>
      <c r="F140" s="85"/>
      <c r="G140" s="85"/>
      <c r="H140" s="85"/>
      <c r="I140" s="85"/>
      <c r="J140" s="85"/>
      <c r="K140" s="85"/>
      <c r="L140" s="86"/>
      <c r="M140" s="10"/>
    </row>
    <row r="141" spans="1:19" s="171" customFormat="1" x14ac:dyDescent="0.25">
      <c r="A141" s="7"/>
      <c r="B141" s="172"/>
      <c r="C141" s="172"/>
      <c r="D141" s="92"/>
      <c r="E141" s="93"/>
      <c r="F141" s="93"/>
      <c r="G141" s="93"/>
      <c r="H141" s="93"/>
      <c r="I141" s="93"/>
      <c r="J141" s="93"/>
      <c r="K141" s="93"/>
      <c r="L141" s="93"/>
      <c r="M141" s="74"/>
    </row>
    <row r="142" spans="1:19" x14ac:dyDescent="0.25">
      <c r="B142" s="369" t="str">
        <f>IF(Intro!$G$22="English",O142,P142)</f>
        <v>IMPORTATIONS DE PRODUITS DE RÉFÉRENCE</v>
      </c>
      <c r="C142" s="370"/>
      <c r="D142" s="370"/>
      <c r="E142" s="370"/>
      <c r="F142" s="370"/>
      <c r="G142" s="370"/>
      <c r="H142" s="370"/>
      <c r="I142" s="370"/>
      <c r="J142" s="370"/>
      <c r="K142" s="370"/>
      <c r="L142" s="371"/>
      <c r="M142" s="10"/>
      <c r="O142" s="106" t="s">
        <v>333</v>
      </c>
      <c r="P142" s="106" t="s">
        <v>399</v>
      </c>
    </row>
    <row r="143" spans="1:19" x14ac:dyDescent="0.25">
      <c r="B143" s="505" t="s">
        <v>16</v>
      </c>
      <c r="C143" s="506"/>
      <c r="D143" s="506"/>
      <c r="E143" s="506"/>
      <c r="F143" s="506"/>
      <c r="G143" s="506"/>
      <c r="H143" s="506"/>
      <c r="I143" s="506"/>
      <c r="J143" s="506"/>
      <c r="K143" s="506"/>
      <c r="L143" s="507"/>
      <c r="M143" s="10"/>
    </row>
    <row r="144" spans="1:19" x14ac:dyDescent="0.25">
      <c r="B144" s="16"/>
      <c r="C144" s="35"/>
      <c r="D144" s="35"/>
      <c r="E144" s="36"/>
      <c r="F144" s="36"/>
      <c r="G144" s="36"/>
      <c r="H144" s="36"/>
      <c r="I144" s="36"/>
      <c r="J144" s="36"/>
      <c r="K144" s="36"/>
      <c r="L144" s="17"/>
      <c r="M144" s="10"/>
    </row>
    <row r="145" spans="2:16" x14ac:dyDescent="0.25">
      <c r="B145" s="366" t="str">
        <f>IF(Intro!$G$22="English",O145,P145)</f>
        <v>Indiquez le volume et la valeur des importations pour chaque produit de référence :</v>
      </c>
      <c r="C145" s="367"/>
      <c r="D145" s="367"/>
      <c r="E145" s="367"/>
      <c r="F145" s="367"/>
      <c r="G145" s="367"/>
      <c r="H145" s="367"/>
      <c r="I145" s="367"/>
      <c r="J145" s="367"/>
      <c r="K145" s="367"/>
      <c r="L145" s="368"/>
      <c r="M145" s="10"/>
      <c r="O145" s="18" t="s">
        <v>191</v>
      </c>
      <c r="P145" s="10" t="s">
        <v>192</v>
      </c>
    </row>
    <row r="146" spans="2:16" x14ac:dyDescent="0.25">
      <c r="B146" s="182"/>
      <c r="C146" s="183"/>
      <c r="D146" s="35"/>
      <c r="E146" s="36"/>
      <c r="F146" s="36"/>
      <c r="G146" s="36"/>
      <c r="H146" s="36"/>
      <c r="I146" s="36"/>
      <c r="J146" s="36"/>
      <c r="K146" s="36"/>
      <c r="L146" s="17"/>
      <c r="M146" s="10"/>
      <c r="O146" s="18"/>
    </row>
    <row r="147" spans="2:16" x14ac:dyDescent="0.25">
      <c r="B147" s="617"/>
      <c r="C147" s="618"/>
      <c r="D147" s="619"/>
      <c r="E147" s="187" t="str">
        <f t="shared" ref="E147:L147" si="29">E112</f>
        <v>T1 - 2024</v>
      </c>
      <c r="F147" s="187" t="str">
        <f t="shared" si="29"/>
        <v>T2 - 2024</v>
      </c>
      <c r="G147" s="187" t="str">
        <f t="shared" si="29"/>
        <v>T3 - 2024</v>
      </c>
      <c r="H147" s="187" t="str">
        <f t="shared" si="29"/>
        <v>T4 - 2024</v>
      </c>
      <c r="I147" s="187" t="str">
        <f t="shared" si="29"/>
        <v>T1 - 2025</v>
      </c>
      <c r="J147" s="187" t="str">
        <f t="shared" si="29"/>
        <v>T2 - 2025</v>
      </c>
      <c r="K147" s="187" t="str">
        <f t="shared" si="29"/>
        <v>T3 - 2025</v>
      </c>
      <c r="L147" s="188" t="str">
        <f t="shared" si="29"/>
        <v>T4 - 2025</v>
      </c>
      <c r="M147" s="10"/>
      <c r="O147" s="18"/>
    </row>
    <row r="148" spans="2:16" x14ac:dyDescent="0.25">
      <c r="B148" s="611" t="str">
        <f>IF(Intro!$G$22="English",Variables!B30,Variables!C30)</f>
        <v>Les carrosseries de camions réfrigérées, sans les frigorífiques ni chauffage - 10 à 18pi</v>
      </c>
      <c r="C148" s="612"/>
      <c r="D148" s="612"/>
      <c r="E148" s="612"/>
      <c r="F148" s="612"/>
      <c r="G148" s="612"/>
      <c r="H148" s="612"/>
      <c r="I148" s="612"/>
      <c r="J148" s="612"/>
      <c r="K148" s="612"/>
      <c r="L148" s="613"/>
      <c r="M148" s="10"/>
    </row>
    <row r="149" spans="2:16" x14ac:dyDescent="0.25">
      <c r="B149" s="614"/>
      <c r="C149" s="615"/>
      <c r="D149" s="615"/>
      <c r="E149" s="615"/>
      <c r="F149" s="615"/>
      <c r="G149" s="615"/>
      <c r="H149" s="615"/>
      <c r="I149" s="615"/>
      <c r="J149" s="615"/>
      <c r="K149" s="615"/>
      <c r="L149" s="616"/>
      <c r="M149" s="10"/>
    </row>
    <row r="150" spans="2:16" x14ac:dyDescent="0.25">
      <c r="B150" s="591" t="str">
        <f>D$30</f>
        <v>unités</v>
      </c>
      <c r="C150" s="589"/>
      <c r="D150" s="589"/>
      <c r="E150" s="140"/>
      <c r="F150" s="140"/>
      <c r="G150" s="140"/>
      <c r="H150" s="140"/>
      <c r="I150" s="140"/>
      <c r="J150" s="140"/>
      <c r="K150" s="140"/>
      <c r="L150" s="141"/>
      <c r="M150" s="10"/>
    </row>
    <row r="151" spans="2:16" x14ac:dyDescent="0.25">
      <c r="B151" s="591" t="str">
        <f>D$31</f>
        <v>valeur d'achat nette rendue (CAD)</v>
      </c>
      <c r="C151" s="589"/>
      <c r="D151" s="589"/>
      <c r="E151" s="140"/>
      <c r="F151" s="140"/>
      <c r="G151" s="140"/>
      <c r="H151" s="140"/>
      <c r="I151" s="140"/>
      <c r="J151" s="140"/>
      <c r="K151" s="140"/>
      <c r="L151" s="141"/>
      <c r="M151" s="10"/>
    </row>
    <row r="152" spans="2:16" x14ac:dyDescent="0.25">
      <c r="B152" s="591" t="str">
        <f>D$32</f>
        <v>$ / unité</v>
      </c>
      <c r="C152" s="589"/>
      <c r="D152" s="589"/>
      <c r="E152" s="159" t="str">
        <f t="shared" ref="E152:L152" si="30">IF(E150=0,"-",E151/E150)</f>
        <v>-</v>
      </c>
      <c r="F152" s="159" t="str">
        <f t="shared" si="30"/>
        <v>-</v>
      </c>
      <c r="G152" s="159" t="str">
        <f t="shared" si="30"/>
        <v>-</v>
      </c>
      <c r="H152" s="159" t="str">
        <f t="shared" si="30"/>
        <v>-</v>
      </c>
      <c r="I152" s="159" t="str">
        <f t="shared" si="30"/>
        <v>-</v>
      </c>
      <c r="J152" s="159" t="str">
        <f t="shared" si="30"/>
        <v>-</v>
      </c>
      <c r="K152" s="159" t="str">
        <f t="shared" si="30"/>
        <v>-</v>
      </c>
      <c r="L152" s="160" t="str">
        <f t="shared" si="30"/>
        <v>-</v>
      </c>
      <c r="M152" s="10"/>
    </row>
    <row r="153" spans="2:16" x14ac:dyDescent="0.25">
      <c r="B153" s="611" t="str">
        <f>IF(Intro!$G$22="English",Variables!B31,Variables!C31)</f>
        <v>Les carrosseries de camions réfrigérées, sans les frigorífiques ni chauffage - 20 à 24pi</v>
      </c>
      <c r="C153" s="612"/>
      <c r="D153" s="612"/>
      <c r="E153" s="612"/>
      <c r="F153" s="612"/>
      <c r="G153" s="612"/>
      <c r="H153" s="612"/>
      <c r="I153" s="612"/>
      <c r="J153" s="612"/>
      <c r="K153" s="612"/>
      <c r="L153" s="613"/>
      <c r="M153" s="10"/>
    </row>
    <row r="154" spans="2:16" x14ac:dyDescent="0.25">
      <c r="B154" s="614"/>
      <c r="C154" s="615"/>
      <c r="D154" s="615"/>
      <c r="E154" s="615"/>
      <c r="F154" s="615"/>
      <c r="G154" s="615"/>
      <c r="H154" s="615"/>
      <c r="I154" s="615"/>
      <c r="J154" s="615"/>
      <c r="K154" s="615"/>
      <c r="L154" s="616"/>
      <c r="M154" s="10"/>
    </row>
    <row r="155" spans="2:16" x14ac:dyDescent="0.25">
      <c r="B155" s="591" t="str">
        <f>D$30</f>
        <v>unités</v>
      </c>
      <c r="C155" s="589"/>
      <c r="D155" s="589"/>
      <c r="E155" s="140"/>
      <c r="F155" s="140"/>
      <c r="G155" s="140"/>
      <c r="H155" s="140"/>
      <c r="I155" s="140"/>
      <c r="J155" s="140"/>
      <c r="K155" s="140"/>
      <c r="L155" s="141"/>
      <c r="M155" s="10"/>
    </row>
    <row r="156" spans="2:16" x14ac:dyDescent="0.25">
      <c r="B156" s="591" t="str">
        <f>D$31</f>
        <v>valeur d'achat nette rendue (CAD)</v>
      </c>
      <c r="C156" s="589"/>
      <c r="D156" s="589"/>
      <c r="E156" s="140"/>
      <c r="F156" s="140"/>
      <c r="G156" s="140"/>
      <c r="H156" s="140"/>
      <c r="I156" s="140"/>
      <c r="J156" s="140"/>
      <c r="K156" s="140"/>
      <c r="L156" s="141"/>
      <c r="M156" s="10"/>
    </row>
    <row r="157" spans="2:16" x14ac:dyDescent="0.25">
      <c r="B157" s="591" t="str">
        <f>D$32</f>
        <v>$ / unité</v>
      </c>
      <c r="C157" s="589"/>
      <c r="D157" s="589"/>
      <c r="E157" s="159" t="str">
        <f t="shared" ref="E157:L157" si="31">IF(E155=0,"-",E156/E155)</f>
        <v>-</v>
      </c>
      <c r="F157" s="159" t="str">
        <f t="shared" si="31"/>
        <v>-</v>
      </c>
      <c r="G157" s="159" t="str">
        <f t="shared" si="31"/>
        <v>-</v>
      </c>
      <c r="H157" s="159" t="str">
        <f t="shared" si="31"/>
        <v>-</v>
      </c>
      <c r="I157" s="159" t="str">
        <f t="shared" si="31"/>
        <v>-</v>
      </c>
      <c r="J157" s="159" t="str">
        <f t="shared" si="31"/>
        <v>-</v>
      </c>
      <c r="K157" s="159" t="str">
        <f t="shared" si="31"/>
        <v>-</v>
      </c>
      <c r="L157" s="160" t="str">
        <f t="shared" si="31"/>
        <v>-</v>
      </c>
      <c r="M157" s="10"/>
    </row>
    <row r="158" spans="2:16" x14ac:dyDescent="0.25">
      <c r="B158" s="611" t="str">
        <f>IF(Intro!$G$22="English",Variables!B32,Variables!C32)</f>
        <v>Les carrosseries de camions réfrigérées, sans les frigorífiques ni chauffage - 26 à 30pi</v>
      </c>
      <c r="C158" s="612"/>
      <c r="D158" s="612"/>
      <c r="E158" s="612"/>
      <c r="F158" s="612"/>
      <c r="G158" s="612"/>
      <c r="H158" s="612"/>
      <c r="I158" s="612"/>
      <c r="J158" s="612"/>
      <c r="K158" s="612"/>
      <c r="L158" s="613"/>
      <c r="M158" s="10"/>
    </row>
    <row r="159" spans="2:16" x14ac:dyDescent="0.25">
      <c r="B159" s="614"/>
      <c r="C159" s="615"/>
      <c r="D159" s="615"/>
      <c r="E159" s="615"/>
      <c r="F159" s="615"/>
      <c r="G159" s="615"/>
      <c r="H159" s="615"/>
      <c r="I159" s="615"/>
      <c r="J159" s="615"/>
      <c r="K159" s="615"/>
      <c r="L159" s="616"/>
      <c r="M159" s="10"/>
    </row>
    <row r="160" spans="2:16" x14ac:dyDescent="0.25">
      <c r="B160" s="591" t="str">
        <f>D$30</f>
        <v>unités</v>
      </c>
      <c r="C160" s="589"/>
      <c r="D160" s="589"/>
      <c r="E160" s="140"/>
      <c r="F160" s="140"/>
      <c r="G160" s="140"/>
      <c r="H160" s="140"/>
      <c r="I160" s="140"/>
      <c r="J160" s="140"/>
      <c r="K160" s="140"/>
      <c r="L160" s="141"/>
      <c r="M160" s="10"/>
    </row>
    <row r="161" spans="1:13" x14ac:dyDescent="0.25">
      <c r="B161" s="591" t="str">
        <f>D$31</f>
        <v>valeur d'achat nette rendue (CAD)</v>
      </c>
      <c r="C161" s="589"/>
      <c r="D161" s="589"/>
      <c r="E161" s="140"/>
      <c r="F161" s="140"/>
      <c r="G161" s="140"/>
      <c r="H161" s="140"/>
      <c r="I161" s="140"/>
      <c r="J161" s="140"/>
      <c r="K161" s="140"/>
      <c r="L161" s="141"/>
      <c r="M161" s="10"/>
    </row>
    <row r="162" spans="1:13" x14ac:dyDescent="0.25">
      <c r="B162" s="591" t="str">
        <f>D$32</f>
        <v>$ / unité</v>
      </c>
      <c r="C162" s="589"/>
      <c r="D162" s="589"/>
      <c r="E162" s="159" t="str">
        <f t="shared" ref="E162:L162" si="32">IF(E160=0,"-",E161/E160)</f>
        <v>-</v>
      </c>
      <c r="F162" s="159" t="str">
        <f t="shared" si="32"/>
        <v>-</v>
      </c>
      <c r="G162" s="159" t="str">
        <f t="shared" si="32"/>
        <v>-</v>
      </c>
      <c r="H162" s="159" t="str">
        <f t="shared" si="32"/>
        <v>-</v>
      </c>
      <c r="I162" s="159" t="str">
        <f t="shared" si="32"/>
        <v>-</v>
      </c>
      <c r="J162" s="159" t="str">
        <f t="shared" si="32"/>
        <v>-</v>
      </c>
      <c r="K162" s="159" t="str">
        <f t="shared" si="32"/>
        <v>-</v>
      </c>
      <c r="L162" s="160" t="str">
        <f t="shared" si="32"/>
        <v>-</v>
      </c>
      <c r="M162" s="10"/>
    </row>
    <row r="163" spans="1:13" x14ac:dyDescent="0.25">
      <c r="B163" s="611" t="str">
        <f>IF(Intro!$G$22="English",Variables!B33,Variables!C33)</f>
        <v>Les carrosseries des fourgons secs, sans les frigorífiques ni chauffage - 10 à 18pi</v>
      </c>
      <c r="C163" s="612"/>
      <c r="D163" s="612"/>
      <c r="E163" s="612"/>
      <c r="F163" s="612"/>
      <c r="G163" s="612"/>
      <c r="H163" s="612"/>
      <c r="I163" s="612"/>
      <c r="J163" s="612"/>
      <c r="K163" s="612"/>
      <c r="L163" s="613"/>
      <c r="M163" s="10"/>
    </row>
    <row r="164" spans="1:13" x14ac:dyDescent="0.25">
      <c r="B164" s="614"/>
      <c r="C164" s="615"/>
      <c r="D164" s="615"/>
      <c r="E164" s="615"/>
      <c r="F164" s="615"/>
      <c r="G164" s="615"/>
      <c r="H164" s="615"/>
      <c r="I164" s="615"/>
      <c r="J164" s="615"/>
      <c r="K164" s="615"/>
      <c r="L164" s="616"/>
      <c r="M164" s="10"/>
    </row>
    <row r="165" spans="1:13" x14ac:dyDescent="0.25">
      <c r="B165" s="591" t="str">
        <f>D$30</f>
        <v>unités</v>
      </c>
      <c r="C165" s="589"/>
      <c r="D165" s="589"/>
      <c r="E165" s="140"/>
      <c r="F165" s="140"/>
      <c r="G165" s="140"/>
      <c r="H165" s="140"/>
      <c r="I165" s="140"/>
      <c r="J165" s="140"/>
      <c r="K165" s="140"/>
      <c r="L165" s="141"/>
      <c r="M165" s="10"/>
    </row>
    <row r="166" spans="1:13" x14ac:dyDescent="0.25">
      <c r="B166" s="591" t="str">
        <f>D$31</f>
        <v>valeur d'achat nette rendue (CAD)</v>
      </c>
      <c r="C166" s="589"/>
      <c r="D166" s="589"/>
      <c r="E166" s="140"/>
      <c r="F166" s="140"/>
      <c r="G166" s="140"/>
      <c r="H166" s="140"/>
      <c r="I166" s="140"/>
      <c r="J166" s="140"/>
      <c r="K166" s="140"/>
      <c r="L166" s="141"/>
      <c r="M166" s="10"/>
    </row>
    <row r="167" spans="1:13" x14ac:dyDescent="0.25">
      <c r="B167" s="591" t="str">
        <f>D$32</f>
        <v>$ / unité</v>
      </c>
      <c r="C167" s="589"/>
      <c r="D167" s="589"/>
      <c r="E167" s="159" t="str">
        <f t="shared" ref="E167:L167" si="33">IF(E165=0,"-",E166/E165)</f>
        <v>-</v>
      </c>
      <c r="F167" s="159" t="str">
        <f t="shared" si="33"/>
        <v>-</v>
      </c>
      <c r="G167" s="159" t="str">
        <f t="shared" si="33"/>
        <v>-</v>
      </c>
      <c r="H167" s="159" t="str">
        <f t="shared" si="33"/>
        <v>-</v>
      </c>
      <c r="I167" s="159" t="str">
        <f t="shared" si="33"/>
        <v>-</v>
      </c>
      <c r="J167" s="159" t="str">
        <f t="shared" si="33"/>
        <v>-</v>
      </c>
      <c r="K167" s="159" t="str">
        <f t="shared" si="33"/>
        <v>-</v>
      </c>
      <c r="L167" s="160" t="str">
        <f t="shared" si="33"/>
        <v>-</v>
      </c>
      <c r="M167" s="10"/>
    </row>
    <row r="168" spans="1:13" x14ac:dyDescent="0.25">
      <c r="B168" s="611" t="str">
        <f>IF(Intro!$G$22="English",Variables!B34,Variables!C34)</f>
        <v>Les carrosseries des fourgons secs, sans les frigorífiques ni chauffage - 20 à 24pi</v>
      </c>
      <c r="C168" s="612"/>
      <c r="D168" s="612"/>
      <c r="E168" s="612"/>
      <c r="F168" s="612"/>
      <c r="G168" s="612"/>
      <c r="H168" s="612"/>
      <c r="I168" s="612"/>
      <c r="J168" s="612"/>
      <c r="K168" s="612"/>
      <c r="L168" s="613"/>
      <c r="M168" s="10"/>
    </row>
    <row r="169" spans="1:13" x14ac:dyDescent="0.25">
      <c r="A169" s="190"/>
      <c r="B169" s="614"/>
      <c r="C169" s="615"/>
      <c r="D169" s="615"/>
      <c r="E169" s="615"/>
      <c r="F169" s="615"/>
      <c r="G169" s="615"/>
      <c r="H169" s="615"/>
      <c r="I169" s="615"/>
      <c r="J169" s="615"/>
      <c r="K169" s="615"/>
      <c r="L169" s="616"/>
      <c r="M169" s="10"/>
    </row>
    <row r="170" spans="1:13" x14ac:dyDescent="0.25">
      <c r="B170" s="591" t="str">
        <f>D$30</f>
        <v>unités</v>
      </c>
      <c r="C170" s="589"/>
      <c r="D170" s="589"/>
      <c r="E170" s="140"/>
      <c r="F170" s="140"/>
      <c r="G170" s="140"/>
      <c r="H170" s="140"/>
      <c r="I170" s="140"/>
      <c r="J170" s="140"/>
      <c r="K170" s="140"/>
      <c r="L170" s="141"/>
      <c r="M170" s="10"/>
    </row>
    <row r="171" spans="1:13" x14ac:dyDescent="0.25">
      <c r="B171" s="591" t="str">
        <f>D$31</f>
        <v>valeur d'achat nette rendue (CAD)</v>
      </c>
      <c r="C171" s="589"/>
      <c r="D171" s="589"/>
      <c r="E171" s="140"/>
      <c r="F171" s="140"/>
      <c r="G171" s="140"/>
      <c r="H171" s="140"/>
      <c r="I171" s="140"/>
      <c r="J171" s="140"/>
      <c r="K171" s="140"/>
      <c r="L171" s="141"/>
      <c r="M171" s="10"/>
    </row>
    <row r="172" spans="1:13" x14ac:dyDescent="0.25">
      <c r="B172" s="591" t="str">
        <f>D$32</f>
        <v>$ / unité</v>
      </c>
      <c r="C172" s="589"/>
      <c r="D172" s="589"/>
      <c r="E172" s="159" t="str">
        <f t="shared" ref="E172:L172" si="34">IF(E170=0,"-",E171/E170)</f>
        <v>-</v>
      </c>
      <c r="F172" s="159" t="str">
        <f t="shared" si="34"/>
        <v>-</v>
      </c>
      <c r="G172" s="159" t="str">
        <f t="shared" si="34"/>
        <v>-</v>
      </c>
      <c r="H172" s="159" t="str">
        <f t="shared" si="34"/>
        <v>-</v>
      </c>
      <c r="I172" s="159" t="str">
        <f t="shared" si="34"/>
        <v>-</v>
      </c>
      <c r="J172" s="159" t="str">
        <f t="shared" si="34"/>
        <v>-</v>
      </c>
      <c r="K172" s="159" t="str">
        <f t="shared" si="34"/>
        <v>-</v>
      </c>
      <c r="L172" s="160" t="str">
        <f t="shared" si="34"/>
        <v>-</v>
      </c>
      <c r="M172" s="10"/>
    </row>
    <row r="173" spans="1:13" x14ac:dyDescent="0.25">
      <c r="B173" s="611" t="str">
        <f>IF(Intro!$G$22="English",Variables!B35,Variables!C35)</f>
        <v>Les carrosseries des fourgons secs, sans les frigorífiques ni chauffage - 26 à 30pi</v>
      </c>
      <c r="C173" s="612"/>
      <c r="D173" s="612"/>
      <c r="E173" s="612"/>
      <c r="F173" s="612"/>
      <c r="G173" s="612"/>
      <c r="H173" s="612"/>
      <c r="I173" s="612"/>
      <c r="J173" s="612"/>
      <c r="K173" s="612"/>
      <c r="L173" s="613"/>
      <c r="M173" s="10"/>
    </row>
    <row r="174" spans="1:13" x14ac:dyDescent="0.25">
      <c r="B174" s="614"/>
      <c r="C174" s="615"/>
      <c r="D174" s="615"/>
      <c r="E174" s="615"/>
      <c r="F174" s="615"/>
      <c r="G174" s="615"/>
      <c r="H174" s="615"/>
      <c r="I174" s="615"/>
      <c r="J174" s="615"/>
      <c r="K174" s="615"/>
      <c r="L174" s="616"/>
      <c r="M174" s="10"/>
    </row>
    <row r="175" spans="1:13" x14ac:dyDescent="0.25">
      <c r="B175" s="591" t="str">
        <f>D$30</f>
        <v>unités</v>
      </c>
      <c r="C175" s="589"/>
      <c r="D175" s="589"/>
      <c r="E175" s="140"/>
      <c r="F175" s="140"/>
      <c r="G175" s="140"/>
      <c r="H175" s="140"/>
      <c r="I175" s="140"/>
      <c r="J175" s="140"/>
      <c r="K175" s="140"/>
      <c r="L175" s="141"/>
      <c r="M175" s="10"/>
    </row>
    <row r="176" spans="1:13" x14ac:dyDescent="0.25">
      <c r="B176" s="591" t="str">
        <f>D$31</f>
        <v>valeur d'achat nette rendue (CAD)</v>
      </c>
      <c r="C176" s="589"/>
      <c r="D176" s="589"/>
      <c r="E176" s="140"/>
      <c r="F176" s="140"/>
      <c r="G176" s="140"/>
      <c r="H176" s="140"/>
      <c r="I176" s="140"/>
      <c r="J176" s="140"/>
      <c r="K176" s="140"/>
      <c r="L176" s="141"/>
      <c r="M176" s="10"/>
    </row>
    <row r="177" spans="2:19" x14ac:dyDescent="0.25">
      <c r="B177" s="591" t="str">
        <f>D$32</f>
        <v>$ / unité</v>
      </c>
      <c r="C177" s="589"/>
      <c r="D177" s="589"/>
      <c r="E177" s="159" t="str">
        <f t="shared" ref="E177:L177" si="35">IF(E175=0,"-",E176/E175)</f>
        <v>-</v>
      </c>
      <c r="F177" s="159" t="str">
        <f t="shared" si="35"/>
        <v>-</v>
      </c>
      <c r="G177" s="159" t="str">
        <f t="shared" si="35"/>
        <v>-</v>
      </c>
      <c r="H177" s="159" t="str">
        <f t="shared" si="35"/>
        <v>-</v>
      </c>
      <c r="I177" s="159" t="str">
        <f t="shared" si="35"/>
        <v>-</v>
      </c>
      <c r="J177" s="159" t="str">
        <f t="shared" si="35"/>
        <v>-</v>
      </c>
      <c r="K177" s="159" t="str">
        <f t="shared" si="35"/>
        <v>-</v>
      </c>
      <c r="L177" s="160" t="str">
        <f t="shared" si="35"/>
        <v>-</v>
      </c>
      <c r="M177" s="10"/>
    </row>
    <row r="178" spans="2:19" hidden="1" x14ac:dyDescent="0.25">
      <c r="B178" s="611" t="str">
        <f>IF(Intro!$G$22="English",Variables!B36,Variables!C36)</f>
        <v>BMP7</v>
      </c>
      <c r="C178" s="612"/>
      <c r="D178" s="612"/>
      <c r="E178" s="612"/>
      <c r="F178" s="612"/>
      <c r="G178" s="612"/>
      <c r="H178" s="612"/>
      <c r="I178" s="612"/>
      <c r="J178" s="612"/>
      <c r="K178" s="612"/>
      <c r="L178" s="613"/>
      <c r="M178" s="10"/>
    </row>
    <row r="179" spans="2:19" hidden="1" x14ac:dyDescent="0.25">
      <c r="B179" s="614"/>
      <c r="C179" s="615"/>
      <c r="D179" s="615"/>
      <c r="E179" s="615"/>
      <c r="F179" s="615"/>
      <c r="G179" s="615"/>
      <c r="H179" s="615"/>
      <c r="I179" s="615"/>
      <c r="J179" s="615"/>
      <c r="K179" s="615"/>
      <c r="L179" s="616"/>
      <c r="M179" s="10"/>
    </row>
    <row r="180" spans="2:19" hidden="1" x14ac:dyDescent="0.25">
      <c r="B180" s="591" t="str">
        <f>D$30</f>
        <v>unités</v>
      </c>
      <c r="C180" s="589"/>
      <c r="D180" s="589"/>
      <c r="E180" s="140"/>
      <c r="F180" s="140"/>
      <c r="G180" s="140"/>
      <c r="H180" s="140"/>
      <c r="I180" s="140"/>
      <c r="J180" s="140"/>
      <c r="K180" s="140"/>
      <c r="L180" s="141"/>
      <c r="M180" s="10"/>
    </row>
    <row r="181" spans="2:19" hidden="1" x14ac:dyDescent="0.25">
      <c r="B181" s="591" t="str">
        <f>D$31</f>
        <v>valeur d'achat nette rendue (CAD)</v>
      </c>
      <c r="C181" s="589"/>
      <c r="D181" s="589"/>
      <c r="E181" s="140"/>
      <c r="F181" s="140"/>
      <c r="G181" s="140"/>
      <c r="H181" s="140"/>
      <c r="I181" s="140"/>
      <c r="J181" s="140"/>
      <c r="K181" s="140"/>
      <c r="L181" s="141"/>
      <c r="M181" s="10"/>
    </row>
    <row r="182" spans="2:19" hidden="1" x14ac:dyDescent="0.25">
      <c r="B182" s="591" t="str">
        <f>D$32</f>
        <v>$ / unité</v>
      </c>
      <c r="C182" s="589"/>
      <c r="D182" s="589"/>
      <c r="E182" s="159" t="str">
        <f t="shared" ref="E182:L182" si="36">IF(E180=0,"-",E181/E180)</f>
        <v>-</v>
      </c>
      <c r="F182" s="159" t="str">
        <f t="shared" si="36"/>
        <v>-</v>
      </c>
      <c r="G182" s="159" t="str">
        <f t="shared" si="36"/>
        <v>-</v>
      </c>
      <c r="H182" s="159" t="str">
        <f t="shared" si="36"/>
        <v>-</v>
      </c>
      <c r="I182" s="159" t="str">
        <f t="shared" si="36"/>
        <v>-</v>
      </c>
      <c r="J182" s="159" t="str">
        <f t="shared" si="36"/>
        <v>-</v>
      </c>
      <c r="K182" s="159" t="str">
        <f t="shared" si="36"/>
        <v>-</v>
      </c>
      <c r="L182" s="160" t="str">
        <f t="shared" si="36"/>
        <v>-</v>
      </c>
      <c r="M182" s="10"/>
    </row>
    <row r="183" spans="2:19" hidden="1" x14ac:dyDescent="0.25">
      <c r="B183" s="611" t="str">
        <f>IF(Intro!$G$22="English",Variables!B37,Variables!C37)</f>
        <v>BMP8</v>
      </c>
      <c r="C183" s="612"/>
      <c r="D183" s="612"/>
      <c r="E183" s="612"/>
      <c r="F183" s="612"/>
      <c r="G183" s="612"/>
      <c r="H183" s="612"/>
      <c r="I183" s="612"/>
      <c r="J183" s="612"/>
      <c r="K183" s="612"/>
      <c r="L183" s="613"/>
      <c r="M183" s="10"/>
    </row>
    <row r="184" spans="2:19" hidden="1" x14ac:dyDescent="0.25">
      <c r="B184" s="614"/>
      <c r="C184" s="615"/>
      <c r="D184" s="615"/>
      <c r="E184" s="615"/>
      <c r="F184" s="615"/>
      <c r="G184" s="615"/>
      <c r="H184" s="615"/>
      <c r="I184" s="615"/>
      <c r="J184" s="615"/>
      <c r="K184" s="615"/>
      <c r="L184" s="616"/>
      <c r="M184" s="10"/>
    </row>
    <row r="185" spans="2:19" hidden="1" x14ac:dyDescent="0.25">
      <c r="B185" s="591" t="str">
        <f>D$30</f>
        <v>unités</v>
      </c>
      <c r="C185" s="589"/>
      <c r="D185" s="589"/>
      <c r="E185" s="140"/>
      <c r="F185" s="140"/>
      <c r="G185" s="140"/>
      <c r="H185" s="140"/>
      <c r="I185" s="140"/>
      <c r="J185" s="140"/>
      <c r="K185" s="140"/>
      <c r="L185" s="141"/>
      <c r="M185" s="10"/>
    </row>
    <row r="186" spans="2:19" hidden="1" x14ac:dyDescent="0.25">
      <c r="B186" s="591" t="str">
        <f>D$31</f>
        <v>valeur d'achat nette rendue (CAD)</v>
      </c>
      <c r="C186" s="589"/>
      <c r="D186" s="589"/>
      <c r="E186" s="140"/>
      <c r="F186" s="140"/>
      <c r="G186" s="140"/>
      <c r="H186" s="140"/>
      <c r="I186" s="140"/>
      <c r="J186" s="140"/>
      <c r="K186" s="140"/>
      <c r="L186" s="141"/>
      <c r="M186" s="10"/>
    </row>
    <row r="187" spans="2:19" hidden="1" x14ac:dyDescent="0.25">
      <c r="B187" s="591" t="str">
        <f>D$32</f>
        <v>$ / unité</v>
      </c>
      <c r="C187" s="589"/>
      <c r="D187" s="589"/>
      <c r="E187" s="159" t="str">
        <f t="shared" ref="E187:L187" si="37">IF(E185=0,"-",E186/E185)</f>
        <v>-</v>
      </c>
      <c r="F187" s="159" t="str">
        <f t="shared" si="37"/>
        <v>-</v>
      </c>
      <c r="G187" s="159" t="str">
        <f t="shared" si="37"/>
        <v>-</v>
      </c>
      <c r="H187" s="159" t="str">
        <f t="shared" si="37"/>
        <v>-</v>
      </c>
      <c r="I187" s="159" t="str">
        <f t="shared" si="37"/>
        <v>-</v>
      </c>
      <c r="J187" s="159" t="str">
        <f t="shared" si="37"/>
        <v>-</v>
      </c>
      <c r="K187" s="159" t="str">
        <f t="shared" si="37"/>
        <v>-</v>
      </c>
      <c r="L187" s="160" t="str">
        <f t="shared" si="37"/>
        <v>-</v>
      </c>
      <c r="M187" s="10"/>
    </row>
    <row r="188" spans="2:19" x14ac:dyDescent="0.25">
      <c r="B188" s="182"/>
      <c r="C188" s="183"/>
      <c r="D188" s="183"/>
      <c r="E188" s="29"/>
      <c r="F188" s="29"/>
      <c r="G188" s="29"/>
      <c r="H188" s="29"/>
      <c r="I188" s="29"/>
      <c r="J188" s="29"/>
      <c r="K188" s="29"/>
      <c r="L188" s="30"/>
      <c r="M188" s="10"/>
    </row>
    <row r="189" spans="2:19" ht="14.1" customHeight="1" x14ac:dyDescent="0.25">
      <c r="B189" s="366" t="str">
        <f>IF(Intro!$G$22="English",O189,P189)</f>
        <v>Dans le tableau ci-dessous, « Erreur » signifie que les importations totales des produits de référence de votre entreprise dépassent les importations totales de votre entreprise pour cette période. Par conséquent, veuillez modifier les données ci-dessus si nécessaire.</v>
      </c>
      <c r="C189" s="367"/>
      <c r="D189" s="367"/>
      <c r="E189" s="367"/>
      <c r="F189" s="367"/>
      <c r="G189" s="367"/>
      <c r="H189" s="367"/>
      <c r="I189" s="367"/>
      <c r="J189" s="367"/>
      <c r="K189" s="367"/>
      <c r="L189" s="368"/>
      <c r="M189" s="10"/>
      <c r="O189" s="10" t="s">
        <v>366</v>
      </c>
      <c r="P189" s="10" t="s">
        <v>367</v>
      </c>
      <c r="S189" s="39"/>
    </row>
    <row r="190" spans="2:19" x14ac:dyDescent="0.25">
      <c r="B190" s="366"/>
      <c r="C190" s="367"/>
      <c r="D190" s="367"/>
      <c r="E190" s="367"/>
      <c r="F190" s="367"/>
      <c r="G190" s="367"/>
      <c r="H190" s="367"/>
      <c r="I190" s="367"/>
      <c r="J190" s="367"/>
      <c r="K190" s="367"/>
      <c r="L190" s="368"/>
      <c r="M190" s="10"/>
      <c r="S190" s="39"/>
    </row>
    <row r="191" spans="2:19" x14ac:dyDescent="0.25">
      <c r="B191" s="182"/>
      <c r="C191" s="183"/>
      <c r="D191" s="183"/>
      <c r="E191" s="29"/>
      <c r="F191" s="29"/>
      <c r="G191" s="29"/>
      <c r="H191" s="29"/>
      <c r="I191" s="29"/>
      <c r="J191" s="29"/>
      <c r="K191" s="29"/>
      <c r="L191" s="30"/>
      <c r="M191" s="10"/>
      <c r="S191" s="39"/>
    </row>
    <row r="192" spans="2:19" x14ac:dyDescent="0.25">
      <c r="B192" s="182"/>
      <c r="C192" s="183"/>
      <c r="D192" s="35"/>
      <c r="E192" s="10"/>
      <c r="F192" s="187">
        <f>F137</f>
        <v>2024</v>
      </c>
      <c r="G192" s="187">
        <f t="shared" ref="G192" si="38">G137</f>
        <v>2025</v>
      </c>
      <c r="H192" s="29"/>
      <c r="J192" s="174"/>
      <c r="K192" s="174"/>
      <c r="L192" s="175"/>
      <c r="M192" s="10"/>
    </row>
    <row r="193" spans="1:16" x14ac:dyDescent="0.25">
      <c r="B193" s="403" t="str">
        <f>Variables!D62</f>
        <v>Vérification</v>
      </c>
      <c r="C193" s="589" t="str">
        <f>B150</f>
        <v>unités</v>
      </c>
      <c r="D193" s="589"/>
      <c r="E193" s="589"/>
      <c r="F193" s="143" t="str">
        <f>IF(SUM(E150:H150,E155:H155,E160:H160,E165:H165,E170:H170,E175:H175,E180:H180,E185:H185)&gt;H30,Variables!$D$63,Variables!$D$64)</f>
        <v>Correct</v>
      </c>
      <c r="G193" s="143" t="str">
        <f>IF(SUM(I150:L150,I155:L155,I160:L160,I165:L165,I170:L170,I175:L175,I180:L180,I185:L185)&gt;I30,Variables!$D$63,Variables!$D$64)</f>
        <v>Correct</v>
      </c>
      <c r="H193" s="29"/>
      <c r="J193" s="91"/>
      <c r="K193" s="91"/>
      <c r="L193" s="72"/>
      <c r="M193" s="10"/>
    </row>
    <row r="194" spans="1:16" x14ac:dyDescent="0.25">
      <c r="B194" s="403"/>
      <c r="C194" s="589" t="str">
        <f>B151</f>
        <v>valeur d'achat nette rendue (CAD)</v>
      </c>
      <c r="D194" s="589"/>
      <c r="E194" s="589"/>
      <c r="F194" s="143" t="str">
        <f>IF(SUM(E151:H151,E156:H156,E161:H161,E166:H166,E171:H171,E176:H176,E181:H181,E186:H186)&gt;H31,Variables!$D$63,Variables!$D$64)</f>
        <v>Correct</v>
      </c>
      <c r="G194" s="143" t="str">
        <f>IF(SUM(I151:L151,I156:L156,I161:L161,I166:L166,I171:L171,I176:L176,I181:L181,I186:L186)&gt;I31,Variables!$D$63,Variables!$D$64)</f>
        <v>Correct</v>
      </c>
      <c r="H194" s="29"/>
      <c r="J194" s="91"/>
      <c r="K194" s="91"/>
      <c r="L194" s="72"/>
      <c r="M194" s="10"/>
    </row>
    <row r="195" spans="1:16" x14ac:dyDescent="0.25">
      <c r="B195" s="73"/>
      <c r="C195" s="85"/>
      <c r="D195" s="85"/>
      <c r="E195" s="85"/>
      <c r="F195" s="85"/>
      <c r="G195" s="85"/>
      <c r="H195" s="85"/>
      <c r="I195" s="85"/>
      <c r="J195" s="85"/>
      <c r="K195" s="85"/>
      <c r="L195" s="86"/>
      <c r="M195" s="10"/>
    </row>
    <row r="196" spans="1:16" s="171" customFormat="1" x14ac:dyDescent="0.25">
      <c r="A196" s="7"/>
      <c r="B196" s="94"/>
      <c r="C196" s="94"/>
      <c r="D196" s="92"/>
      <c r="E196" s="93"/>
      <c r="F196" s="93"/>
      <c r="G196" s="93"/>
      <c r="H196" s="93"/>
      <c r="I196" s="93"/>
      <c r="J196" s="93"/>
      <c r="K196" s="93"/>
      <c r="L196" s="93"/>
      <c r="M196" s="74"/>
    </row>
    <row r="197" spans="1:16" x14ac:dyDescent="0.25">
      <c r="B197" s="369" t="str">
        <f>IF(Intro!$G$22="English",O197,P197)</f>
        <v>VENTES AU CANADA D'IMPORTATIONS DE PRODUITS DE RÉFÉRENCE</v>
      </c>
      <c r="C197" s="370"/>
      <c r="D197" s="370"/>
      <c r="E197" s="370"/>
      <c r="F197" s="370"/>
      <c r="G197" s="370"/>
      <c r="H197" s="370"/>
      <c r="I197" s="370"/>
      <c r="J197" s="370"/>
      <c r="K197" s="370"/>
      <c r="L197" s="371"/>
      <c r="M197" s="10"/>
      <c r="O197" s="106" t="s">
        <v>337</v>
      </c>
      <c r="P197" s="106" t="s">
        <v>401</v>
      </c>
    </row>
    <row r="198" spans="1:16" x14ac:dyDescent="0.25">
      <c r="B198" s="505" t="s">
        <v>17</v>
      </c>
      <c r="C198" s="506"/>
      <c r="D198" s="506"/>
      <c r="E198" s="506"/>
      <c r="F198" s="506"/>
      <c r="G198" s="506"/>
      <c r="H198" s="506"/>
      <c r="I198" s="506"/>
      <c r="J198" s="506"/>
      <c r="K198" s="506"/>
      <c r="L198" s="507"/>
      <c r="M198" s="10"/>
    </row>
    <row r="199" spans="1:16" x14ac:dyDescent="0.25">
      <c r="B199" s="16"/>
      <c r="C199" s="35"/>
      <c r="D199" s="35"/>
      <c r="E199" s="36"/>
      <c r="F199" s="36"/>
      <c r="G199" s="36"/>
      <c r="H199" s="36"/>
      <c r="I199" s="36"/>
      <c r="J199" s="36"/>
      <c r="K199" s="36"/>
      <c r="L199" s="17"/>
      <c r="M199" s="10"/>
    </row>
    <row r="200" spans="1:16" x14ac:dyDescent="0.25">
      <c r="B200" s="366" t="str">
        <f>IF(Intro!$G$22="English",O200,P200)</f>
        <v>Indiquez le volume et la valeur des ventes d'importations au Canada pour chaque produit de référence :</v>
      </c>
      <c r="C200" s="367"/>
      <c r="D200" s="367"/>
      <c r="E200" s="367"/>
      <c r="F200" s="367"/>
      <c r="G200" s="367"/>
      <c r="H200" s="367"/>
      <c r="I200" s="367"/>
      <c r="J200" s="367"/>
      <c r="K200" s="367"/>
      <c r="L200" s="368"/>
      <c r="M200" s="10"/>
      <c r="O200" s="18" t="s">
        <v>170</v>
      </c>
      <c r="P200" s="10" t="s">
        <v>400</v>
      </c>
    </row>
    <row r="201" spans="1:16" x14ac:dyDescent="0.25">
      <c r="B201" s="366" t="str">
        <f>Pro!B22</f>
        <v>Note - Ne répondez à cette question que si votre entreprise a vendu les marchandises du 1er janvier 2023 au 31 décembre 2025.</v>
      </c>
      <c r="C201" s="367"/>
      <c r="D201" s="367"/>
      <c r="E201" s="367"/>
      <c r="F201" s="367"/>
      <c r="G201" s="367"/>
      <c r="H201" s="367"/>
      <c r="I201" s="367"/>
      <c r="J201" s="367"/>
      <c r="K201" s="367"/>
      <c r="L201" s="368"/>
      <c r="M201" s="10"/>
      <c r="O201" s="18"/>
    </row>
    <row r="202" spans="1:16" x14ac:dyDescent="0.25">
      <c r="B202" s="182"/>
      <c r="C202" s="183"/>
      <c r="D202" s="35"/>
      <c r="E202" s="36"/>
      <c r="F202" s="36"/>
      <c r="G202" s="36"/>
      <c r="H202" s="36"/>
      <c r="I202" s="36"/>
      <c r="J202" s="36"/>
      <c r="K202" s="36"/>
      <c r="L202" s="17"/>
      <c r="M202" s="10"/>
      <c r="O202" s="18"/>
    </row>
    <row r="203" spans="1:16" x14ac:dyDescent="0.25">
      <c r="B203" s="617"/>
      <c r="C203" s="618"/>
      <c r="D203" s="619"/>
      <c r="E203" s="187" t="str">
        <f>E147</f>
        <v>T1 - 2024</v>
      </c>
      <c r="F203" s="187" t="str">
        <f t="shared" ref="F203:L203" si="39">F147</f>
        <v>T2 - 2024</v>
      </c>
      <c r="G203" s="187" t="str">
        <f t="shared" si="39"/>
        <v>T3 - 2024</v>
      </c>
      <c r="H203" s="187" t="str">
        <f t="shared" si="39"/>
        <v>T4 - 2024</v>
      </c>
      <c r="I203" s="187" t="str">
        <f t="shared" si="39"/>
        <v>T1 - 2025</v>
      </c>
      <c r="J203" s="187" t="str">
        <f t="shared" si="39"/>
        <v>T2 - 2025</v>
      </c>
      <c r="K203" s="187" t="str">
        <f t="shared" si="39"/>
        <v>T3 - 2025</v>
      </c>
      <c r="L203" s="188" t="str">
        <f t="shared" si="39"/>
        <v>T4 - 2025</v>
      </c>
      <c r="M203" s="10"/>
      <c r="O203" s="18"/>
    </row>
    <row r="204" spans="1:16" x14ac:dyDescent="0.25">
      <c r="B204" s="611" t="str">
        <f>B148</f>
        <v>Les carrosseries de camions réfrigérées, sans les frigorífiques ni chauffage - 10 à 18pi</v>
      </c>
      <c r="C204" s="612"/>
      <c r="D204" s="612"/>
      <c r="E204" s="612"/>
      <c r="F204" s="612"/>
      <c r="G204" s="612"/>
      <c r="H204" s="612"/>
      <c r="I204" s="612"/>
      <c r="J204" s="612"/>
      <c r="K204" s="612"/>
      <c r="L204" s="613"/>
      <c r="M204" s="10"/>
    </row>
    <row r="205" spans="1:16" x14ac:dyDescent="0.25">
      <c r="B205" s="614"/>
      <c r="C205" s="615"/>
      <c r="D205" s="615"/>
      <c r="E205" s="615"/>
      <c r="F205" s="615"/>
      <c r="G205" s="615"/>
      <c r="H205" s="615"/>
      <c r="I205" s="615"/>
      <c r="J205" s="615"/>
      <c r="K205" s="615"/>
      <c r="L205" s="616"/>
      <c r="M205" s="10"/>
    </row>
    <row r="206" spans="1:16" x14ac:dyDescent="0.25">
      <c r="B206" s="591" t="str">
        <f>D$58</f>
        <v>unités</v>
      </c>
      <c r="C206" s="589"/>
      <c r="D206" s="589"/>
      <c r="E206" s="140"/>
      <c r="F206" s="140"/>
      <c r="G206" s="140"/>
      <c r="H206" s="140"/>
      <c r="I206" s="140"/>
      <c r="J206" s="140"/>
      <c r="K206" s="140"/>
      <c r="L206" s="141"/>
      <c r="M206" s="10"/>
    </row>
    <row r="207" spans="1:16" x14ac:dyDescent="0.25">
      <c r="B207" s="591" t="str">
        <f>D$59</f>
        <v>valeur de vente nette rendue (CAD)</v>
      </c>
      <c r="C207" s="589"/>
      <c r="D207" s="589"/>
      <c r="E207" s="140"/>
      <c r="F207" s="140"/>
      <c r="G207" s="140"/>
      <c r="H207" s="140"/>
      <c r="I207" s="140"/>
      <c r="J207" s="140"/>
      <c r="K207" s="140"/>
      <c r="L207" s="141"/>
      <c r="M207" s="10"/>
    </row>
    <row r="208" spans="1:16" x14ac:dyDescent="0.25">
      <c r="B208" s="591" t="str">
        <f>D$60</f>
        <v>$ / unité</v>
      </c>
      <c r="C208" s="589"/>
      <c r="D208" s="589"/>
      <c r="E208" s="159" t="str">
        <f t="shared" ref="E208:L208" si="40">IF(E206=0,"-",E207/E206)</f>
        <v>-</v>
      </c>
      <c r="F208" s="159" t="str">
        <f t="shared" si="40"/>
        <v>-</v>
      </c>
      <c r="G208" s="159" t="str">
        <f t="shared" si="40"/>
        <v>-</v>
      </c>
      <c r="H208" s="159" t="str">
        <f t="shared" si="40"/>
        <v>-</v>
      </c>
      <c r="I208" s="159" t="str">
        <f t="shared" si="40"/>
        <v>-</v>
      </c>
      <c r="J208" s="159" t="str">
        <f t="shared" si="40"/>
        <v>-</v>
      </c>
      <c r="K208" s="159" t="str">
        <f t="shared" si="40"/>
        <v>-</v>
      </c>
      <c r="L208" s="160" t="str">
        <f t="shared" si="40"/>
        <v>-</v>
      </c>
      <c r="M208" s="10"/>
    </row>
    <row r="209" spans="2:13" x14ac:dyDescent="0.25">
      <c r="B209" s="611" t="str">
        <f>B153</f>
        <v>Les carrosseries de camions réfrigérées, sans les frigorífiques ni chauffage - 20 à 24pi</v>
      </c>
      <c r="C209" s="612"/>
      <c r="D209" s="612"/>
      <c r="E209" s="612"/>
      <c r="F209" s="612"/>
      <c r="G209" s="612"/>
      <c r="H209" s="612"/>
      <c r="I209" s="612"/>
      <c r="J209" s="612"/>
      <c r="K209" s="612"/>
      <c r="L209" s="613"/>
      <c r="M209" s="10"/>
    </row>
    <row r="210" spans="2:13" x14ac:dyDescent="0.25">
      <c r="B210" s="614"/>
      <c r="C210" s="615"/>
      <c r="D210" s="615"/>
      <c r="E210" s="615"/>
      <c r="F210" s="615"/>
      <c r="G210" s="615"/>
      <c r="H210" s="615"/>
      <c r="I210" s="615"/>
      <c r="J210" s="615"/>
      <c r="K210" s="615"/>
      <c r="L210" s="616"/>
      <c r="M210" s="10"/>
    </row>
    <row r="211" spans="2:13" x14ac:dyDescent="0.25">
      <c r="B211" s="591" t="str">
        <f>D$58</f>
        <v>unités</v>
      </c>
      <c r="C211" s="589"/>
      <c r="D211" s="589"/>
      <c r="E211" s="140"/>
      <c r="F211" s="140"/>
      <c r="G211" s="140"/>
      <c r="H211" s="140"/>
      <c r="I211" s="140"/>
      <c r="J211" s="140"/>
      <c r="K211" s="140"/>
      <c r="L211" s="141"/>
      <c r="M211" s="10"/>
    </row>
    <row r="212" spans="2:13" x14ac:dyDescent="0.25">
      <c r="B212" s="591" t="str">
        <f>D$59</f>
        <v>valeur de vente nette rendue (CAD)</v>
      </c>
      <c r="C212" s="589"/>
      <c r="D212" s="589"/>
      <c r="E212" s="140"/>
      <c r="F212" s="140"/>
      <c r="G212" s="140"/>
      <c r="H212" s="140"/>
      <c r="I212" s="140"/>
      <c r="J212" s="140"/>
      <c r="K212" s="140"/>
      <c r="L212" s="141"/>
      <c r="M212" s="10"/>
    </row>
    <row r="213" spans="2:13" x14ac:dyDescent="0.25">
      <c r="B213" s="591" t="str">
        <f>D$60</f>
        <v>$ / unité</v>
      </c>
      <c r="C213" s="589"/>
      <c r="D213" s="589"/>
      <c r="E213" s="159" t="str">
        <f>IF(E211=0,"-",E212/E211)</f>
        <v>-</v>
      </c>
      <c r="F213" s="159" t="str">
        <f t="shared" ref="F213:L213" si="41">IF(F211=0,"-",F212/F211)</f>
        <v>-</v>
      </c>
      <c r="G213" s="159" t="str">
        <f t="shared" si="41"/>
        <v>-</v>
      </c>
      <c r="H213" s="159" t="str">
        <f t="shared" si="41"/>
        <v>-</v>
      </c>
      <c r="I213" s="159" t="str">
        <f t="shared" si="41"/>
        <v>-</v>
      </c>
      <c r="J213" s="159" t="str">
        <f t="shared" si="41"/>
        <v>-</v>
      </c>
      <c r="K213" s="159" t="str">
        <f t="shared" si="41"/>
        <v>-</v>
      </c>
      <c r="L213" s="160" t="str">
        <f t="shared" si="41"/>
        <v>-</v>
      </c>
      <c r="M213" s="10"/>
    </row>
    <row r="214" spans="2:13" x14ac:dyDescent="0.25">
      <c r="B214" s="611" t="str">
        <f>B158</f>
        <v>Les carrosseries de camions réfrigérées, sans les frigorífiques ni chauffage - 26 à 30pi</v>
      </c>
      <c r="C214" s="612"/>
      <c r="D214" s="612"/>
      <c r="E214" s="612"/>
      <c r="F214" s="612"/>
      <c r="G214" s="612"/>
      <c r="H214" s="612"/>
      <c r="I214" s="612"/>
      <c r="J214" s="612"/>
      <c r="K214" s="612"/>
      <c r="L214" s="613"/>
      <c r="M214" s="10"/>
    </row>
    <row r="215" spans="2:13" x14ac:dyDescent="0.25">
      <c r="B215" s="614"/>
      <c r="C215" s="615"/>
      <c r="D215" s="615"/>
      <c r="E215" s="615"/>
      <c r="F215" s="615"/>
      <c r="G215" s="615"/>
      <c r="H215" s="615"/>
      <c r="I215" s="615"/>
      <c r="J215" s="615"/>
      <c r="K215" s="615"/>
      <c r="L215" s="616"/>
      <c r="M215" s="10"/>
    </row>
    <row r="216" spans="2:13" x14ac:dyDescent="0.25">
      <c r="B216" s="591" t="str">
        <f>D$58</f>
        <v>unités</v>
      </c>
      <c r="C216" s="589"/>
      <c r="D216" s="589"/>
      <c r="E216" s="140"/>
      <c r="F216" s="140"/>
      <c r="G216" s="140"/>
      <c r="H216" s="140"/>
      <c r="I216" s="140"/>
      <c r="J216" s="140"/>
      <c r="K216" s="140"/>
      <c r="L216" s="141"/>
      <c r="M216" s="10"/>
    </row>
    <row r="217" spans="2:13" x14ac:dyDescent="0.25">
      <c r="B217" s="591" t="str">
        <f>D$59</f>
        <v>valeur de vente nette rendue (CAD)</v>
      </c>
      <c r="C217" s="589"/>
      <c r="D217" s="589"/>
      <c r="E217" s="140"/>
      <c r="F217" s="140"/>
      <c r="G217" s="140"/>
      <c r="H217" s="140"/>
      <c r="I217" s="140"/>
      <c r="J217" s="140"/>
      <c r="K217" s="140"/>
      <c r="L217" s="141"/>
      <c r="M217" s="10"/>
    </row>
    <row r="218" spans="2:13" x14ac:dyDescent="0.25">
      <c r="B218" s="591" t="str">
        <f>D$60</f>
        <v>$ / unité</v>
      </c>
      <c r="C218" s="589"/>
      <c r="D218" s="589"/>
      <c r="E218" s="159" t="str">
        <f>IF(E216=0,"-",E217/E216)</f>
        <v>-</v>
      </c>
      <c r="F218" s="159" t="str">
        <f t="shared" ref="F218:L218" si="42">IF(F216=0,"-",F217/F216)</f>
        <v>-</v>
      </c>
      <c r="G218" s="159" t="str">
        <f t="shared" si="42"/>
        <v>-</v>
      </c>
      <c r="H218" s="159" t="str">
        <f t="shared" si="42"/>
        <v>-</v>
      </c>
      <c r="I218" s="159" t="str">
        <f t="shared" si="42"/>
        <v>-</v>
      </c>
      <c r="J218" s="159" t="str">
        <f t="shared" si="42"/>
        <v>-</v>
      </c>
      <c r="K218" s="159" t="str">
        <f t="shared" si="42"/>
        <v>-</v>
      </c>
      <c r="L218" s="160" t="str">
        <f t="shared" si="42"/>
        <v>-</v>
      </c>
      <c r="M218" s="10"/>
    </row>
    <row r="219" spans="2:13" x14ac:dyDescent="0.25">
      <c r="B219" s="611" t="str">
        <f>B163</f>
        <v>Les carrosseries des fourgons secs, sans les frigorífiques ni chauffage - 10 à 18pi</v>
      </c>
      <c r="C219" s="612"/>
      <c r="D219" s="612"/>
      <c r="E219" s="612"/>
      <c r="F219" s="612"/>
      <c r="G219" s="612"/>
      <c r="H219" s="612"/>
      <c r="I219" s="612"/>
      <c r="J219" s="612"/>
      <c r="K219" s="612"/>
      <c r="L219" s="613"/>
      <c r="M219" s="10"/>
    </row>
    <row r="220" spans="2:13" x14ac:dyDescent="0.25">
      <c r="B220" s="614"/>
      <c r="C220" s="615"/>
      <c r="D220" s="615"/>
      <c r="E220" s="615"/>
      <c r="F220" s="615"/>
      <c r="G220" s="615"/>
      <c r="H220" s="615"/>
      <c r="I220" s="615"/>
      <c r="J220" s="615"/>
      <c r="K220" s="615"/>
      <c r="L220" s="616"/>
      <c r="M220" s="10"/>
    </row>
    <row r="221" spans="2:13" x14ac:dyDescent="0.25">
      <c r="B221" s="591" t="str">
        <f>D$58</f>
        <v>unités</v>
      </c>
      <c r="C221" s="589"/>
      <c r="D221" s="589"/>
      <c r="E221" s="140"/>
      <c r="F221" s="140"/>
      <c r="G221" s="140"/>
      <c r="H221" s="140"/>
      <c r="I221" s="140"/>
      <c r="J221" s="140"/>
      <c r="K221" s="140"/>
      <c r="L221" s="141"/>
      <c r="M221" s="10"/>
    </row>
    <row r="222" spans="2:13" x14ac:dyDescent="0.25">
      <c r="B222" s="591" t="str">
        <f>D$59</f>
        <v>valeur de vente nette rendue (CAD)</v>
      </c>
      <c r="C222" s="589"/>
      <c r="D222" s="589"/>
      <c r="E222" s="140"/>
      <c r="F222" s="140"/>
      <c r="G222" s="140"/>
      <c r="H222" s="140"/>
      <c r="I222" s="140"/>
      <c r="J222" s="140"/>
      <c r="K222" s="140"/>
      <c r="L222" s="141"/>
      <c r="M222" s="10"/>
    </row>
    <row r="223" spans="2:13" x14ac:dyDescent="0.25">
      <c r="B223" s="591" t="str">
        <f>D$60</f>
        <v>$ / unité</v>
      </c>
      <c r="C223" s="589"/>
      <c r="D223" s="589"/>
      <c r="E223" s="159" t="str">
        <f>IF(E221=0,"-",E222/E221)</f>
        <v>-</v>
      </c>
      <c r="F223" s="159" t="str">
        <f t="shared" ref="F223:L223" si="43">IF(F221=0,"-",F222/F221)</f>
        <v>-</v>
      </c>
      <c r="G223" s="159" t="str">
        <f t="shared" si="43"/>
        <v>-</v>
      </c>
      <c r="H223" s="159" t="str">
        <f t="shared" si="43"/>
        <v>-</v>
      </c>
      <c r="I223" s="159" t="str">
        <f t="shared" si="43"/>
        <v>-</v>
      </c>
      <c r="J223" s="159" t="str">
        <f t="shared" si="43"/>
        <v>-</v>
      </c>
      <c r="K223" s="159" t="str">
        <f t="shared" si="43"/>
        <v>-</v>
      </c>
      <c r="L223" s="160" t="str">
        <f t="shared" si="43"/>
        <v>-</v>
      </c>
      <c r="M223" s="10"/>
    </row>
    <row r="224" spans="2:13" x14ac:dyDescent="0.25">
      <c r="B224" s="611" t="str">
        <f>B168</f>
        <v>Les carrosseries des fourgons secs, sans les frigorífiques ni chauffage - 20 à 24pi</v>
      </c>
      <c r="C224" s="612"/>
      <c r="D224" s="612"/>
      <c r="E224" s="612"/>
      <c r="F224" s="612"/>
      <c r="G224" s="612"/>
      <c r="H224" s="612"/>
      <c r="I224" s="612"/>
      <c r="J224" s="612"/>
      <c r="K224" s="612"/>
      <c r="L224" s="613"/>
      <c r="M224" s="10"/>
    </row>
    <row r="225" spans="2:13" x14ac:dyDescent="0.25">
      <c r="B225" s="614"/>
      <c r="C225" s="615"/>
      <c r="D225" s="615"/>
      <c r="E225" s="615"/>
      <c r="F225" s="615"/>
      <c r="G225" s="615"/>
      <c r="H225" s="615"/>
      <c r="I225" s="615"/>
      <c r="J225" s="615"/>
      <c r="K225" s="615"/>
      <c r="L225" s="616"/>
      <c r="M225" s="10"/>
    </row>
    <row r="226" spans="2:13" x14ac:dyDescent="0.25">
      <c r="B226" s="591" t="str">
        <f>D$58</f>
        <v>unités</v>
      </c>
      <c r="C226" s="589"/>
      <c r="D226" s="589"/>
      <c r="E226" s="140"/>
      <c r="F226" s="140"/>
      <c r="G226" s="140"/>
      <c r="H226" s="140"/>
      <c r="I226" s="140"/>
      <c r="J226" s="140"/>
      <c r="K226" s="140"/>
      <c r="L226" s="141"/>
      <c r="M226" s="10"/>
    </row>
    <row r="227" spans="2:13" x14ac:dyDescent="0.25">
      <c r="B227" s="591" t="str">
        <f>D$59</f>
        <v>valeur de vente nette rendue (CAD)</v>
      </c>
      <c r="C227" s="589"/>
      <c r="D227" s="589"/>
      <c r="E227" s="140"/>
      <c r="F227" s="140"/>
      <c r="G227" s="140"/>
      <c r="H227" s="140"/>
      <c r="I227" s="140"/>
      <c r="J227" s="140"/>
      <c r="K227" s="140"/>
      <c r="L227" s="141"/>
      <c r="M227" s="10"/>
    </row>
    <row r="228" spans="2:13" x14ac:dyDescent="0.25">
      <c r="B228" s="591" t="str">
        <f>D$60</f>
        <v>$ / unité</v>
      </c>
      <c r="C228" s="589"/>
      <c r="D228" s="589"/>
      <c r="E228" s="159" t="str">
        <f>IF(E226=0,"-",E227/E226)</f>
        <v>-</v>
      </c>
      <c r="F228" s="159" t="str">
        <f t="shared" ref="F228:L228" si="44">IF(F226=0,"-",F227/F226)</f>
        <v>-</v>
      </c>
      <c r="G228" s="159" t="str">
        <f t="shared" si="44"/>
        <v>-</v>
      </c>
      <c r="H228" s="159" t="str">
        <f t="shared" si="44"/>
        <v>-</v>
      </c>
      <c r="I228" s="159" t="str">
        <f t="shared" si="44"/>
        <v>-</v>
      </c>
      <c r="J228" s="159" t="str">
        <f t="shared" si="44"/>
        <v>-</v>
      </c>
      <c r="K228" s="159" t="str">
        <f t="shared" si="44"/>
        <v>-</v>
      </c>
      <c r="L228" s="160" t="str">
        <f t="shared" si="44"/>
        <v>-</v>
      </c>
      <c r="M228" s="10"/>
    </row>
    <row r="229" spans="2:13" x14ac:dyDescent="0.25">
      <c r="B229" s="611" t="str">
        <f>B173</f>
        <v>Les carrosseries des fourgons secs, sans les frigorífiques ni chauffage - 26 à 30pi</v>
      </c>
      <c r="C229" s="612"/>
      <c r="D229" s="612"/>
      <c r="E229" s="612"/>
      <c r="F229" s="612"/>
      <c r="G229" s="612"/>
      <c r="H229" s="612"/>
      <c r="I229" s="612"/>
      <c r="J229" s="612"/>
      <c r="K229" s="612"/>
      <c r="L229" s="613"/>
      <c r="M229" s="10"/>
    </row>
    <row r="230" spans="2:13" x14ac:dyDescent="0.25">
      <c r="B230" s="614"/>
      <c r="C230" s="615"/>
      <c r="D230" s="615"/>
      <c r="E230" s="615"/>
      <c r="F230" s="615"/>
      <c r="G230" s="615"/>
      <c r="H230" s="615"/>
      <c r="I230" s="615"/>
      <c r="J230" s="615"/>
      <c r="K230" s="615"/>
      <c r="L230" s="616"/>
      <c r="M230" s="10"/>
    </row>
    <row r="231" spans="2:13" x14ac:dyDescent="0.25">
      <c r="B231" s="591" t="str">
        <f>D$58</f>
        <v>unités</v>
      </c>
      <c r="C231" s="589"/>
      <c r="D231" s="589"/>
      <c r="E231" s="140"/>
      <c r="F231" s="140"/>
      <c r="G231" s="140"/>
      <c r="H231" s="140"/>
      <c r="I231" s="140"/>
      <c r="J231" s="140"/>
      <c r="K231" s="140"/>
      <c r="L231" s="141"/>
      <c r="M231" s="10"/>
    </row>
    <row r="232" spans="2:13" x14ac:dyDescent="0.25">
      <c r="B232" s="591" t="str">
        <f>D$59</f>
        <v>valeur de vente nette rendue (CAD)</v>
      </c>
      <c r="C232" s="589"/>
      <c r="D232" s="589"/>
      <c r="E232" s="140"/>
      <c r="F232" s="140"/>
      <c r="G232" s="140"/>
      <c r="H232" s="140"/>
      <c r="I232" s="140"/>
      <c r="J232" s="140"/>
      <c r="K232" s="140"/>
      <c r="L232" s="141"/>
      <c r="M232" s="10"/>
    </row>
    <row r="233" spans="2:13" x14ac:dyDescent="0.25">
      <c r="B233" s="591" t="str">
        <f>D$60</f>
        <v>$ / unité</v>
      </c>
      <c r="C233" s="589"/>
      <c r="D233" s="589"/>
      <c r="E233" s="159" t="str">
        <f>IF(E231=0,"-",E232/E231)</f>
        <v>-</v>
      </c>
      <c r="F233" s="159" t="str">
        <f t="shared" ref="F233:L233" si="45">IF(F231=0,"-",F232/F231)</f>
        <v>-</v>
      </c>
      <c r="G233" s="159" t="str">
        <f t="shared" si="45"/>
        <v>-</v>
      </c>
      <c r="H233" s="159" t="str">
        <f t="shared" si="45"/>
        <v>-</v>
      </c>
      <c r="I233" s="159" t="str">
        <f t="shared" si="45"/>
        <v>-</v>
      </c>
      <c r="J233" s="159" t="str">
        <f t="shared" si="45"/>
        <v>-</v>
      </c>
      <c r="K233" s="159" t="str">
        <f t="shared" si="45"/>
        <v>-</v>
      </c>
      <c r="L233" s="160" t="str">
        <f t="shared" si="45"/>
        <v>-</v>
      </c>
      <c r="M233" s="10"/>
    </row>
    <row r="234" spans="2:13" hidden="1" x14ac:dyDescent="0.25">
      <c r="B234" s="611" t="str">
        <f>B178</f>
        <v>BMP7</v>
      </c>
      <c r="C234" s="612"/>
      <c r="D234" s="612"/>
      <c r="E234" s="612"/>
      <c r="F234" s="612"/>
      <c r="G234" s="612"/>
      <c r="H234" s="612"/>
      <c r="I234" s="612"/>
      <c r="J234" s="612"/>
      <c r="K234" s="612"/>
      <c r="L234" s="613"/>
      <c r="M234" s="10"/>
    </row>
    <row r="235" spans="2:13" hidden="1" x14ac:dyDescent="0.25">
      <c r="B235" s="614"/>
      <c r="C235" s="615"/>
      <c r="D235" s="615"/>
      <c r="E235" s="615"/>
      <c r="F235" s="615"/>
      <c r="G235" s="615"/>
      <c r="H235" s="615"/>
      <c r="I235" s="615"/>
      <c r="J235" s="615"/>
      <c r="K235" s="615"/>
      <c r="L235" s="616"/>
      <c r="M235" s="10"/>
    </row>
    <row r="236" spans="2:13" hidden="1" x14ac:dyDescent="0.25">
      <c r="B236" s="591" t="str">
        <f>D$58</f>
        <v>unités</v>
      </c>
      <c r="C236" s="589"/>
      <c r="D236" s="589"/>
      <c r="E236" s="140"/>
      <c r="F236" s="140"/>
      <c r="G236" s="140"/>
      <c r="H236" s="140"/>
      <c r="I236" s="140"/>
      <c r="J236" s="140"/>
      <c r="K236" s="140"/>
      <c r="L236" s="141"/>
      <c r="M236" s="10"/>
    </row>
    <row r="237" spans="2:13" hidden="1" x14ac:dyDescent="0.25">
      <c r="B237" s="591" t="str">
        <f>D$59</f>
        <v>valeur de vente nette rendue (CAD)</v>
      </c>
      <c r="C237" s="589"/>
      <c r="D237" s="589"/>
      <c r="E237" s="140"/>
      <c r="F237" s="140"/>
      <c r="G237" s="140"/>
      <c r="H237" s="140"/>
      <c r="I237" s="140"/>
      <c r="J237" s="140"/>
      <c r="K237" s="140"/>
      <c r="L237" s="141"/>
      <c r="M237" s="10"/>
    </row>
    <row r="238" spans="2:13" hidden="1" x14ac:dyDescent="0.25">
      <c r="B238" s="591" t="str">
        <f>D$60</f>
        <v>$ / unité</v>
      </c>
      <c r="C238" s="589"/>
      <c r="D238" s="589"/>
      <c r="E238" s="159" t="str">
        <f>IF(E236=0,"-",E237/E236)</f>
        <v>-</v>
      </c>
      <c r="F238" s="159" t="str">
        <f t="shared" ref="F238:L238" si="46">IF(F236=0,"-",F237/F236)</f>
        <v>-</v>
      </c>
      <c r="G238" s="159" t="str">
        <f t="shared" si="46"/>
        <v>-</v>
      </c>
      <c r="H238" s="159" t="str">
        <f t="shared" si="46"/>
        <v>-</v>
      </c>
      <c r="I238" s="159" t="str">
        <f t="shared" si="46"/>
        <v>-</v>
      </c>
      <c r="J238" s="159" t="str">
        <f t="shared" si="46"/>
        <v>-</v>
      </c>
      <c r="K238" s="159" t="str">
        <f t="shared" si="46"/>
        <v>-</v>
      </c>
      <c r="L238" s="160" t="str">
        <f t="shared" si="46"/>
        <v>-</v>
      </c>
      <c r="M238" s="10"/>
    </row>
    <row r="239" spans="2:13" hidden="1" x14ac:dyDescent="0.25">
      <c r="B239" s="611" t="str">
        <f>B183</f>
        <v>BMP8</v>
      </c>
      <c r="C239" s="612"/>
      <c r="D239" s="612"/>
      <c r="E239" s="612"/>
      <c r="F239" s="612"/>
      <c r="G239" s="612"/>
      <c r="H239" s="612"/>
      <c r="I239" s="612"/>
      <c r="J239" s="612"/>
      <c r="K239" s="612"/>
      <c r="L239" s="613"/>
      <c r="M239" s="10"/>
    </row>
    <row r="240" spans="2:13" hidden="1" x14ac:dyDescent="0.25">
      <c r="B240" s="614"/>
      <c r="C240" s="615"/>
      <c r="D240" s="615"/>
      <c r="E240" s="615"/>
      <c r="F240" s="615"/>
      <c r="G240" s="615"/>
      <c r="H240" s="615"/>
      <c r="I240" s="615"/>
      <c r="J240" s="615"/>
      <c r="K240" s="615"/>
      <c r="L240" s="616"/>
      <c r="M240" s="10"/>
    </row>
    <row r="241" spans="1:19" hidden="1" x14ac:dyDescent="0.25">
      <c r="B241" s="591" t="str">
        <f>D$58</f>
        <v>unités</v>
      </c>
      <c r="C241" s="589"/>
      <c r="D241" s="589"/>
      <c r="E241" s="140"/>
      <c r="F241" s="140"/>
      <c r="G241" s="140"/>
      <c r="H241" s="140"/>
      <c r="I241" s="140"/>
      <c r="J241" s="140"/>
      <c r="K241" s="140"/>
      <c r="L241" s="141"/>
      <c r="M241" s="10"/>
    </row>
    <row r="242" spans="1:19" hidden="1" x14ac:dyDescent="0.25">
      <c r="B242" s="591" t="str">
        <f>D$59</f>
        <v>valeur de vente nette rendue (CAD)</v>
      </c>
      <c r="C242" s="589"/>
      <c r="D242" s="589"/>
      <c r="E242" s="140"/>
      <c r="F242" s="140"/>
      <c r="G242" s="140"/>
      <c r="H242" s="140"/>
      <c r="I242" s="140"/>
      <c r="J242" s="140"/>
      <c r="K242" s="140"/>
      <c r="L242" s="141"/>
      <c r="M242" s="10"/>
    </row>
    <row r="243" spans="1:19" hidden="1" x14ac:dyDescent="0.25">
      <c r="B243" s="591" t="str">
        <f>D$60</f>
        <v>$ / unité</v>
      </c>
      <c r="C243" s="589"/>
      <c r="D243" s="589"/>
      <c r="E243" s="159" t="str">
        <f>IF(E241=0,"-",E242/E241)</f>
        <v>-</v>
      </c>
      <c r="F243" s="159" t="str">
        <f t="shared" ref="F243:L243" si="47">IF(F241=0,"-",F242/F241)</f>
        <v>-</v>
      </c>
      <c r="G243" s="159" t="str">
        <f t="shared" si="47"/>
        <v>-</v>
      </c>
      <c r="H243" s="159" t="str">
        <f t="shared" si="47"/>
        <v>-</v>
      </c>
      <c r="I243" s="159" t="str">
        <f t="shared" si="47"/>
        <v>-</v>
      </c>
      <c r="J243" s="159" t="str">
        <f t="shared" si="47"/>
        <v>-</v>
      </c>
      <c r="K243" s="159" t="str">
        <f t="shared" si="47"/>
        <v>-</v>
      </c>
      <c r="L243" s="160" t="str">
        <f t="shared" si="47"/>
        <v>-</v>
      </c>
      <c r="M243" s="10"/>
    </row>
    <row r="244" spans="1:19" x14ac:dyDescent="0.25">
      <c r="B244" s="182"/>
      <c r="C244" s="183"/>
      <c r="D244" s="183"/>
      <c r="E244" s="29"/>
      <c r="F244" s="29"/>
      <c r="G244" s="29"/>
      <c r="H244" s="29"/>
      <c r="I244" s="29"/>
      <c r="J244" s="29"/>
      <c r="K244" s="29"/>
      <c r="L244" s="30"/>
      <c r="M244" s="10"/>
    </row>
    <row r="245" spans="1:19" ht="14.1" customHeight="1" x14ac:dyDescent="0.25">
      <c r="B245" s="366" t="str">
        <f>IF(Intro!$G$22="English",O245,P245)</f>
        <v>Dans le tableau ci-dessous, « Erreur » signifie que les ventes totales des produits de référence de votre entreprise dépassent les ventes totales d'importations de votre entreprise pour cette période. Par conséquent, veuillez modifier les données ci-dessus si nécessaire.</v>
      </c>
      <c r="C245" s="367"/>
      <c r="D245" s="367"/>
      <c r="E245" s="367"/>
      <c r="F245" s="367"/>
      <c r="G245" s="367"/>
      <c r="H245" s="367"/>
      <c r="I245" s="367"/>
      <c r="J245" s="367"/>
      <c r="K245" s="367"/>
      <c r="L245" s="368"/>
      <c r="M245" s="10"/>
      <c r="O245" s="10" t="s">
        <v>368</v>
      </c>
      <c r="P245" s="10" t="s">
        <v>402</v>
      </c>
      <c r="S245" s="39"/>
    </row>
    <row r="246" spans="1:19" x14ac:dyDescent="0.25">
      <c r="B246" s="366"/>
      <c r="C246" s="367"/>
      <c r="D246" s="367"/>
      <c r="E246" s="367"/>
      <c r="F246" s="367"/>
      <c r="G246" s="367"/>
      <c r="H246" s="367"/>
      <c r="I246" s="367"/>
      <c r="J246" s="367"/>
      <c r="K246" s="367"/>
      <c r="L246" s="368"/>
      <c r="M246" s="10"/>
      <c r="S246" s="39"/>
    </row>
    <row r="247" spans="1:19" x14ac:dyDescent="0.25">
      <c r="B247" s="182"/>
      <c r="C247" s="183"/>
      <c r="D247" s="183"/>
      <c r="E247" s="29"/>
      <c r="F247" s="29"/>
      <c r="G247" s="29"/>
      <c r="H247" s="29"/>
      <c r="I247" s="29"/>
      <c r="J247" s="29"/>
      <c r="K247" s="29"/>
      <c r="L247" s="30"/>
      <c r="M247" s="10"/>
      <c r="S247" s="39"/>
    </row>
    <row r="248" spans="1:19" x14ac:dyDescent="0.25">
      <c r="B248" s="182"/>
      <c r="C248" s="183"/>
      <c r="D248" s="35"/>
      <c r="E248" s="10"/>
      <c r="F248" s="187">
        <f>F192</f>
        <v>2024</v>
      </c>
      <c r="G248" s="187">
        <f>G192</f>
        <v>2025</v>
      </c>
      <c r="H248" s="29"/>
      <c r="J248" s="174"/>
      <c r="K248" s="174"/>
      <c r="L248" s="175"/>
      <c r="M248" s="10"/>
      <c r="O248" s="18"/>
    </row>
    <row r="249" spans="1:19" x14ac:dyDescent="0.25">
      <c r="B249" s="403" t="str">
        <f>Variables!D62</f>
        <v>Vérification</v>
      </c>
      <c r="C249" s="590" t="str">
        <f>B206</f>
        <v>unités</v>
      </c>
      <c r="D249" s="590"/>
      <c r="E249" s="590"/>
      <c r="F249" s="143" t="str">
        <f>IF(SUM(E206:H206,E211:H211,E216:H216,E221:H221,E226:H226,E231:H231,E236:H236,E241:H241)&gt;H101,Variables!$D$63,Variables!$D$64)</f>
        <v>Correct</v>
      </c>
      <c r="G249" s="143" t="str">
        <f>IF(SUM(I206:L206,I211:L211,I216:L216,I221:L221,I226:L226,I231:L231,I236:L236,I241:L241)&gt;I101,Variables!$D$63,Variables!$D$64)</f>
        <v>Correct</v>
      </c>
      <c r="H249" s="29"/>
      <c r="J249" s="91"/>
      <c r="K249" s="91"/>
      <c r="L249" s="72"/>
      <c r="M249" s="10"/>
    </row>
    <row r="250" spans="1:19" x14ac:dyDescent="0.25">
      <c r="B250" s="403"/>
      <c r="C250" s="590" t="str">
        <f>B207</f>
        <v>valeur de vente nette rendue (CAD)</v>
      </c>
      <c r="D250" s="590"/>
      <c r="E250" s="590"/>
      <c r="F250" s="143" t="str">
        <f>IF(SUM(E207:H207,E212:H212,E217:H217,E222:H222,E227:H227,E232:H232,E237:H237,E242:H242)&gt;H102,Variables!$D$63,Variables!$D$64)</f>
        <v>Correct</v>
      </c>
      <c r="G250" s="143" t="str">
        <f>IF(SUM(I207:L207,I212:L212,I217:L217,I222:L222,I227:L227,I232:L232,I237:L237,I242:L242)&gt;I102,Variables!$D$63,Variables!$D$64)</f>
        <v>Correct</v>
      </c>
      <c r="H250" s="29"/>
      <c r="J250" s="91"/>
      <c r="K250" s="91"/>
      <c r="L250" s="72"/>
      <c r="M250" s="10"/>
    </row>
    <row r="251" spans="1:19" x14ac:dyDescent="0.25">
      <c r="B251" s="73"/>
      <c r="C251" s="85"/>
      <c r="D251" s="85"/>
      <c r="E251" s="85"/>
      <c r="F251" s="85"/>
      <c r="G251" s="85"/>
      <c r="H251" s="85"/>
      <c r="I251" s="85"/>
      <c r="J251" s="85"/>
      <c r="K251" s="85"/>
      <c r="L251" s="86"/>
      <c r="M251" s="10"/>
    </row>
    <row r="252" spans="1:19" s="45" customFormat="1" x14ac:dyDescent="0.25">
      <c r="A252" s="95"/>
      <c r="B252" s="4"/>
      <c r="C252" s="4"/>
      <c r="D252" s="78"/>
      <c r="E252" s="78"/>
      <c r="F252" s="78"/>
      <c r="G252" s="78"/>
      <c r="H252" s="78"/>
      <c r="I252" s="78"/>
      <c r="J252" s="78"/>
      <c r="K252" s="78"/>
      <c r="L252" s="78"/>
      <c r="N252" s="79"/>
    </row>
    <row r="253" spans="1:19" x14ac:dyDescent="0.25">
      <c r="B253" s="369" t="str">
        <f>IF(Intro!$G$22="English",O253,P253)</f>
        <v>DONNÉES SUR LES IMPORTATIONS POUR LA PÉRIODE D'ENQUÊTE ANTIDUMPING DE L'ASFC</v>
      </c>
      <c r="C253" s="370"/>
      <c r="D253" s="370"/>
      <c r="E253" s="370"/>
      <c r="F253" s="370"/>
      <c r="G253" s="370"/>
      <c r="H253" s="370"/>
      <c r="I253" s="370"/>
      <c r="J253" s="370"/>
      <c r="K253" s="370"/>
      <c r="L253" s="371"/>
      <c r="M253" s="10"/>
      <c r="O253" s="106" t="s">
        <v>338</v>
      </c>
      <c r="P253" s="106" t="s">
        <v>339</v>
      </c>
    </row>
    <row r="254" spans="1:19" s="171" customFormat="1" x14ac:dyDescent="0.25">
      <c r="A254" s="7"/>
      <c r="B254" s="505" t="s">
        <v>18</v>
      </c>
      <c r="C254" s="506"/>
      <c r="D254" s="506"/>
      <c r="E254" s="506"/>
      <c r="F254" s="506"/>
      <c r="G254" s="506"/>
      <c r="H254" s="506"/>
      <c r="I254" s="506"/>
      <c r="J254" s="506"/>
      <c r="K254" s="506"/>
      <c r="L254" s="507"/>
      <c r="M254" s="74"/>
      <c r="O254" s="10"/>
    </row>
    <row r="255" spans="1:19" x14ac:dyDescent="0.25">
      <c r="B255" s="16"/>
      <c r="C255" s="35"/>
      <c r="D255" s="35"/>
      <c r="E255" s="36"/>
      <c r="F255" s="36"/>
      <c r="G255" s="36"/>
      <c r="H255" s="36"/>
      <c r="I255" s="36"/>
      <c r="J255" s="36"/>
      <c r="K255" s="36"/>
      <c r="L255" s="17"/>
      <c r="M255" s="10"/>
    </row>
    <row r="256" spans="1:19" x14ac:dyDescent="0.25">
      <c r="B256" s="366" t="str">
        <f>IF(Intro!$G$22="English",O256,P256)</f>
        <v>Indiquez le volume et la valeur des importations pendant la période d'enquête de dumping de l'ASFC :</v>
      </c>
      <c r="C256" s="367"/>
      <c r="D256" s="367"/>
      <c r="E256" s="367"/>
      <c r="F256" s="367"/>
      <c r="G256" s="367"/>
      <c r="H256" s="367"/>
      <c r="I256" s="367"/>
      <c r="J256" s="367"/>
      <c r="K256" s="367"/>
      <c r="L256" s="368"/>
      <c r="M256" s="10"/>
      <c r="O256" s="18" t="s">
        <v>198</v>
      </c>
      <c r="P256" s="10" t="s">
        <v>199</v>
      </c>
    </row>
    <row r="257" spans="1:16" x14ac:dyDescent="0.25">
      <c r="B257" s="182"/>
      <c r="C257" s="183"/>
      <c r="D257" s="35"/>
      <c r="E257" s="36"/>
      <c r="F257" s="36"/>
      <c r="G257" s="36"/>
      <c r="H257" s="36"/>
      <c r="I257" s="36"/>
      <c r="J257" s="36"/>
      <c r="K257" s="36"/>
      <c r="L257" s="17"/>
      <c r="M257" s="10"/>
      <c r="O257" s="18"/>
    </row>
    <row r="258" spans="1:16" x14ac:dyDescent="0.25">
      <c r="B258" s="49"/>
      <c r="C258" s="46"/>
      <c r="D258" s="35"/>
      <c r="E258" s="10"/>
      <c r="F258" s="540" t="str">
        <f>IF(Intro!$G$22="English",Variables!B39,Variables!C39)</f>
        <v>juillet 2024 - juin 2025</v>
      </c>
      <c r="G258" s="542"/>
      <c r="H258" s="91"/>
      <c r="I258" s="91"/>
      <c r="J258" s="91"/>
      <c r="K258" s="91"/>
      <c r="L258" s="72"/>
      <c r="M258" s="10"/>
      <c r="O258" s="48"/>
      <c r="P258" s="48"/>
    </row>
    <row r="259" spans="1:16" x14ac:dyDescent="0.25">
      <c r="B259" s="49"/>
      <c r="C259" s="46"/>
      <c r="D259" s="35"/>
      <c r="E259" s="10"/>
      <c r="F259" s="540"/>
      <c r="G259" s="542"/>
      <c r="H259" s="91"/>
      <c r="I259" s="91"/>
      <c r="J259" s="91"/>
      <c r="K259" s="91"/>
      <c r="L259" s="72"/>
      <c r="M259" s="10"/>
      <c r="O259" s="48"/>
      <c r="P259" s="48"/>
    </row>
    <row r="260" spans="1:16" x14ac:dyDescent="0.25">
      <c r="B260" s="403" t="str">
        <f>IF(Intro!$G$22="English",O260,P260)</f>
        <v>Importations</v>
      </c>
      <c r="C260" s="589" t="str">
        <f>D30</f>
        <v>unités</v>
      </c>
      <c r="D260" s="589"/>
      <c r="E260" s="589"/>
      <c r="F260" s="585"/>
      <c r="G260" s="586"/>
      <c r="H260" s="91"/>
      <c r="I260" s="91"/>
      <c r="J260" s="91"/>
      <c r="K260" s="91"/>
      <c r="L260" s="72"/>
      <c r="M260" s="10"/>
      <c r="O260" s="10" t="s">
        <v>89</v>
      </c>
      <c r="P260" s="10" t="s">
        <v>169</v>
      </c>
    </row>
    <row r="261" spans="1:16" x14ac:dyDescent="0.25">
      <c r="B261" s="403"/>
      <c r="C261" s="589" t="str">
        <f>D31</f>
        <v>valeur d'achat nette rendue (CAD)</v>
      </c>
      <c r="D261" s="589"/>
      <c r="E261" s="589"/>
      <c r="F261" s="585"/>
      <c r="G261" s="586"/>
      <c r="H261" s="91"/>
      <c r="I261" s="91"/>
      <c r="J261" s="91"/>
      <c r="K261" s="91"/>
      <c r="L261" s="72"/>
      <c r="M261" s="10"/>
    </row>
    <row r="262" spans="1:16" x14ac:dyDescent="0.25">
      <c r="B262" s="403"/>
      <c r="C262" s="589" t="str">
        <f>D32</f>
        <v>$ / unité</v>
      </c>
      <c r="D262" s="589"/>
      <c r="E262" s="589"/>
      <c r="F262" s="587" t="str">
        <f>IF(F260=0,"-",F261/F260)</f>
        <v>-</v>
      </c>
      <c r="G262" s="588"/>
      <c r="H262" s="91"/>
      <c r="I262" s="91"/>
      <c r="J262" s="91"/>
      <c r="K262" s="91"/>
      <c r="L262" s="72"/>
      <c r="M262" s="10"/>
    </row>
    <row r="263" spans="1:16" x14ac:dyDescent="0.25">
      <c r="B263" s="47"/>
      <c r="C263" s="115"/>
      <c r="D263" s="115"/>
      <c r="E263" s="34"/>
      <c r="F263" s="34"/>
      <c r="G263" s="34"/>
      <c r="H263" s="34"/>
      <c r="I263" s="34"/>
      <c r="J263" s="34"/>
      <c r="K263" s="34"/>
      <c r="L263" s="38"/>
      <c r="M263" s="10"/>
    </row>
    <row r="264" spans="1:16" s="45" customFormat="1" x14ac:dyDescent="0.25">
      <c r="A264" s="95"/>
      <c r="B264" s="4"/>
      <c r="C264" s="4"/>
      <c r="D264" s="78"/>
      <c r="E264" s="78"/>
      <c r="F264" s="78"/>
      <c r="G264" s="78"/>
      <c r="H264" s="78"/>
      <c r="I264" s="78"/>
      <c r="J264" s="78"/>
      <c r="K264" s="78"/>
      <c r="L264" s="78"/>
      <c r="N264" s="79"/>
    </row>
    <row r="265" spans="1:16" x14ac:dyDescent="0.25">
      <c r="B265" s="369" t="str">
        <f>UPPER(IF(Intro!$G$22="English",O265,P265))</f>
        <v>DONNÉES SUR LES IMPORTATIONS POUR L'ANALYSE DES IMPORTATIONS MASSIVES</v>
      </c>
      <c r="C265" s="370"/>
      <c r="D265" s="370"/>
      <c r="E265" s="370"/>
      <c r="F265" s="370"/>
      <c r="G265" s="370"/>
      <c r="H265" s="370"/>
      <c r="I265" s="370"/>
      <c r="J265" s="370"/>
      <c r="K265" s="370"/>
      <c r="L265" s="371"/>
      <c r="M265" s="10"/>
      <c r="O265" s="106" t="s">
        <v>340</v>
      </c>
      <c r="P265" s="106" t="s">
        <v>403</v>
      </c>
    </row>
    <row r="266" spans="1:16" s="171" customFormat="1" x14ac:dyDescent="0.25">
      <c r="A266" s="7"/>
      <c r="B266" s="505" t="s">
        <v>19</v>
      </c>
      <c r="C266" s="506"/>
      <c r="D266" s="506"/>
      <c r="E266" s="506"/>
      <c r="F266" s="506"/>
      <c r="G266" s="506"/>
      <c r="H266" s="506"/>
      <c r="I266" s="506"/>
      <c r="J266" s="506"/>
      <c r="K266" s="506"/>
      <c r="L266" s="507"/>
      <c r="M266" s="74"/>
      <c r="O266" s="10"/>
    </row>
    <row r="267" spans="1:16" x14ac:dyDescent="0.25">
      <c r="B267" s="16"/>
      <c r="C267" s="35"/>
      <c r="D267" s="35"/>
      <c r="E267" s="36"/>
      <c r="F267" s="36"/>
      <c r="G267" s="36"/>
      <c r="H267" s="36"/>
      <c r="I267" s="36"/>
      <c r="J267" s="36"/>
      <c r="K267" s="36"/>
      <c r="L267" s="17"/>
      <c r="M267" s="10"/>
    </row>
    <row r="268" spans="1:16" x14ac:dyDescent="0.25">
      <c r="B268" s="366" t="str">
        <f>IF(Intro!$G$22="English",O268,P268)</f>
        <v>Indiquez le volume des importations et le stock de clôture au Canada des marchandises provenant de l'exportateur décrit ci-dessus :</v>
      </c>
      <c r="C268" s="367"/>
      <c r="D268" s="367"/>
      <c r="E268" s="367"/>
      <c r="F268" s="367"/>
      <c r="G268" s="367"/>
      <c r="H268" s="367"/>
      <c r="I268" s="367"/>
      <c r="J268" s="367"/>
      <c r="K268" s="367"/>
      <c r="L268" s="368"/>
      <c r="M268" s="10"/>
      <c r="O268" s="18" t="s">
        <v>193</v>
      </c>
      <c r="P268" s="10" t="s">
        <v>405</v>
      </c>
    </row>
    <row r="269" spans="1:16" x14ac:dyDescent="0.25">
      <c r="B269" s="182"/>
      <c r="C269" s="183"/>
      <c r="D269" s="35"/>
      <c r="E269" s="36"/>
      <c r="F269" s="36"/>
      <c r="G269" s="36"/>
      <c r="H269" s="36"/>
      <c r="I269" s="36"/>
      <c r="J269" s="36"/>
      <c r="K269" s="36"/>
      <c r="L269" s="17"/>
      <c r="M269" s="10"/>
      <c r="O269" s="18"/>
    </row>
    <row r="270" spans="1:16" x14ac:dyDescent="0.25">
      <c r="B270" s="182"/>
      <c r="C270" s="183"/>
      <c r="D270" s="35"/>
      <c r="E270" s="568" t="str">
        <f>IF(Intro!$G$22="English",Variables!B68,Variables!C69)</f>
        <v>janvier 2025</v>
      </c>
      <c r="F270" s="568" t="str">
        <f>IF(Intro!$G$22="English",Variables!B69,Variables!C69)</f>
        <v>janvier 2025</v>
      </c>
      <c r="G270" s="568" t="str">
        <f>IF(Intro!$G$22="English",Variables!B70,Variables!C70)</f>
        <v>février 2025</v>
      </c>
      <c r="H270" s="568" t="str">
        <f>IF(Intro!$G$22="English",Variables!B71,Variables!C71)</f>
        <v>mars 2025</v>
      </c>
      <c r="I270" s="568" t="str">
        <f>IF(Intro!$G$22="English",Variables!B72,Variables!C72)</f>
        <v>avril 2025</v>
      </c>
      <c r="J270" s="568" t="str">
        <f>IF(Intro!$G$22="English",Variables!B73,Variables!C73)</f>
        <v>mai 2025</v>
      </c>
      <c r="K270" s="568" t="str">
        <f>IF(Intro!$G$22="English",Variables!B74,Variables!C74)</f>
        <v>juin 2025</v>
      </c>
      <c r="L270" s="17"/>
      <c r="M270" s="10"/>
      <c r="O270" s="18" t="s">
        <v>384</v>
      </c>
      <c r="P270" s="10" t="s">
        <v>385</v>
      </c>
    </row>
    <row r="271" spans="1:16" x14ac:dyDescent="0.25">
      <c r="B271" s="182"/>
      <c r="C271" s="183"/>
      <c r="D271" s="35"/>
      <c r="E271" s="568"/>
      <c r="F271" s="568"/>
      <c r="G271" s="568"/>
      <c r="H271" s="568"/>
      <c r="I271" s="568"/>
      <c r="J271" s="568"/>
      <c r="K271" s="568"/>
      <c r="L271" s="17"/>
      <c r="M271" s="10"/>
      <c r="O271" s="18"/>
    </row>
    <row r="272" spans="1:16" x14ac:dyDescent="0.25">
      <c r="B272" s="583" t="str">
        <f>B260</f>
        <v>Importations</v>
      </c>
      <c r="C272" s="584"/>
      <c r="D272" s="189" t="str">
        <f>C260</f>
        <v>unités</v>
      </c>
      <c r="E272" s="140"/>
      <c r="F272" s="140"/>
      <c r="G272" s="140"/>
      <c r="H272" s="140"/>
      <c r="I272" s="140"/>
      <c r="J272" s="140"/>
      <c r="K272" s="140"/>
      <c r="L272" s="72"/>
      <c r="M272" s="10"/>
    </row>
    <row r="273" spans="1:18" x14ac:dyDescent="0.25">
      <c r="B273" s="583" t="str">
        <f>IF(Intro!$G$22="English",O273,P273)</f>
        <v>Stock de clôture</v>
      </c>
      <c r="C273" s="584"/>
      <c r="D273" s="189" t="str">
        <f>C260</f>
        <v>unités</v>
      </c>
      <c r="E273" s="140"/>
      <c r="F273" s="140"/>
      <c r="G273" s="140"/>
      <c r="H273" s="140"/>
      <c r="I273" s="140"/>
      <c r="J273" s="140"/>
      <c r="K273" s="140"/>
      <c r="L273" s="72"/>
      <c r="M273" s="10"/>
      <c r="O273" s="10" t="s">
        <v>194</v>
      </c>
      <c r="P273" s="10" t="s">
        <v>404</v>
      </c>
    </row>
    <row r="274" spans="1:18" x14ac:dyDescent="0.25">
      <c r="B274" s="182"/>
      <c r="C274" s="183"/>
      <c r="D274" s="35"/>
      <c r="E274" s="36"/>
      <c r="F274" s="36"/>
      <c r="G274" s="36"/>
      <c r="H274" s="36"/>
      <c r="I274" s="36"/>
      <c r="J274" s="36"/>
      <c r="K274" s="36"/>
      <c r="L274" s="17"/>
      <c r="M274" s="10"/>
      <c r="O274" s="18"/>
    </row>
    <row r="275" spans="1:18" x14ac:dyDescent="0.25">
      <c r="B275" s="182"/>
      <c r="C275" s="183"/>
      <c r="D275" s="35"/>
      <c r="E275" s="568" t="str">
        <f>IF(Intro!$G$22="English",Variables!B75,Variables!C75)</f>
        <v>juillet 2025</v>
      </c>
      <c r="F275" s="568" t="str">
        <f>IF(Intro!$G$22="English",Variables!B76,Variables!C76)</f>
        <v>août 2025</v>
      </c>
      <c r="G275" s="568" t="str">
        <f>IF(Intro!$G$22="English",Variables!B77,Variables!C77)</f>
        <v>septembre 2025</v>
      </c>
      <c r="H275" s="568" t="str">
        <f>IF(Intro!$G$22="English",Variables!B78,Variables!C78)</f>
        <v>octobre 2025</v>
      </c>
      <c r="I275" s="568" t="str">
        <f>IF(Intro!$G$22="English",Variables!B79,Variables!C79)</f>
        <v>novembre 2025</v>
      </c>
      <c r="J275" s="568" t="str">
        <f>IF(Intro!$G$22="English",Variables!B80,Variables!C80)</f>
        <v>décembre 2025</v>
      </c>
      <c r="K275" s="568" t="str">
        <f>IF(Intro!$G$22="English",Variables!B81,Variables!C81)</f>
        <v>janvier 2026</v>
      </c>
      <c r="L275" s="568" t="str">
        <f>IF(Intro!$G$22="English",Variables!B82,Variables!C82)</f>
        <v>février 2026</v>
      </c>
      <c r="M275" s="10"/>
      <c r="O275" s="18" t="s">
        <v>384</v>
      </c>
      <c r="P275" s="10" t="s">
        <v>385</v>
      </c>
    </row>
    <row r="276" spans="1:18" x14ac:dyDescent="0.25">
      <c r="B276" s="182"/>
      <c r="C276" s="183"/>
      <c r="D276" s="35"/>
      <c r="E276" s="568"/>
      <c r="F276" s="568"/>
      <c r="G276" s="568"/>
      <c r="H276" s="568"/>
      <c r="I276" s="568"/>
      <c r="J276" s="568"/>
      <c r="K276" s="568"/>
      <c r="L276" s="568"/>
      <c r="M276" s="10"/>
      <c r="O276" s="18"/>
    </row>
    <row r="277" spans="1:18" x14ac:dyDescent="0.25">
      <c r="B277" s="583" t="str">
        <f>B272</f>
        <v>Importations</v>
      </c>
      <c r="C277" s="584"/>
      <c r="D277" s="189" t="str">
        <f>D272</f>
        <v>unités</v>
      </c>
      <c r="E277" s="140"/>
      <c r="F277" s="140"/>
      <c r="G277" s="140"/>
      <c r="H277" s="140"/>
      <c r="I277" s="140"/>
      <c r="J277" s="140"/>
      <c r="K277" s="140"/>
      <c r="L277" s="140"/>
      <c r="M277" s="10"/>
    </row>
    <row r="278" spans="1:18" x14ac:dyDescent="0.25">
      <c r="B278" s="583" t="str">
        <f>B273</f>
        <v>Stock de clôture</v>
      </c>
      <c r="C278" s="584"/>
      <c r="D278" s="189" t="str">
        <f>D272</f>
        <v>unités</v>
      </c>
      <c r="E278" s="140"/>
      <c r="F278" s="140"/>
      <c r="G278" s="140"/>
      <c r="H278" s="140"/>
      <c r="I278" s="140"/>
      <c r="J278" s="140"/>
      <c r="K278" s="140"/>
      <c r="L278" s="140"/>
      <c r="M278" s="10"/>
      <c r="O278" s="10" t="s">
        <v>194</v>
      </c>
      <c r="P278" s="10" t="s">
        <v>404</v>
      </c>
    </row>
    <row r="279" spans="1:18" x14ac:dyDescent="0.25">
      <c r="B279" s="47"/>
      <c r="C279" s="115"/>
      <c r="D279" s="115"/>
      <c r="E279" s="34"/>
      <c r="F279" s="34"/>
      <c r="G279" s="34"/>
      <c r="H279" s="34"/>
      <c r="I279" s="34"/>
      <c r="J279" s="34"/>
      <c r="K279" s="34"/>
      <c r="L279" s="38"/>
      <c r="M279" s="10"/>
    </row>
    <row r="280" spans="1:18" s="171" customFormat="1" x14ac:dyDescent="0.25">
      <c r="A280" s="7"/>
      <c r="B280" s="21" t="s">
        <v>20</v>
      </c>
      <c r="C280" s="22"/>
      <c r="D280" s="22"/>
      <c r="E280" s="23"/>
      <c r="F280" s="23"/>
      <c r="G280" s="23"/>
      <c r="H280" s="23"/>
      <c r="I280" s="23"/>
      <c r="J280" s="23"/>
      <c r="K280" s="23"/>
      <c r="L280" s="24"/>
      <c r="M280" s="74"/>
    </row>
    <row r="281" spans="1:18" s="39" customFormat="1" x14ac:dyDescent="0.25">
      <c r="A281" s="50"/>
      <c r="B281" s="54"/>
      <c r="C281" s="96"/>
      <c r="D281" s="96"/>
      <c r="E281" s="96"/>
      <c r="F281" s="96"/>
      <c r="G281" s="96"/>
      <c r="H281" s="96"/>
      <c r="I281" s="96"/>
      <c r="J281" s="96"/>
      <c r="K281" s="96"/>
      <c r="L281" s="55"/>
      <c r="O281" s="10"/>
      <c r="P281" s="10"/>
      <c r="Q281" s="10"/>
      <c r="R281" s="10"/>
    </row>
    <row r="282" spans="1:18" s="39" customFormat="1" x14ac:dyDescent="0.25">
      <c r="A282" s="50"/>
      <c r="B282" s="363" t="str">
        <f>IF(Intro!$G$22="English",O282,P282)</f>
        <v>Décrivez tous les facteurs (par exemple, les retards d’expédition, la saisonnalité, etc.) qui pourraient expliquer la tendance générale des volumes d’importation trimestriels et des stocks finals de votre entreprise, comme indiqué dans la question 6.</v>
      </c>
      <c r="C282" s="364"/>
      <c r="D282" s="364"/>
      <c r="E282" s="364"/>
      <c r="F282" s="364"/>
      <c r="G282" s="364"/>
      <c r="H282" s="364"/>
      <c r="I282" s="364"/>
      <c r="J282" s="364"/>
      <c r="K282" s="364"/>
      <c r="L282" s="365"/>
      <c r="O282" s="10" t="s">
        <v>380</v>
      </c>
      <c r="P282" s="10" t="s">
        <v>381</v>
      </c>
      <c r="Q282" s="10"/>
      <c r="R282" s="10"/>
    </row>
    <row r="283" spans="1:18" s="39" customFormat="1" x14ac:dyDescent="0.25">
      <c r="A283" s="50"/>
      <c r="B283" s="363"/>
      <c r="C283" s="364"/>
      <c r="D283" s="364"/>
      <c r="E283" s="364"/>
      <c r="F283" s="364"/>
      <c r="G283" s="364"/>
      <c r="H283" s="364"/>
      <c r="I283" s="364"/>
      <c r="J283" s="364"/>
      <c r="K283" s="364"/>
      <c r="L283" s="365"/>
      <c r="O283" s="10"/>
      <c r="P283" s="10"/>
      <c r="Q283" s="10"/>
      <c r="R283" s="10"/>
    </row>
    <row r="284" spans="1:18" s="39" customFormat="1" x14ac:dyDescent="0.25">
      <c r="A284" s="50"/>
      <c r="B284" s="54"/>
      <c r="C284" s="96"/>
      <c r="D284" s="96"/>
      <c r="E284" s="96"/>
      <c r="F284" s="96"/>
      <c r="G284" s="96"/>
      <c r="H284" s="96"/>
      <c r="I284" s="96"/>
      <c r="J284" s="96"/>
      <c r="K284" s="96"/>
      <c r="L284" s="55"/>
      <c r="O284" s="10"/>
      <c r="P284" s="10"/>
      <c r="Q284" s="10"/>
      <c r="R284" s="10"/>
    </row>
    <row r="285" spans="1:18" s="171" customFormat="1" x14ac:dyDescent="0.25">
      <c r="A285" s="8"/>
      <c r="B285" s="496"/>
      <c r="C285" s="497"/>
      <c r="D285" s="497"/>
      <c r="E285" s="497"/>
      <c r="F285" s="497"/>
      <c r="G285" s="497"/>
      <c r="H285" s="497"/>
      <c r="I285" s="497"/>
      <c r="J285" s="497"/>
      <c r="K285" s="497"/>
      <c r="L285" s="498"/>
      <c r="M285" s="39"/>
    </row>
    <row r="286" spans="1:18" s="171" customFormat="1" x14ac:dyDescent="0.25">
      <c r="A286" s="8"/>
      <c r="B286" s="496"/>
      <c r="C286" s="497"/>
      <c r="D286" s="497"/>
      <c r="E286" s="497"/>
      <c r="F286" s="497"/>
      <c r="G286" s="497"/>
      <c r="H286" s="497"/>
      <c r="I286" s="497"/>
      <c r="J286" s="497"/>
      <c r="K286" s="497"/>
      <c r="L286" s="498"/>
      <c r="M286" s="39"/>
    </row>
    <row r="287" spans="1:18" s="171" customFormat="1" x14ac:dyDescent="0.25">
      <c r="A287" s="8"/>
      <c r="B287" s="496"/>
      <c r="C287" s="497"/>
      <c r="D287" s="497"/>
      <c r="E287" s="497"/>
      <c r="F287" s="497"/>
      <c r="G287" s="497"/>
      <c r="H287" s="497"/>
      <c r="I287" s="497"/>
      <c r="J287" s="497"/>
      <c r="K287" s="497"/>
      <c r="L287" s="498"/>
      <c r="M287" s="39"/>
    </row>
    <row r="288" spans="1:18" s="171" customFormat="1" x14ac:dyDescent="0.25">
      <c r="A288" s="8"/>
      <c r="B288" s="496"/>
      <c r="C288" s="497"/>
      <c r="D288" s="497"/>
      <c r="E288" s="497"/>
      <c r="F288" s="497"/>
      <c r="G288" s="497"/>
      <c r="H288" s="497"/>
      <c r="I288" s="497"/>
      <c r="J288" s="497"/>
      <c r="K288" s="497"/>
      <c r="L288" s="498"/>
      <c r="M288" s="39"/>
    </row>
    <row r="289" spans="1:18" s="171" customFormat="1" x14ac:dyDescent="0.25">
      <c r="A289" s="8"/>
      <c r="B289" s="496"/>
      <c r="C289" s="497"/>
      <c r="D289" s="497"/>
      <c r="E289" s="497"/>
      <c r="F289" s="497"/>
      <c r="G289" s="497"/>
      <c r="H289" s="497"/>
      <c r="I289" s="497"/>
      <c r="J289" s="497"/>
      <c r="K289" s="497"/>
      <c r="L289" s="498"/>
      <c r="M289" s="39"/>
    </row>
    <row r="290" spans="1:18" s="171" customFormat="1" x14ac:dyDescent="0.25">
      <c r="A290" s="8"/>
      <c r="B290" s="496"/>
      <c r="C290" s="497"/>
      <c r="D290" s="497"/>
      <c r="E290" s="497"/>
      <c r="F290" s="497"/>
      <c r="G290" s="497"/>
      <c r="H290" s="497"/>
      <c r="I290" s="497"/>
      <c r="J290" s="497"/>
      <c r="K290" s="497"/>
      <c r="L290" s="498"/>
      <c r="M290" s="39"/>
    </row>
    <row r="291" spans="1:18" s="171" customFormat="1" x14ac:dyDescent="0.25">
      <c r="A291" s="8"/>
      <c r="B291" s="496"/>
      <c r="C291" s="497"/>
      <c r="D291" s="497"/>
      <c r="E291" s="497"/>
      <c r="F291" s="497"/>
      <c r="G291" s="497"/>
      <c r="H291" s="497"/>
      <c r="I291" s="497"/>
      <c r="J291" s="497"/>
      <c r="K291" s="497"/>
      <c r="L291" s="498"/>
      <c r="M291" s="39"/>
    </row>
    <row r="292" spans="1:18" s="171" customFormat="1" x14ac:dyDescent="0.25">
      <c r="A292" s="8"/>
      <c r="B292" s="496"/>
      <c r="C292" s="497"/>
      <c r="D292" s="497"/>
      <c r="E292" s="497"/>
      <c r="F292" s="497"/>
      <c r="G292" s="497"/>
      <c r="H292" s="497"/>
      <c r="I292" s="497"/>
      <c r="J292" s="497"/>
      <c r="K292" s="497"/>
      <c r="L292" s="498"/>
      <c r="M292" s="39"/>
    </row>
    <row r="293" spans="1:18" s="39" customFormat="1" x14ac:dyDescent="0.25">
      <c r="A293" s="50"/>
      <c r="B293" s="51"/>
      <c r="C293" s="52"/>
      <c r="D293" s="52"/>
      <c r="E293" s="52"/>
      <c r="F293" s="52"/>
      <c r="G293" s="52"/>
      <c r="H293" s="52"/>
      <c r="I293" s="52"/>
      <c r="J293" s="52"/>
      <c r="K293" s="52"/>
      <c r="L293" s="53"/>
      <c r="O293" s="10"/>
      <c r="P293" s="10"/>
      <c r="Q293" s="10"/>
      <c r="R293" s="10"/>
    </row>
  </sheetData>
  <sheetProtection algorithmName="SHA-512" hashValue="2B2aeOWyjKLLhMyMw3LxueuvLgyAygvRoSMLPoZrqpXg0mIFvOXmFE/bqsitTTJt4KbW1ropat+eFPU4TKiRig==" saltValue="y18yUpR4S4gHbRQF0gqKyQ==" spinCount="100000" sheet="1" objects="1" scenarios="1" selectLockedCells="1"/>
  <mergeCells count="260">
    <mergeCell ref="B277:C277"/>
    <mergeCell ref="B278:C278"/>
    <mergeCell ref="B282:L283"/>
    <mergeCell ref="B285:L292"/>
    <mergeCell ref="B272:C272"/>
    <mergeCell ref="B273:C273"/>
    <mergeCell ref="E275:E276"/>
    <mergeCell ref="F275:F276"/>
    <mergeCell ref="G275:G276"/>
    <mergeCell ref="H275:H276"/>
    <mergeCell ref="I275:I276"/>
    <mergeCell ref="J275:J276"/>
    <mergeCell ref="K275:K276"/>
    <mergeCell ref="L275:L276"/>
    <mergeCell ref="B265:L265"/>
    <mergeCell ref="B266:L266"/>
    <mergeCell ref="B268:L268"/>
    <mergeCell ref="E270:E271"/>
    <mergeCell ref="F270:F271"/>
    <mergeCell ref="G270:G271"/>
    <mergeCell ref="H270:H271"/>
    <mergeCell ref="I270:I271"/>
    <mergeCell ref="J270:J271"/>
    <mergeCell ref="K270:K271"/>
    <mergeCell ref="B253:L253"/>
    <mergeCell ref="B254:L254"/>
    <mergeCell ref="B256:L256"/>
    <mergeCell ref="F258:G259"/>
    <mergeCell ref="B260:B262"/>
    <mergeCell ref="C260:E260"/>
    <mergeCell ref="F260:G260"/>
    <mergeCell ref="C261:E261"/>
    <mergeCell ref="F261:G261"/>
    <mergeCell ref="C262:E262"/>
    <mergeCell ref="F262:G262"/>
    <mergeCell ref="B239:L240"/>
    <mergeCell ref="B241:D241"/>
    <mergeCell ref="B242:D242"/>
    <mergeCell ref="B243:D243"/>
    <mergeCell ref="B245:L246"/>
    <mergeCell ref="B249:B250"/>
    <mergeCell ref="C249:E249"/>
    <mergeCell ref="C250:E250"/>
    <mergeCell ref="B232:D232"/>
    <mergeCell ref="B233:D233"/>
    <mergeCell ref="B234:L235"/>
    <mergeCell ref="B236:D236"/>
    <mergeCell ref="B237:D237"/>
    <mergeCell ref="B238:D238"/>
    <mergeCell ref="B224:L225"/>
    <mergeCell ref="B226:D226"/>
    <mergeCell ref="B227:D227"/>
    <mergeCell ref="B228:D228"/>
    <mergeCell ref="B229:L230"/>
    <mergeCell ref="B231:D231"/>
    <mergeCell ref="B217:D217"/>
    <mergeCell ref="B218:D218"/>
    <mergeCell ref="B219:L220"/>
    <mergeCell ref="B221:D221"/>
    <mergeCell ref="B222:D222"/>
    <mergeCell ref="B223:D223"/>
    <mergeCell ref="B209:L210"/>
    <mergeCell ref="B211:D211"/>
    <mergeCell ref="B212:D212"/>
    <mergeCell ref="B213:D213"/>
    <mergeCell ref="B214:L215"/>
    <mergeCell ref="B216:D216"/>
    <mergeCell ref="B201:L201"/>
    <mergeCell ref="B203:D203"/>
    <mergeCell ref="B204:L205"/>
    <mergeCell ref="B206:D206"/>
    <mergeCell ref="B207:D207"/>
    <mergeCell ref="B208:D208"/>
    <mergeCell ref="B193:B194"/>
    <mergeCell ref="C193:E193"/>
    <mergeCell ref="C194:E194"/>
    <mergeCell ref="B197:L197"/>
    <mergeCell ref="B198:L198"/>
    <mergeCell ref="B200:L200"/>
    <mergeCell ref="B182:D182"/>
    <mergeCell ref="B183:L184"/>
    <mergeCell ref="B185:D185"/>
    <mergeCell ref="B186:D186"/>
    <mergeCell ref="B187:D187"/>
    <mergeCell ref="B189:L190"/>
    <mergeCell ref="B175:D175"/>
    <mergeCell ref="B176:D176"/>
    <mergeCell ref="B177:D177"/>
    <mergeCell ref="B178:L179"/>
    <mergeCell ref="B180:D180"/>
    <mergeCell ref="B181:D181"/>
    <mergeCell ref="B167:D167"/>
    <mergeCell ref="B168:L169"/>
    <mergeCell ref="B170:D170"/>
    <mergeCell ref="B171:D171"/>
    <mergeCell ref="B172:D172"/>
    <mergeCell ref="B173:L174"/>
    <mergeCell ref="B160:D160"/>
    <mergeCell ref="B161:D161"/>
    <mergeCell ref="B162:D162"/>
    <mergeCell ref="B163:L164"/>
    <mergeCell ref="B165:D165"/>
    <mergeCell ref="B166:D166"/>
    <mergeCell ref="B152:D152"/>
    <mergeCell ref="B153:L154"/>
    <mergeCell ref="B155:D155"/>
    <mergeCell ref="B156:D156"/>
    <mergeCell ref="B157:D157"/>
    <mergeCell ref="B158:L159"/>
    <mergeCell ref="B143:L143"/>
    <mergeCell ref="B145:L145"/>
    <mergeCell ref="B147:D147"/>
    <mergeCell ref="B148:L149"/>
    <mergeCell ref="B150:D150"/>
    <mergeCell ref="B151:D151"/>
    <mergeCell ref="B132:D132"/>
    <mergeCell ref="B134:L135"/>
    <mergeCell ref="B138:B139"/>
    <mergeCell ref="C138:E138"/>
    <mergeCell ref="C139:E139"/>
    <mergeCell ref="B142:L142"/>
    <mergeCell ref="B126:D126"/>
    <mergeCell ref="B127:D127"/>
    <mergeCell ref="B128:D128"/>
    <mergeCell ref="B129:L129"/>
    <mergeCell ref="B130:D130"/>
    <mergeCell ref="B131:D131"/>
    <mergeCell ref="B120:D120"/>
    <mergeCell ref="B121:L121"/>
    <mergeCell ref="B122:D122"/>
    <mergeCell ref="B123:D123"/>
    <mergeCell ref="B124:D124"/>
    <mergeCell ref="B125:L125"/>
    <mergeCell ref="B114:D114"/>
    <mergeCell ref="B115:D115"/>
    <mergeCell ref="B116:D116"/>
    <mergeCell ref="B117:L117"/>
    <mergeCell ref="B118:D118"/>
    <mergeCell ref="B119:D119"/>
    <mergeCell ref="B106:L106"/>
    <mergeCell ref="B107:L107"/>
    <mergeCell ref="B109:L109"/>
    <mergeCell ref="B110:L110"/>
    <mergeCell ref="B112:D112"/>
    <mergeCell ref="B113:L113"/>
    <mergeCell ref="B87:I87"/>
    <mergeCell ref="B86:I86"/>
    <mergeCell ref="B98:C100"/>
    <mergeCell ref="D98:F98"/>
    <mergeCell ref="D99:F99"/>
    <mergeCell ref="D100:F100"/>
    <mergeCell ref="B101:C103"/>
    <mergeCell ref="D101:F101"/>
    <mergeCell ref="D102:F102"/>
    <mergeCell ref="D103:F103"/>
    <mergeCell ref="B91:C93"/>
    <mergeCell ref="D91:F91"/>
    <mergeCell ref="D92:F92"/>
    <mergeCell ref="D93:F93"/>
    <mergeCell ref="B95:C97"/>
    <mergeCell ref="D95:F95"/>
    <mergeCell ref="D96:F96"/>
    <mergeCell ref="D97:F97"/>
    <mergeCell ref="B94:I94"/>
    <mergeCell ref="B88:C90"/>
    <mergeCell ref="D88:F88"/>
    <mergeCell ref="D89:F89"/>
    <mergeCell ref="D90:F90"/>
    <mergeCell ref="B80:C82"/>
    <mergeCell ref="D80:F80"/>
    <mergeCell ref="D81:F81"/>
    <mergeCell ref="D82:F82"/>
    <mergeCell ref="B83:C85"/>
    <mergeCell ref="D83:F83"/>
    <mergeCell ref="D84:F84"/>
    <mergeCell ref="D85:F85"/>
    <mergeCell ref="B73:C75"/>
    <mergeCell ref="D73:F73"/>
    <mergeCell ref="D74:F74"/>
    <mergeCell ref="D75:F75"/>
    <mergeCell ref="B76:C78"/>
    <mergeCell ref="D76:F76"/>
    <mergeCell ref="D77:F77"/>
    <mergeCell ref="D78:F78"/>
    <mergeCell ref="B79:I79"/>
    <mergeCell ref="B68:C70"/>
    <mergeCell ref="D68:F68"/>
    <mergeCell ref="D69:F69"/>
    <mergeCell ref="D70:F70"/>
    <mergeCell ref="B72:I72"/>
    <mergeCell ref="B71:I71"/>
    <mergeCell ref="B61:C63"/>
    <mergeCell ref="D61:F61"/>
    <mergeCell ref="D62:F62"/>
    <mergeCell ref="D63:F63"/>
    <mergeCell ref="B65:C67"/>
    <mergeCell ref="D65:F65"/>
    <mergeCell ref="D66:F66"/>
    <mergeCell ref="D67:F67"/>
    <mergeCell ref="B64:I64"/>
    <mergeCell ref="B58:C60"/>
    <mergeCell ref="D58:F58"/>
    <mergeCell ref="D59:F59"/>
    <mergeCell ref="D60:F60"/>
    <mergeCell ref="B52:C54"/>
    <mergeCell ref="D52:F52"/>
    <mergeCell ref="D53:F53"/>
    <mergeCell ref="D54:F54"/>
    <mergeCell ref="B51:I51"/>
    <mergeCell ref="B55:I55"/>
    <mergeCell ref="B56:I56"/>
    <mergeCell ref="B57:I57"/>
    <mergeCell ref="B37:I37"/>
    <mergeCell ref="B38:I38"/>
    <mergeCell ref="B48:C50"/>
    <mergeCell ref="D48:F48"/>
    <mergeCell ref="D49:F49"/>
    <mergeCell ref="D50:F50"/>
    <mergeCell ref="B39:C41"/>
    <mergeCell ref="D39:F39"/>
    <mergeCell ref="D40:F40"/>
    <mergeCell ref="D41:F41"/>
    <mergeCell ref="B43:C45"/>
    <mergeCell ref="D43:F43"/>
    <mergeCell ref="D44:F44"/>
    <mergeCell ref="D45:F45"/>
    <mergeCell ref="B42:I42"/>
    <mergeCell ref="B46:I46"/>
    <mergeCell ref="B47:I47"/>
    <mergeCell ref="B34:C36"/>
    <mergeCell ref="D34:F34"/>
    <mergeCell ref="D35:F35"/>
    <mergeCell ref="D36:F36"/>
    <mergeCell ref="B30:C32"/>
    <mergeCell ref="D30:F30"/>
    <mergeCell ref="D31:F31"/>
    <mergeCell ref="D32:F32"/>
    <mergeCell ref="B29:I29"/>
    <mergeCell ref="B33:I33"/>
    <mergeCell ref="G25:G26"/>
    <mergeCell ref="H25:H26"/>
    <mergeCell ref="I25:I26"/>
    <mergeCell ref="B19:L19"/>
    <mergeCell ref="B20:L20"/>
    <mergeCell ref="B23:F23"/>
    <mergeCell ref="B27:I27"/>
    <mergeCell ref="B28:I28"/>
    <mergeCell ref="G23:I23"/>
    <mergeCell ref="B12:L12"/>
    <mergeCell ref="B13:L13"/>
    <mergeCell ref="B14:L14"/>
    <mergeCell ref="B15:L15"/>
    <mergeCell ref="B16:L16"/>
    <mergeCell ref="B17:L17"/>
    <mergeCell ref="B4:L4"/>
    <mergeCell ref="B5:L5"/>
    <mergeCell ref="B6:L6"/>
    <mergeCell ref="B8:L8"/>
    <mergeCell ref="B9:L9"/>
    <mergeCell ref="B10:L11"/>
  </mergeCells>
  <conditionalFormatting sqref="F138:G139 F193:G194 F249:G250">
    <cfRule type="cellIs" dxfId="2" priority="1" operator="equal">
      <formula>"Error"</formula>
    </cfRule>
  </conditionalFormatting>
  <dataValidations count="3">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3" xr:uid="{9EF29E1D-1DE1-435E-97E4-119C6FCC5A13}">
      <formula1>1000</formula1>
    </dataValidation>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285:B287" xr:uid="{7D64DDB1-CF2F-4AB9-AF82-AF3D53126A2A}">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A197 G95:J103 E130:L132 F193:H194 E241:L243 E185:L187 E114:L116 E126:L128 E122:L124 E118:L120 E150:L152 E155:L157 E160:L162 E165:L167 E170:L172 E175:L177 E180:L182 E206:L208 E211:L213 E216:L218 E221:L223 E226:L228 E231:L233 E236:L238 F260:F262 G43:J45 F249:H250 F138:H139 G80:J85 G34:J36 G52:J54 G65:J70 E272:K273 K30:K36 G30:J32 K39:K45 G39:J41 K48:K54 G48:J50 K58:K70 G58:J63 K73:K85 G73:J78 G88:J93 K88:K103 E277:L278" xr:uid="{DFA72EB0-702E-4FDC-B037-7BC77C652F2B}">
      <formula1>1000</formula1>
    </dataValidation>
  </dataValidations>
  <printOptions horizontalCentered="1"/>
  <pageMargins left="0.25" right="0.25" top="0.75" bottom="0.75" header="0.3" footer="0.3"/>
  <pageSetup scale="63" firstPageNumber="23" fitToHeight="0" orientation="portrait" r:id="rId1"/>
  <headerFooter>
    <oddFooter>&amp;L&amp;A</oddFooter>
  </headerFooter>
  <rowBreaks count="4" manualBreakCount="4">
    <brk id="105" min="1" max="11" man="1"/>
    <brk id="141" min="1" max="11" man="1"/>
    <brk id="196" min="1" max="11" man="1"/>
    <brk id="252" min="1" max="11"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70C65C-F530-400A-B4A1-95482E99A47F}">
  <sheetPr>
    <tabColor rgb="FF92D050"/>
    <pageSetUpPr fitToPage="1"/>
  </sheetPr>
  <dimension ref="A1:S293"/>
  <sheetViews>
    <sheetView showGridLines="0" zoomScale="87" zoomScaleNormal="100" zoomScaleSheetLayoutView="55" workbookViewId="0">
      <selection activeCell="B29" sqref="B29:I29"/>
    </sheetView>
  </sheetViews>
  <sheetFormatPr defaultColWidth="9.28515625" defaultRowHeight="14.25" x14ac:dyDescent="0.25"/>
  <cols>
    <col min="1" max="1" width="1.7109375" style="7" customWidth="1"/>
    <col min="2" max="12" width="14.5703125" style="1" customWidth="1"/>
    <col min="13" max="13" width="6.28515625" style="9" customWidth="1"/>
    <col min="14" max="14" width="9.28515625" style="10" customWidth="1"/>
    <col min="15" max="15" width="10.7109375" style="10" hidden="1" customWidth="1"/>
    <col min="16" max="16" width="8.7109375" style="10" hidden="1" customWidth="1"/>
    <col min="17" max="17" width="9.28515625" style="10" customWidth="1"/>
    <col min="18" max="16384" width="9.28515625" style="10"/>
  </cols>
  <sheetData>
    <row r="1" spans="1:16" x14ac:dyDescent="0.25">
      <c r="O1" s="171" t="s">
        <v>91</v>
      </c>
      <c r="P1" s="171" t="s">
        <v>107</v>
      </c>
    </row>
    <row r="2" spans="1:16" x14ac:dyDescent="0.25">
      <c r="B2" s="12" t="str">
        <f>Pro!B2</f>
        <v>PROTÉGÉ</v>
      </c>
      <c r="C2" s="12"/>
      <c r="D2" s="12"/>
      <c r="O2" s="2"/>
      <c r="P2" s="2"/>
    </row>
    <row r="3" spans="1:16" x14ac:dyDescent="0.25">
      <c r="B3" s="13"/>
      <c r="C3" s="13"/>
      <c r="D3" s="13"/>
      <c r="O3" s="2"/>
      <c r="P3" s="2"/>
    </row>
    <row r="4" spans="1:16" s="2" customFormat="1" x14ac:dyDescent="0.25">
      <c r="A4" s="33"/>
      <c r="B4" s="444" t="str">
        <f>Info!B4</f>
        <v>QUESTIONNAIRE À L'INTENTION DES IMPORTATEURS</v>
      </c>
      <c r="C4" s="445"/>
      <c r="D4" s="445"/>
      <c r="E4" s="445"/>
      <c r="F4" s="445"/>
      <c r="G4" s="445"/>
      <c r="H4" s="445"/>
      <c r="I4" s="445"/>
      <c r="J4" s="445"/>
      <c r="K4" s="445"/>
      <c r="L4" s="446"/>
      <c r="M4" s="25"/>
      <c r="N4" s="25"/>
      <c r="O4" s="19"/>
      <c r="P4" s="19"/>
    </row>
    <row r="5" spans="1:16" s="2" customFormat="1" x14ac:dyDescent="0.25">
      <c r="A5" s="33"/>
      <c r="B5" s="480" t="str">
        <f>Info!B5</f>
        <v>NQ-2025-009</v>
      </c>
      <c r="C5" s="481"/>
      <c r="D5" s="481"/>
      <c r="E5" s="481"/>
      <c r="F5" s="481"/>
      <c r="G5" s="481"/>
      <c r="H5" s="481"/>
      <c r="I5" s="481"/>
      <c r="J5" s="481"/>
      <c r="K5" s="481"/>
      <c r="L5" s="482"/>
      <c r="M5" s="25"/>
      <c r="N5" s="25"/>
      <c r="O5" s="19"/>
      <c r="P5" s="19"/>
    </row>
    <row r="6" spans="1:16" s="6" customFormat="1" x14ac:dyDescent="0.25">
      <c r="A6" s="33"/>
      <c r="B6" s="480" t="str">
        <f>Info!B6</f>
        <v>CARROSSERIES DE CAMIONS</v>
      </c>
      <c r="C6" s="481"/>
      <c r="D6" s="481"/>
      <c r="E6" s="481"/>
      <c r="F6" s="481"/>
      <c r="G6" s="481"/>
      <c r="H6" s="481"/>
      <c r="I6" s="481"/>
      <c r="J6" s="481"/>
      <c r="K6" s="481"/>
      <c r="L6" s="482"/>
      <c r="M6" s="19"/>
      <c r="N6" s="19"/>
      <c r="O6" s="15"/>
      <c r="P6" s="15"/>
    </row>
    <row r="7" spans="1:16" s="6" customFormat="1" x14ac:dyDescent="0.25">
      <c r="A7" s="33"/>
      <c r="B7" s="163"/>
      <c r="C7" s="164"/>
      <c r="D7" s="164"/>
      <c r="E7" s="164"/>
      <c r="F7" s="164"/>
      <c r="G7" s="164"/>
      <c r="H7" s="164"/>
      <c r="I7" s="164"/>
      <c r="J7" s="164"/>
      <c r="K7" s="164"/>
      <c r="L7" s="165"/>
      <c r="M7" s="19"/>
      <c r="N7" s="19"/>
      <c r="O7" s="20"/>
    </row>
    <row r="8" spans="1:16" s="6" customFormat="1" x14ac:dyDescent="0.25">
      <c r="A8" s="33"/>
      <c r="B8" s="486" t="str">
        <f>Public!B8</f>
        <v>Les marchandises dans les questions suivantes font référence aux marchandises comme définies dans la description du produit de l'onglet Intro.</v>
      </c>
      <c r="C8" s="487"/>
      <c r="D8" s="487"/>
      <c r="E8" s="487"/>
      <c r="F8" s="487"/>
      <c r="G8" s="487"/>
      <c r="H8" s="487"/>
      <c r="I8" s="487"/>
      <c r="J8" s="487"/>
      <c r="K8" s="487"/>
      <c r="L8" s="488"/>
      <c r="M8" s="19"/>
      <c r="N8" s="19"/>
      <c r="O8" s="15"/>
      <c r="P8" s="15"/>
    </row>
    <row r="9" spans="1:16" s="6" customFormat="1" x14ac:dyDescent="0.25">
      <c r="A9" s="33"/>
      <c r="B9" s="486" t="str">
        <f>Public!B9</f>
        <v>Des informations sur le produit et un glossaire de termes sont disponibles dans l'onglet Info.</v>
      </c>
      <c r="C9" s="487"/>
      <c r="D9" s="487"/>
      <c r="E9" s="487"/>
      <c r="F9" s="487"/>
      <c r="G9" s="487"/>
      <c r="H9" s="487"/>
      <c r="I9" s="487"/>
      <c r="J9" s="487"/>
      <c r="K9" s="487"/>
      <c r="L9" s="488"/>
      <c r="M9" s="19"/>
      <c r="N9" s="19"/>
      <c r="O9" s="15"/>
    </row>
    <row r="10" spans="1:16" s="6" customFormat="1" x14ac:dyDescent="0.25">
      <c r="A10" s="33"/>
      <c r="B10" s="486" t="str">
        <f>IF(Intro!$G$22="English",O10,P10)</f>
        <v>Utilisez un onglet numéroté « Imp-Exp » pour chaque exportateur à partir duquel votre entreprise a importé. Pour obtenir des onglets « Imp-Exp » supplémentaires, contactez un analyste de cas identifié dans l'onglet « Intro ».</v>
      </c>
      <c r="C10" s="487"/>
      <c r="D10" s="487"/>
      <c r="E10" s="487"/>
      <c r="F10" s="487"/>
      <c r="G10" s="487"/>
      <c r="H10" s="487"/>
      <c r="I10" s="487"/>
      <c r="J10" s="487"/>
      <c r="K10" s="487"/>
      <c r="L10" s="488"/>
      <c r="M10" s="19"/>
      <c r="N10" s="19"/>
      <c r="O10" s="10" t="s">
        <v>342</v>
      </c>
      <c r="P10" s="10" t="s">
        <v>341</v>
      </c>
    </row>
    <row r="11" spans="1:16" s="6" customFormat="1" x14ac:dyDescent="0.25">
      <c r="A11" s="33"/>
      <c r="B11" s="486"/>
      <c r="C11" s="487"/>
      <c r="D11" s="487"/>
      <c r="E11" s="487"/>
      <c r="F11" s="487"/>
      <c r="G11" s="487"/>
      <c r="H11" s="487"/>
      <c r="I11" s="487"/>
      <c r="J11" s="487"/>
      <c r="K11" s="487"/>
      <c r="L11" s="488"/>
      <c r="M11" s="19"/>
      <c r="N11" s="19"/>
      <c r="O11" s="15"/>
      <c r="P11" s="15"/>
    </row>
    <row r="12" spans="1:16" s="6" customFormat="1" x14ac:dyDescent="0.25">
      <c r="A12" s="33"/>
      <c r="B12" s="486" t="str">
        <f>Pro!B12</f>
        <v>Pour les questions de cet onglet, notez ce qui suit :</v>
      </c>
      <c r="C12" s="487"/>
      <c r="D12" s="487"/>
      <c r="E12" s="487"/>
      <c r="F12" s="487"/>
      <c r="G12" s="487"/>
      <c r="H12" s="487"/>
      <c r="I12" s="487"/>
      <c r="J12" s="487"/>
      <c r="K12" s="487"/>
      <c r="L12" s="488"/>
      <c r="M12" s="19"/>
      <c r="N12" s="19"/>
      <c r="O12" s="15"/>
      <c r="P12" s="15"/>
    </row>
    <row r="13" spans="1:16" s="6" customFormat="1" ht="14.1" customHeight="1" x14ac:dyDescent="0.25">
      <c r="A13" s="33"/>
      <c r="B13" s="575" t="str">
        <f>Pro!B13</f>
        <v xml:space="preserve">• Veuillez indiquer seulement les ventes effectuées à partir des importations de votre entreprise. Les ventes de marchandises achetées auprès de producteurs canadiens doivent être exclues. </v>
      </c>
      <c r="C13" s="576"/>
      <c r="D13" s="576"/>
      <c r="E13" s="576"/>
      <c r="F13" s="576"/>
      <c r="G13" s="576"/>
      <c r="H13" s="576"/>
      <c r="I13" s="576"/>
      <c r="J13" s="576"/>
      <c r="K13" s="576"/>
      <c r="L13" s="577"/>
      <c r="M13" s="19"/>
      <c r="N13" s="19"/>
      <c r="O13" s="15"/>
      <c r="P13" s="15"/>
    </row>
    <row r="14" spans="1:16" s="6" customFormat="1" x14ac:dyDescent="0.25">
      <c r="A14" s="33"/>
      <c r="B14" s="486" t="str">
        <f>Pro!B14</f>
        <v>• Déclarez toutes les ventes aux entreprises associées canadiennes et étrangères.</v>
      </c>
      <c r="C14" s="487"/>
      <c r="D14" s="487"/>
      <c r="E14" s="487"/>
      <c r="F14" s="487"/>
      <c r="G14" s="487"/>
      <c r="H14" s="487"/>
      <c r="I14" s="487"/>
      <c r="J14" s="487"/>
      <c r="K14" s="487"/>
      <c r="L14" s="488"/>
      <c r="M14" s="19"/>
      <c r="N14" s="19"/>
      <c r="O14" s="15"/>
      <c r="P14" s="15"/>
    </row>
    <row r="15" spans="1:16" s="6" customFormat="1" x14ac:dyDescent="0.25">
      <c r="A15" s="33"/>
      <c r="B15" s="486" t="str">
        <f>Pro!B15</f>
        <v>• Déclarez toutes les ventes à compter de la date de l’expédition au client ou à son entrepôt.</v>
      </c>
      <c r="C15" s="487"/>
      <c r="D15" s="487"/>
      <c r="E15" s="487"/>
      <c r="F15" s="487"/>
      <c r="G15" s="487"/>
      <c r="H15" s="487"/>
      <c r="I15" s="487"/>
      <c r="J15" s="487"/>
      <c r="K15" s="487"/>
      <c r="L15" s="488"/>
      <c r="M15" s="19"/>
      <c r="N15" s="19"/>
      <c r="O15" s="15"/>
      <c r="P15" s="15"/>
    </row>
    <row r="16" spans="1:16" s="6" customFormat="1" x14ac:dyDescent="0.25">
      <c r="A16" s="33"/>
      <c r="B16" s="486" t="str">
        <f>Pro!B16</f>
        <v>• Déclarez toutes les valeurs en dollars canadiens.</v>
      </c>
      <c r="C16" s="487"/>
      <c r="D16" s="487"/>
      <c r="E16" s="487"/>
      <c r="F16" s="487"/>
      <c r="G16" s="487"/>
      <c r="H16" s="487"/>
      <c r="I16" s="487"/>
      <c r="J16" s="487"/>
      <c r="K16" s="487"/>
      <c r="L16" s="488"/>
      <c r="M16" s="19"/>
      <c r="N16" s="19"/>
      <c r="O16" s="15"/>
      <c r="P16" s="15"/>
    </row>
    <row r="17" spans="1:16" s="6" customFormat="1" x14ac:dyDescent="0.25">
      <c r="A17" s="33"/>
      <c r="B17" s="489" t="str">
        <f>IF(Intro!$G$22="English",O17,P17)</f>
        <v>• Si votre entreprise est un utilisateur final ou un détaillant, elle n’a pas besoin de déclarer ses ventes d’importations ou ses stocks d’importations.</v>
      </c>
      <c r="C17" s="490"/>
      <c r="D17" s="490"/>
      <c r="E17" s="490"/>
      <c r="F17" s="490"/>
      <c r="G17" s="490"/>
      <c r="H17" s="490"/>
      <c r="I17" s="490"/>
      <c r="J17" s="490"/>
      <c r="K17" s="490"/>
      <c r="L17" s="491"/>
      <c r="M17" s="19"/>
      <c r="N17" s="19"/>
      <c r="O17" s="15" t="s">
        <v>267</v>
      </c>
      <c r="P17" s="15" t="s">
        <v>268</v>
      </c>
    </row>
    <row r="18" spans="1:16" s="6" customFormat="1" x14ac:dyDescent="0.25">
      <c r="A18" s="33"/>
      <c r="B18" s="14"/>
      <c r="C18" s="14"/>
      <c r="D18" s="14"/>
      <c r="E18" s="3"/>
      <c r="F18" s="3"/>
      <c r="G18" s="3"/>
      <c r="H18" s="3"/>
      <c r="I18" s="3"/>
      <c r="J18" s="3"/>
      <c r="K18" s="3"/>
      <c r="L18" s="3"/>
      <c r="O18" s="15"/>
      <c r="P18" s="15"/>
    </row>
    <row r="19" spans="1:16" x14ac:dyDescent="0.25">
      <c r="B19" s="369" t="str">
        <f>IF(Intro!$G$22="English",O19,P19)</f>
        <v>IMPORTATIONS ET VENTES</v>
      </c>
      <c r="C19" s="370"/>
      <c r="D19" s="370"/>
      <c r="E19" s="370"/>
      <c r="F19" s="370"/>
      <c r="G19" s="370"/>
      <c r="H19" s="370"/>
      <c r="I19" s="370"/>
      <c r="J19" s="370"/>
      <c r="K19" s="370"/>
      <c r="L19" s="371"/>
      <c r="M19" s="10"/>
      <c r="O19" s="106" t="s">
        <v>334</v>
      </c>
      <c r="P19" s="106" t="s">
        <v>335</v>
      </c>
    </row>
    <row r="20" spans="1:16" x14ac:dyDescent="0.25">
      <c r="B20" s="505" t="s">
        <v>12</v>
      </c>
      <c r="C20" s="506"/>
      <c r="D20" s="506"/>
      <c r="E20" s="506"/>
      <c r="F20" s="506"/>
      <c r="G20" s="506"/>
      <c r="H20" s="506"/>
      <c r="I20" s="506"/>
      <c r="J20" s="506"/>
      <c r="K20" s="506"/>
      <c r="L20" s="507"/>
      <c r="M20" s="10"/>
    </row>
    <row r="21" spans="1:16" x14ac:dyDescent="0.25">
      <c r="B21" s="16"/>
      <c r="C21" s="35"/>
      <c r="D21" s="35"/>
      <c r="E21" s="36"/>
      <c r="F21" s="36"/>
      <c r="G21" s="36"/>
      <c r="H21" s="36"/>
      <c r="I21" s="36"/>
      <c r="J21" s="36"/>
      <c r="K21" s="36"/>
      <c r="L21" s="17"/>
      <c r="M21" s="10"/>
    </row>
    <row r="22" spans="1:16" x14ac:dyDescent="0.25">
      <c r="B22" s="16"/>
      <c r="C22" s="35"/>
      <c r="D22" s="35"/>
      <c r="E22" s="36"/>
      <c r="F22" s="36"/>
      <c r="G22" s="36"/>
      <c r="H22" s="36"/>
      <c r="I22" s="36"/>
      <c r="J22" s="36"/>
      <c r="K22" s="36"/>
      <c r="L22" s="17"/>
      <c r="M22" s="10"/>
    </row>
    <row r="23" spans="1:16" ht="15.75" customHeight="1" x14ac:dyDescent="0.25">
      <c r="B23" s="366" t="str">
        <f>IF(Intro!$G$22="English",O23,P23)</f>
        <v xml:space="preserve">Indiquez les importations et les ventes de marchandises de votre entreprise de : </v>
      </c>
      <c r="C23" s="367"/>
      <c r="D23" s="367"/>
      <c r="E23" s="367"/>
      <c r="F23" s="367"/>
      <c r="G23" s="626" t="str">
        <f>IF(Intro!$G$22="English",Variables!B45,Variables!C45)</f>
        <v>Mexique</v>
      </c>
      <c r="H23" s="627"/>
      <c r="I23" s="628"/>
      <c r="J23" s="36"/>
      <c r="K23" s="36"/>
      <c r="L23" s="218"/>
      <c r="M23" s="10"/>
      <c r="O23" s="10" t="s">
        <v>286</v>
      </c>
      <c r="P23" s="10" t="s">
        <v>287</v>
      </c>
    </row>
    <row r="24" spans="1:16" x14ac:dyDescent="0.25">
      <c r="B24" s="135"/>
      <c r="C24" s="136"/>
      <c r="D24" s="136"/>
      <c r="E24" s="136"/>
      <c r="F24" s="136"/>
      <c r="G24" s="36"/>
      <c r="H24" s="36"/>
      <c r="I24" s="36"/>
      <c r="J24" s="36"/>
      <c r="K24" s="36"/>
      <c r="L24" s="17"/>
      <c r="M24" s="10"/>
    </row>
    <row r="25" spans="1:16" x14ac:dyDescent="0.25">
      <c r="B25" s="135"/>
      <c r="C25" s="136"/>
      <c r="D25" s="136"/>
      <c r="E25" s="136"/>
      <c r="F25" s="136"/>
      <c r="G25" s="555">
        <f>Variables!$B$6</f>
        <v>2023</v>
      </c>
      <c r="H25" s="555">
        <f>G25+1</f>
        <v>2024</v>
      </c>
      <c r="I25" s="555">
        <f>H25+1</f>
        <v>2025</v>
      </c>
      <c r="J25" s="36"/>
      <c r="K25" s="36"/>
      <c r="L25" s="72"/>
      <c r="M25" s="10"/>
      <c r="O25" s="18"/>
    </row>
    <row r="26" spans="1:16" x14ac:dyDescent="0.25">
      <c r="B26" s="121"/>
      <c r="C26" s="122"/>
      <c r="D26" s="122"/>
      <c r="E26" s="122"/>
      <c r="F26" s="122"/>
      <c r="G26" s="556"/>
      <c r="H26" s="556"/>
      <c r="I26" s="556"/>
      <c r="J26" s="36"/>
      <c r="K26" s="36"/>
      <c r="L26" s="72"/>
      <c r="M26" s="10"/>
      <c r="O26" s="18"/>
    </row>
    <row r="27" spans="1:16" s="171" customFormat="1" ht="14.25" customHeight="1" thickBot="1" x14ac:dyDescent="0.3">
      <c r="A27" s="32"/>
      <c r="B27" s="581" t="str">
        <f>IF(Intro!$G$22="English",O27,P27)</f>
        <v>Importations au Canada</v>
      </c>
      <c r="C27" s="582"/>
      <c r="D27" s="582"/>
      <c r="E27" s="582"/>
      <c r="F27" s="582"/>
      <c r="G27" s="582"/>
      <c r="H27" s="582"/>
      <c r="I27" s="625"/>
      <c r="J27" s="36"/>
      <c r="K27" s="36"/>
      <c r="L27" s="72"/>
      <c r="O27" s="26" t="s">
        <v>236</v>
      </c>
      <c r="P27" s="171" t="s">
        <v>237</v>
      </c>
    </row>
    <row r="28" spans="1:16" s="171" customFormat="1" ht="14.25" customHeight="1" thickBot="1" x14ac:dyDescent="0.3">
      <c r="A28" s="32"/>
      <c r="B28" s="581" t="str">
        <f>IF(Intro!$G$22="English",O28,P28)</f>
        <v>Unités réfrigérées</v>
      </c>
      <c r="C28" s="582"/>
      <c r="D28" s="582"/>
      <c r="E28" s="582"/>
      <c r="F28" s="582"/>
      <c r="G28" s="582"/>
      <c r="H28" s="582"/>
      <c r="I28" s="625"/>
      <c r="J28" s="36"/>
      <c r="K28" s="36"/>
      <c r="L28" s="72"/>
      <c r="O28" s="26" t="s">
        <v>468</v>
      </c>
      <c r="P28" s="171" t="s">
        <v>469</v>
      </c>
    </row>
    <row r="29" spans="1:16" s="171" customFormat="1" ht="14.25" customHeight="1" thickBot="1" x14ac:dyDescent="0.3">
      <c r="A29" s="32"/>
      <c r="B29" s="629" t="str">
        <f>IF(Intro!$G$22="English",O29,P29)</f>
        <v>Kits</v>
      </c>
      <c r="C29" s="630"/>
      <c r="D29" s="630"/>
      <c r="E29" s="630"/>
      <c r="F29" s="630"/>
      <c r="G29" s="630"/>
      <c r="H29" s="630"/>
      <c r="I29" s="631"/>
      <c r="J29" s="36"/>
      <c r="K29" s="36"/>
      <c r="L29" s="72"/>
      <c r="O29" s="26" t="s">
        <v>489</v>
      </c>
      <c r="P29" s="171" t="s">
        <v>489</v>
      </c>
    </row>
    <row r="30" spans="1:16" x14ac:dyDescent="0.25">
      <c r="B30" s="599" t="str">
        <f>IF(Intro!$G$22="English",O30,P30)</f>
        <v>Importations</v>
      </c>
      <c r="C30" s="600"/>
      <c r="D30" s="605" t="str">
        <f>IF(Intro!$G$22="English",Variables!$B$23,Variables!$C$23)</f>
        <v>unités</v>
      </c>
      <c r="E30" s="605"/>
      <c r="F30" s="605"/>
      <c r="G30" s="204"/>
      <c r="H30" s="204"/>
      <c r="I30" s="204"/>
      <c r="J30" s="36"/>
      <c r="K30" s="36"/>
      <c r="L30" s="72"/>
      <c r="M30" s="10"/>
      <c r="O30" s="10" t="s">
        <v>89</v>
      </c>
      <c r="P30" s="10" t="s">
        <v>169</v>
      </c>
    </row>
    <row r="31" spans="1:16" x14ac:dyDescent="0.25">
      <c r="B31" s="601"/>
      <c r="C31" s="602"/>
      <c r="D31" s="622" t="str">
        <f>IF(Intro!$G$22="English",O31,P31)</f>
        <v>valeur d'achat nette rendue (CAD)</v>
      </c>
      <c r="E31" s="622"/>
      <c r="F31" s="622"/>
      <c r="G31" s="137"/>
      <c r="H31" s="137"/>
      <c r="I31" s="137"/>
      <c r="J31" s="36"/>
      <c r="K31" s="36"/>
      <c r="L31" s="72"/>
      <c r="M31" s="10"/>
      <c r="O31" s="10" t="s">
        <v>344</v>
      </c>
      <c r="P31" s="10" t="s">
        <v>343</v>
      </c>
    </row>
    <row r="32" spans="1:16" x14ac:dyDescent="0.25">
      <c r="B32" s="603"/>
      <c r="C32" s="604"/>
      <c r="D32" s="606" t="str">
        <f>"$ / "&amp;IF(Intro!$G$22="English",Variables!$B$24,Variables!$C$24)</f>
        <v>$ / unité</v>
      </c>
      <c r="E32" s="606"/>
      <c r="F32" s="606"/>
      <c r="G32" s="203" t="str">
        <f>IF(G30=0,"-",G31/G30)</f>
        <v>-</v>
      </c>
      <c r="H32" s="203" t="str">
        <f>IF(H30=0,"-",H31/H30)</f>
        <v>-</v>
      </c>
      <c r="I32" s="203" t="str">
        <f t="shared" ref="I32" si="0">IF(I30=0,"-",I31/I30)</f>
        <v>-</v>
      </c>
      <c r="J32" s="36"/>
      <c r="K32" s="36"/>
      <c r="L32" s="72"/>
      <c r="M32" s="10"/>
    </row>
    <row r="33" spans="1:16" ht="15" customHeight="1" thickBot="1" x14ac:dyDescent="0.3">
      <c r="B33" s="629" t="str">
        <f>IF(Intro!$G$22="English",O33,P33)</f>
        <v>Carrosseries de camions entièrement assemblées</v>
      </c>
      <c r="C33" s="630"/>
      <c r="D33" s="630"/>
      <c r="E33" s="630"/>
      <c r="F33" s="630"/>
      <c r="G33" s="630"/>
      <c r="H33" s="630"/>
      <c r="I33" s="631"/>
      <c r="J33" s="36"/>
      <c r="K33" s="36"/>
      <c r="L33" s="72"/>
      <c r="M33" s="10"/>
      <c r="O33" s="10" t="s">
        <v>490</v>
      </c>
      <c r="P33" s="10" t="s">
        <v>493</v>
      </c>
    </row>
    <row r="34" spans="1:16" x14ac:dyDescent="0.25">
      <c r="B34" s="599" t="str">
        <f>IF(Intro!$G$22="English",O34,P34)</f>
        <v>Importations</v>
      </c>
      <c r="C34" s="600"/>
      <c r="D34" s="605" t="str">
        <f>IF(Intro!$G$22="English",Variables!$B$23,Variables!$C$23)</f>
        <v>unités</v>
      </c>
      <c r="E34" s="605"/>
      <c r="F34" s="605"/>
      <c r="G34" s="204"/>
      <c r="H34" s="204"/>
      <c r="I34" s="204"/>
      <c r="J34" s="36"/>
      <c r="K34" s="36"/>
      <c r="L34" s="72"/>
      <c r="M34" s="10"/>
      <c r="O34" s="10" t="s">
        <v>89</v>
      </c>
      <c r="P34" s="10" t="s">
        <v>169</v>
      </c>
    </row>
    <row r="35" spans="1:16" x14ac:dyDescent="0.25">
      <c r="B35" s="601"/>
      <c r="C35" s="602"/>
      <c r="D35" s="622" t="str">
        <f>IF(Intro!$G$22="English",O35,P35)</f>
        <v>valeur d'achat nette rendue (CAD)</v>
      </c>
      <c r="E35" s="622"/>
      <c r="F35" s="622"/>
      <c r="G35" s="137"/>
      <c r="H35" s="137"/>
      <c r="I35" s="137"/>
      <c r="J35" s="36"/>
      <c r="K35" s="36"/>
      <c r="L35" s="72"/>
      <c r="M35" s="10"/>
      <c r="O35" s="10" t="s">
        <v>344</v>
      </c>
      <c r="P35" s="10" t="s">
        <v>343</v>
      </c>
    </row>
    <row r="36" spans="1:16" x14ac:dyDescent="0.25">
      <c r="B36" s="603"/>
      <c r="C36" s="604"/>
      <c r="D36" s="606" t="str">
        <f>"$ / "&amp;IF(Intro!$G$22="English",Variables!$B$24,Variables!$C$24)</f>
        <v>$ / unité</v>
      </c>
      <c r="E36" s="606"/>
      <c r="F36" s="606"/>
      <c r="G36" s="203" t="str">
        <f>IF(G34=0,"-",G35/G34)</f>
        <v>-</v>
      </c>
      <c r="H36" s="203" t="str">
        <f>IF(H34=0,"-",H35/H34)</f>
        <v>-</v>
      </c>
      <c r="I36" s="203" t="str">
        <f t="shared" ref="I36" si="1">IF(I34=0,"-",I35/I34)</f>
        <v>-</v>
      </c>
      <c r="J36" s="36"/>
      <c r="K36" s="36"/>
      <c r="L36" s="72"/>
      <c r="M36" s="10"/>
    </row>
    <row r="37" spans="1:16" s="171" customFormat="1" ht="14.25" customHeight="1" thickBot="1" x14ac:dyDescent="0.3">
      <c r="A37" s="32"/>
      <c r="B37" s="581" t="str">
        <f>IF(Intro!$G$22="English",O37,P37)</f>
        <v>Unités fermées de fret sec</v>
      </c>
      <c r="C37" s="582"/>
      <c r="D37" s="582"/>
      <c r="E37" s="582"/>
      <c r="F37" s="582"/>
      <c r="G37" s="582"/>
      <c r="H37" s="582"/>
      <c r="I37" s="625"/>
      <c r="J37" s="36"/>
      <c r="K37" s="36"/>
      <c r="L37" s="72"/>
      <c r="O37" s="26" t="s">
        <v>470</v>
      </c>
      <c r="P37" s="171" t="s">
        <v>522</v>
      </c>
    </row>
    <row r="38" spans="1:16" s="171" customFormat="1" ht="14.25" customHeight="1" thickBot="1" x14ac:dyDescent="0.3">
      <c r="A38" s="32"/>
      <c r="B38" s="629" t="str">
        <f>IF(Intro!$G$22="English",O38,P38)</f>
        <v>Kits</v>
      </c>
      <c r="C38" s="630"/>
      <c r="D38" s="630"/>
      <c r="E38" s="630"/>
      <c r="F38" s="630"/>
      <c r="G38" s="630"/>
      <c r="H38" s="630"/>
      <c r="I38" s="631"/>
      <c r="J38" s="36"/>
      <c r="K38" s="36"/>
      <c r="L38" s="72"/>
      <c r="O38" s="26" t="s">
        <v>489</v>
      </c>
      <c r="P38" s="171" t="s">
        <v>489</v>
      </c>
    </row>
    <row r="39" spans="1:16" x14ac:dyDescent="0.25">
      <c r="B39" s="599" t="str">
        <f>IF(Intro!$G$22="English",O39,P39)</f>
        <v>Importations</v>
      </c>
      <c r="C39" s="600"/>
      <c r="D39" s="605" t="str">
        <f>IF(Intro!$G$22="English",Variables!$B$23,Variables!$C$23)</f>
        <v>unités</v>
      </c>
      <c r="E39" s="605"/>
      <c r="F39" s="605"/>
      <c r="G39" s="204"/>
      <c r="H39" s="204"/>
      <c r="I39" s="204"/>
      <c r="J39" s="36"/>
      <c r="K39" s="36"/>
      <c r="L39" s="72"/>
      <c r="M39" s="10"/>
      <c r="O39" s="10" t="s">
        <v>89</v>
      </c>
      <c r="P39" s="10" t="s">
        <v>169</v>
      </c>
    </row>
    <row r="40" spans="1:16" x14ac:dyDescent="0.25">
      <c r="B40" s="601"/>
      <c r="C40" s="602"/>
      <c r="D40" s="622" t="str">
        <f>IF(Intro!$G$22="English",O40,P40)</f>
        <v>valeur d'achat nette rendue (CAD)</v>
      </c>
      <c r="E40" s="622"/>
      <c r="F40" s="622"/>
      <c r="G40" s="137"/>
      <c r="H40" s="137"/>
      <c r="I40" s="137"/>
      <c r="J40" s="36"/>
      <c r="K40" s="36"/>
      <c r="L40" s="72"/>
      <c r="M40" s="10"/>
      <c r="O40" s="10" t="s">
        <v>344</v>
      </c>
      <c r="P40" s="10" t="s">
        <v>343</v>
      </c>
    </row>
    <row r="41" spans="1:16" x14ac:dyDescent="0.25">
      <c r="B41" s="603"/>
      <c r="C41" s="604"/>
      <c r="D41" s="606" t="str">
        <f>"$ / "&amp;IF(Intro!$G$22="English",Variables!$B$24,Variables!$C$24)</f>
        <v>$ / unité</v>
      </c>
      <c r="E41" s="606"/>
      <c r="F41" s="606"/>
      <c r="G41" s="203" t="str">
        <f>IF(G39=0,"-",G40/G39)</f>
        <v>-</v>
      </c>
      <c r="H41" s="203" t="str">
        <f>IF(H39=0,"-",H40/H39)</f>
        <v>-</v>
      </c>
      <c r="I41" s="203" t="str">
        <f t="shared" ref="I41" si="2">IF(I39=0,"-",I40/I39)</f>
        <v>-</v>
      </c>
      <c r="J41" s="36"/>
      <c r="K41" s="36"/>
      <c r="L41" s="72"/>
      <c r="M41" s="10"/>
    </row>
    <row r="42" spans="1:16" ht="15" customHeight="1" thickBot="1" x14ac:dyDescent="0.3">
      <c r="B42" s="629" t="str">
        <f>IF(Intro!$G$22="English",O42,P42)</f>
        <v>Carrosseries de camions entièrement assemblées</v>
      </c>
      <c r="C42" s="630"/>
      <c r="D42" s="630"/>
      <c r="E42" s="630"/>
      <c r="F42" s="630"/>
      <c r="G42" s="630"/>
      <c r="H42" s="630"/>
      <c r="I42" s="631"/>
      <c r="J42" s="36"/>
      <c r="K42" s="36"/>
      <c r="L42" s="72"/>
      <c r="M42" s="10"/>
      <c r="O42" s="10" t="s">
        <v>490</v>
      </c>
      <c r="P42" s="10" t="s">
        <v>493</v>
      </c>
    </row>
    <row r="43" spans="1:16" x14ac:dyDescent="0.25">
      <c r="B43" s="599" t="str">
        <f>IF(Intro!$G$22="English",O43,P43)</f>
        <v>Importations</v>
      </c>
      <c r="C43" s="600"/>
      <c r="D43" s="605" t="str">
        <f>IF(Intro!$G$22="English",Variables!$B$23,Variables!$C$23)</f>
        <v>unités</v>
      </c>
      <c r="E43" s="605"/>
      <c r="F43" s="605"/>
      <c r="G43" s="204"/>
      <c r="H43" s="204"/>
      <c r="I43" s="204"/>
      <c r="J43" s="36"/>
      <c r="K43" s="36"/>
      <c r="L43" s="72"/>
      <c r="M43" s="10"/>
      <c r="O43" s="10" t="s">
        <v>89</v>
      </c>
      <c r="P43" s="10" t="s">
        <v>169</v>
      </c>
    </row>
    <row r="44" spans="1:16" x14ac:dyDescent="0.25">
      <c r="B44" s="601"/>
      <c r="C44" s="602"/>
      <c r="D44" s="622" t="str">
        <f>IF(Intro!$G$22="English",O44,P44)</f>
        <v>valeur d'achat nette rendue (CAD)</v>
      </c>
      <c r="E44" s="622"/>
      <c r="F44" s="622"/>
      <c r="G44" s="137"/>
      <c r="H44" s="137"/>
      <c r="I44" s="137"/>
      <c r="J44" s="36"/>
      <c r="K44" s="36"/>
      <c r="L44" s="72"/>
      <c r="M44" s="10"/>
      <c r="O44" s="10" t="s">
        <v>344</v>
      </c>
      <c r="P44" s="10" t="s">
        <v>343</v>
      </c>
    </row>
    <row r="45" spans="1:16" x14ac:dyDescent="0.25">
      <c r="B45" s="603"/>
      <c r="C45" s="604"/>
      <c r="D45" s="606" t="str">
        <f>"$ / "&amp;IF(Intro!$G$22="English",Variables!$B$24,Variables!$C$24)</f>
        <v>$ / unité</v>
      </c>
      <c r="E45" s="606"/>
      <c r="F45" s="606"/>
      <c r="G45" s="203" t="str">
        <f>IF(G43=0,"-",G44/G43)</f>
        <v>-</v>
      </c>
      <c r="H45" s="203" t="str">
        <f>IF(H43=0,"-",H44/H43)</f>
        <v>-</v>
      </c>
      <c r="I45" s="203" t="str">
        <f t="shared" ref="I45" si="3">IF(I43=0,"-",I44/I43)</f>
        <v>-</v>
      </c>
      <c r="J45" s="36"/>
      <c r="K45" s="36"/>
      <c r="L45" s="72"/>
      <c r="M45" s="10"/>
    </row>
    <row r="46" spans="1:16" s="171" customFormat="1" ht="15" thickBot="1" x14ac:dyDescent="0.3">
      <c r="A46" s="32"/>
      <c r="B46" s="581" t="str">
        <f>IF(Intro!$G$22="English",O46,P46)</f>
        <v>Tout autre</v>
      </c>
      <c r="C46" s="582"/>
      <c r="D46" s="582"/>
      <c r="E46" s="582"/>
      <c r="F46" s="582"/>
      <c r="G46" s="582"/>
      <c r="H46" s="582"/>
      <c r="I46" s="625"/>
      <c r="J46" s="36"/>
      <c r="K46" s="36"/>
      <c r="L46" s="72"/>
      <c r="O46" s="26" t="s">
        <v>471</v>
      </c>
      <c r="P46" s="171" t="s">
        <v>472</v>
      </c>
    </row>
    <row r="47" spans="1:16" s="171" customFormat="1" ht="15" thickBot="1" x14ac:dyDescent="0.3">
      <c r="A47" s="32"/>
      <c r="B47" s="564" t="str">
        <f>IF(Intro!$G$22="English",O47,P47)</f>
        <v>Kits</v>
      </c>
      <c r="C47" s="565"/>
      <c r="D47" s="565"/>
      <c r="E47" s="565"/>
      <c r="F47" s="565"/>
      <c r="G47" s="565"/>
      <c r="H47" s="565"/>
      <c r="I47" s="566"/>
      <c r="J47" s="36"/>
      <c r="K47" s="36"/>
      <c r="L47" s="72"/>
      <c r="O47" s="26" t="s">
        <v>489</v>
      </c>
      <c r="P47" s="171" t="s">
        <v>489</v>
      </c>
    </row>
    <row r="48" spans="1:16" x14ac:dyDescent="0.25">
      <c r="B48" s="599" t="str">
        <f>IF(Intro!$G$22="English",O48,P48)</f>
        <v>Importations</v>
      </c>
      <c r="C48" s="600"/>
      <c r="D48" s="605" t="str">
        <f>IF(Intro!$G$22="English",Variables!$B$23,Variables!$C$23)</f>
        <v>unités</v>
      </c>
      <c r="E48" s="605"/>
      <c r="F48" s="605"/>
      <c r="G48" s="204"/>
      <c r="H48" s="204"/>
      <c r="I48" s="204"/>
      <c r="J48" s="36"/>
      <c r="K48" s="36"/>
      <c r="L48" s="72"/>
      <c r="M48" s="10"/>
      <c r="O48" s="10" t="s">
        <v>89</v>
      </c>
      <c r="P48" s="10" t="s">
        <v>169</v>
      </c>
    </row>
    <row r="49" spans="1:16" x14ac:dyDescent="0.25">
      <c r="B49" s="601"/>
      <c r="C49" s="602"/>
      <c r="D49" s="622" t="str">
        <f>IF(Intro!$G$22="English",O49,P49)</f>
        <v>valeur d'achat nette rendue (CAD)</v>
      </c>
      <c r="E49" s="622"/>
      <c r="F49" s="622"/>
      <c r="G49" s="137"/>
      <c r="H49" s="137"/>
      <c r="I49" s="137"/>
      <c r="J49" s="36"/>
      <c r="K49" s="36"/>
      <c r="L49" s="72"/>
      <c r="M49" s="10"/>
      <c r="O49" s="10" t="s">
        <v>344</v>
      </c>
      <c r="P49" s="10" t="s">
        <v>343</v>
      </c>
    </row>
    <row r="50" spans="1:16" x14ac:dyDescent="0.25">
      <c r="B50" s="603"/>
      <c r="C50" s="604"/>
      <c r="D50" s="606" t="str">
        <f>"$ / "&amp;IF(Intro!$G$22="English",Variables!$B$24,Variables!$C$24)</f>
        <v>$ / unité</v>
      </c>
      <c r="E50" s="606"/>
      <c r="F50" s="606"/>
      <c r="G50" s="203" t="str">
        <f>IF(G48=0,"-",G49/G48)</f>
        <v>-</v>
      </c>
      <c r="H50" s="203" t="str">
        <f>IF(H48=0,"-",H49/H48)</f>
        <v>-</v>
      </c>
      <c r="I50" s="203" t="str">
        <f t="shared" ref="I50" si="4">IF(I48=0,"-",I49/I48)</f>
        <v>-</v>
      </c>
      <c r="J50" s="36"/>
      <c r="K50" s="36"/>
      <c r="L50" s="72"/>
      <c r="M50" s="10"/>
    </row>
    <row r="51" spans="1:16" ht="15" customHeight="1" thickBot="1" x14ac:dyDescent="0.3">
      <c r="B51" s="629" t="str">
        <f>IF(Intro!$G$22="English",O51,P51)</f>
        <v>Carrosseries de camions entièrement assemblées</v>
      </c>
      <c r="C51" s="630"/>
      <c r="D51" s="630"/>
      <c r="E51" s="630"/>
      <c r="F51" s="630"/>
      <c r="G51" s="630"/>
      <c r="H51" s="630"/>
      <c r="I51" s="631"/>
      <c r="J51" s="36"/>
      <c r="K51" s="36"/>
      <c r="L51" s="72"/>
      <c r="M51" s="10"/>
      <c r="O51" s="10" t="s">
        <v>490</v>
      </c>
      <c r="P51" s="10" t="s">
        <v>493</v>
      </c>
    </row>
    <row r="52" spans="1:16" x14ac:dyDescent="0.25">
      <c r="B52" s="599" t="str">
        <f>IF(Intro!$G$22="English",O52,P52)</f>
        <v>Importations</v>
      </c>
      <c r="C52" s="600"/>
      <c r="D52" s="605" t="str">
        <f>IF(Intro!$G$22="English",Variables!$B$23,Variables!$C$23)</f>
        <v>unités</v>
      </c>
      <c r="E52" s="605"/>
      <c r="F52" s="605"/>
      <c r="G52" s="204"/>
      <c r="H52" s="204"/>
      <c r="I52" s="204"/>
      <c r="J52" s="36"/>
      <c r="K52" s="36"/>
      <c r="L52" s="72"/>
      <c r="M52" s="10"/>
      <c r="O52" s="10" t="s">
        <v>89</v>
      </c>
      <c r="P52" s="10" t="s">
        <v>169</v>
      </c>
    </row>
    <row r="53" spans="1:16" x14ac:dyDescent="0.25">
      <c r="B53" s="601"/>
      <c r="C53" s="602"/>
      <c r="D53" s="622" t="str">
        <f>IF(Intro!$G$22="English",O53,P53)</f>
        <v>valeur d'achat nette rendue (CAD)</v>
      </c>
      <c r="E53" s="622"/>
      <c r="F53" s="622"/>
      <c r="G53" s="137"/>
      <c r="H53" s="137"/>
      <c r="I53" s="137"/>
      <c r="J53" s="36"/>
      <c r="K53" s="36"/>
      <c r="L53" s="72"/>
      <c r="M53" s="10"/>
      <c r="O53" s="10" t="s">
        <v>344</v>
      </c>
      <c r="P53" s="10" t="s">
        <v>343</v>
      </c>
    </row>
    <row r="54" spans="1:16" x14ac:dyDescent="0.25">
      <c r="B54" s="601"/>
      <c r="C54" s="602"/>
      <c r="D54" s="622" t="str">
        <f>"$ / "&amp;IF(Intro!$G$22="English",Variables!$B$24,Variables!$C$24)</f>
        <v>$ / unité</v>
      </c>
      <c r="E54" s="622"/>
      <c r="F54" s="622"/>
      <c r="G54" s="158" t="str">
        <f>IF(G52=0,"-",G53/G52)</f>
        <v>-</v>
      </c>
      <c r="H54" s="158" t="str">
        <f>IF(H52=0,"-",H53/H52)</f>
        <v>-</v>
      </c>
      <c r="I54" s="158" t="str">
        <f t="shared" ref="I54" si="5">IF(I52=0,"-",I53/I52)</f>
        <v>-</v>
      </c>
      <c r="J54" s="36"/>
      <c r="K54" s="36"/>
      <c r="L54" s="72"/>
      <c r="M54" s="10"/>
    </row>
    <row r="55" spans="1:16" s="171" customFormat="1" ht="15" thickBot="1" x14ac:dyDescent="0.3">
      <c r="A55" s="32"/>
      <c r="B55" s="581" t="str">
        <f>IF(Intro!$G$22="English",O55,P55)</f>
        <v>Ventes au Canada</v>
      </c>
      <c r="C55" s="582"/>
      <c r="D55" s="582"/>
      <c r="E55" s="582"/>
      <c r="F55" s="582"/>
      <c r="G55" s="582"/>
      <c r="H55" s="582"/>
      <c r="I55" s="625"/>
      <c r="J55" s="36"/>
      <c r="K55" s="36"/>
      <c r="L55" s="72"/>
      <c r="O55" s="26" t="s">
        <v>238</v>
      </c>
      <c r="P55" s="171" t="s">
        <v>239</v>
      </c>
    </row>
    <row r="56" spans="1:16" s="171" customFormat="1" ht="14.25" customHeight="1" thickBot="1" x14ac:dyDescent="0.3">
      <c r="A56" s="32"/>
      <c r="B56" s="581" t="str">
        <f>IF(Intro!$G$22="English",O56,P56)</f>
        <v>Unités réfrigérées</v>
      </c>
      <c r="C56" s="582"/>
      <c r="D56" s="582"/>
      <c r="E56" s="582"/>
      <c r="F56" s="582"/>
      <c r="G56" s="582"/>
      <c r="H56" s="582"/>
      <c r="I56" s="625"/>
      <c r="J56" s="36"/>
      <c r="K56" s="36"/>
      <c r="L56" s="72"/>
      <c r="O56" s="26" t="s">
        <v>468</v>
      </c>
      <c r="P56" s="171" t="s">
        <v>469</v>
      </c>
    </row>
    <row r="57" spans="1:16" s="171" customFormat="1" ht="14.25" customHeight="1" thickBot="1" x14ac:dyDescent="0.3">
      <c r="A57" s="32"/>
      <c r="B57" s="629" t="str">
        <f>IF(Intro!$G$22="English",O57,P57)</f>
        <v>Kits</v>
      </c>
      <c r="C57" s="630"/>
      <c r="D57" s="630"/>
      <c r="E57" s="630"/>
      <c r="F57" s="630"/>
      <c r="G57" s="630"/>
      <c r="H57" s="630"/>
      <c r="I57" s="631"/>
      <c r="J57" s="36"/>
      <c r="K57" s="36"/>
      <c r="L57" s="72"/>
      <c r="O57" s="26" t="s">
        <v>489</v>
      </c>
      <c r="P57" s="171" t="s">
        <v>489</v>
      </c>
    </row>
    <row r="58" spans="1:16" x14ac:dyDescent="0.25">
      <c r="B58" s="433" t="str">
        <f>IF(Intro!$G$22="English",O58,P58)</f>
        <v>Ventes aux distributeurs/concessionnaires au Canada</v>
      </c>
      <c r="C58" s="434"/>
      <c r="D58" s="605" t="str">
        <f>D30</f>
        <v>unités</v>
      </c>
      <c r="E58" s="605"/>
      <c r="F58" s="605"/>
      <c r="G58" s="204"/>
      <c r="H58" s="204"/>
      <c r="I58" s="204"/>
      <c r="J58" s="36"/>
      <c r="K58" s="36"/>
      <c r="L58" s="72"/>
      <c r="M58" s="10"/>
      <c r="O58" s="10" t="str">
        <f>"Sales to "&amp;Variables!$B$26&amp;" in Canada"</f>
        <v>Sales to distributors/dealers in Canada</v>
      </c>
      <c r="P58" s="10" t="str">
        <f>"Ventes aux "&amp;Variables!$C$26&amp;" au Canada"</f>
        <v>Ventes aux distributeurs/concessionnaires au Canada</v>
      </c>
    </row>
    <row r="59" spans="1:16" x14ac:dyDescent="0.25">
      <c r="B59" s="403"/>
      <c r="C59" s="404"/>
      <c r="D59" s="622" t="str">
        <f>IF(Intro!$G$22="English",O59,P59)</f>
        <v>valeur de vente nette rendue (CAD)</v>
      </c>
      <c r="E59" s="622"/>
      <c r="F59" s="622"/>
      <c r="G59" s="137"/>
      <c r="H59" s="137"/>
      <c r="I59" s="137"/>
      <c r="J59" s="36"/>
      <c r="K59" s="36"/>
      <c r="L59" s="72"/>
      <c r="M59" s="10"/>
      <c r="O59" s="10" t="s">
        <v>346</v>
      </c>
      <c r="P59" s="10" t="s">
        <v>345</v>
      </c>
    </row>
    <row r="60" spans="1:16" ht="15" thickBot="1" x14ac:dyDescent="0.3">
      <c r="B60" s="592"/>
      <c r="C60" s="593"/>
      <c r="D60" s="623" t="str">
        <f>D32</f>
        <v>$ / unité</v>
      </c>
      <c r="E60" s="623"/>
      <c r="F60" s="623"/>
      <c r="G60" s="158" t="str">
        <f>IF(G58=0,"-",G59/G58)</f>
        <v>-</v>
      </c>
      <c r="H60" s="158" t="str">
        <f>IF(H58=0,"-",H59/H58)</f>
        <v>-</v>
      </c>
      <c r="I60" s="158" t="str">
        <f t="shared" ref="I60" si="6">IF(I58=0,"-",I59/I58)</f>
        <v>-</v>
      </c>
      <c r="J60" s="36"/>
      <c r="K60" s="36"/>
      <c r="L60" s="72"/>
      <c r="M60" s="10"/>
    </row>
    <row r="61" spans="1:16" x14ac:dyDescent="0.25">
      <c r="B61" s="594" t="str">
        <f>IF(Intro!$G$22="English",O61,P61)</f>
        <v>Ventes aux utilisateurs finals/opérateurs de grande flotte au Canada</v>
      </c>
      <c r="C61" s="595"/>
      <c r="D61" s="624" t="str">
        <f t="shared" ref="D61:D63" si="7">D58</f>
        <v>unités</v>
      </c>
      <c r="E61" s="624"/>
      <c r="F61" s="624"/>
      <c r="G61" s="137"/>
      <c r="H61" s="137"/>
      <c r="I61" s="137"/>
      <c r="J61" s="36"/>
      <c r="K61" s="36"/>
      <c r="L61" s="72"/>
      <c r="M61" s="10"/>
      <c r="O61" s="10" t="str">
        <f>"Sales to "&amp;Variables!$B$27&amp;" in Canada"</f>
        <v>Sales to end users/large fleet operators in Canada</v>
      </c>
      <c r="P61" s="10" t="str">
        <f>"Ventes aux "&amp;Variables!$C$27&amp;" au Canada"</f>
        <v>Ventes aux utilisateurs finals/opérateurs de grande flotte au Canada</v>
      </c>
    </row>
    <row r="62" spans="1:16" x14ac:dyDescent="0.25">
      <c r="B62" s="403"/>
      <c r="C62" s="404"/>
      <c r="D62" s="622" t="str">
        <f t="shared" si="7"/>
        <v>valeur de vente nette rendue (CAD)</v>
      </c>
      <c r="E62" s="622"/>
      <c r="F62" s="622"/>
      <c r="G62" s="137"/>
      <c r="H62" s="137"/>
      <c r="I62" s="137"/>
      <c r="J62" s="36"/>
      <c r="K62" s="36"/>
      <c r="L62" s="72"/>
      <c r="M62" s="10"/>
    </row>
    <row r="63" spans="1:16" ht="15" thickBot="1" x14ac:dyDescent="0.3">
      <c r="B63" s="592"/>
      <c r="C63" s="593"/>
      <c r="D63" s="623" t="str">
        <f t="shared" si="7"/>
        <v>$ / unité</v>
      </c>
      <c r="E63" s="623"/>
      <c r="F63" s="623"/>
      <c r="G63" s="158" t="str">
        <f>IF(G61=0,"-",G62/G61)</f>
        <v>-</v>
      </c>
      <c r="H63" s="158" t="str">
        <f>IF(H61=0,"-",H62/H61)</f>
        <v>-</v>
      </c>
      <c r="I63" s="158" t="str">
        <f t="shared" ref="I63" si="8">IF(I61=0,"-",I62/I61)</f>
        <v>-</v>
      </c>
      <c r="J63" s="36"/>
      <c r="K63" s="36"/>
      <c r="L63" s="72"/>
      <c r="M63" s="10"/>
    </row>
    <row r="64" spans="1:16" ht="14.25" customHeight="1" thickBot="1" x14ac:dyDescent="0.3">
      <c r="B64" s="629" t="str">
        <f>IF(Intro!$G$22="English",O64,P64)</f>
        <v>Carrosseries de camions entièrement assemblées</v>
      </c>
      <c r="C64" s="630"/>
      <c r="D64" s="630"/>
      <c r="E64" s="630"/>
      <c r="F64" s="630"/>
      <c r="G64" s="630"/>
      <c r="H64" s="630"/>
      <c r="I64" s="631"/>
      <c r="J64" s="36"/>
      <c r="K64" s="36"/>
      <c r="L64" s="72"/>
      <c r="M64" s="10"/>
      <c r="O64" s="10" t="s">
        <v>490</v>
      </c>
      <c r="P64" s="10" t="s">
        <v>493</v>
      </c>
    </row>
    <row r="65" spans="1:16" x14ac:dyDescent="0.25">
      <c r="B65" s="403" t="str">
        <f>IF(Intro!$G$22="English",O65,P65)</f>
        <v>Ventes aux distributeurs/concessionnaires au Canada</v>
      </c>
      <c r="C65" s="404"/>
      <c r="D65" s="622" t="str">
        <f>D58</f>
        <v>unités</v>
      </c>
      <c r="E65" s="622"/>
      <c r="F65" s="622"/>
      <c r="G65" s="137"/>
      <c r="H65" s="137"/>
      <c r="I65" s="137"/>
      <c r="J65" s="36"/>
      <c r="K65" s="36"/>
      <c r="L65" s="72"/>
      <c r="M65" s="10"/>
      <c r="O65" s="10" t="str">
        <f>"Sales to "&amp;Variables!$B$26&amp;" in Canada"</f>
        <v>Sales to distributors/dealers in Canada</v>
      </c>
      <c r="P65" s="10" t="str">
        <f>"Ventes aux "&amp;Variables!$C$26&amp;" au Canada"</f>
        <v>Ventes aux distributeurs/concessionnaires au Canada</v>
      </c>
    </row>
    <row r="66" spans="1:16" x14ac:dyDescent="0.25">
      <c r="B66" s="403"/>
      <c r="C66" s="404"/>
      <c r="D66" s="622" t="str">
        <f>IF(Intro!$G$22="English",O66,P66)</f>
        <v>valeur de vente nette rendue (CAD)</v>
      </c>
      <c r="E66" s="622"/>
      <c r="F66" s="622"/>
      <c r="G66" s="137"/>
      <c r="H66" s="137"/>
      <c r="I66" s="137"/>
      <c r="J66" s="36"/>
      <c r="K66" s="36"/>
      <c r="L66" s="72"/>
      <c r="M66" s="10"/>
      <c r="O66" s="10" t="s">
        <v>346</v>
      </c>
      <c r="P66" s="10" t="s">
        <v>345</v>
      </c>
    </row>
    <row r="67" spans="1:16" ht="15" thickBot="1" x14ac:dyDescent="0.3">
      <c r="B67" s="592"/>
      <c r="C67" s="593"/>
      <c r="D67" s="623" t="str">
        <f>D39</f>
        <v>unités</v>
      </c>
      <c r="E67" s="623"/>
      <c r="F67" s="623"/>
      <c r="G67" s="158" t="str">
        <f>IF(G65=0,"-",G66/G65)</f>
        <v>-</v>
      </c>
      <c r="H67" s="158" t="str">
        <f>IF(H65=0,"-",H66/H65)</f>
        <v>-</v>
      </c>
      <c r="I67" s="158" t="str">
        <f t="shared" ref="I67" si="9">IF(I65=0,"-",I66/I65)</f>
        <v>-</v>
      </c>
      <c r="J67" s="36"/>
      <c r="K67" s="36"/>
      <c r="L67" s="72"/>
      <c r="M67" s="10"/>
    </row>
    <row r="68" spans="1:16" x14ac:dyDescent="0.25">
      <c r="B68" s="594" t="str">
        <f>IF(Intro!$G$22="English",O68,P68)</f>
        <v>Ventes aux utilisateurs finals/opérateurs de grande flotte au Canada</v>
      </c>
      <c r="C68" s="595"/>
      <c r="D68" s="624" t="str">
        <f t="shared" ref="D68:D70" si="10">D65</f>
        <v>unités</v>
      </c>
      <c r="E68" s="624"/>
      <c r="F68" s="624"/>
      <c r="G68" s="137"/>
      <c r="H68" s="137"/>
      <c r="I68" s="137"/>
      <c r="J68" s="36"/>
      <c r="K68" s="36"/>
      <c r="L68" s="72"/>
      <c r="M68" s="10"/>
      <c r="O68" s="10" t="str">
        <f>"Sales to "&amp;Variables!$B$27&amp;" in Canada"</f>
        <v>Sales to end users/large fleet operators in Canada</v>
      </c>
      <c r="P68" s="10" t="str">
        <f>"Ventes aux "&amp;Variables!$C$27&amp;" au Canada"</f>
        <v>Ventes aux utilisateurs finals/opérateurs de grande flotte au Canada</v>
      </c>
    </row>
    <row r="69" spans="1:16" x14ac:dyDescent="0.25">
      <c r="B69" s="403"/>
      <c r="C69" s="404"/>
      <c r="D69" s="622" t="str">
        <f t="shared" si="10"/>
        <v>valeur de vente nette rendue (CAD)</v>
      </c>
      <c r="E69" s="622"/>
      <c r="F69" s="622"/>
      <c r="G69" s="137"/>
      <c r="H69" s="137"/>
      <c r="I69" s="137"/>
      <c r="J69" s="36"/>
      <c r="K69" s="36"/>
      <c r="L69" s="72"/>
      <c r="M69" s="10"/>
    </row>
    <row r="70" spans="1:16" x14ac:dyDescent="0.25">
      <c r="B70" s="429"/>
      <c r="C70" s="430"/>
      <c r="D70" s="606" t="str">
        <f t="shared" si="10"/>
        <v>unités</v>
      </c>
      <c r="E70" s="606"/>
      <c r="F70" s="606"/>
      <c r="G70" s="203" t="str">
        <f>IF(G68=0,"-",G69/G68)</f>
        <v>-</v>
      </c>
      <c r="H70" s="203" t="str">
        <f>IF(H68=0,"-",H69/H68)</f>
        <v>-</v>
      </c>
      <c r="I70" s="203" t="str">
        <f t="shared" ref="I70" si="11">IF(I68=0,"-",I69/I68)</f>
        <v>-</v>
      </c>
      <c r="J70" s="36"/>
      <c r="K70" s="36"/>
      <c r="L70" s="72"/>
      <c r="M70" s="10"/>
    </row>
    <row r="71" spans="1:16" s="171" customFormat="1" ht="14.25" customHeight="1" thickBot="1" x14ac:dyDescent="0.3">
      <c r="A71" s="32"/>
      <c r="B71" s="581" t="str">
        <f>IF(Intro!$G$22="English",O71,P71)</f>
        <v>Unités fermées de fret sec</v>
      </c>
      <c r="C71" s="582"/>
      <c r="D71" s="582"/>
      <c r="E71" s="582"/>
      <c r="F71" s="582"/>
      <c r="G71" s="582"/>
      <c r="H71" s="582"/>
      <c r="I71" s="625"/>
      <c r="J71" s="36"/>
      <c r="K71" s="36"/>
      <c r="L71" s="72"/>
      <c r="O71" s="26" t="s">
        <v>470</v>
      </c>
      <c r="P71" s="171" t="s">
        <v>522</v>
      </c>
    </row>
    <row r="72" spans="1:16" s="171" customFormat="1" ht="14.25" customHeight="1" thickBot="1" x14ac:dyDescent="0.3">
      <c r="A72" s="32"/>
      <c r="B72" s="629" t="str">
        <f>IF(Intro!$G$22="English",O72,P72)</f>
        <v>Kits</v>
      </c>
      <c r="C72" s="630"/>
      <c r="D72" s="630"/>
      <c r="E72" s="630"/>
      <c r="F72" s="630"/>
      <c r="G72" s="630"/>
      <c r="H72" s="630"/>
      <c r="I72" s="631"/>
      <c r="J72" s="36"/>
      <c r="K72" s="36"/>
      <c r="L72" s="72"/>
      <c r="O72" s="26" t="s">
        <v>489</v>
      </c>
      <c r="P72" s="171" t="s">
        <v>489</v>
      </c>
    </row>
    <row r="73" spans="1:16" x14ac:dyDescent="0.25">
      <c r="B73" s="433" t="str">
        <f>IF(Intro!$G$22="English",O73,P73)</f>
        <v>Ventes aux distributeurs/concessionnaires au Canada</v>
      </c>
      <c r="C73" s="434"/>
      <c r="D73" s="605" t="str">
        <f>D30</f>
        <v>unités</v>
      </c>
      <c r="E73" s="605"/>
      <c r="F73" s="605"/>
      <c r="G73" s="204"/>
      <c r="H73" s="204"/>
      <c r="I73" s="204"/>
      <c r="J73" s="36"/>
      <c r="K73" s="36"/>
      <c r="L73" s="72"/>
      <c r="M73" s="10"/>
      <c r="O73" s="10" t="str">
        <f>"Sales to "&amp;Variables!$B$26&amp;" in Canada"</f>
        <v>Sales to distributors/dealers in Canada</v>
      </c>
      <c r="P73" s="10" t="str">
        <f>"Ventes aux "&amp;Variables!$C$26&amp;" au Canada"</f>
        <v>Ventes aux distributeurs/concessionnaires au Canada</v>
      </c>
    </row>
    <row r="74" spans="1:16" x14ac:dyDescent="0.25">
      <c r="B74" s="403"/>
      <c r="C74" s="404"/>
      <c r="D74" s="622" t="str">
        <f>IF(Intro!$G$22="English",O74,P74)</f>
        <v>valeur de vente nette rendue (CAD)</v>
      </c>
      <c r="E74" s="622"/>
      <c r="F74" s="622"/>
      <c r="G74" s="137"/>
      <c r="H74" s="137"/>
      <c r="I74" s="137"/>
      <c r="J74" s="36"/>
      <c r="K74" s="36"/>
      <c r="L74" s="72"/>
      <c r="M74" s="10"/>
      <c r="O74" s="10" t="s">
        <v>346</v>
      </c>
      <c r="P74" s="10" t="s">
        <v>345</v>
      </c>
    </row>
    <row r="75" spans="1:16" ht="15" thickBot="1" x14ac:dyDescent="0.3">
      <c r="B75" s="592"/>
      <c r="C75" s="593"/>
      <c r="D75" s="623" t="str">
        <f>D60</f>
        <v>$ / unité</v>
      </c>
      <c r="E75" s="623"/>
      <c r="F75" s="623"/>
      <c r="G75" s="158" t="str">
        <f>IF(G73=0,"-",G74/G73)</f>
        <v>-</v>
      </c>
      <c r="H75" s="158" t="str">
        <f>IF(H73=0,"-",H74/H73)</f>
        <v>-</v>
      </c>
      <c r="I75" s="158" t="str">
        <f t="shared" ref="I75" si="12">IF(I73=0,"-",I74/I73)</f>
        <v>-</v>
      </c>
      <c r="J75" s="36"/>
      <c r="K75" s="36"/>
      <c r="L75" s="72"/>
      <c r="M75" s="10"/>
    </row>
    <row r="76" spans="1:16" x14ac:dyDescent="0.25">
      <c r="B76" s="594" t="str">
        <f>IF(Intro!$G$22="English",O76,P76)</f>
        <v>Ventes aux utilisateurs finals/opérateurs de grande flotte au Canada</v>
      </c>
      <c r="C76" s="595"/>
      <c r="D76" s="624" t="str">
        <f t="shared" ref="D76:D78" si="13">D73</f>
        <v>unités</v>
      </c>
      <c r="E76" s="624"/>
      <c r="F76" s="624"/>
      <c r="G76" s="137"/>
      <c r="H76" s="137"/>
      <c r="I76" s="137"/>
      <c r="J76" s="36"/>
      <c r="K76" s="36"/>
      <c r="L76" s="72"/>
      <c r="M76" s="10"/>
      <c r="O76" s="10" t="str">
        <f>"Sales to "&amp;Variables!$B$27&amp;" in Canada"</f>
        <v>Sales to end users/large fleet operators in Canada</v>
      </c>
      <c r="P76" s="10" t="str">
        <f>"Ventes aux "&amp;Variables!$C$27&amp;" au Canada"</f>
        <v>Ventes aux utilisateurs finals/opérateurs de grande flotte au Canada</v>
      </c>
    </row>
    <row r="77" spans="1:16" x14ac:dyDescent="0.25">
      <c r="B77" s="403"/>
      <c r="C77" s="404"/>
      <c r="D77" s="622" t="str">
        <f t="shared" si="13"/>
        <v>valeur de vente nette rendue (CAD)</v>
      </c>
      <c r="E77" s="622"/>
      <c r="F77" s="622"/>
      <c r="G77" s="137"/>
      <c r="H77" s="137"/>
      <c r="I77" s="137"/>
      <c r="J77" s="36"/>
      <c r="K77" s="36"/>
      <c r="L77" s="72"/>
      <c r="M77" s="10"/>
    </row>
    <row r="78" spans="1:16" ht="15" thickBot="1" x14ac:dyDescent="0.3">
      <c r="B78" s="592"/>
      <c r="C78" s="593"/>
      <c r="D78" s="623" t="str">
        <f t="shared" si="13"/>
        <v>$ / unité</v>
      </c>
      <c r="E78" s="623"/>
      <c r="F78" s="623"/>
      <c r="G78" s="158" t="str">
        <f>IF(G76=0,"-",G77/G76)</f>
        <v>-</v>
      </c>
      <c r="H78" s="158" t="str">
        <f>IF(H76=0,"-",H77/H76)</f>
        <v>-</v>
      </c>
      <c r="I78" s="158" t="str">
        <f t="shared" ref="I78" si="14">IF(I76=0,"-",I77/I76)</f>
        <v>-</v>
      </c>
      <c r="J78" s="36"/>
      <c r="K78" s="36"/>
      <c r="L78" s="72"/>
      <c r="M78" s="10"/>
    </row>
    <row r="79" spans="1:16" ht="14.25" customHeight="1" thickBot="1" x14ac:dyDescent="0.3">
      <c r="B79" s="629" t="str">
        <f>IF(Intro!$G$22="English",O79,P79)</f>
        <v>Carrosseries de camions entièrement assemblées</v>
      </c>
      <c r="C79" s="630"/>
      <c r="D79" s="630"/>
      <c r="E79" s="630"/>
      <c r="F79" s="630"/>
      <c r="G79" s="630"/>
      <c r="H79" s="630"/>
      <c r="I79" s="631"/>
      <c r="J79" s="36"/>
      <c r="K79" s="36"/>
      <c r="L79" s="72"/>
      <c r="M79" s="10"/>
      <c r="O79" s="10" t="s">
        <v>490</v>
      </c>
      <c r="P79" s="10" t="s">
        <v>493</v>
      </c>
    </row>
    <row r="80" spans="1:16" x14ac:dyDescent="0.25">
      <c r="B80" s="403" t="str">
        <f>IF(Intro!$G$22="English",O80,P80)</f>
        <v>Ventes aux distributeurs/concessionnaires au Canada</v>
      </c>
      <c r="C80" s="404"/>
      <c r="D80" s="622" t="str">
        <f>D73</f>
        <v>unités</v>
      </c>
      <c r="E80" s="622"/>
      <c r="F80" s="622"/>
      <c r="G80" s="137"/>
      <c r="H80" s="137"/>
      <c r="I80" s="137"/>
      <c r="J80" s="36"/>
      <c r="K80" s="36"/>
      <c r="L80" s="72"/>
      <c r="M80" s="10"/>
      <c r="O80" s="10" t="str">
        <f>"Sales to "&amp;Variables!$B$26&amp;" in Canada"</f>
        <v>Sales to distributors/dealers in Canada</v>
      </c>
      <c r="P80" s="10" t="str">
        <f>"Ventes aux "&amp;Variables!$C$26&amp;" au Canada"</f>
        <v>Ventes aux distributeurs/concessionnaires au Canada</v>
      </c>
    </row>
    <row r="81" spans="1:16" x14ac:dyDescent="0.25">
      <c r="B81" s="403"/>
      <c r="C81" s="404"/>
      <c r="D81" s="622" t="str">
        <f>IF(Intro!$G$22="English",O81,P81)</f>
        <v>valeur de vente nette rendue (CAD)</v>
      </c>
      <c r="E81" s="622"/>
      <c r="F81" s="622"/>
      <c r="G81" s="137"/>
      <c r="H81" s="137"/>
      <c r="I81" s="137"/>
      <c r="J81" s="36"/>
      <c r="K81" s="36"/>
      <c r="L81" s="72"/>
      <c r="M81" s="10"/>
      <c r="O81" s="10" t="s">
        <v>346</v>
      </c>
      <c r="P81" s="10" t="s">
        <v>345</v>
      </c>
    </row>
    <row r="82" spans="1:16" ht="15" thickBot="1" x14ac:dyDescent="0.3">
      <c r="B82" s="592"/>
      <c r="C82" s="593"/>
      <c r="D82" s="623" t="str">
        <f>D67</f>
        <v>unités</v>
      </c>
      <c r="E82" s="623"/>
      <c r="F82" s="623"/>
      <c r="G82" s="158" t="str">
        <f>IF(G80=0,"-",G81/G80)</f>
        <v>-</v>
      </c>
      <c r="H82" s="158" t="str">
        <f>IF(H80=0,"-",H81/H80)</f>
        <v>-</v>
      </c>
      <c r="I82" s="158" t="str">
        <f t="shared" ref="I82" si="15">IF(I80=0,"-",I81/I80)</f>
        <v>-</v>
      </c>
      <c r="J82" s="36"/>
      <c r="K82" s="36"/>
      <c r="L82" s="72"/>
      <c r="M82" s="10"/>
    </row>
    <row r="83" spans="1:16" x14ac:dyDescent="0.25">
      <c r="B83" s="594" t="str">
        <f>IF(Intro!$G$22="English",O83,P83)</f>
        <v>Ventes aux utilisateurs finals/opérateurs de grande flotte au Canada</v>
      </c>
      <c r="C83" s="595"/>
      <c r="D83" s="624" t="str">
        <f t="shared" ref="D83:D85" si="16">D80</f>
        <v>unités</v>
      </c>
      <c r="E83" s="624"/>
      <c r="F83" s="624"/>
      <c r="G83" s="137"/>
      <c r="H83" s="137"/>
      <c r="I83" s="137"/>
      <c r="J83" s="36"/>
      <c r="K83" s="36"/>
      <c r="L83" s="72"/>
      <c r="M83" s="10"/>
      <c r="O83" s="10" t="str">
        <f>"Sales to "&amp;Variables!$B$27&amp;" in Canada"</f>
        <v>Sales to end users/large fleet operators in Canada</v>
      </c>
      <c r="P83" s="10" t="str">
        <f>"Ventes aux "&amp;Variables!$C$27&amp;" au Canada"</f>
        <v>Ventes aux utilisateurs finals/opérateurs de grande flotte au Canada</v>
      </c>
    </row>
    <row r="84" spans="1:16" x14ac:dyDescent="0.25">
      <c r="B84" s="403"/>
      <c r="C84" s="404"/>
      <c r="D84" s="622" t="str">
        <f t="shared" si="16"/>
        <v>valeur de vente nette rendue (CAD)</v>
      </c>
      <c r="E84" s="622"/>
      <c r="F84" s="622"/>
      <c r="G84" s="137"/>
      <c r="H84" s="137"/>
      <c r="I84" s="137"/>
      <c r="J84" s="36"/>
      <c r="K84" s="36"/>
      <c r="L84" s="72"/>
      <c r="M84" s="10"/>
    </row>
    <row r="85" spans="1:16" x14ac:dyDescent="0.25">
      <c r="B85" s="429"/>
      <c r="C85" s="430"/>
      <c r="D85" s="606" t="str">
        <f t="shared" si="16"/>
        <v>unités</v>
      </c>
      <c r="E85" s="606"/>
      <c r="F85" s="606"/>
      <c r="G85" s="203" t="str">
        <f>IF(G83=0,"-",G84/G83)</f>
        <v>-</v>
      </c>
      <c r="H85" s="203" t="str">
        <f>IF(H83=0,"-",H84/H83)</f>
        <v>-</v>
      </c>
      <c r="I85" s="203" t="str">
        <f t="shared" ref="I85" si="17">IF(I83=0,"-",I84/I83)</f>
        <v>-</v>
      </c>
      <c r="J85" s="36"/>
      <c r="K85" s="36"/>
      <c r="L85" s="72"/>
      <c r="M85" s="10"/>
    </row>
    <row r="86" spans="1:16" s="171" customFormat="1" ht="15" thickBot="1" x14ac:dyDescent="0.3">
      <c r="A86" s="32"/>
      <c r="B86" s="581" t="str">
        <f>IF(Intro!$G$22="English",O86,P86)</f>
        <v>Tout autre</v>
      </c>
      <c r="C86" s="582"/>
      <c r="D86" s="582"/>
      <c r="E86" s="582"/>
      <c r="F86" s="582"/>
      <c r="G86" s="582"/>
      <c r="H86" s="582"/>
      <c r="I86" s="625"/>
      <c r="J86" s="36"/>
      <c r="K86" s="36"/>
      <c r="L86" s="72"/>
      <c r="O86" s="26" t="s">
        <v>471</v>
      </c>
      <c r="P86" s="171" t="s">
        <v>472</v>
      </c>
    </row>
    <row r="87" spans="1:16" s="171" customFormat="1" ht="15" thickBot="1" x14ac:dyDescent="0.3">
      <c r="A87" s="32"/>
      <c r="B87" s="629" t="str">
        <f>IF(Intro!$G$22="English",O87,P87)</f>
        <v>Kits</v>
      </c>
      <c r="C87" s="630"/>
      <c r="D87" s="630"/>
      <c r="E87" s="630"/>
      <c r="F87" s="630"/>
      <c r="G87" s="630"/>
      <c r="H87" s="630"/>
      <c r="I87" s="631"/>
      <c r="J87" s="36"/>
      <c r="K87" s="36"/>
      <c r="L87" s="72"/>
      <c r="O87" s="26" t="s">
        <v>489</v>
      </c>
      <c r="P87" s="171" t="s">
        <v>489</v>
      </c>
    </row>
    <row r="88" spans="1:16" x14ac:dyDescent="0.25">
      <c r="B88" s="433" t="str">
        <f>IF(Intro!$G$22="English",O88,P88)</f>
        <v>Ventes aux distributeurs/concessionnaires au Canada</v>
      </c>
      <c r="C88" s="434"/>
      <c r="D88" s="605" t="str">
        <f>D58</f>
        <v>unités</v>
      </c>
      <c r="E88" s="605"/>
      <c r="F88" s="605"/>
      <c r="G88" s="204"/>
      <c r="H88" s="204"/>
      <c r="I88" s="204"/>
      <c r="J88" s="36"/>
      <c r="K88" s="36"/>
      <c r="L88" s="72"/>
      <c r="M88" s="10"/>
      <c r="O88" s="10" t="str">
        <f>"Sales to "&amp;Variables!$B$26&amp;" in Canada"</f>
        <v>Sales to distributors/dealers in Canada</v>
      </c>
      <c r="P88" s="10" t="str">
        <f>"Ventes aux "&amp;Variables!$C$26&amp;" au Canada"</f>
        <v>Ventes aux distributeurs/concessionnaires au Canada</v>
      </c>
    </row>
    <row r="89" spans="1:16" x14ac:dyDescent="0.25">
      <c r="B89" s="403"/>
      <c r="C89" s="404"/>
      <c r="D89" s="622" t="str">
        <f>IF(Intro!$G$22="English",O89,P89)</f>
        <v>valeur de vente nette rendue (CAD)</v>
      </c>
      <c r="E89" s="622"/>
      <c r="F89" s="622"/>
      <c r="G89" s="137"/>
      <c r="H89" s="137"/>
      <c r="I89" s="137"/>
      <c r="J89" s="36"/>
      <c r="K89" s="36"/>
      <c r="L89" s="72"/>
      <c r="M89" s="10"/>
      <c r="O89" s="10" t="s">
        <v>346</v>
      </c>
      <c r="P89" s="10" t="s">
        <v>345</v>
      </c>
    </row>
    <row r="90" spans="1:16" ht="15" thickBot="1" x14ac:dyDescent="0.3">
      <c r="B90" s="592"/>
      <c r="C90" s="593"/>
      <c r="D90" s="623" t="str">
        <f>D60</f>
        <v>$ / unité</v>
      </c>
      <c r="E90" s="623"/>
      <c r="F90" s="623"/>
      <c r="G90" s="158" t="str">
        <f>IF(G88=0,"-",G89/G88)</f>
        <v>-</v>
      </c>
      <c r="H90" s="158" t="str">
        <f>IF(H88=0,"-",H89/H88)</f>
        <v>-</v>
      </c>
      <c r="I90" s="158" t="str">
        <f t="shared" ref="I90" si="18">IF(I88=0,"-",I89/I88)</f>
        <v>-</v>
      </c>
      <c r="J90" s="36"/>
      <c r="K90" s="36"/>
      <c r="L90" s="72"/>
      <c r="M90" s="10"/>
    </row>
    <row r="91" spans="1:16" x14ac:dyDescent="0.25">
      <c r="B91" s="594" t="str">
        <f>IF(Intro!$G$22="English",O91,P91)</f>
        <v>Ventes aux utilisateurs finals/opérateurs de grande flotte au Canada</v>
      </c>
      <c r="C91" s="595"/>
      <c r="D91" s="624" t="str">
        <f t="shared" ref="D91:D93" si="19">D88</f>
        <v>unités</v>
      </c>
      <c r="E91" s="624"/>
      <c r="F91" s="624"/>
      <c r="G91" s="137"/>
      <c r="H91" s="137"/>
      <c r="I91" s="137"/>
      <c r="J91" s="36"/>
      <c r="K91" s="36"/>
      <c r="L91" s="72"/>
      <c r="M91" s="10"/>
      <c r="O91" s="10" t="str">
        <f>"Sales to "&amp;Variables!$B$27&amp;" in Canada"</f>
        <v>Sales to end users/large fleet operators in Canada</v>
      </c>
      <c r="P91" s="10" t="str">
        <f>"Ventes aux "&amp;Variables!$C$27&amp;" au Canada"</f>
        <v>Ventes aux utilisateurs finals/opérateurs de grande flotte au Canada</v>
      </c>
    </row>
    <row r="92" spans="1:16" x14ac:dyDescent="0.25">
      <c r="B92" s="403"/>
      <c r="C92" s="404"/>
      <c r="D92" s="622" t="str">
        <f t="shared" si="19"/>
        <v>valeur de vente nette rendue (CAD)</v>
      </c>
      <c r="E92" s="622"/>
      <c r="F92" s="622"/>
      <c r="G92" s="137"/>
      <c r="H92" s="137"/>
      <c r="I92" s="137"/>
      <c r="J92" s="36"/>
      <c r="K92" s="36"/>
      <c r="L92" s="72"/>
      <c r="M92" s="10"/>
    </row>
    <row r="93" spans="1:16" x14ac:dyDescent="0.25">
      <c r="B93" s="429"/>
      <c r="C93" s="430"/>
      <c r="D93" s="606" t="str">
        <f t="shared" si="19"/>
        <v>$ / unité</v>
      </c>
      <c r="E93" s="606"/>
      <c r="F93" s="606"/>
      <c r="G93" s="203" t="str">
        <f>IF(G91=0,"-",G92/G91)</f>
        <v>-</v>
      </c>
      <c r="H93" s="203" t="str">
        <f>IF(H91=0,"-",H92/H91)</f>
        <v>-</v>
      </c>
      <c r="I93" s="203" t="str">
        <f t="shared" ref="I93" si="20">IF(I91=0,"-",I92/I91)</f>
        <v>-</v>
      </c>
      <c r="J93" s="36"/>
      <c r="K93" s="36"/>
      <c r="L93" s="72"/>
      <c r="M93" s="10"/>
    </row>
    <row r="94" spans="1:16" ht="15" customHeight="1" thickBot="1" x14ac:dyDescent="0.3">
      <c r="B94" s="629" t="str">
        <f>IF(Intro!$G$22="English",O94,P94)</f>
        <v>Carrosseries de camions entièrement assemblées</v>
      </c>
      <c r="C94" s="630"/>
      <c r="D94" s="630"/>
      <c r="E94" s="630"/>
      <c r="F94" s="630"/>
      <c r="G94" s="630"/>
      <c r="H94" s="630"/>
      <c r="I94" s="631"/>
      <c r="J94" s="36"/>
      <c r="K94" s="36"/>
      <c r="L94" s="72"/>
      <c r="M94" s="10"/>
      <c r="O94" s="10" t="s">
        <v>490</v>
      </c>
      <c r="P94" s="10" t="s">
        <v>493</v>
      </c>
    </row>
    <row r="95" spans="1:16" x14ac:dyDescent="0.25">
      <c r="B95" s="433" t="str">
        <f>IF(Intro!$G$22="English",O95,P95)</f>
        <v>Ventes aux distributeurs/concessionnaires au Canada</v>
      </c>
      <c r="C95" s="434"/>
      <c r="D95" s="605" t="str">
        <f>D88</f>
        <v>unités</v>
      </c>
      <c r="E95" s="605"/>
      <c r="F95" s="605"/>
      <c r="G95" s="204"/>
      <c r="H95" s="204"/>
      <c r="I95" s="204"/>
      <c r="J95" s="36"/>
      <c r="K95" s="36"/>
      <c r="L95" s="72"/>
      <c r="M95" s="10"/>
      <c r="O95" s="10" t="str">
        <f>"Sales to "&amp;Variables!$B$26&amp;" in Canada"</f>
        <v>Sales to distributors/dealers in Canada</v>
      </c>
      <c r="P95" s="10" t="str">
        <f>"Ventes aux "&amp;Variables!$C$26&amp;" au Canada"</f>
        <v>Ventes aux distributeurs/concessionnaires au Canada</v>
      </c>
    </row>
    <row r="96" spans="1:16" x14ac:dyDescent="0.25">
      <c r="B96" s="403"/>
      <c r="C96" s="404"/>
      <c r="D96" s="622" t="str">
        <f>IF(Intro!$G$22="English",O96,P96)</f>
        <v>valeur de vente nette rendue (CAD)</v>
      </c>
      <c r="E96" s="622"/>
      <c r="F96" s="622"/>
      <c r="G96" s="137"/>
      <c r="H96" s="137"/>
      <c r="I96" s="137"/>
      <c r="J96" s="36"/>
      <c r="K96" s="36"/>
      <c r="L96" s="72"/>
      <c r="M96" s="10"/>
      <c r="O96" s="10" t="s">
        <v>346</v>
      </c>
      <c r="P96" s="10" t="s">
        <v>345</v>
      </c>
    </row>
    <row r="97" spans="1:16" ht="15" thickBot="1" x14ac:dyDescent="0.3">
      <c r="B97" s="592"/>
      <c r="C97" s="593"/>
      <c r="D97" s="623" t="str">
        <f>D67</f>
        <v>unités</v>
      </c>
      <c r="E97" s="623"/>
      <c r="F97" s="623"/>
      <c r="G97" s="158" t="str">
        <f>IF(G95=0,"-",G96/G95)</f>
        <v>-</v>
      </c>
      <c r="H97" s="158" t="str">
        <f>IF(H95=0,"-",H96/H95)</f>
        <v>-</v>
      </c>
      <c r="I97" s="158" t="str">
        <f t="shared" ref="I97" si="21">IF(I95=0,"-",I96/I95)</f>
        <v>-</v>
      </c>
      <c r="J97" s="36"/>
      <c r="K97" s="36"/>
      <c r="L97" s="72"/>
      <c r="M97" s="10"/>
    </row>
    <row r="98" spans="1:16" x14ac:dyDescent="0.25">
      <c r="B98" s="403" t="str">
        <f>IF(Intro!$G$22="English",O98,P98)</f>
        <v>Ventes aux utilisateurs finals/opérateurs de grande flotte au Canada</v>
      </c>
      <c r="C98" s="404"/>
      <c r="D98" s="622" t="str">
        <f>D91</f>
        <v>unités</v>
      </c>
      <c r="E98" s="622"/>
      <c r="F98" s="622"/>
      <c r="G98" s="137"/>
      <c r="H98" s="137"/>
      <c r="I98" s="137"/>
      <c r="J98" s="36"/>
      <c r="K98" s="36"/>
      <c r="L98" s="72"/>
      <c r="M98" s="10"/>
      <c r="O98" s="10" t="str">
        <f>"Sales to "&amp;Variables!$B$27&amp;" in Canada"</f>
        <v>Sales to end users/large fleet operators in Canada</v>
      </c>
      <c r="P98" s="10" t="str">
        <f>"Ventes aux "&amp;Variables!$C$27&amp;" au Canada"</f>
        <v>Ventes aux utilisateurs finals/opérateurs de grande flotte au Canada</v>
      </c>
    </row>
    <row r="99" spans="1:16" x14ac:dyDescent="0.25">
      <c r="B99" s="403"/>
      <c r="C99" s="404"/>
      <c r="D99" s="622" t="str">
        <f>IF(Intro!$G$22="English",O99,P99)</f>
        <v>valeur de vente nette rendue (CAD)</v>
      </c>
      <c r="E99" s="622"/>
      <c r="F99" s="622"/>
      <c r="G99" s="137"/>
      <c r="H99" s="137"/>
      <c r="I99" s="137"/>
      <c r="J99" s="36"/>
      <c r="K99" s="36"/>
      <c r="L99" s="72"/>
      <c r="M99" s="10"/>
      <c r="O99" s="10" t="s">
        <v>346</v>
      </c>
      <c r="P99" s="10" t="s">
        <v>345</v>
      </c>
    </row>
    <row r="100" spans="1:16" ht="15" thickBot="1" x14ac:dyDescent="0.3">
      <c r="B100" s="592"/>
      <c r="C100" s="593"/>
      <c r="D100" s="623" t="str">
        <f>D70</f>
        <v>unités</v>
      </c>
      <c r="E100" s="623"/>
      <c r="F100" s="623"/>
      <c r="G100" s="158" t="str">
        <f>IF(G98=0,"-",G99/G98)</f>
        <v>-</v>
      </c>
      <c r="H100" s="158" t="str">
        <f>IF(H98=0,"-",H99/H98)</f>
        <v>-</v>
      </c>
      <c r="I100" s="158" t="str">
        <f t="shared" ref="I100" si="22">IF(I98=0,"-",I99/I98)</f>
        <v>-</v>
      </c>
      <c r="J100" s="36"/>
      <c r="K100" s="36"/>
      <c r="L100" s="72"/>
      <c r="M100" s="10"/>
    </row>
    <row r="101" spans="1:16" x14ac:dyDescent="0.25">
      <c r="B101" s="478" t="str">
        <f>IF(Intro!$G$22="English",O101,P101)</f>
        <v>Ventes totales au Canada</v>
      </c>
      <c r="C101" s="479"/>
      <c r="D101" s="620" t="str">
        <f>D61</f>
        <v>unités</v>
      </c>
      <c r="E101" s="620"/>
      <c r="F101" s="620"/>
      <c r="G101" s="138">
        <f>G58+G61++G65+G68+G73+G76+G80+G83+G88+G91+G95+G98</f>
        <v>0</v>
      </c>
      <c r="H101" s="138">
        <f t="shared" ref="H101:I102" si="23">H58+H61++H65+H68+H73+H76+H80+H83+H88+H91+H95+H98</f>
        <v>0</v>
      </c>
      <c r="I101" s="138">
        <f t="shared" si="23"/>
        <v>0</v>
      </c>
      <c r="J101" s="36"/>
      <c r="K101" s="36"/>
      <c r="L101" s="72"/>
      <c r="M101" s="10"/>
      <c r="O101" s="10" t="s">
        <v>347</v>
      </c>
      <c r="P101" s="10" t="s">
        <v>348</v>
      </c>
    </row>
    <row r="102" spans="1:16" x14ac:dyDescent="0.25">
      <c r="B102" s="467"/>
      <c r="C102" s="468"/>
      <c r="D102" s="621" t="str">
        <f>D62</f>
        <v>valeur de vente nette rendue (CAD)</v>
      </c>
      <c r="E102" s="621"/>
      <c r="F102" s="621"/>
      <c r="G102" s="138">
        <f>G59+G62++G66+G69+G74+G77+G81+G84+G89+G92+G96+G99</f>
        <v>0</v>
      </c>
      <c r="H102" s="138">
        <f t="shared" si="23"/>
        <v>0</v>
      </c>
      <c r="I102" s="138">
        <f t="shared" si="23"/>
        <v>0</v>
      </c>
      <c r="J102" s="36"/>
      <c r="K102" s="36"/>
      <c r="L102" s="72"/>
      <c r="M102" s="10"/>
    </row>
    <row r="103" spans="1:16" x14ac:dyDescent="0.25">
      <c r="B103" s="467"/>
      <c r="C103" s="468"/>
      <c r="D103" s="621" t="str">
        <f>D63</f>
        <v>$ / unité</v>
      </c>
      <c r="E103" s="621"/>
      <c r="F103" s="621"/>
      <c r="G103" s="158" t="str">
        <f>IF(G101=0,"-",G102/G101)</f>
        <v>-</v>
      </c>
      <c r="H103" s="158" t="str">
        <f>IF(H101=0,"-",H102/H101)</f>
        <v>-</v>
      </c>
      <c r="I103" s="158" t="str">
        <f>IF(I101=0,"-",I102/I101)</f>
        <v>-</v>
      </c>
      <c r="J103" s="36"/>
      <c r="K103" s="36"/>
      <c r="L103" s="72"/>
      <c r="M103" s="10"/>
    </row>
    <row r="104" spans="1:16" x14ac:dyDescent="0.25">
      <c r="B104" s="73"/>
      <c r="C104" s="85"/>
      <c r="D104" s="85"/>
      <c r="E104" s="85"/>
      <c r="F104" s="85"/>
      <c r="G104" s="85"/>
      <c r="H104" s="85"/>
      <c r="I104" s="85"/>
      <c r="J104" s="85"/>
      <c r="K104" s="85"/>
      <c r="L104" s="86"/>
      <c r="M104" s="10"/>
    </row>
    <row r="105" spans="1:16" s="171" customFormat="1" x14ac:dyDescent="0.25">
      <c r="A105" s="7"/>
      <c r="B105" s="172"/>
      <c r="C105" s="172"/>
      <c r="D105" s="92"/>
      <c r="E105" s="93"/>
      <c r="F105" s="93"/>
      <c r="G105" s="93"/>
      <c r="H105" s="93"/>
      <c r="I105" s="93"/>
      <c r="J105" s="93"/>
      <c r="K105" s="93"/>
      <c r="L105" s="93"/>
      <c r="M105" s="74"/>
    </row>
    <row r="106" spans="1:16" x14ac:dyDescent="0.25">
      <c r="B106" s="369" t="str">
        <f>IF(Intro!$G$22="English",O106,P106)</f>
        <v>VENTES AU CANADA D'IMPORTATIONS À VOS CINQ PLUS IMPORTANTS CLIENTS</v>
      </c>
      <c r="C106" s="370"/>
      <c r="D106" s="370"/>
      <c r="E106" s="370"/>
      <c r="F106" s="370"/>
      <c r="G106" s="370"/>
      <c r="H106" s="370"/>
      <c r="I106" s="370"/>
      <c r="J106" s="370"/>
      <c r="K106" s="370"/>
      <c r="L106" s="371"/>
      <c r="M106" s="10"/>
      <c r="O106" s="106" t="s">
        <v>336</v>
      </c>
      <c r="P106" s="106" t="s">
        <v>398</v>
      </c>
    </row>
    <row r="107" spans="1:16" s="171" customFormat="1" x14ac:dyDescent="0.25">
      <c r="A107" s="7"/>
      <c r="B107" s="505" t="s">
        <v>15</v>
      </c>
      <c r="C107" s="506"/>
      <c r="D107" s="506"/>
      <c r="E107" s="506"/>
      <c r="F107" s="506"/>
      <c r="G107" s="506"/>
      <c r="H107" s="506"/>
      <c r="I107" s="506"/>
      <c r="J107" s="506"/>
      <c r="K107" s="506"/>
      <c r="L107" s="507"/>
      <c r="M107" s="74"/>
      <c r="O107" s="10"/>
    </row>
    <row r="108" spans="1:16" x14ac:dyDescent="0.25">
      <c r="B108" s="16"/>
      <c r="C108" s="35"/>
      <c r="D108" s="35"/>
      <c r="E108" s="36"/>
      <c r="F108" s="36"/>
      <c r="G108" s="36"/>
      <c r="H108" s="36"/>
      <c r="I108" s="36"/>
      <c r="J108" s="36"/>
      <c r="K108" s="36"/>
      <c r="L108" s="17"/>
      <c r="M108" s="10"/>
    </row>
    <row r="109" spans="1:16" x14ac:dyDescent="0.25">
      <c r="B109" s="366" t="str">
        <f>IF(Intro!$G$22="English",O109,P109)</f>
        <v>Déclarez le volume et la valeur des ventes d'importations au Canada pour chaque compte indiqué ci-dessous :</v>
      </c>
      <c r="C109" s="367"/>
      <c r="D109" s="367"/>
      <c r="E109" s="367"/>
      <c r="F109" s="367"/>
      <c r="G109" s="367"/>
      <c r="H109" s="367"/>
      <c r="I109" s="367"/>
      <c r="J109" s="367"/>
      <c r="K109" s="367"/>
      <c r="L109" s="368"/>
      <c r="M109" s="10"/>
      <c r="O109" s="18" t="s">
        <v>171</v>
      </c>
      <c r="P109" s="10" t="s">
        <v>172</v>
      </c>
    </row>
    <row r="110" spans="1:16" x14ac:dyDescent="0.25">
      <c r="B110" s="366" t="str">
        <f>Pro!B22</f>
        <v>Note - Ne répondez à cette question que si votre entreprise a vendu les marchandises du 1er janvier 2023 au 31 décembre 2025.</v>
      </c>
      <c r="C110" s="367"/>
      <c r="D110" s="367"/>
      <c r="E110" s="367"/>
      <c r="F110" s="367"/>
      <c r="G110" s="367"/>
      <c r="H110" s="367"/>
      <c r="I110" s="367"/>
      <c r="J110" s="367"/>
      <c r="K110" s="367"/>
      <c r="L110" s="368"/>
      <c r="M110" s="10"/>
      <c r="O110" s="18"/>
    </row>
    <row r="111" spans="1:16" x14ac:dyDescent="0.25">
      <c r="B111" s="216"/>
      <c r="C111" s="217"/>
      <c r="D111" s="35"/>
      <c r="E111" s="36"/>
      <c r="F111" s="36"/>
      <c r="G111" s="36"/>
      <c r="H111" s="36"/>
      <c r="I111" s="36"/>
      <c r="J111" s="36"/>
      <c r="K111" s="36"/>
      <c r="L111" s="17"/>
      <c r="M111" s="10"/>
      <c r="O111" s="18"/>
    </row>
    <row r="112" spans="1:16" x14ac:dyDescent="0.25">
      <c r="B112" s="617"/>
      <c r="C112" s="618"/>
      <c r="D112" s="619"/>
      <c r="E112" s="219" t="str">
        <f>IF(Intro!$G$22="English","Q","T")&amp;IF(MID(F112,2,1)&lt;&gt;"1",MID(F112,2,1)-1&amp;" - "&amp;MID(F112,6,4),"4 - "&amp;MID(F112,6,4)-1)</f>
        <v>T1 - 2024</v>
      </c>
      <c r="F112" s="219" t="str">
        <f>IF(Intro!$G$22="English","Q","T")&amp;IF(MID(G112,2,1)&lt;&gt;"1",MID(G112,2,1)-1&amp;" - "&amp;MID(G112,6,4),"4 - "&amp;MID(G112,6,4)-1)</f>
        <v>T2 - 2024</v>
      </c>
      <c r="G112" s="219" t="str">
        <f>IF(Intro!$G$22="English","Q","T")&amp;IF(MID(H112,2,1)&lt;&gt;"1",MID(H112,2,1)-1&amp;" - "&amp;MID(H112,6,4),"4 - "&amp;MID(H112,6,4)-1)</f>
        <v>T3 - 2024</v>
      </c>
      <c r="H112" s="219" t="str">
        <f>IF(Intro!$G$22="English","Q","T")&amp;IF(MID(I112,2,1)&lt;&gt;"1",MID(I112,2,1)-1&amp;" - "&amp;MID(I112,6,4),"4 - "&amp;MID(I112,6,4)-1)</f>
        <v>T4 - 2024</v>
      </c>
      <c r="I112" s="219" t="str">
        <f>IF(Intro!$G$22="English","Q","T")&amp;IF(MID(J112,2,1)&lt;&gt;"1",MID(J112,2,1)-1&amp;" - "&amp;MID(J112,6,4),"4 - "&amp;MID(J112,6,4)-1)</f>
        <v>T1 - 2025</v>
      </c>
      <c r="J112" s="219" t="str">
        <f>IF(Intro!$G$22="English","Q","T")&amp;IF(MID(K112,2,1)&lt;&gt;"1",MID(K112,2,1)-1&amp;" - "&amp;MID(K112,6,4),"4 - "&amp;MID(K112,6,4)-1)</f>
        <v>T2 - 2025</v>
      </c>
      <c r="K112" s="219" t="str">
        <f>IF(Intro!$G$22="English","Q","T")&amp;IF(MID(L112,2,1)&lt;&gt;"1",MID(L112,2,1)-1&amp;" - "&amp;MID(L112,6,4),"4 - "&amp;MID(L112,6,4)-1)</f>
        <v>T3 - 2025</v>
      </c>
      <c r="L112" s="220" t="str">
        <f>IF(Intro!$G$22="English",Variables!B29&amp;" - ",Variables!C29&amp;" - ")&amp;Variables!B8</f>
        <v>T4 - 2025</v>
      </c>
      <c r="M112" s="10"/>
      <c r="O112" s="18"/>
    </row>
    <row r="113" spans="2:16" x14ac:dyDescent="0.25">
      <c r="B113" s="596" t="str">
        <f>IF(Intro!$G$22="English",O114,P114)</f>
        <v xml:space="preserve">Client 1 - </v>
      </c>
      <c r="C113" s="597"/>
      <c r="D113" s="597"/>
      <c r="E113" s="597"/>
      <c r="F113" s="597"/>
      <c r="G113" s="597"/>
      <c r="H113" s="597"/>
      <c r="I113" s="597"/>
      <c r="J113" s="597"/>
      <c r="K113" s="597"/>
      <c r="L113" s="598"/>
      <c r="M113" s="10"/>
      <c r="O113" s="18"/>
    </row>
    <row r="114" spans="2:16" x14ac:dyDescent="0.25">
      <c r="B114" s="591" t="str">
        <f>D$58</f>
        <v>unités</v>
      </c>
      <c r="C114" s="589"/>
      <c r="D114" s="589"/>
      <c r="E114" s="140"/>
      <c r="F114" s="140"/>
      <c r="G114" s="140"/>
      <c r="H114" s="140"/>
      <c r="I114" s="140"/>
      <c r="J114" s="140"/>
      <c r="K114" s="140"/>
      <c r="L114" s="141"/>
      <c r="M114" s="10"/>
      <c r="O114" s="10" t="str">
        <f>"Account 1 - "&amp;Pro!C105</f>
        <v xml:space="preserve">Account 1 - </v>
      </c>
      <c r="P114" s="10" t="str">
        <f>"Client 1 - "&amp;Pro!C105</f>
        <v xml:space="preserve">Client 1 - </v>
      </c>
    </row>
    <row r="115" spans="2:16" x14ac:dyDescent="0.25">
      <c r="B115" s="591" t="str">
        <f>D$59</f>
        <v>valeur de vente nette rendue (CAD)</v>
      </c>
      <c r="C115" s="589"/>
      <c r="D115" s="589"/>
      <c r="E115" s="140"/>
      <c r="F115" s="140"/>
      <c r="G115" s="140"/>
      <c r="H115" s="140"/>
      <c r="I115" s="140"/>
      <c r="J115" s="140"/>
      <c r="K115" s="140"/>
      <c r="L115" s="141"/>
      <c r="M115" s="10"/>
    </row>
    <row r="116" spans="2:16" x14ac:dyDescent="0.25">
      <c r="B116" s="591" t="str">
        <f>D$60</f>
        <v>$ / unité</v>
      </c>
      <c r="C116" s="589"/>
      <c r="D116" s="589"/>
      <c r="E116" s="159" t="str">
        <f>IF(E114=0,"-",E115/E114)</f>
        <v>-</v>
      </c>
      <c r="F116" s="159" t="str">
        <f t="shared" ref="F116:L116" si="24">IF(F114=0,"-",F115/F114)</f>
        <v>-</v>
      </c>
      <c r="G116" s="159" t="str">
        <f t="shared" si="24"/>
        <v>-</v>
      </c>
      <c r="H116" s="159" t="str">
        <f t="shared" si="24"/>
        <v>-</v>
      </c>
      <c r="I116" s="159" t="str">
        <f t="shared" si="24"/>
        <v>-</v>
      </c>
      <c r="J116" s="159" t="str">
        <f t="shared" si="24"/>
        <v>-</v>
      </c>
      <c r="K116" s="159" t="str">
        <f t="shared" si="24"/>
        <v>-</v>
      </c>
      <c r="L116" s="160" t="str">
        <f t="shared" si="24"/>
        <v>-</v>
      </c>
      <c r="M116" s="10"/>
    </row>
    <row r="117" spans="2:16" x14ac:dyDescent="0.25">
      <c r="B117" s="596" t="str">
        <f>IF(Intro!$G$22="English",O118,P118)</f>
        <v xml:space="preserve">Client 2 - </v>
      </c>
      <c r="C117" s="597"/>
      <c r="D117" s="597"/>
      <c r="E117" s="597"/>
      <c r="F117" s="597"/>
      <c r="G117" s="597"/>
      <c r="H117" s="597"/>
      <c r="I117" s="597"/>
      <c r="J117" s="597"/>
      <c r="K117" s="597"/>
      <c r="L117" s="598"/>
      <c r="M117" s="10"/>
    </row>
    <row r="118" spans="2:16" x14ac:dyDescent="0.25">
      <c r="B118" s="591" t="str">
        <f>D$58</f>
        <v>unités</v>
      </c>
      <c r="C118" s="589"/>
      <c r="D118" s="589"/>
      <c r="E118" s="140"/>
      <c r="F118" s="140"/>
      <c r="G118" s="140"/>
      <c r="H118" s="140"/>
      <c r="I118" s="140"/>
      <c r="J118" s="140"/>
      <c r="K118" s="140"/>
      <c r="L118" s="141"/>
      <c r="M118" s="10"/>
      <c r="O118" s="10" t="str">
        <f>"Account 2 - "&amp;Pro!C106</f>
        <v xml:space="preserve">Account 2 - </v>
      </c>
      <c r="P118" s="10" t="str">
        <f>"Client 2 - "&amp;Pro!C106</f>
        <v xml:space="preserve">Client 2 - </v>
      </c>
    </row>
    <row r="119" spans="2:16" x14ac:dyDescent="0.25">
      <c r="B119" s="591" t="str">
        <f>D$59</f>
        <v>valeur de vente nette rendue (CAD)</v>
      </c>
      <c r="C119" s="589"/>
      <c r="D119" s="589"/>
      <c r="E119" s="140"/>
      <c r="F119" s="140"/>
      <c r="G119" s="140"/>
      <c r="H119" s="140"/>
      <c r="I119" s="140"/>
      <c r="J119" s="140"/>
      <c r="K119" s="140"/>
      <c r="L119" s="141"/>
      <c r="M119" s="10"/>
    </row>
    <row r="120" spans="2:16" x14ac:dyDescent="0.25">
      <c r="B120" s="591" t="str">
        <f>D$60</f>
        <v>$ / unité</v>
      </c>
      <c r="C120" s="589"/>
      <c r="D120" s="589"/>
      <c r="E120" s="159" t="str">
        <f>IF(E118=0,"-",E119/E118)</f>
        <v>-</v>
      </c>
      <c r="F120" s="159" t="str">
        <f t="shared" ref="F120:L120" si="25">IF(F118=0,"-",F119/F118)</f>
        <v>-</v>
      </c>
      <c r="G120" s="159" t="str">
        <f t="shared" si="25"/>
        <v>-</v>
      </c>
      <c r="H120" s="159" t="str">
        <f t="shared" si="25"/>
        <v>-</v>
      </c>
      <c r="I120" s="159" t="str">
        <f t="shared" si="25"/>
        <v>-</v>
      </c>
      <c r="J120" s="159" t="str">
        <f t="shared" si="25"/>
        <v>-</v>
      </c>
      <c r="K120" s="159" t="str">
        <f t="shared" si="25"/>
        <v>-</v>
      </c>
      <c r="L120" s="160" t="str">
        <f t="shared" si="25"/>
        <v>-</v>
      </c>
      <c r="M120" s="10"/>
    </row>
    <row r="121" spans="2:16" x14ac:dyDescent="0.25">
      <c r="B121" s="596" t="str">
        <f>IF(Intro!$G$22="English",O122,P122)</f>
        <v xml:space="preserve">Client 3 - </v>
      </c>
      <c r="C121" s="597"/>
      <c r="D121" s="597"/>
      <c r="E121" s="597"/>
      <c r="F121" s="597"/>
      <c r="G121" s="597"/>
      <c r="H121" s="597"/>
      <c r="I121" s="597"/>
      <c r="J121" s="597"/>
      <c r="K121" s="597"/>
      <c r="L121" s="598"/>
      <c r="M121" s="10"/>
    </row>
    <row r="122" spans="2:16" x14ac:dyDescent="0.25">
      <c r="B122" s="591" t="str">
        <f>D$58</f>
        <v>unités</v>
      </c>
      <c r="C122" s="589"/>
      <c r="D122" s="589"/>
      <c r="E122" s="140"/>
      <c r="F122" s="140"/>
      <c r="G122" s="140"/>
      <c r="H122" s="140"/>
      <c r="I122" s="140"/>
      <c r="J122" s="140"/>
      <c r="K122" s="140"/>
      <c r="L122" s="141"/>
      <c r="M122" s="10"/>
      <c r="O122" s="10" t="str">
        <f>"Account 3 - "&amp;Pro!C107</f>
        <v xml:space="preserve">Account 3 - </v>
      </c>
      <c r="P122" s="10" t="str">
        <f>"Client 3 - "&amp;Pro!C107</f>
        <v xml:space="preserve">Client 3 - </v>
      </c>
    </row>
    <row r="123" spans="2:16" x14ac:dyDescent="0.25">
      <c r="B123" s="591" t="str">
        <f>D$59</f>
        <v>valeur de vente nette rendue (CAD)</v>
      </c>
      <c r="C123" s="589"/>
      <c r="D123" s="589"/>
      <c r="E123" s="140"/>
      <c r="F123" s="140"/>
      <c r="G123" s="140"/>
      <c r="H123" s="140"/>
      <c r="I123" s="140"/>
      <c r="J123" s="140"/>
      <c r="K123" s="140"/>
      <c r="L123" s="141"/>
      <c r="M123" s="10"/>
    </row>
    <row r="124" spans="2:16" x14ac:dyDescent="0.25">
      <c r="B124" s="591" t="str">
        <f>D$60</f>
        <v>$ / unité</v>
      </c>
      <c r="C124" s="589"/>
      <c r="D124" s="589"/>
      <c r="E124" s="159" t="str">
        <f>IF(E122=0,"-",E123/E122)</f>
        <v>-</v>
      </c>
      <c r="F124" s="159" t="str">
        <f t="shared" ref="F124:L124" si="26">IF(F122=0,"-",F123/F122)</f>
        <v>-</v>
      </c>
      <c r="G124" s="159" t="str">
        <f t="shared" si="26"/>
        <v>-</v>
      </c>
      <c r="H124" s="159" t="str">
        <f t="shared" si="26"/>
        <v>-</v>
      </c>
      <c r="I124" s="159" t="str">
        <f t="shared" si="26"/>
        <v>-</v>
      </c>
      <c r="J124" s="159" t="str">
        <f t="shared" si="26"/>
        <v>-</v>
      </c>
      <c r="K124" s="159" t="str">
        <f t="shared" si="26"/>
        <v>-</v>
      </c>
      <c r="L124" s="160" t="str">
        <f t="shared" si="26"/>
        <v>-</v>
      </c>
      <c r="M124" s="10"/>
    </row>
    <row r="125" spans="2:16" x14ac:dyDescent="0.25">
      <c r="B125" s="596" t="str">
        <f>IF(Intro!$G$22="English",O126,P126)</f>
        <v xml:space="preserve">Client 4 - </v>
      </c>
      <c r="C125" s="597"/>
      <c r="D125" s="597"/>
      <c r="E125" s="597"/>
      <c r="F125" s="597"/>
      <c r="G125" s="597"/>
      <c r="H125" s="597"/>
      <c r="I125" s="597"/>
      <c r="J125" s="597"/>
      <c r="K125" s="597"/>
      <c r="L125" s="598"/>
      <c r="M125" s="10"/>
    </row>
    <row r="126" spans="2:16" x14ac:dyDescent="0.25">
      <c r="B126" s="591" t="str">
        <f>D$58</f>
        <v>unités</v>
      </c>
      <c r="C126" s="589"/>
      <c r="D126" s="589"/>
      <c r="E126" s="140"/>
      <c r="F126" s="140"/>
      <c r="G126" s="140"/>
      <c r="H126" s="140"/>
      <c r="I126" s="140"/>
      <c r="J126" s="140"/>
      <c r="K126" s="140"/>
      <c r="L126" s="141"/>
      <c r="M126" s="10"/>
      <c r="O126" s="10" t="str">
        <f>"Account 4 - "&amp;Pro!C108</f>
        <v xml:space="preserve">Account 4 - </v>
      </c>
      <c r="P126" s="10" t="str">
        <f>"Client 4 - "&amp;Pro!C108</f>
        <v xml:space="preserve">Client 4 - </v>
      </c>
    </row>
    <row r="127" spans="2:16" x14ac:dyDescent="0.25">
      <c r="B127" s="591" t="str">
        <f>D$59</f>
        <v>valeur de vente nette rendue (CAD)</v>
      </c>
      <c r="C127" s="589"/>
      <c r="D127" s="589"/>
      <c r="E127" s="140"/>
      <c r="F127" s="140"/>
      <c r="G127" s="140"/>
      <c r="H127" s="140"/>
      <c r="I127" s="140"/>
      <c r="J127" s="140"/>
      <c r="K127" s="140"/>
      <c r="L127" s="141"/>
      <c r="M127" s="10"/>
    </row>
    <row r="128" spans="2:16" x14ac:dyDescent="0.25">
      <c r="B128" s="591" t="str">
        <f>D$60</f>
        <v>$ / unité</v>
      </c>
      <c r="C128" s="589"/>
      <c r="D128" s="589"/>
      <c r="E128" s="159" t="str">
        <f>IF(E126=0,"-",E127/E126)</f>
        <v>-</v>
      </c>
      <c r="F128" s="159" t="str">
        <f t="shared" ref="F128:L128" si="27">IF(F126=0,"-",F127/F126)</f>
        <v>-</v>
      </c>
      <c r="G128" s="159" t="str">
        <f t="shared" si="27"/>
        <v>-</v>
      </c>
      <c r="H128" s="159" t="str">
        <f t="shared" si="27"/>
        <v>-</v>
      </c>
      <c r="I128" s="159" t="str">
        <f t="shared" si="27"/>
        <v>-</v>
      </c>
      <c r="J128" s="159" t="str">
        <f t="shared" si="27"/>
        <v>-</v>
      </c>
      <c r="K128" s="159" t="str">
        <f t="shared" si="27"/>
        <v>-</v>
      </c>
      <c r="L128" s="160" t="str">
        <f t="shared" si="27"/>
        <v>-</v>
      </c>
      <c r="M128" s="10"/>
    </row>
    <row r="129" spans="1:19" x14ac:dyDescent="0.25">
      <c r="B129" s="596" t="str">
        <f>IF(Intro!$G$22="English",O130,P130)</f>
        <v xml:space="preserve">Client 5 - </v>
      </c>
      <c r="C129" s="597"/>
      <c r="D129" s="597"/>
      <c r="E129" s="597"/>
      <c r="F129" s="597"/>
      <c r="G129" s="597"/>
      <c r="H129" s="597"/>
      <c r="I129" s="597"/>
      <c r="J129" s="597"/>
      <c r="K129" s="597"/>
      <c r="L129" s="598"/>
      <c r="M129" s="10"/>
    </row>
    <row r="130" spans="1:19" x14ac:dyDescent="0.25">
      <c r="B130" s="591" t="str">
        <f>D$58</f>
        <v>unités</v>
      </c>
      <c r="C130" s="589"/>
      <c r="D130" s="589"/>
      <c r="E130" s="140"/>
      <c r="F130" s="140"/>
      <c r="G130" s="140"/>
      <c r="H130" s="140"/>
      <c r="I130" s="140"/>
      <c r="J130" s="140"/>
      <c r="K130" s="140"/>
      <c r="L130" s="141"/>
      <c r="M130" s="10"/>
      <c r="O130" s="10" t="str">
        <f>"Account 5 - "&amp;Pro!C109</f>
        <v xml:space="preserve">Account 5 - </v>
      </c>
      <c r="P130" s="10" t="str">
        <f>"Client 5 - "&amp;Pro!C109</f>
        <v xml:space="preserve">Client 5 - </v>
      </c>
    </row>
    <row r="131" spans="1:19" x14ac:dyDescent="0.25">
      <c r="B131" s="591" t="str">
        <f>D$59</f>
        <v>valeur de vente nette rendue (CAD)</v>
      </c>
      <c r="C131" s="589"/>
      <c r="D131" s="589"/>
      <c r="E131" s="140"/>
      <c r="F131" s="140"/>
      <c r="G131" s="140"/>
      <c r="H131" s="140"/>
      <c r="I131" s="140"/>
      <c r="J131" s="140"/>
      <c r="K131" s="140"/>
      <c r="L131" s="141"/>
      <c r="M131" s="10"/>
    </row>
    <row r="132" spans="1:19" x14ac:dyDescent="0.25">
      <c r="B132" s="591" t="str">
        <f>D$60</f>
        <v>$ / unité</v>
      </c>
      <c r="C132" s="589"/>
      <c r="D132" s="589"/>
      <c r="E132" s="159" t="str">
        <f>IF(E130=0,"-",E131/E130)</f>
        <v>-</v>
      </c>
      <c r="F132" s="159" t="str">
        <f t="shared" ref="F132:L132" si="28">IF(F130=0,"-",F131/F130)</f>
        <v>-</v>
      </c>
      <c r="G132" s="159" t="str">
        <f t="shared" si="28"/>
        <v>-</v>
      </c>
      <c r="H132" s="159" t="str">
        <f t="shared" si="28"/>
        <v>-</v>
      </c>
      <c r="I132" s="159" t="str">
        <f t="shared" si="28"/>
        <v>-</v>
      </c>
      <c r="J132" s="159" t="str">
        <f t="shared" si="28"/>
        <v>-</v>
      </c>
      <c r="K132" s="159" t="str">
        <f t="shared" si="28"/>
        <v>-</v>
      </c>
      <c r="L132" s="160" t="str">
        <f t="shared" si="28"/>
        <v>-</v>
      </c>
      <c r="M132" s="10"/>
    </row>
    <row r="133" spans="1:19" x14ac:dyDescent="0.25">
      <c r="B133" s="216"/>
      <c r="C133" s="217"/>
      <c r="D133" s="217"/>
      <c r="E133" s="29"/>
      <c r="F133" s="29"/>
      <c r="G133" s="29"/>
      <c r="H133" s="29"/>
      <c r="I133" s="29"/>
      <c r="J133" s="29"/>
      <c r="K133" s="29"/>
      <c r="L133" s="30"/>
      <c r="M133" s="10"/>
    </row>
    <row r="134" spans="1:19" x14ac:dyDescent="0.25">
      <c r="B134" s="366" t="str">
        <f>IF(Intro!$G$22="English",O134,P134)</f>
        <v>Dans le tableau ci-dessous, « Erreur » signifie que le total des ventes des cinq principaux comptes de votre entreprise pour cette période dépasse le total des ventes d'importations de votre entreprise pour cette période. Par conséquent, veuillez modifier les données ci-dessus si nécessaire.</v>
      </c>
      <c r="C134" s="367"/>
      <c r="D134" s="367"/>
      <c r="E134" s="367"/>
      <c r="F134" s="367"/>
      <c r="G134" s="367"/>
      <c r="H134" s="367"/>
      <c r="I134" s="367"/>
      <c r="J134" s="367"/>
      <c r="K134" s="367"/>
      <c r="L134" s="368"/>
      <c r="M134" s="10"/>
      <c r="O134" s="10" t="s">
        <v>364</v>
      </c>
      <c r="P134" s="10" t="s">
        <v>365</v>
      </c>
      <c r="S134" s="39"/>
    </row>
    <row r="135" spans="1:19" x14ac:dyDescent="0.25">
      <c r="B135" s="366"/>
      <c r="C135" s="367"/>
      <c r="D135" s="367"/>
      <c r="E135" s="367"/>
      <c r="F135" s="367"/>
      <c r="G135" s="367"/>
      <c r="H135" s="367"/>
      <c r="I135" s="367"/>
      <c r="J135" s="367"/>
      <c r="K135" s="367"/>
      <c r="L135" s="368"/>
      <c r="M135" s="10"/>
      <c r="S135" s="39"/>
    </row>
    <row r="136" spans="1:19" x14ac:dyDescent="0.25">
      <c r="B136" s="216"/>
      <c r="C136" s="217"/>
      <c r="D136" s="217"/>
      <c r="E136" s="29"/>
      <c r="F136" s="29"/>
      <c r="G136" s="29"/>
      <c r="H136" s="29"/>
      <c r="I136" s="29"/>
      <c r="J136" s="29"/>
      <c r="K136" s="29"/>
      <c r="L136" s="30"/>
      <c r="M136" s="10"/>
      <c r="S136" s="39"/>
    </row>
    <row r="137" spans="1:19" x14ac:dyDescent="0.25">
      <c r="B137" s="216"/>
      <c r="C137" s="217"/>
      <c r="D137" s="37"/>
      <c r="E137" s="10"/>
      <c r="F137" s="219">
        <f>G137-1</f>
        <v>2024</v>
      </c>
      <c r="G137" s="219">
        <f>Variables!B8</f>
        <v>2025</v>
      </c>
      <c r="H137" s="29"/>
      <c r="J137" s="174"/>
      <c r="K137" s="174"/>
      <c r="L137" s="175"/>
      <c r="M137" s="10"/>
      <c r="O137" s="10" t="s">
        <v>382</v>
      </c>
      <c r="P137" s="10" t="s">
        <v>383</v>
      </c>
    </row>
    <row r="138" spans="1:19" x14ac:dyDescent="0.25">
      <c r="B138" s="403" t="str">
        <f>Variables!D62</f>
        <v>Vérification</v>
      </c>
      <c r="C138" s="590" t="str">
        <f>D58</f>
        <v>unités</v>
      </c>
      <c r="D138" s="590"/>
      <c r="E138" s="590"/>
      <c r="F138" s="143" t="str">
        <f>IF(SUM(E114:H114,E118:H118,E122:H122,E126:H126,E130:H130)&gt;H101,Variables!$D$63,Variables!$D$64)</f>
        <v>Correct</v>
      </c>
      <c r="G138" s="143" t="str">
        <f>IF(SUM(I114:L114,I118:L118,I122:L122,I126:L126,I130:L130)&gt;I101,Variables!$D$63,Variables!$D$64)</f>
        <v>Correct</v>
      </c>
      <c r="H138" s="29"/>
      <c r="J138" s="91"/>
      <c r="K138" s="91"/>
      <c r="L138" s="72"/>
      <c r="M138" s="10"/>
    </row>
    <row r="139" spans="1:19" x14ac:dyDescent="0.25">
      <c r="B139" s="403"/>
      <c r="C139" s="590" t="str">
        <f>D59</f>
        <v>valeur de vente nette rendue (CAD)</v>
      </c>
      <c r="D139" s="590"/>
      <c r="E139" s="590"/>
      <c r="F139" s="143" t="str">
        <f>IF(SUM(E115:H115,E119:H119,E123:H123,E127:H127,E131:H131)&gt;H102,Variables!$D$63,Variables!$D$64)</f>
        <v>Correct</v>
      </c>
      <c r="G139" s="143" t="str">
        <f>IF(SUM(I115:L115,I119:L119,I123:L123,I127:L127,I131:L131)&gt;I102,Variables!$D$63,Variables!$D$64)</f>
        <v>Correct</v>
      </c>
      <c r="H139" s="29"/>
      <c r="J139" s="91"/>
      <c r="K139" s="91"/>
      <c r="L139" s="72"/>
      <c r="M139" s="10"/>
    </row>
    <row r="140" spans="1:19" x14ac:dyDescent="0.25">
      <c r="B140" s="73"/>
      <c r="C140" s="85"/>
      <c r="D140" s="85"/>
      <c r="E140" s="85"/>
      <c r="F140" s="85"/>
      <c r="G140" s="85"/>
      <c r="H140" s="85"/>
      <c r="I140" s="85"/>
      <c r="J140" s="85"/>
      <c r="K140" s="85"/>
      <c r="L140" s="86"/>
      <c r="M140" s="10"/>
    </row>
    <row r="141" spans="1:19" s="171" customFormat="1" x14ac:dyDescent="0.25">
      <c r="A141" s="7"/>
      <c r="B141" s="172"/>
      <c r="C141" s="172"/>
      <c r="D141" s="92"/>
      <c r="E141" s="93"/>
      <c r="F141" s="93"/>
      <c r="G141" s="93"/>
      <c r="H141" s="93"/>
      <c r="I141" s="93"/>
      <c r="J141" s="93"/>
      <c r="K141" s="93"/>
      <c r="L141" s="93"/>
      <c r="M141" s="74"/>
    </row>
    <row r="142" spans="1:19" x14ac:dyDescent="0.25">
      <c r="B142" s="369" t="str">
        <f>IF(Intro!$G$22="English",O142,P142)</f>
        <v>IMPORTATIONS DE PRODUITS DE RÉFÉRENCE</v>
      </c>
      <c r="C142" s="370"/>
      <c r="D142" s="370"/>
      <c r="E142" s="370"/>
      <c r="F142" s="370"/>
      <c r="G142" s="370"/>
      <c r="H142" s="370"/>
      <c r="I142" s="370"/>
      <c r="J142" s="370"/>
      <c r="K142" s="370"/>
      <c r="L142" s="371"/>
      <c r="M142" s="10"/>
      <c r="O142" s="106" t="s">
        <v>333</v>
      </c>
      <c r="P142" s="106" t="s">
        <v>399</v>
      </c>
    </row>
    <row r="143" spans="1:19" x14ac:dyDescent="0.25">
      <c r="B143" s="505" t="s">
        <v>16</v>
      </c>
      <c r="C143" s="506"/>
      <c r="D143" s="506"/>
      <c r="E143" s="506"/>
      <c r="F143" s="506"/>
      <c r="G143" s="506"/>
      <c r="H143" s="506"/>
      <c r="I143" s="506"/>
      <c r="J143" s="506"/>
      <c r="K143" s="506"/>
      <c r="L143" s="507"/>
      <c r="M143" s="10"/>
    </row>
    <row r="144" spans="1:19" x14ac:dyDescent="0.25">
      <c r="B144" s="16"/>
      <c r="C144" s="35"/>
      <c r="D144" s="35"/>
      <c r="E144" s="36"/>
      <c r="F144" s="36"/>
      <c r="G144" s="36"/>
      <c r="H144" s="36"/>
      <c r="I144" s="36"/>
      <c r="J144" s="36"/>
      <c r="K144" s="36"/>
      <c r="L144" s="17"/>
      <c r="M144" s="10"/>
    </row>
    <row r="145" spans="2:16" x14ac:dyDescent="0.25">
      <c r="B145" s="366" t="str">
        <f>IF(Intro!$G$22="English",O145,P145)</f>
        <v>Indiquez le volume et la valeur des importations pour chaque produit de référence :</v>
      </c>
      <c r="C145" s="367"/>
      <c r="D145" s="367"/>
      <c r="E145" s="367"/>
      <c r="F145" s="367"/>
      <c r="G145" s="367"/>
      <c r="H145" s="367"/>
      <c r="I145" s="367"/>
      <c r="J145" s="367"/>
      <c r="K145" s="367"/>
      <c r="L145" s="368"/>
      <c r="M145" s="10"/>
      <c r="O145" s="18" t="s">
        <v>191</v>
      </c>
      <c r="P145" s="10" t="s">
        <v>192</v>
      </c>
    </row>
    <row r="146" spans="2:16" x14ac:dyDescent="0.25">
      <c r="B146" s="216"/>
      <c r="C146" s="217"/>
      <c r="D146" s="35"/>
      <c r="E146" s="36"/>
      <c r="F146" s="36"/>
      <c r="G146" s="36"/>
      <c r="H146" s="36"/>
      <c r="I146" s="36"/>
      <c r="J146" s="36"/>
      <c r="K146" s="36"/>
      <c r="L146" s="17"/>
      <c r="M146" s="10"/>
      <c r="O146" s="18"/>
    </row>
    <row r="147" spans="2:16" x14ac:dyDescent="0.25">
      <c r="B147" s="617"/>
      <c r="C147" s="618"/>
      <c r="D147" s="619"/>
      <c r="E147" s="219" t="str">
        <f t="shared" ref="E147:L147" si="29">E112</f>
        <v>T1 - 2024</v>
      </c>
      <c r="F147" s="219" t="str">
        <f t="shared" si="29"/>
        <v>T2 - 2024</v>
      </c>
      <c r="G147" s="219" t="str">
        <f t="shared" si="29"/>
        <v>T3 - 2024</v>
      </c>
      <c r="H147" s="219" t="str">
        <f t="shared" si="29"/>
        <v>T4 - 2024</v>
      </c>
      <c r="I147" s="219" t="str">
        <f t="shared" si="29"/>
        <v>T1 - 2025</v>
      </c>
      <c r="J147" s="219" t="str">
        <f t="shared" si="29"/>
        <v>T2 - 2025</v>
      </c>
      <c r="K147" s="219" t="str">
        <f t="shared" si="29"/>
        <v>T3 - 2025</v>
      </c>
      <c r="L147" s="220" t="str">
        <f t="shared" si="29"/>
        <v>T4 - 2025</v>
      </c>
      <c r="M147" s="10"/>
      <c r="O147" s="18"/>
    </row>
    <row r="148" spans="2:16" x14ac:dyDescent="0.25">
      <c r="B148" s="611" t="str">
        <f>IF(Intro!$G$22="English",Variables!B30,Variables!C30)</f>
        <v>Les carrosseries de camions réfrigérées, sans les frigorífiques ni chauffage - 10 à 18pi</v>
      </c>
      <c r="C148" s="612"/>
      <c r="D148" s="612"/>
      <c r="E148" s="612"/>
      <c r="F148" s="612"/>
      <c r="G148" s="612"/>
      <c r="H148" s="612"/>
      <c r="I148" s="612"/>
      <c r="J148" s="612"/>
      <c r="K148" s="612"/>
      <c r="L148" s="613"/>
      <c r="M148" s="10"/>
    </row>
    <row r="149" spans="2:16" x14ac:dyDescent="0.25">
      <c r="B149" s="614"/>
      <c r="C149" s="615"/>
      <c r="D149" s="615"/>
      <c r="E149" s="615"/>
      <c r="F149" s="615"/>
      <c r="G149" s="615"/>
      <c r="H149" s="615"/>
      <c r="I149" s="615"/>
      <c r="J149" s="615"/>
      <c r="K149" s="615"/>
      <c r="L149" s="616"/>
      <c r="M149" s="10"/>
    </row>
    <row r="150" spans="2:16" x14ac:dyDescent="0.25">
      <c r="B150" s="591" t="str">
        <f>D$30</f>
        <v>unités</v>
      </c>
      <c r="C150" s="589"/>
      <c r="D150" s="589"/>
      <c r="E150" s="140"/>
      <c r="F150" s="140"/>
      <c r="G150" s="140"/>
      <c r="H150" s="140"/>
      <c r="I150" s="140"/>
      <c r="J150" s="140"/>
      <c r="K150" s="140"/>
      <c r="L150" s="141"/>
      <c r="M150" s="10"/>
    </row>
    <row r="151" spans="2:16" x14ac:dyDescent="0.25">
      <c r="B151" s="591" t="str">
        <f>D$31</f>
        <v>valeur d'achat nette rendue (CAD)</v>
      </c>
      <c r="C151" s="589"/>
      <c r="D151" s="589"/>
      <c r="E151" s="140"/>
      <c r="F151" s="140"/>
      <c r="G151" s="140"/>
      <c r="H151" s="140"/>
      <c r="I151" s="140"/>
      <c r="J151" s="140"/>
      <c r="K151" s="140"/>
      <c r="L151" s="141"/>
      <c r="M151" s="10"/>
    </row>
    <row r="152" spans="2:16" x14ac:dyDescent="0.25">
      <c r="B152" s="591" t="str">
        <f>D$32</f>
        <v>$ / unité</v>
      </c>
      <c r="C152" s="589"/>
      <c r="D152" s="589"/>
      <c r="E152" s="159" t="str">
        <f t="shared" ref="E152:L152" si="30">IF(E150=0,"-",E151/E150)</f>
        <v>-</v>
      </c>
      <c r="F152" s="159" t="str">
        <f t="shared" si="30"/>
        <v>-</v>
      </c>
      <c r="G152" s="159" t="str">
        <f t="shared" si="30"/>
        <v>-</v>
      </c>
      <c r="H152" s="159" t="str">
        <f t="shared" si="30"/>
        <v>-</v>
      </c>
      <c r="I152" s="159" t="str">
        <f t="shared" si="30"/>
        <v>-</v>
      </c>
      <c r="J152" s="159" t="str">
        <f t="shared" si="30"/>
        <v>-</v>
      </c>
      <c r="K152" s="159" t="str">
        <f t="shared" si="30"/>
        <v>-</v>
      </c>
      <c r="L152" s="160" t="str">
        <f t="shared" si="30"/>
        <v>-</v>
      </c>
      <c r="M152" s="10"/>
    </row>
    <row r="153" spans="2:16" x14ac:dyDescent="0.25">
      <c r="B153" s="611" t="str">
        <f>IF(Intro!$G$22="English",Variables!B31,Variables!C31)</f>
        <v>Les carrosseries de camions réfrigérées, sans les frigorífiques ni chauffage - 20 à 24pi</v>
      </c>
      <c r="C153" s="612"/>
      <c r="D153" s="612"/>
      <c r="E153" s="612"/>
      <c r="F153" s="612"/>
      <c r="G153" s="612"/>
      <c r="H153" s="612"/>
      <c r="I153" s="612"/>
      <c r="J153" s="612"/>
      <c r="K153" s="612"/>
      <c r="L153" s="613"/>
      <c r="M153" s="10"/>
    </row>
    <row r="154" spans="2:16" x14ac:dyDescent="0.25">
      <c r="B154" s="614"/>
      <c r="C154" s="615"/>
      <c r="D154" s="615"/>
      <c r="E154" s="615"/>
      <c r="F154" s="615"/>
      <c r="G154" s="615"/>
      <c r="H154" s="615"/>
      <c r="I154" s="615"/>
      <c r="J154" s="615"/>
      <c r="K154" s="615"/>
      <c r="L154" s="616"/>
      <c r="M154" s="10"/>
    </row>
    <row r="155" spans="2:16" x14ac:dyDescent="0.25">
      <c r="B155" s="591" t="str">
        <f>D$30</f>
        <v>unités</v>
      </c>
      <c r="C155" s="589"/>
      <c r="D155" s="589"/>
      <c r="E155" s="140"/>
      <c r="F155" s="140"/>
      <c r="G155" s="140"/>
      <c r="H155" s="140"/>
      <c r="I155" s="140"/>
      <c r="J155" s="140"/>
      <c r="K155" s="140"/>
      <c r="L155" s="141"/>
      <c r="M155" s="10"/>
    </row>
    <row r="156" spans="2:16" x14ac:dyDescent="0.25">
      <c r="B156" s="591" t="str">
        <f>D$31</f>
        <v>valeur d'achat nette rendue (CAD)</v>
      </c>
      <c r="C156" s="589"/>
      <c r="D156" s="589"/>
      <c r="E156" s="140"/>
      <c r="F156" s="140"/>
      <c r="G156" s="140"/>
      <c r="H156" s="140"/>
      <c r="I156" s="140"/>
      <c r="J156" s="140"/>
      <c r="K156" s="140"/>
      <c r="L156" s="141"/>
      <c r="M156" s="10"/>
    </row>
    <row r="157" spans="2:16" x14ac:dyDescent="0.25">
      <c r="B157" s="591" t="str">
        <f>D$32</f>
        <v>$ / unité</v>
      </c>
      <c r="C157" s="589"/>
      <c r="D157" s="589"/>
      <c r="E157" s="159" t="str">
        <f t="shared" ref="E157:L157" si="31">IF(E155=0,"-",E156/E155)</f>
        <v>-</v>
      </c>
      <c r="F157" s="159" t="str">
        <f t="shared" si="31"/>
        <v>-</v>
      </c>
      <c r="G157" s="159" t="str">
        <f t="shared" si="31"/>
        <v>-</v>
      </c>
      <c r="H157" s="159" t="str">
        <f t="shared" si="31"/>
        <v>-</v>
      </c>
      <c r="I157" s="159" t="str">
        <f t="shared" si="31"/>
        <v>-</v>
      </c>
      <c r="J157" s="159" t="str">
        <f t="shared" si="31"/>
        <v>-</v>
      </c>
      <c r="K157" s="159" t="str">
        <f t="shared" si="31"/>
        <v>-</v>
      </c>
      <c r="L157" s="160" t="str">
        <f t="shared" si="31"/>
        <v>-</v>
      </c>
      <c r="M157" s="10"/>
    </row>
    <row r="158" spans="2:16" x14ac:dyDescent="0.25">
      <c r="B158" s="611" t="str">
        <f>IF(Intro!$G$22="English",Variables!B32,Variables!C32)</f>
        <v>Les carrosseries de camions réfrigérées, sans les frigorífiques ni chauffage - 26 à 30pi</v>
      </c>
      <c r="C158" s="612"/>
      <c r="D158" s="612"/>
      <c r="E158" s="612"/>
      <c r="F158" s="612"/>
      <c r="G158" s="612"/>
      <c r="H158" s="612"/>
      <c r="I158" s="612"/>
      <c r="J158" s="612"/>
      <c r="K158" s="612"/>
      <c r="L158" s="613"/>
      <c r="M158" s="10"/>
    </row>
    <row r="159" spans="2:16" x14ac:dyDescent="0.25">
      <c r="B159" s="614"/>
      <c r="C159" s="615"/>
      <c r="D159" s="615"/>
      <c r="E159" s="615"/>
      <c r="F159" s="615"/>
      <c r="G159" s="615"/>
      <c r="H159" s="615"/>
      <c r="I159" s="615"/>
      <c r="J159" s="615"/>
      <c r="K159" s="615"/>
      <c r="L159" s="616"/>
      <c r="M159" s="10"/>
    </row>
    <row r="160" spans="2:16" x14ac:dyDescent="0.25">
      <c r="B160" s="591" t="str">
        <f>D$30</f>
        <v>unités</v>
      </c>
      <c r="C160" s="589"/>
      <c r="D160" s="589"/>
      <c r="E160" s="140"/>
      <c r="F160" s="140"/>
      <c r="G160" s="140"/>
      <c r="H160" s="140"/>
      <c r="I160" s="140"/>
      <c r="J160" s="140"/>
      <c r="K160" s="140"/>
      <c r="L160" s="141"/>
      <c r="M160" s="10"/>
    </row>
    <row r="161" spans="1:13" x14ac:dyDescent="0.25">
      <c r="B161" s="591" t="str">
        <f>D$31</f>
        <v>valeur d'achat nette rendue (CAD)</v>
      </c>
      <c r="C161" s="589"/>
      <c r="D161" s="589"/>
      <c r="E161" s="140"/>
      <c r="F161" s="140"/>
      <c r="G161" s="140"/>
      <c r="H161" s="140"/>
      <c r="I161" s="140"/>
      <c r="J161" s="140"/>
      <c r="K161" s="140"/>
      <c r="L161" s="141"/>
      <c r="M161" s="10"/>
    </row>
    <row r="162" spans="1:13" x14ac:dyDescent="0.25">
      <c r="B162" s="591" t="str">
        <f>D$32</f>
        <v>$ / unité</v>
      </c>
      <c r="C162" s="589"/>
      <c r="D162" s="589"/>
      <c r="E162" s="159" t="str">
        <f t="shared" ref="E162:L162" si="32">IF(E160=0,"-",E161/E160)</f>
        <v>-</v>
      </c>
      <c r="F162" s="159" t="str">
        <f t="shared" si="32"/>
        <v>-</v>
      </c>
      <c r="G162" s="159" t="str">
        <f t="shared" si="32"/>
        <v>-</v>
      </c>
      <c r="H162" s="159" t="str">
        <f t="shared" si="32"/>
        <v>-</v>
      </c>
      <c r="I162" s="159" t="str">
        <f t="shared" si="32"/>
        <v>-</v>
      </c>
      <c r="J162" s="159" t="str">
        <f t="shared" si="32"/>
        <v>-</v>
      </c>
      <c r="K162" s="159" t="str">
        <f t="shared" si="32"/>
        <v>-</v>
      </c>
      <c r="L162" s="160" t="str">
        <f t="shared" si="32"/>
        <v>-</v>
      </c>
      <c r="M162" s="10"/>
    </row>
    <row r="163" spans="1:13" x14ac:dyDescent="0.25">
      <c r="B163" s="611" t="str">
        <f>IF(Intro!$G$22="English",Variables!B33,Variables!C33)</f>
        <v>Les carrosseries des fourgons secs, sans les frigorífiques ni chauffage - 10 à 18pi</v>
      </c>
      <c r="C163" s="612"/>
      <c r="D163" s="612"/>
      <c r="E163" s="612"/>
      <c r="F163" s="612"/>
      <c r="G163" s="612"/>
      <c r="H163" s="612"/>
      <c r="I163" s="612"/>
      <c r="J163" s="612"/>
      <c r="K163" s="612"/>
      <c r="L163" s="613"/>
      <c r="M163" s="10"/>
    </row>
    <row r="164" spans="1:13" x14ac:dyDescent="0.25">
      <c r="B164" s="614"/>
      <c r="C164" s="615"/>
      <c r="D164" s="615"/>
      <c r="E164" s="615"/>
      <c r="F164" s="615"/>
      <c r="G164" s="615"/>
      <c r="H164" s="615"/>
      <c r="I164" s="615"/>
      <c r="J164" s="615"/>
      <c r="K164" s="615"/>
      <c r="L164" s="616"/>
      <c r="M164" s="10"/>
    </row>
    <row r="165" spans="1:13" x14ac:dyDescent="0.25">
      <c r="B165" s="591" t="str">
        <f>D$30</f>
        <v>unités</v>
      </c>
      <c r="C165" s="589"/>
      <c r="D165" s="589"/>
      <c r="E165" s="140"/>
      <c r="F165" s="140"/>
      <c r="G165" s="140"/>
      <c r="H165" s="140"/>
      <c r="I165" s="140"/>
      <c r="J165" s="140"/>
      <c r="K165" s="140"/>
      <c r="L165" s="141"/>
      <c r="M165" s="10"/>
    </row>
    <row r="166" spans="1:13" x14ac:dyDescent="0.25">
      <c r="B166" s="591" t="str">
        <f>D$31</f>
        <v>valeur d'achat nette rendue (CAD)</v>
      </c>
      <c r="C166" s="589"/>
      <c r="D166" s="589"/>
      <c r="E166" s="140"/>
      <c r="F166" s="140"/>
      <c r="G166" s="140"/>
      <c r="H166" s="140"/>
      <c r="I166" s="140"/>
      <c r="J166" s="140"/>
      <c r="K166" s="140"/>
      <c r="L166" s="141"/>
      <c r="M166" s="10"/>
    </row>
    <row r="167" spans="1:13" x14ac:dyDescent="0.25">
      <c r="B167" s="591" t="str">
        <f>D$32</f>
        <v>$ / unité</v>
      </c>
      <c r="C167" s="589"/>
      <c r="D167" s="589"/>
      <c r="E167" s="159" t="str">
        <f t="shared" ref="E167:L167" si="33">IF(E165=0,"-",E166/E165)</f>
        <v>-</v>
      </c>
      <c r="F167" s="159" t="str">
        <f t="shared" si="33"/>
        <v>-</v>
      </c>
      <c r="G167" s="159" t="str">
        <f t="shared" si="33"/>
        <v>-</v>
      </c>
      <c r="H167" s="159" t="str">
        <f t="shared" si="33"/>
        <v>-</v>
      </c>
      <c r="I167" s="159" t="str">
        <f t="shared" si="33"/>
        <v>-</v>
      </c>
      <c r="J167" s="159" t="str">
        <f t="shared" si="33"/>
        <v>-</v>
      </c>
      <c r="K167" s="159" t="str">
        <f t="shared" si="33"/>
        <v>-</v>
      </c>
      <c r="L167" s="160" t="str">
        <f t="shared" si="33"/>
        <v>-</v>
      </c>
      <c r="M167" s="10"/>
    </row>
    <row r="168" spans="1:13" x14ac:dyDescent="0.25">
      <c r="B168" s="611" t="str">
        <f>IF(Intro!$G$22="English",Variables!B34,Variables!C34)</f>
        <v>Les carrosseries des fourgons secs, sans les frigorífiques ni chauffage - 20 à 24pi</v>
      </c>
      <c r="C168" s="612"/>
      <c r="D168" s="612"/>
      <c r="E168" s="612"/>
      <c r="F168" s="612"/>
      <c r="G168" s="612"/>
      <c r="H168" s="612"/>
      <c r="I168" s="612"/>
      <c r="J168" s="612"/>
      <c r="K168" s="612"/>
      <c r="L168" s="613"/>
      <c r="M168" s="10"/>
    </row>
    <row r="169" spans="1:13" x14ac:dyDescent="0.25">
      <c r="A169" s="190"/>
      <c r="B169" s="614"/>
      <c r="C169" s="615"/>
      <c r="D169" s="615"/>
      <c r="E169" s="615"/>
      <c r="F169" s="615"/>
      <c r="G169" s="615"/>
      <c r="H169" s="615"/>
      <c r="I169" s="615"/>
      <c r="J169" s="615"/>
      <c r="K169" s="615"/>
      <c r="L169" s="616"/>
      <c r="M169" s="10"/>
    </row>
    <row r="170" spans="1:13" x14ac:dyDescent="0.25">
      <c r="B170" s="591" t="str">
        <f>D$30</f>
        <v>unités</v>
      </c>
      <c r="C170" s="589"/>
      <c r="D170" s="589"/>
      <c r="E170" s="140"/>
      <c r="F170" s="140"/>
      <c r="G170" s="140"/>
      <c r="H170" s="140"/>
      <c r="I170" s="140"/>
      <c r="J170" s="140"/>
      <c r="K170" s="140"/>
      <c r="L170" s="141"/>
      <c r="M170" s="10"/>
    </row>
    <row r="171" spans="1:13" x14ac:dyDescent="0.25">
      <c r="B171" s="591" t="str">
        <f>D$31</f>
        <v>valeur d'achat nette rendue (CAD)</v>
      </c>
      <c r="C171" s="589"/>
      <c r="D171" s="589"/>
      <c r="E171" s="140"/>
      <c r="F171" s="140"/>
      <c r="G171" s="140"/>
      <c r="H171" s="140"/>
      <c r="I171" s="140"/>
      <c r="J171" s="140"/>
      <c r="K171" s="140"/>
      <c r="L171" s="141"/>
      <c r="M171" s="10"/>
    </row>
    <row r="172" spans="1:13" x14ac:dyDescent="0.25">
      <c r="B172" s="591" t="str">
        <f>D$32</f>
        <v>$ / unité</v>
      </c>
      <c r="C172" s="589"/>
      <c r="D172" s="589"/>
      <c r="E172" s="159" t="str">
        <f t="shared" ref="E172:L172" si="34">IF(E170=0,"-",E171/E170)</f>
        <v>-</v>
      </c>
      <c r="F172" s="159" t="str">
        <f t="shared" si="34"/>
        <v>-</v>
      </c>
      <c r="G172" s="159" t="str">
        <f t="shared" si="34"/>
        <v>-</v>
      </c>
      <c r="H172" s="159" t="str">
        <f t="shared" si="34"/>
        <v>-</v>
      </c>
      <c r="I172" s="159" t="str">
        <f t="shared" si="34"/>
        <v>-</v>
      </c>
      <c r="J172" s="159" t="str">
        <f t="shared" si="34"/>
        <v>-</v>
      </c>
      <c r="K172" s="159" t="str">
        <f t="shared" si="34"/>
        <v>-</v>
      </c>
      <c r="L172" s="160" t="str">
        <f t="shared" si="34"/>
        <v>-</v>
      </c>
      <c r="M172" s="10"/>
    </row>
    <row r="173" spans="1:13" x14ac:dyDescent="0.25">
      <c r="B173" s="611" t="str">
        <f>IF(Intro!$G$22="English",Variables!B35,Variables!C35)</f>
        <v>Les carrosseries des fourgons secs, sans les frigorífiques ni chauffage - 26 à 30pi</v>
      </c>
      <c r="C173" s="612"/>
      <c r="D173" s="612"/>
      <c r="E173" s="612"/>
      <c r="F173" s="612"/>
      <c r="G173" s="612"/>
      <c r="H173" s="612"/>
      <c r="I173" s="612"/>
      <c r="J173" s="612"/>
      <c r="K173" s="612"/>
      <c r="L173" s="613"/>
      <c r="M173" s="10"/>
    </row>
    <row r="174" spans="1:13" x14ac:dyDescent="0.25">
      <c r="B174" s="614"/>
      <c r="C174" s="615"/>
      <c r="D174" s="615"/>
      <c r="E174" s="615"/>
      <c r="F174" s="615"/>
      <c r="G174" s="615"/>
      <c r="H174" s="615"/>
      <c r="I174" s="615"/>
      <c r="J174" s="615"/>
      <c r="K174" s="615"/>
      <c r="L174" s="616"/>
      <c r="M174" s="10"/>
    </row>
    <row r="175" spans="1:13" x14ac:dyDescent="0.25">
      <c r="B175" s="591" t="str">
        <f>D$30</f>
        <v>unités</v>
      </c>
      <c r="C175" s="589"/>
      <c r="D175" s="589"/>
      <c r="E175" s="140"/>
      <c r="F175" s="140"/>
      <c r="G175" s="140"/>
      <c r="H175" s="140"/>
      <c r="I175" s="140"/>
      <c r="J175" s="140"/>
      <c r="K175" s="140"/>
      <c r="L175" s="141"/>
      <c r="M175" s="10"/>
    </row>
    <row r="176" spans="1:13" x14ac:dyDescent="0.25">
      <c r="B176" s="591" t="str">
        <f>D$31</f>
        <v>valeur d'achat nette rendue (CAD)</v>
      </c>
      <c r="C176" s="589"/>
      <c r="D176" s="589"/>
      <c r="E176" s="140"/>
      <c r="F176" s="140"/>
      <c r="G176" s="140"/>
      <c r="H176" s="140"/>
      <c r="I176" s="140"/>
      <c r="J176" s="140"/>
      <c r="K176" s="140"/>
      <c r="L176" s="141"/>
      <c r="M176" s="10"/>
    </row>
    <row r="177" spans="2:19" x14ac:dyDescent="0.25">
      <c r="B177" s="591" t="str">
        <f>D$32</f>
        <v>$ / unité</v>
      </c>
      <c r="C177" s="589"/>
      <c r="D177" s="589"/>
      <c r="E177" s="159" t="str">
        <f t="shared" ref="E177:L177" si="35">IF(E175=0,"-",E176/E175)</f>
        <v>-</v>
      </c>
      <c r="F177" s="159" t="str">
        <f t="shared" si="35"/>
        <v>-</v>
      </c>
      <c r="G177" s="159" t="str">
        <f t="shared" si="35"/>
        <v>-</v>
      </c>
      <c r="H177" s="159" t="str">
        <f t="shared" si="35"/>
        <v>-</v>
      </c>
      <c r="I177" s="159" t="str">
        <f t="shared" si="35"/>
        <v>-</v>
      </c>
      <c r="J177" s="159" t="str">
        <f t="shared" si="35"/>
        <v>-</v>
      </c>
      <c r="K177" s="159" t="str">
        <f t="shared" si="35"/>
        <v>-</v>
      </c>
      <c r="L177" s="160" t="str">
        <f t="shared" si="35"/>
        <v>-</v>
      </c>
      <c r="M177" s="10"/>
    </row>
    <row r="178" spans="2:19" hidden="1" x14ac:dyDescent="0.25">
      <c r="B178" s="611" t="str">
        <f>IF(Intro!$G$22="English",Variables!B36,Variables!C36)</f>
        <v>BMP7</v>
      </c>
      <c r="C178" s="612"/>
      <c r="D178" s="612"/>
      <c r="E178" s="612"/>
      <c r="F178" s="612"/>
      <c r="G178" s="612"/>
      <c r="H178" s="612"/>
      <c r="I178" s="612"/>
      <c r="J178" s="612"/>
      <c r="K178" s="612"/>
      <c r="L178" s="613"/>
      <c r="M178" s="10"/>
    </row>
    <row r="179" spans="2:19" hidden="1" x14ac:dyDescent="0.25">
      <c r="B179" s="614"/>
      <c r="C179" s="615"/>
      <c r="D179" s="615"/>
      <c r="E179" s="615"/>
      <c r="F179" s="615"/>
      <c r="G179" s="615"/>
      <c r="H179" s="615"/>
      <c r="I179" s="615"/>
      <c r="J179" s="615"/>
      <c r="K179" s="615"/>
      <c r="L179" s="616"/>
      <c r="M179" s="10"/>
    </row>
    <row r="180" spans="2:19" hidden="1" x14ac:dyDescent="0.25">
      <c r="B180" s="591" t="str">
        <f>D$30</f>
        <v>unités</v>
      </c>
      <c r="C180" s="589"/>
      <c r="D180" s="589"/>
      <c r="E180" s="140"/>
      <c r="F180" s="140"/>
      <c r="G180" s="140"/>
      <c r="H180" s="140"/>
      <c r="I180" s="140"/>
      <c r="J180" s="140"/>
      <c r="K180" s="140"/>
      <c r="L180" s="141"/>
      <c r="M180" s="10"/>
    </row>
    <row r="181" spans="2:19" hidden="1" x14ac:dyDescent="0.25">
      <c r="B181" s="591" t="str">
        <f>D$31</f>
        <v>valeur d'achat nette rendue (CAD)</v>
      </c>
      <c r="C181" s="589"/>
      <c r="D181" s="589"/>
      <c r="E181" s="140"/>
      <c r="F181" s="140"/>
      <c r="G181" s="140"/>
      <c r="H181" s="140"/>
      <c r="I181" s="140"/>
      <c r="J181" s="140"/>
      <c r="K181" s="140"/>
      <c r="L181" s="141"/>
      <c r="M181" s="10"/>
    </row>
    <row r="182" spans="2:19" hidden="1" x14ac:dyDescent="0.25">
      <c r="B182" s="591" t="str">
        <f>D$32</f>
        <v>$ / unité</v>
      </c>
      <c r="C182" s="589"/>
      <c r="D182" s="589"/>
      <c r="E182" s="159" t="str">
        <f t="shared" ref="E182:L182" si="36">IF(E180=0,"-",E181/E180)</f>
        <v>-</v>
      </c>
      <c r="F182" s="159" t="str">
        <f t="shared" si="36"/>
        <v>-</v>
      </c>
      <c r="G182" s="159" t="str">
        <f t="shared" si="36"/>
        <v>-</v>
      </c>
      <c r="H182" s="159" t="str">
        <f t="shared" si="36"/>
        <v>-</v>
      </c>
      <c r="I182" s="159" t="str">
        <f t="shared" si="36"/>
        <v>-</v>
      </c>
      <c r="J182" s="159" t="str">
        <f t="shared" si="36"/>
        <v>-</v>
      </c>
      <c r="K182" s="159" t="str">
        <f t="shared" si="36"/>
        <v>-</v>
      </c>
      <c r="L182" s="160" t="str">
        <f t="shared" si="36"/>
        <v>-</v>
      </c>
      <c r="M182" s="10"/>
    </row>
    <row r="183" spans="2:19" hidden="1" x14ac:dyDescent="0.25">
      <c r="B183" s="611" t="str">
        <f>IF(Intro!$G$22="English",Variables!B37,Variables!C37)</f>
        <v>BMP8</v>
      </c>
      <c r="C183" s="612"/>
      <c r="D183" s="612"/>
      <c r="E183" s="612"/>
      <c r="F183" s="612"/>
      <c r="G183" s="612"/>
      <c r="H183" s="612"/>
      <c r="I183" s="612"/>
      <c r="J183" s="612"/>
      <c r="K183" s="612"/>
      <c r="L183" s="613"/>
      <c r="M183" s="10"/>
    </row>
    <row r="184" spans="2:19" hidden="1" x14ac:dyDescent="0.25">
      <c r="B184" s="614"/>
      <c r="C184" s="615"/>
      <c r="D184" s="615"/>
      <c r="E184" s="615"/>
      <c r="F184" s="615"/>
      <c r="G184" s="615"/>
      <c r="H184" s="615"/>
      <c r="I184" s="615"/>
      <c r="J184" s="615"/>
      <c r="K184" s="615"/>
      <c r="L184" s="616"/>
      <c r="M184" s="10"/>
    </row>
    <row r="185" spans="2:19" hidden="1" x14ac:dyDescent="0.25">
      <c r="B185" s="591" t="str">
        <f>D$30</f>
        <v>unités</v>
      </c>
      <c r="C185" s="589"/>
      <c r="D185" s="589"/>
      <c r="E185" s="140"/>
      <c r="F185" s="140"/>
      <c r="G185" s="140"/>
      <c r="H185" s="140"/>
      <c r="I185" s="140"/>
      <c r="J185" s="140"/>
      <c r="K185" s="140"/>
      <c r="L185" s="141"/>
      <c r="M185" s="10"/>
    </row>
    <row r="186" spans="2:19" hidden="1" x14ac:dyDescent="0.25">
      <c r="B186" s="591" t="str">
        <f>D$31</f>
        <v>valeur d'achat nette rendue (CAD)</v>
      </c>
      <c r="C186" s="589"/>
      <c r="D186" s="589"/>
      <c r="E186" s="140"/>
      <c r="F186" s="140"/>
      <c r="G186" s="140"/>
      <c r="H186" s="140"/>
      <c r="I186" s="140"/>
      <c r="J186" s="140"/>
      <c r="K186" s="140"/>
      <c r="L186" s="141"/>
      <c r="M186" s="10"/>
    </row>
    <row r="187" spans="2:19" hidden="1" x14ac:dyDescent="0.25">
      <c r="B187" s="591" t="str">
        <f>D$32</f>
        <v>$ / unité</v>
      </c>
      <c r="C187" s="589"/>
      <c r="D187" s="589"/>
      <c r="E187" s="159" t="str">
        <f t="shared" ref="E187:L187" si="37">IF(E185=0,"-",E186/E185)</f>
        <v>-</v>
      </c>
      <c r="F187" s="159" t="str">
        <f t="shared" si="37"/>
        <v>-</v>
      </c>
      <c r="G187" s="159" t="str">
        <f t="shared" si="37"/>
        <v>-</v>
      </c>
      <c r="H187" s="159" t="str">
        <f t="shared" si="37"/>
        <v>-</v>
      </c>
      <c r="I187" s="159" t="str">
        <f t="shared" si="37"/>
        <v>-</v>
      </c>
      <c r="J187" s="159" t="str">
        <f t="shared" si="37"/>
        <v>-</v>
      </c>
      <c r="K187" s="159" t="str">
        <f t="shared" si="37"/>
        <v>-</v>
      </c>
      <c r="L187" s="160" t="str">
        <f t="shared" si="37"/>
        <v>-</v>
      </c>
      <c r="M187" s="10"/>
    </row>
    <row r="188" spans="2:19" x14ac:dyDescent="0.25">
      <c r="B188" s="216"/>
      <c r="C188" s="217"/>
      <c r="D188" s="217"/>
      <c r="E188" s="29"/>
      <c r="F188" s="29"/>
      <c r="G188" s="29"/>
      <c r="H188" s="29"/>
      <c r="I188" s="29"/>
      <c r="J188" s="29"/>
      <c r="K188" s="29"/>
      <c r="L188" s="30"/>
      <c r="M188" s="10"/>
    </row>
    <row r="189" spans="2:19" ht="14.1" customHeight="1" x14ac:dyDescent="0.25">
      <c r="B189" s="366" t="str">
        <f>IF(Intro!$G$22="English",O189,P189)</f>
        <v>Dans le tableau ci-dessous, « Erreur » signifie que les importations totales des produits de référence de votre entreprise dépassent les importations totales de votre entreprise pour cette période. Par conséquent, veuillez modifier les données ci-dessus si nécessaire.</v>
      </c>
      <c r="C189" s="367"/>
      <c r="D189" s="367"/>
      <c r="E189" s="367"/>
      <c r="F189" s="367"/>
      <c r="G189" s="367"/>
      <c r="H189" s="367"/>
      <c r="I189" s="367"/>
      <c r="J189" s="367"/>
      <c r="K189" s="367"/>
      <c r="L189" s="368"/>
      <c r="M189" s="10"/>
      <c r="O189" s="10" t="s">
        <v>366</v>
      </c>
      <c r="P189" s="10" t="s">
        <v>367</v>
      </c>
      <c r="S189" s="39"/>
    </row>
    <row r="190" spans="2:19" x14ac:dyDescent="0.25">
      <c r="B190" s="366"/>
      <c r="C190" s="367"/>
      <c r="D190" s="367"/>
      <c r="E190" s="367"/>
      <c r="F190" s="367"/>
      <c r="G190" s="367"/>
      <c r="H190" s="367"/>
      <c r="I190" s="367"/>
      <c r="J190" s="367"/>
      <c r="K190" s="367"/>
      <c r="L190" s="368"/>
      <c r="M190" s="10"/>
      <c r="S190" s="39"/>
    </row>
    <row r="191" spans="2:19" x14ac:dyDescent="0.25">
      <c r="B191" s="216"/>
      <c r="C191" s="217"/>
      <c r="D191" s="217"/>
      <c r="E191" s="29"/>
      <c r="F191" s="29"/>
      <c r="G191" s="29"/>
      <c r="H191" s="29"/>
      <c r="I191" s="29"/>
      <c r="J191" s="29"/>
      <c r="K191" s="29"/>
      <c r="L191" s="30"/>
      <c r="M191" s="10"/>
      <c r="S191" s="39"/>
    </row>
    <row r="192" spans="2:19" x14ac:dyDescent="0.25">
      <c r="B192" s="216"/>
      <c r="C192" s="217"/>
      <c r="D192" s="35"/>
      <c r="E192" s="10"/>
      <c r="F192" s="219">
        <f>F137</f>
        <v>2024</v>
      </c>
      <c r="G192" s="219">
        <f t="shared" ref="G192" si="38">G137</f>
        <v>2025</v>
      </c>
      <c r="H192" s="29"/>
      <c r="J192" s="174"/>
      <c r="K192" s="174"/>
      <c r="L192" s="175"/>
      <c r="M192" s="10"/>
    </row>
    <row r="193" spans="1:16" x14ac:dyDescent="0.25">
      <c r="B193" s="403" t="str">
        <f>Variables!D62</f>
        <v>Vérification</v>
      </c>
      <c r="C193" s="589" t="str">
        <f>B150</f>
        <v>unités</v>
      </c>
      <c r="D193" s="589"/>
      <c r="E193" s="589"/>
      <c r="F193" s="143" t="str">
        <f>IF(SUM(E150:H150,E155:H155,E160:H160,E165:H165,E170:H170,E175:H175,E180:H180,E185:H185)&gt;H30,Variables!$D$63,Variables!$D$64)</f>
        <v>Correct</v>
      </c>
      <c r="G193" s="143" t="str">
        <f>IF(SUM(I150:L150,I155:L155,I160:L160,I165:L165,I170:L170,I175:L175,I180:L180,I185:L185)&gt;I30,Variables!$D$63,Variables!$D$64)</f>
        <v>Correct</v>
      </c>
      <c r="H193" s="29"/>
      <c r="J193" s="91"/>
      <c r="K193" s="91"/>
      <c r="L193" s="72"/>
      <c r="M193" s="10"/>
    </row>
    <row r="194" spans="1:16" x14ac:dyDescent="0.25">
      <c r="B194" s="403"/>
      <c r="C194" s="589" t="str">
        <f>B151</f>
        <v>valeur d'achat nette rendue (CAD)</v>
      </c>
      <c r="D194" s="589"/>
      <c r="E194" s="589"/>
      <c r="F194" s="143" t="str">
        <f>IF(SUM(E151:H151,E156:H156,E161:H161,E166:H166,E171:H171,E176:H176,E181:H181,E186:H186)&gt;H31,Variables!$D$63,Variables!$D$64)</f>
        <v>Correct</v>
      </c>
      <c r="G194" s="143" t="str">
        <f>IF(SUM(I151:L151,I156:L156,I161:L161,I166:L166,I171:L171,I176:L176,I181:L181,I186:L186)&gt;I31,Variables!$D$63,Variables!$D$64)</f>
        <v>Correct</v>
      </c>
      <c r="H194" s="29"/>
      <c r="J194" s="91"/>
      <c r="K194" s="91"/>
      <c r="L194" s="72"/>
      <c r="M194" s="10"/>
    </row>
    <row r="195" spans="1:16" x14ac:dyDescent="0.25">
      <c r="B195" s="73"/>
      <c r="C195" s="85"/>
      <c r="D195" s="85"/>
      <c r="E195" s="85"/>
      <c r="F195" s="85"/>
      <c r="G195" s="85"/>
      <c r="H195" s="85"/>
      <c r="I195" s="85"/>
      <c r="J195" s="85"/>
      <c r="K195" s="85"/>
      <c r="L195" s="86"/>
      <c r="M195" s="10"/>
    </row>
    <row r="196" spans="1:16" s="171" customFormat="1" x14ac:dyDescent="0.25">
      <c r="A196" s="7"/>
      <c r="B196" s="94"/>
      <c r="C196" s="94"/>
      <c r="D196" s="92"/>
      <c r="E196" s="93"/>
      <c r="F196" s="93"/>
      <c r="G196" s="93"/>
      <c r="H196" s="93"/>
      <c r="I196" s="93"/>
      <c r="J196" s="93"/>
      <c r="K196" s="93"/>
      <c r="L196" s="93"/>
      <c r="M196" s="74"/>
    </row>
    <row r="197" spans="1:16" x14ac:dyDescent="0.25">
      <c r="B197" s="369" t="str">
        <f>IF(Intro!$G$22="English",O197,P197)</f>
        <v>VENTES AU CANADA D'IMPORTATIONS DE PRODUITS DE RÉFÉRENCE</v>
      </c>
      <c r="C197" s="370"/>
      <c r="D197" s="370"/>
      <c r="E197" s="370"/>
      <c r="F197" s="370"/>
      <c r="G197" s="370"/>
      <c r="H197" s="370"/>
      <c r="I197" s="370"/>
      <c r="J197" s="370"/>
      <c r="K197" s="370"/>
      <c r="L197" s="371"/>
      <c r="M197" s="10"/>
      <c r="O197" s="106" t="s">
        <v>337</v>
      </c>
      <c r="P197" s="106" t="s">
        <v>401</v>
      </c>
    </row>
    <row r="198" spans="1:16" x14ac:dyDescent="0.25">
      <c r="B198" s="505" t="s">
        <v>17</v>
      </c>
      <c r="C198" s="506"/>
      <c r="D198" s="506"/>
      <c r="E198" s="506"/>
      <c r="F198" s="506"/>
      <c r="G198" s="506"/>
      <c r="H198" s="506"/>
      <c r="I198" s="506"/>
      <c r="J198" s="506"/>
      <c r="K198" s="506"/>
      <c r="L198" s="507"/>
      <c r="M198" s="10"/>
    </row>
    <row r="199" spans="1:16" x14ac:dyDescent="0.25">
      <c r="B199" s="16"/>
      <c r="C199" s="35"/>
      <c r="D199" s="35"/>
      <c r="E199" s="36"/>
      <c r="F199" s="36"/>
      <c r="G199" s="36"/>
      <c r="H199" s="36"/>
      <c r="I199" s="36"/>
      <c r="J199" s="36"/>
      <c r="K199" s="36"/>
      <c r="L199" s="17"/>
      <c r="M199" s="10"/>
    </row>
    <row r="200" spans="1:16" x14ac:dyDescent="0.25">
      <c r="B200" s="366" t="str">
        <f>IF(Intro!$G$22="English",O200,P200)</f>
        <v>Indiquez le volume et la valeur des ventes d'importations au Canada pour chaque produit de référence :</v>
      </c>
      <c r="C200" s="367"/>
      <c r="D200" s="367"/>
      <c r="E200" s="367"/>
      <c r="F200" s="367"/>
      <c r="G200" s="367"/>
      <c r="H200" s="367"/>
      <c r="I200" s="367"/>
      <c r="J200" s="367"/>
      <c r="K200" s="367"/>
      <c r="L200" s="368"/>
      <c r="M200" s="10"/>
      <c r="O200" s="18" t="s">
        <v>170</v>
      </c>
      <c r="P200" s="10" t="s">
        <v>400</v>
      </c>
    </row>
    <row r="201" spans="1:16" x14ac:dyDescent="0.25">
      <c r="B201" s="366" t="str">
        <f>Pro!B22</f>
        <v>Note - Ne répondez à cette question que si votre entreprise a vendu les marchandises du 1er janvier 2023 au 31 décembre 2025.</v>
      </c>
      <c r="C201" s="367"/>
      <c r="D201" s="367"/>
      <c r="E201" s="367"/>
      <c r="F201" s="367"/>
      <c r="G201" s="367"/>
      <c r="H201" s="367"/>
      <c r="I201" s="367"/>
      <c r="J201" s="367"/>
      <c r="K201" s="367"/>
      <c r="L201" s="368"/>
      <c r="M201" s="10"/>
      <c r="O201" s="18"/>
    </row>
    <row r="202" spans="1:16" x14ac:dyDescent="0.25">
      <c r="B202" s="216"/>
      <c r="C202" s="217"/>
      <c r="D202" s="35"/>
      <c r="E202" s="36"/>
      <c r="F202" s="36"/>
      <c r="G202" s="36"/>
      <c r="H202" s="36"/>
      <c r="I202" s="36"/>
      <c r="J202" s="36"/>
      <c r="K202" s="36"/>
      <c r="L202" s="17"/>
      <c r="M202" s="10"/>
      <c r="O202" s="18"/>
    </row>
    <row r="203" spans="1:16" x14ac:dyDescent="0.25">
      <c r="B203" s="617"/>
      <c r="C203" s="618"/>
      <c r="D203" s="619"/>
      <c r="E203" s="219" t="str">
        <f>E147</f>
        <v>T1 - 2024</v>
      </c>
      <c r="F203" s="219" t="str">
        <f t="shared" ref="F203:L203" si="39">F147</f>
        <v>T2 - 2024</v>
      </c>
      <c r="G203" s="219" t="str">
        <f t="shared" si="39"/>
        <v>T3 - 2024</v>
      </c>
      <c r="H203" s="219" t="str">
        <f t="shared" si="39"/>
        <v>T4 - 2024</v>
      </c>
      <c r="I203" s="219" t="str">
        <f t="shared" si="39"/>
        <v>T1 - 2025</v>
      </c>
      <c r="J203" s="219" t="str">
        <f t="shared" si="39"/>
        <v>T2 - 2025</v>
      </c>
      <c r="K203" s="219" t="str">
        <f t="shared" si="39"/>
        <v>T3 - 2025</v>
      </c>
      <c r="L203" s="220" t="str">
        <f t="shared" si="39"/>
        <v>T4 - 2025</v>
      </c>
      <c r="M203" s="10"/>
      <c r="O203" s="18"/>
    </row>
    <row r="204" spans="1:16" x14ac:dyDescent="0.25">
      <c r="B204" s="611" t="str">
        <f>B148</f>
        <v>Les carrosseries de camions réfrigérées, sans les frigorífiques ni chauffage - 10 à 18pi</v>
      </c>
      <c r="C204" s="612"/>
      <c r="D204" s="612"/>
      <c r="E204" s="612"/>
      <c r="F204" s="612"/>
      <c r="G204" s="612"/>
      <c r="H204" s="612"/>
      <c r="I204" s="612"/>
      <c r="J204" s="612"/>
      <c r="K204" s="612"/>
      <c r="L204" s="613"/>
      <c r="M204" s="10"/>
    </row>
    <row r="205" spans="1:16" x14ac:dyDescent="0.25">
      <c r="B205" s="614"/>
      <c r="C205" s="615"/>
      <c r="D205" s="615"/>
      <c r="E205" s="615"/>
      <c r="F205" s="615"/>
      <c r="G205" s="615"/>
      <c r="H205" s="615"/>
      <c r="I205" s="615"/>
      <c r="J205" s="615"/>
      <c r="K205" s="615"/>
      <c r="L205" s="616"/>
      <c r="M205" s="10"/>
    </row>
    <row r="206" spans="1:16" x14ac:dyDescent="0.25">
      <c r="B206" s="591" t="str">
        <f>D$58</f>
        <v>unités</v>
      </c>
      <c r="C206" s="589"/>
      <c r="D206" s="589"/>
      <c r="E206" s="140"/>
      <c r="F206" s="140"/>
      <c r="G206" s="140"/>
      <c r="H206" s="140"/>
      <c r="I206" s="140"/>
      <c r="J206" s="140"/>
      <c r="K206" s="140"/>
      <c r="L206" s="141"/>
      <c r="M206" s="10"/>
    </row>
    <row r="207" spans="1:16" x14ac:dyDescent="0.25">
      <c r="B207" s="591" t="str">
        <f>D$59</f>
        <v>valeur de vente nette rendue (CAD)</v>
      </c>
      <c r="C207" s="589"/>
      <c r="D207" s="589"/>
      <c r="E207" s="140"/>
      <c r="F207" s="140"/>
      <c r="G207" s="140"/>
      <c r="H207" s="140"/>
      <c r="I207" s="140"/>
      <c r="J207" s="140"/>
      <c r="K207" s="140"/>
      <c r="L207" s="141"/>
      <c r="M207" s="10"/>
    </row>
    <row r="208" spans="1:16" x14ac:dyDescent="0.25">
      <c r="B208" s="591" t="str">
        <f>D$60</f>
        <v>$ / unité</v>
      </c>
      <c r="C208" s="589"/>
      <c r="D208" s="589"/>
      <c r="E208" s="159" t="str">
        <f t="shared" ref="E208:L208" si="40">IF(E206=0,"-",E207/E206)</f>
        <v>-</v>
      </c>
      <c r="F208" s="159" t="str">
        <f t="shared" si="40"/>
        <v>-</v>
      </c>
      <c r="G208" s="159" t="str">
        <f t="shared" si="40"/>
        <v>-</v>
      </c>
      <c r="H208" s="159" t="str">
        <f t="shared" si="40"/>
        <v>-</v>
      </c>
      <c r="I208" s="159" t="str">
        <f t="shared" si="40"/>
        <v>-</v>
      </c>
      <c r="J208" s="159" t="str">
        <f t="shared" si="40"/>
        <v>-</v>
      </c>
      <c r="K208" s="159" t="str">
        <f t="shared" si="40"/>
        <v>-</v>
      </c>
      <c r="L208" s="160" t="str">
        <f t="shared" si="40"/>
        <v>-</v>
      </c>
      <c r="M208" s="10"/>
    </row>
    <row r="209" spans="2:13" x14ac:dyDescent="0.25">
      <c r="B209" s="611" t="str">
        <f>B153</f>
        <v>Les carrosseries de camions réfrigérées, sans les frigorífiques ni chauffage - 20 à 24pi</v>
      </c>
      <c r="C209" s="612"/>
      <c r="D209" s="612"/>
      <c r="E209" s="612"/>
      <c r="F209" s="612"/>
      <c r="G209" s="612"/>
      <c r="H209" s="612"/>
      <c r="I209" s="612"/>
      <c r="J209" s="612"/>
      <c r="K209" s="612"/>
      <c r="L209" s="613"/>
      <c r="M209" s="10"/>
    </row>
    <row r="210" spans="2:13" x14ac:dyDescent="0.25">
      <c r="B210" s="614"/>
      <c r="C210" s="615"/>
      <c r="D210" s="615"/>
      <c r="E210" s="615"/>
      <c r="F210" s="615"/>
      <c r="G210" s="615"/>
      <c r="H210" s="615"/>
      <c r="I210" s="615"/>
      <c r="J210" s="615"/>
      <c r="K210" s="615"/>
      <c r="L210" s="616"/>
      <c r="M210" s="10"/>
    </row>
    <row r="211" spans="2:13" x14ac:dyDescent="0.25">
      <c r="B211" s="591" t="str">
        <f>D$58</f>
        <v>unités</v>
      </c>
      <c r="C211" s="589"/>
      <c r="D211" s="589"/>
      <c r="E211" s="140"/>
      <c r="F211" s="140"/>
      <c r="G211" s="140"/>
      <c r="H211" s="140"/>
      <c r="I211" s="140"/>
      <c r="J211" s="140"/>
      <c r="K211" s="140"/>
      <c r="L211" s="141"/>
      <c r="M211" s="10"/>
    </row>
    <row r="212" spans="2:13" x14ac:dyDescent="0.25">
      <c r="B212" s="591" t="str">
        <f>D$59</f>
        <v>valeur de vente nette rendue (CAD)</v>
      </c>
      <c r="C212" s="589"/>
      <c r="D212" s="589"/>
      <c r="E212" s="140"/>
      <c r="F212" s="140"/>
      <c r="G212" s="140"/>
      <c r="H212" s="140"/>
      <c r="I212" s="140"/>
      <c r="J212" s="140"/>
      <c r="K212" s="140"/>
      <c r="L212" s="141"/>
      <c r="M212" s="10"/>
    </row>
    <row r="213" spans="2:13" x14ac:dyDescent="0.25">
      <c r="B213" s="591" t="str">
        <f>D$60</f>
        <v>$ / unité</v>
      </c>
      <c r="C213" s="589"/>
      <c r="D213" s="589"/>
      <c r="E213" s="159" t="str">
        <f>IF(E211=0,"-",E212/E211)</f>
        <v>-</v>
      </c>
      <c r="F213" s="159" t="str">
        <f t="shared" ref="F213:L213" si="41">IF(F211=0,"-",F212/F211)</f>
        <v>-</v>
      </c>
      <c r="G213" s="159" t="str">
        <f t="shared" si="41"/>
        <v>-</v>
      </c>
      <c r="H213" s="159" t="str">
        <f t="shared" si="41"/>
        <v>-</v>
      </c>
      <c r="I213" s="159" t="str">
        <f t="shared" si="41"/>
        <v>-</v>
      </c>
      <c r="J213" s="159" t="str">
        <f t="shared" si="41"/>
        <v>-</v>
      </c>
      <c r="K213" s="159" t="str">
        <f t="shared" si="41"/>
        <v>-</v>
      </c>
      <c r="L213" s="160" t="str">
        <f t="shared" si="41"/>
        <v>-</v>
      </c>
      <c r="M213" s="10"/>
    </row>
    <row r="214" spans="2:13" x14ac:dyDescent="0.25">
      <c r="B214" s="611" t="str">
        <f>B158</f>
        <v>Les carrosseries de camions réfrigérées, sans les frigorífiques ni chauffage - 26 à 30pi</v>
      </c>
      <c r="C214" s="612"/>
      <c r="D214" s="612"/>
      <c r="E214" s="612"/>
      <c r="F214" s="612"/>
      <c r="G214" s="612"/>
      <c r="H214" s="612"/>
      <c r="I214" s="612"/>
      <c r="J214" s="612"/>
      <c r="K214" s="612"/>
      <c r="L214" s="613"/>
      <c r="M214" s="10"/>
    </row>
    <row r="215" spans="2:13" x14ac:dyDescent="0.25">
      <c r="B215" s="614"/>
      <c r="C215" s="615"/>
      <c r="D215" s="615"/>
      <c r="E215" s="615"/>
      <c r="F215" s="615"/>
      <c r="G215" s="615"/>
      <c r="H215" s="615"/>
      <c r="I215" s="615"/>
      <c r="J215" s="615"/>
      <c r="K215" s="615"/>
      <c r="L215" s="616"/>
      <c r="M215" s="10"/>
    </row>
    <row r="216" spans="2:13" x14ac:dyDescent="0.25">
      <c r="B216" s="591" t="str">
        <f>D$58</f>
        <v>unités</v>
      </c>
      <c r="C216" s="589"/>
      <c r="D216" s="589"/>
      <c r="E216" s="140"/>
      <c r="F216" s="140"/>
      <c r="G216" s="140"/>
      <c r="H216" s="140"/>
      <c r="I216" s="140"/>
      <c r="J216" s="140"/>
      <c r="K216" s="140"/>
      <c r="L216" s="141"/>
      <c r="M216" s="10"/>
    </row>
    <row r="217" spans="2:13" x14ac:dyDescent="0.25">
      <c r="B217" s="591" t="str">
        <f>D$59</f>
        <v>valeur de vente nette rendue (CAD)</v>
      </c>
      <c r="C217" s="589"/>
      <c r="D217" s="589"/>
      <c r="E217" s="140"/>
      <c r="F217" s="140"/>
      <c r="G217" s="140"/>
      <c r="H217" s="140"/>
      <c r="I217" s="140"/>
      <c r="J217" s="140"/>
      <c r="K217" s="140"/>
      <c r="L217" s="141"/>
      <c r="M217" s="10"/>
    </row>
    <row r="218" spans="2:13" x14ac:dyDescent="0.25">
      <c r="B218" s="591" t="str">
        <f>D$60</f>
        <v>$ / unité</v>
      </c>
      <c r="C218" s="589"/>
      <c r="D218" s="589"/>
      <c r="E218" s="159" t="str">
        <f>IF(E216=0,"-",E217/E216)</f>
        <v>-</v>
      </c>
      <c r="F218" s="159" t="str">
        <f t="shared" ref="F218:L218" si="42">IF(F216=0,"-",F217/F216)</f>
        <v>-</v>
      </c>
      <c r="G218" s="159" t="str">
        <f t="shared" si="42"/>
        <v>-</v>
      </c>
      <c r="H218" s="159" t="str">
        <f t="shared" si="42"/>
        <v>-</v>
      </c>
      <c r="I218" s="159" t="str">
        <f t="shared" si="42"/>
        <v>-</v>
      </c>
      <c r="J218" s="159" t="str">
        <f t="shared" si="42"/>
        <v>-</v>
      </c>
      <c r="K218" s="159" t="str">
        <f t="shared" si="42"/>
        <v>-</v>
      </c>
      <c r="L218" s="160" t="str">
        <f t="shared" si="42"/>
        <v>-</v>
      </c>
      <c r="M218" s="10"/>
    </row>
    <row r="219" spans="2:13" x14ac:dyDescent="0.25">
      <c r="B219" s="611" t="str">
        <f>B163</f>
        <v>Les carrosseries des fourgons secs, sans les frigorífiques ni chauffage - 10 à 18pi</v>
      </c>
      <c r="C219" s="612"/>
      <c r="D219" s="612"/>
      <c r="E219" s="612"/>
      <c r="F219" s="612"/>
      <c r="G219" s="612"/>
      <c r="H219" s="612"/>
      <c r="I219" s="612"/>
      <c r="J219" s="612"/>
      <c r="K219" s="612"/>
      <c r="L219" s="613"/>
      <c r="M219" s="10"/>
    </row>
    <row r="220" spans="2:13" x14ac:dyDescent="0.25">
      <c r="B220" s="614"/>
      <c r="C220" s="615"/>
      <c r="D220" s="615"/>
      <c r="E220" s="615"/>
      <c r="F220" s="615"/>
      <c r="G220" s="615"/>
      <c r="H220" s="615"/>
      <c r="I220" s="615"/>
      <c r="J220" s="615"/>
      <c r="K220" s="615"/>
      <c r="L220" s="616"/>
      <c r="M220" s="10"/>
    </row>
    <row r="221" spans="2:13" x14ac:dyDescent="0.25">
      <c r="B221" s="591" t="str">
        <f>D$58</f>
        <v>unités</v>
      </c>
      <c r="C221" s="589"/>
      <c r="D221" s="589"/>
      <c r="E221" s="140"/>
      <c r="F221" s="140"/>
      <c r="G221" s="140"/>
      <c r="H221" s="140"/>
      <c r="I221" s="140"/>
      <c r="J221" s="140"/>
      <c r="K221" s="140"/>
      <c r="L221" s="141"/>
      <c r="M221" s="10"/>
    </row>
    <row r="222" spans="2:13" x14ac:dyDescent="0.25">
      <c r="B222" s="591" t="str">
        <f>D$59</f>
        <v>valeur de vente nette rendue (CAD)</v>
      </c>
      <c r="C222" s="589"/>
      <c r="D222" s="589"/>
      <c r="E222" s="140"/>
      <c r="F222" s="140"/>
      <c r="G222" s="140"/>
      <c r="H222" s="140"/>
      <c r="I222" s="140"/>
      <c r="J222" s="140"/>
      <c r="K222" s="140"/>
      <c r="L222" s="141"/>
      <c r="M222" s="10"/>
    </row>
    <row r="223" spans="2:13" x14ac:dyDescent="0.25">
      <c r="B223" s="591" t="str">
        <f>D$60</f>
        <v>$ / unité</v>
      </c>
      <c r="C223" s="589"/>
      <c r="D223" s="589"/>
      <c r="E223" s="159" t="str">
        <f>IF(E221=0,"-",E222/E221)</f>
        <v>-</v>
      </c>
      <c r="F223" s="159" t="str">
        <f t="shared" ref="F223:L223" si="43">IF(F221=0,"-",F222/F221)</f>
        <v>-</v>
      </c>
      <c r="G223" s="159" t="str">
        <f t="shared" si="43"/>
        <v>-</v>
      </c>
      <c r="H223" s="159" t="str">
        <f t="shared" si="43"/>
        <v>-</v>
      </c>
      <c r="I223" s="159" t="str">
        <f t="shared" si="43"/>
        <v>-</v>
      </c>
      <c r="J223" s="159" t="str">
        <f t="shared" si="43"/>
        <v>-</v>
      </c>
      <c r="K223" s="159" t="str">
        <f t="shared" si="43"/>
        <v>-</v>
      </c>
      <c r="L223" s="160" t="str">
        <f t="shared" si="43"/>
        <v>-</v>
      </c>
      <c r="M223" s="10"/>
    </row>
    <row r="224" spans="2:13" x14ac:dyDescent="0.25">
      <c r="B224" s="611" t="str">
        <f>B168</f>
        <v>Les carrosseries des fourgons secs, sans les frigorífiques ni chauffage - 20 à 24pi</v>
      </c>
      <c r="C224" s="612"/>
      <c r="D224" s="612"/>
      <c r="E224" s="612"/>
      <c r="F224" s="612"/>
      <c r="G224" s="612"/>
      <c r="H224" s="612"/>
      <c r="I224" s="612"/>
      <c r="J224" s="612"/>
      <c r="K224" s="612"/>
      <c r="L224" s="613"/>
      <c r="M224" s="10"/>
    </row>
    <row r="225" spans="2:13" x14ac:dyDescent="0.25">
      <c r="B225" s="614"/>
      <c r="C225" s="615"/>
      <c r="D225" s="615"/>
      <c r="E225" s="615"/>
      <c r="F225" s="615"/>
      <c r="G225" s="615"/>
      <c r="H225" s="615"/>
      <c r="I225" s="615"/>
      <c r="J225" s="615"/>
      <c r="K225" s="615"/>
      <c r="L225" s="616"/>
      <c r="M225" s="10"/>
    </row>
    <row r="226" spans="2:13" x14ac:dyDescent="0.25">
      <c r="B226" s="591" t="str">
        <f>D$58</f>
        <v>unités</v>
      </c>
      <c r="C226" s="589"/>
      <c r="D226" s="589"/>
      <c r="E226" s="140"/>
      <c r="F226" s="140"/>
      <c r="G226" s="140"/>
      <c r="H226" s="140"/>
      <c r="I226" s="140"/>
      <c r="J226" s="140"/>
      <c r="K226" s="140"/>
      <c r="L226" s="141"/>
      <c r="M226" s="10"/>
    </row>
    <row r="227" spans="2:13" x14ac:dyDescent="0.25">
      <c r="B227" s="591" t="str">
        <f>D$59</f>
        <v>valeur de vente nette rendue (CAD)</v>
      </c>
      <c r="C227" s="589"/>
      <c r="D227" s="589"/>
      <c r="E227" s="140"/>
      <c r="F227" s="140"/>
      <c r="G227" s="140"/>
      <c r="H227" s="140"/>
      <c r="I227" s="140"/>
      <c r="J227" s="140"/>
      <c r="K227" s="140"/>
      <c r="L227" s="141"/>
      <c r="M227" s="10"/>
    </row>
    <row r="228" spans="2:13" x14ac:dyDescent="0.25">
      <c r="B228" s="591" t="str">
        <f>D$60</f>
        <v>$ / unité</v>
      </c>
      <c r="C228" s="589"/>
      <c r="D228" s="589"/>
      <c r="E228" s="159" t="str">
        <f>IF(E226=0,"-",E227/E226)</f>
        <v>-</v>
      </c>
      <c r="F228" s="159" t="str">
        <f t="shared" ref="F228:L228" si="44">IF(F226=0,"-",F227/F226)</f>
        <v>-</v>
      </c>
      <c r="G228" s="159" t="str">
        <f t="shared" si="44"/>
        <v>-</v>
      </c>
      <c r="H228" s="159" t="str">
        <f t="shared" si="44"/>
        <v>-</v>
      </c>
      <c r="I228" s="159" t="str">
        <f t="shared" si="44"/>
        <v>-</v>
      </c>
      <c r="J228" s="159" t="str">
        <f t="shared" si="44"/>
        <v>-</v>
      </c>
      <c r="K228" s="159" t="str">
        <f t="shared" si="44"/>
        <v>-</v>
      </c>
      <c r="L228" s="160" t="str">
        <f t="shared" si="44"/>
        <v>-</v>
      </c>
      <c r="M228" s="10"/>
    </row>
    <row r="229" spans="2:13" x14ac:dyDescent="0.25">
      <c r="B229" s="611" t="str">
        <f>B173</f>
        <v>Les carrosseries des fourgons secs, sans les frigorífiques ni chauffage - 26 à 30pi</v>
      </c>
      <c r="C229" s="612"/>
      <c r="D229" s="612"/>
      <c r="E229" s="612"/>
      <c r="F229" s="612"/>
      <c r="G229" s="612"/>
      <c r="H229" s="612"/>
      <c r="I229" s="612"/>
      <c r="J229" s="612"/>
      <c r="K229" s="612"/>
      <c r="L229" s="613"/>
      <c r="M229" s="10"/>
    </row>
    <row r="230" spans="2:13" x14ac:dyDescent="0.25">
      <c r="B230" s="614"/>
      <c r="C230" s="615"/>
      <c r="D230" s="615"/>
      <c r="E230" s="615"/>
      <c r="F230" s="615"/>
      <c r="G230" s="615"/>
      <c r="H230" s="615"/>
      <c r="I230" s="615"/>
      <c r="J230" s="615"/>
      <c r="K230" s="615"/>
      <c r="L230" s="616"/>
      <c r="M230" s="10"/>
    </row>
    <row r="231" spans="2:13" x14ac:dyDescent="0.25">
      <c r="B231" s="591" t="str">
        <f>D$58</f>
        <v>unités</v>
      </c>
      <c r="C231" s="589"/>
      <c r="D231" s="589"/>
      <c r="E231" s="140"/>
      <c r="F231" s="140"/>
      <c r="G231" s="140"/>
      <c r="H231" s="140"/>
      <c r="I231" s="140"/>
      <c r="J231" s="140"/>
      <c r="K231" s="140"/>
      <c r="L231" s="141"/>
      <c r="M231" s="10"/>
    </row>
    <row r="232" spans="2:13" x14ac:dyDescent="0.25">
      <c r="B232" s="591" t="str">
        <f>D$59</f>
        <v>valeur de vente nette rendue (CAD)</v>
      </c>
      <c r="C232" s="589"/>
      <c r="D232" s="589"/>
      <c r="E232" s="140"/>
      <c r="F232" s="140"/>
      <c r="G232" s="140"/>
      <c r="H232" s="140"/>
      <c r="I232" s="140"/>
      <c r="J232" s="140"/>
      <c r="K232" s="140"/>
      <c r="L232" s="141"/>
      <c r="M232" s="10"/>
    </row>
    <row r="233" spans="2:13" x14ac:dyDescent="0.25">
      <c r="B233" s="591" t="str">
        <f>D$60</f>
        <v>$ / unité</v>
      </c>
      <c r="C233" s="589"/>
      <c r="D233" s="589"/>
      <c r="E233" s="159" t="str">
        <f>IF(E231=0,"-",E232/E231)</f>
        <v>-</v>
      </c>
      <c r="F233" s="159" t="str">
        <f t="shared" ref="F233:L233" si="45">IF(F231=0,"-",F232/F231)</f>
        <v>-</v>
      </c>
      <c r="G233" s="159" t="str">
        <f t="shared" si="45"/>
        <v>-</v>
      </c>
      <c r="H233" s="159" t="str">
        <f t="shared" si="45"/>
        <v>-</v>
      </c>
      <c r="I233" s="159" t="str">
        <f t="shared" si="45"/>
        <v>-</v>
      </c>
      <c r="J233" s="159" t="str">
        <f t="shared" si="45"/>
        <v>-</v>
      </c>
      <c r="K233" s="159" t="str">
        <f t="shared" si="45"/>
        <v>-</v>
      </c>
      <c r="L233" s="160" t="str">
        <f t="shared" si="45"/>
        <v>-</v>
      </c>
      <c r="M233" s="10"/>
    </row>
    <row r="234" spans="2:13" hidden="1" x14ac:dyDescent="0.25">
      <c r="B234" s="611" t="str">
        <f>B178</f>
        <v>BMP7</v>
      </c>
      <c r="C234" s="612"/>
      <c r="D234" s="612"/>
      <c r="E234" s="612"/>
      <c r="F234" s="612"/>
      <c r="G234" s="612"/>
      <c r="H234" s="612"/>
      <c r="I234" s="612"/>
      <c r="J234" s="612"/>
      <c r="K234" s="612"/>
      <c r="L234" s="613"/>
      <c r="M234" s="10"/>
    </row>
    <row r="235" spans="2:13" hidden="1" x14ac:dyDescent="0.25">
      <c r="B235" s="614"/>
      <c r="C235" s="615"/>
      <c r="D235" s="615"/>
      <c r="E235" s="615"/>
      <c r="F235" s="615"/>
      <c r="G235" s="615"/>
      <c r="H235" s="615"/>
      <c r="I235" s="615"/>
      <c r="J235" s="615"/>
      <c r="K235" s="615"/>
      <c r="L235" s="616"/>
      <c r="M235" s="10"/>
    </row>
    <row r="236" spans="2:13" hidden="1" x14ac:dyDescent="0.25">
      <c r="B236" s="591" t="str">
        <f>D$58</f>
        <v>unités</v>
      </c>
      <c r="C236" s="589"/>
      <c r="D236" s="589"/>
      <c r="E236" s="140"/>
      <c r="F236" s="140"/>
      <c r="G236" s="140"/>
      <c r="H236" s="140"/>
      <c r="I236" s="140"/>
      <c r="J236" s="140"/>
      <c r="K236" s="140"/>
      <c r="L236" s="141"/>
      <c r="M236" s="10"/>
    </row>
    <row r="237" spans="2:13" hidden="1" x14ac:dyDescent="0.25">
      <c r="B237" s="591" t="str">
        <f>D$59</f>
        <v>valeur de vente nette rendue (CAD)</v>
      </c>
      <c r="C237" s="589"/>
      <c r="D237" s="589"/>
      <c r="E237" s="140"/>
      <c r="F237" s="140"/>
      <c r="G237" s="140"/>
      <c r="H237" s="140"/>
      <c r="I237" s="140"/>
      <c r="J237" s="140"/>
      <c r="K237" s="140"/>
      <c r="L237" s="141"/>
      <c r="M237" s="10"/>
    </row>
    <row r="238" spans="2:13" hidden="1" x14ac:dyDescent="0.25">
      <c r="B238" s="591" t="str">
        <f>D$60</f>
        <v>$ / unité</v>
      </c>
      <c r="C238" s="589"/>
      <c r="D238" s="589"/>
      <c r="E238" s="159" t="str">
        <f>IF(E236=0,"-",E237/E236)</f>
        <v>-</v>
      </c>
      <c r="F238" s="159" t="str">
        <f t="shared" ref="F238:L238" si="46">IF(F236=0,"-",F237/F236)</f>
        <v>-</v>
      </c>
      <c r="G238" s="159" t="str">
        <f t="shared" si="46"/>
        <v>-</v>
      </c>
      <c r="H238" s="159" t="str">
        <f t="shared" si="46"/>
        <v>-</v>
      </c>
      <c r="I238" s="159" t="str">
        <f t="shared" si="46"/>
        <v>-</v>
      </c>
      <c r="J238" s="159" t="str">
        <f t="shared" si="46"/>
        <v>-</v>
      </c>
      <c r="K238" s="159" t="str">
        <f t="shared" si="46"/>
        <v>-</v>
      </c>
      <c r="L238" s="160" t="str">
        <f t="shared" si="46"/>
        <v>-</v>
      </c>
      <c r="M238" s="10"/>
    </row>
    <row r="239" spans="2:13" hidden="1" x14ac:dyDescent="0.25">
      <c r="B239" s="611" t="str">
        <f>B183</f>
        <v>BMP8</v>
      </c>
      <c r="C239" s="612"/>
      <c r="D239" s="612"/>
      <c r="E239" s="612"/>
      <c r="F239" s="612"/>
      <c r="G239" s="612"/>
      <c r="H239" s="612"/>
      <c r="I239" s="612"/>
      <c r="J239" s="612"/>
      <c r="K239" s="612"/>
      <c r="L239" s="613"/>
      <c r="M239" s="10"/>
    </row>
    <row r="240" spans="2:13" hidden="1" x14ac:dyDescent="0.25">
      <c r="B240" s="614"/>
      <c r="C240" s="615"/>
      <c r="D240" s="615"/>
      <c r="E240" s="615"/>
      <c r="F240" s="615"/>
      <c r="G240" s="615"/>
      <c r="H240" s="615"/>
      <c r="I240" s="615"/>
      <c r="J240" s="615"/>
      <c r="K240" s="615"/>
      <c r="L240" s="616"/>
      <c r="M240" s="10"/>
    </row>
    <row r="241" spans="1:19" hidden="1" x14ac:dyDescent="0.25">
      <c r="B241" s="591" t="str">
        <f>D$58</f>
        <v>unités</v>
      </c>
      <c r="C241" s="589"/>
      <c r="D241" s="589"/>
      <c r="E241" s="140"/>
      <c r="F241" s="140"/>
      <c r="G241" s="140"/>
      <c r="H241" s="140"/>
      <c r="I241" s="140"/>
      <c r="J241" s="140"/>
      <c r="K241" s="140"/>
      <c r="L241" s="141"/>
      <c r="M241" s="10"/>
    </row>
    <row r="242" spans="1:19" hidden="1" x14ac:dyDescent="0.25">
      <c r="B242" s="591" t="str">
        <f>D$59</f>
        <v>valeur de vente nette rendue (CAD)</v>
      </c>
      <c r="C242" s="589"/>
      <c r="D242" s="589"/>
      <c r="E242" s="140"/>
      <c r="F242" s="140"/>
      <c r="G242" s="140"/>
      <c r="H242" s="140"/>
      <c r="I242" s="140"/>
      <c r="J242" s="140"/>
      <c r="K242" s="140"/>
      <c r="L242" s="141"/>
      <c r="M242" s="10"/>
    </row>
    <row r="243" spans="1:19" hidden="1" x14ac:dyDescent="0.25">
      <c r="B243" s="591" t="str">
        <f>D$60</f>
        <v>$ / unité</v>
      </c>
      <c r="C243" s="589"/>
      <c r="D243" s="589"/>
      <c r="E243" s="159" t="str">
        <f>IF(E241=0,"-",E242/E241)</f>
        <v>-</v>
      </c>
      <c r="F243" s="159" t="str">
        <f t="shared" ref="F243:L243" si="47">IF(F241=0,"-",F242/F241)</f>
        <v>-</v>
      </c>
      <c r="G243" s="159" t="str">
        <f t="shared" si="47"/>
        <v>-</v>
      </c>
      <c r="H243" s="159" t="str">
        <f t="shared" si="47"/>
        <v>-</v>
      </c>
      <c r="I243" s="159" t="str">
        <f t="shared" si="47"/>
        <v>-</v>
      </c>
      <c r="J243" s="159" t="str">
        <f t="shared" si="47"/>
        <v>-</v>
      </c>
      <c r="K243" s="159" t="str">
        <f t="shared" si="47"/>
        <v>-</v>
      </c>
      <c r="L243" s="160" t="str">
        <f t="shared" si="47"/>
        <v>-</v>
      </c>
      <c r="M243" s="10"/>
    </row>
    <row r="244" spans="1:19" x14ac:dyDescent="0.25">
      <c r="B244" s="216"/>
      <c r="C244" s="217"/>
      <c r="D244" s="217"/>
      <c r="E244" s="29"/>
      <c r="F244" s="29"/>
      <c r="G244" s="29"/>
      <c r="H244" s="29"/>
      <c r="I244" s="29"/>
      <c r="J244" s="29"/>
      <c r="K244" s="29"/>
      <c r="L244" s="30"/>
      <c r="M244" s="10"/>
    </row>
    <row r="245" spans="1:19" ht="14.1" customHeight="1" x14ac:dyDescent="0.25">
      <c r="B245" s="366" t="str">
        <f>IF(Intro!$G$22="English",O245,P245)</f>
        <v>Dans le tableau ci-dessous, « Erreur » signifie que les ventes totales des produits de référence de votre entreprise dépassent les ventes totales d'importations de votre entreprise pour cette période. Par conséquent, veuillez modifier les données ci-dessus si nécessaire.</v>
      </c>
      <c r="C245" s="367"/>
      <c r="D245" s="367"/>
      <c r="E245" s="367"/>
      <c r="F245" s="367"/>
      <c r="G245" s="367"/>
      <c r="H245" s="367"/>
      <c r="I245" s="367"/>
      <c r="J245" s="367"/>
      <c r="K245" s="367"/>
      <c r="L245" s="368"/>
      <c r="M245" s="10"/>
      <c r="O245" s="10" t="s">
        <v>368</v>
      </c>
      <c r="P245" s="10" t="s">
        <v>402</v>
      </c>
      <c r="S245" s="39"/>
    </row>
    <row r="246" spans="1:19" x14ac:dyDescent="0.25">
      <c r="B246" s="366"/>
      <c r="C246" s="367"/>
      <c r="D246" s="367"/>
      <c r="E246" s="367"/>
      <c r="F246" s="367"/>
      <c r="G246" s="367"/>
      <c r="H246" s="367"/>
      <c r="I246" s="367"/>
      <c r="J246" s="367"/>
      <c r="K246" s="367"/>
      <c r="L246" s="368"/>
      <c r="M246" s="10"/>
      <c r="S246" s="39"/>
    </row>
    <row r="247" spans="1:19" x14ac:dyDescent="0.25">
      <c r="B247" s="216"/>
      <c r="C247" s="217"/>
      <c r="D247" s="217"/>
      <c r="E247" s="29"/>
      <c r="F247" s="29"/>
      <c r="G247" s="29"/>
      <c r="H247" s="29"/>
      <c r="I247" s="29"/>
      <c r="J247" s="29"/>
      <c r="K247" s="29"/>
      <c r="L247" s="30"/>
      <c r="M247" s="10"/>
      <c r="S247" s="39"/>
    </row>
    <row r="248" spans="1:19" x14ac:dyDescent="0.25">
      <c r="B248" s="216"/>
      <c r="C248" s="217"/>
      <c r="D248" s="35"/>
      <c r="E248" s="10"/>
      <c r="F248" s="219">
        <f>F192</f>
        <v>2024</v>
      </c>
      <c r="G248" s="219">
        <f>G192</f>
        <v>2025</v>
      </c>
      <c r="H248" s="29"/>
      <c r="J248" s="174"/>
      <c r="K248" s="174"/>
      <c r="L248" s="175"/>
      <c r="M248" s="10"/>
      <c r="O248" s="18"/>
    </row>
    <row r="249" spans="1:19" x14ac:dyDescent="0.25">
      <c r="B249" s="403" t="str">
        <f>Variables!D62</f>
        <v>Vérification</v>
      </c>
      <c r="C249" s="590" t="str">
        <f>B206</f>
        <v>unités</v>
      </c>
      <c r="D249" s="590"/>
      <c r="E249" s="590"/>
      <c r="F249" s="143" t="str">
        <f>IF(SUM(E206:H206,E211:H211,E216:H216,E221:H221,E226:H226,E231:H231,E236:H236,E241:H241)&gt;H101,Variables!$D$63,Variables!$D$64)</f>
        <v>Correct</v>
      </c>
      <c r="G249" s="143" t="str">
        <f>IF(SUM(I206:L206,I211:L211,I216:L216,I221:L221,I226:L226,I231:L231,I236:L236,I241:L241)&gt;I101,Variables!$D$63,Variables!$D$64)</f>
        <v>Correct</v>
      </c>
      <c r="H249" s="29"/>
      <c r="J249" s="91"/>
      <c r="K249" s="91"/>
      <c r="L249" s="72"/>
      <c r="M249" s="10"/>
    </row>
    <row r="250" spans="1:19" x14ac:dyDescent="0.25">
      <c r="B250" s="403"/>
      <c r="C250" s="590" t="str">
        <f>B207</f>
        <v>valeur de vente nette rendue (CAD)</v>
      </c>
      <c r="D250" s="590"/>
      <c r="E250" s="590"/>
      <c r="F250" s="143" t="str">
        <f>IF(SUM(E207:H207,E212:H212,E217:H217,E222:H222,E227:H227,E232:H232,E237:H237,E242:H242)&gt;H102,Variables!$D$63,Variables!$D$64)</f>
        <v>Correct</v>
      </c>
      <c r="G250" s="143" t="str">
        <f>IF(SUM(I207:L207,I212:L212,I217:L217,I222:L222,I227:L227,I232:L232,I237:L237,I242:L242)&gt;I102,Variables!$D$63,Variables!$D$64)</f>
        <v>Correct</v>
      </c>
      <c r="H250" s="29"/>
      <c r="J250" s="91"/>
      <c r="K250" s="91"/>
      <c r="L250" s="72"/>
      <c r="M250" s="10"/>
    </row>
    <row r="251" spans="1:19" x14ac:dyDescent="0.25">
      <c r="B251" s="73"/>
      <c r="C251" s="85"/>
      <c r="D251" s="85"/>
      <c r="E251" s="85"/>
      <c r="F251" s="85"/>
      <c r="G251" s="85"/>
      <c r="H251" s="85"/>
      <c r="I251" s="85"/>
      <c r="J251" s="85"/>
      <c r="K251" s="85"/>
      <c r="L251" s="86"/>
      <c r="M251" s="10"/>
    </row>
    <row r="252" spans="1:19" s="45" customFormat="1" x14ac:dyDescent="0.25">
      <c r="A252" s="95"/>
      <c r="B252" s="4"/>
      <c r="C252" s="4"/>
      <c r="D252" s="78"/>
      <c r="E252" s="78"/>
      <c r="F252" s="78"/>
      <c r="G252" s="78"/>
      <c r="H252" s="78"/>
      <c r="I252" s="78"/>
      <c r="J252" s="78"/>
      <c r="K252" s="78"/>
      <c r="L252" s="78"/>
      <c r="N252" s="79"/>
    </row>
    <row r="253" spans="1:19" x14ac:dyDescent="0.25">
      <c r="B253" s="369" t="str">
        <f>IF(Intro!$G$22="English",O253,P253)</f>
        <v>DONNÉES SUR LES IMPORTATIONS POUR LA PÉRIODE D'ENQUÊTE ANTIDUMPING DE L'ASFC</v>
      </c>
      <c r="C253" s="370"/>
      <c r="D253" s="370"/>
      <c r="E253" s="370"/>
      <c r="F253" s="370"/>
      <c r="G253" s="370"/>
      <c r="H253" s="370"/>
      <c r="I253" s="370"/>
      <c r="J253" s="370"/>
      <c r="K253" s="370"/>
      <c r="L253" s="371"/>
      <c r="M253" s="10"/>
      <c r="O253" s="106" t="s">
        <v>338</v>
      </c>
      <c r="P253" s="106" t="s">
        <v>339</v>
      </c>
    </row>
    <row r="254" spans="1:19" s="171" customFormat="1" x14ac:dyDescent="0.25">
      <c r="A254" s="7"/>
      <c r="B254" s="505" t="s">
        <v>18</v>
      </c>
      <c r="C254" s="506"/>
      <c r="D254" s="506"/>
      <c r="E254" s="506"/>
      <c r="F254" s="506"/>
      <c r="G254" s="506"/>
      <c r="H254" s="506"/>
      <c r="I254" s="506"/>
      <c r="J254" s="506"/>
      <c r="K254" s="506"/>
      <c r="L254" s="507"/>
      <c r="M254" s="74"/>
      <c r="O254" s="10"/>
    </row>
    <row r="255" spans="1:19" x14ac:dyDescent="0.25">
      <c r="B255" s="16"/>
      <c r="C255" s="35"/>
      <c r="D255" s="35"/>
      <c r="E255" s="36"/>
      <c r="F255" s="36"/>
      <c r="G255" s="36"/>
      <c r="H255" s="36"/>
      <c r="I255" s="36"/>
      <c r="J255" s="36"/>
      <c r="K255" s="36"/>
      <c r="L255" s="17"/>
      <c r="M255" s="10"/>
    </row>
    <row r="256" spans="1:19" x14ac:dyDescent="0.25">
      <c r="B256" s="366" t="str">
        <f>IF(Intro!$G$22="English",O256,P256)</f>
        <v>Indiquez le volume et la valeur des importations pendant la période d'enquête de dumping de l'ASFC :</v>
      </c>
      <c r="C256" s="367"/>
      <c r="D256" s="367"/>
      <c r="E256" s="367"/>
      <c r="F256" s="367"/>
      <c r="G256" s="367"/>
      <c r="H256" s="367"/>
      <c r="I256" s="367"/>
      <c r="J256" s="367"/>
      <c r="K256" s="367"/>
      <c r="L256" s="368"/>
      <c r="M256" s="10"/>
      <c r="O256" s="18" t="s">
        <v>198</v>
      </c>
      <c r="P256" s="10" t="s">
        <v>199</v>
      </c>
    </row>
    <row r="257" spans="1:16" x14ac:dyDescent="0.25">
      <c r="B257" s="216"/>
      <c r="C257" s="217"/>
      <c r="D257" s="35"/>
      <c r="E257" s="36"/>
      <c r="F257" s="36"/>
      <c r="G257" s="36"/>
      <c r="H257" s="36"/>
      <c r="I257" s="36"/>
      <c r="J257" s="36"/>
      <c r="K257" s="36"/>
      <c r="L257" s="17"/>
      <c r="M257" s="10"/>
      <c r="O257" s="18"/>
    </row>
    <row r="258" spans="1:16" x14ac:dyDescent="0.25">
      <c r="B258" s="49"/>
      <c r="C258" s="46"/>
      <c r="D258" s="35"/>
      <c r="E258" s="10"/>
      <c r="F258" s="540" t="str">
        <f>IF(Intro!$G$22="English",Variables!B39,Variables!C39)</f>
        <v>juillet 2024 - juin 2025</v>
      </c>
      <c r="G258" s="542"/>
      <c r="H258" s="91"/>
      <c r="I258" s="91"/>
      <c r="J258" s="91"/>
      <c r="K258" s="91"/>
      <c r="L258" s="72"/>
      <c r="M258" s="10"/>
      <c r="O258" s="48"/>
      <c r="P258" s="48"/>
    </row>
    <row r="259" spans="1:16" x14ac:dyDescent="0.25">
      <c r="B259" s="49"/>
      <c r="C259" s="46"/>
      <c r="D259" s="35"/>
      <c r="E259" s="10"/>
      <c r="F259" s="540"/>
      <c r="G259" s="542"/>
      <c r="H259" s="91"/>
      <c r="I259" s="91"/>
      <c r="J259" s="91"/>
      <c r="K259" s="91"/>
      <c r="L259" s="72"/>
      <c r="M259" s="10"/>
      <c r="O259" s="48"/>
      <c r="P259" s="48"/>
    </row>
    <row r="260" spans="1:16" x14ac:dyDescent="0.25">
      <c r="B260" s="403" t="str">
        <f>IF(Intro!$G$22="English",O260,P260)</f>
        <v>Importations</v>
      </c>
      <c r="C260" s="589" t="str">
        <f>D30</f>
        <v>unités</v>
      </c>
      <c r="D260" s="589"/>
      <c r="E260" s="589"/>
      <c r="F260" s="585"/>
      <c r="G260" s="586"/>
      <c r="H260" s="91"/>
      <c r="I260" s="91"/>
      <c r="J260" s="91"/>
      <c r="K260" s="91"/>
      <c r="L260" s="72"/>
      <c r="M260" s="10"/>
      <c r="O260" s="10" t="s">
        <v>89</v>
      </c>
      <c r="P260" s="10" t="s">
        <v>169</v>
      </c>
    </row>
    <row r="261" spans="1:16" x14ac:dyDescent="0.25">
      <c r="B261" s="403"/>
      <c r="C261" s="589" t="str">
        <f>D31</f>
        <v>valeur d'achat nette rendue (CAD)</v>
      </c>
      <c r="D261" s="589"/>
      <c r="E261" s="589"/>
      <c r="F261" s="585"/>
      <c r="G261" s="586"/>
      <c r="H261" s="91"/>
      <c r="I261" s="91"/>
      <c r="J261" s="91"/>
      <c r="K261" s="91"/>
      <c r="L261" s="72"/>
      <c r="M261" s="10"/>
    </row>
    <row r="262" spans="1:16" x14ac:dyDescent="0.25">
      <c r="B262" s="403"/>
      <c r="C262" s="589" t="str">
        <f>D32</f>
        <v>$ / unité</v>
      </c>
      <c r="D262" s="589"/>
      <c r="E262" s="589"/>
      <c r="F262" s="587" t="str">
        <f>IF(F260=0,"-",F261/F260)</f>
        <v>-</v>
      </c>
      <c r="G262" s="588"/>
      <c r="H262" s="91"/>
      <c r="I262" s="91"/>
      <c r="J262" s="91"/>
      <c r="K262" s="91"/>
      <c r="L262" s="72"/>
      <c r="M262" s="10"/>
    </row>
    <row r="263" spans="1:16" x14ac:dyDescent="0.25">
      <c r="B263" s="47"/>
      <c r="C263" s="115"/>
      <c r="D263" s="115"/>
      <c r="E263" s="34"/>
      <c r="F263" s="34"/>
      <c r="G263" s="34"/>
      <c r="H263" s="34"/>
      <c r="I263" s="34"/>
      <c r="J263" s="34"/>
      <c r="K263" s="34"/>
      <c r="L263" s="38"/>
      <c r="M263" s="10"/>
    </row>
    <row r="264" spans="1:16" s="45" customFormat="1" x14ac:dyDescent="0.25">
      <c r="A264" s="95"/>
      <c r="B264" s="4"/>
      <c r="C264" s="4"/>
      <c r="D264" s="78"/>
      <c r="E264" s="78"/>
      <c r="F264" s="78"/>
      <c r="G264" s="78"/>
      <c r="H264" s="78"/>
      <c r="I264" s="78"/>
      <c r="J264" s="78"/>
      <c r="K264" s="78"/>
      <c r="L264" s="78"/>
      <c r="N264" s="79"/>
    </row>
    <row r="265" spans="1:16" x14ac:dyDescent="0.25">
      <c r="B265" s="369" t="str">
        <f>UPPER(IF(Intro!$G$22="English",O265,P265))</f>
        <v>DONNÉES SUR LES IMPORTATIONS POUR L'ANALYSE DES IMPORTATIONS MASSIVES</v>
      </c>
      <c r="C265" s="370"/>
      <c r="D265" s="370"/>
      <c r="E265" s="370"/>
      <c r="F265" s="370"/>
      <c r="G265" s="370"/>
      <c r="H265" s="370"/>
      <c r="I265" s="370"/>
      <c r="J265" s="370"/>
      <c r="K265" s="370"/>
      <c r="L265" s="371"/>
      <c r="M265" s="10"/>
      <c r="O265" s="106" t="s">
        <v>340</v>
      </c>
      <c r="P265" s="106" t="s">
        <v>403</v>
      </c>
    </row>
    <row r="266" spans="1:16" s="171" customFormat="1" x14ac:dyDescent="0.25">
      <c r="A266" s="7"/>
      <c r="B266" s="505" t="s">
        <v>19</v>
      </c>
      <c r="C266" s="506"/>
      <c r="D266" s="506"/>
      <c r="E266" s="506"/>
      <c r="F266" s="506"/>
      <c r="G266" s="506"/>
      <c r="H266" s="506"/>
      <c r="I266" s="506"/>
      <c r="J266" s="506"/>
      <c r="K266" s="506"/>
      <c r="L266" s="507"/>
      <c r="M266" s="74"/>
      <c r="O266" s="10"/>
    </row>
    <row r="267" spans="1:16" x14ac:dyDescent="0.25">
      <c r="B267" s="16"/>
      <c r="C267" s="35"/>
      <c r="D267" s="35"/>
      <c r="E267" s="36"/>
      <c r="F267" s="36"/>
      <c r="G267" s="36"/>
      <c r="H267" s="36"/>
      <c r="I267" s="36"/>
      <c r="J267" s="36"/>
      <c r="K267" s="36"/>
      <c r="L267" s="17"/>
      <c r="M267" s="10"/>
    </row>
    <row r="268" spans="1:16" x14ac:dyDescent="0.25">
      <c r="B268" s="366" t="str">
        <f>IF(Intro!$G$22="English",O268,P268)</f>
        <v>Indiquez le volume des importations et le stock de clôture au Canada des marchandises provenant de l'exportateur décrit ci-dessus :</v>
      </c>
      <c r="C268" s="367"/>
      <c r="D268" s="367"/>
      <c r="E268" s="367"/>
      <c r="F268" s="367"/>
      <c r="G268" s="367"/>
      <c r="H268" s="367"/>
      <c r="I268" s="367"/>
      <c r="J268" s="367"/>
      <c r="K268" s="367"/>
      <c r="L268" s="368"/>
      <c r="M268" s="10"/>
      <c r="O268" s="18" t="s">
        <v>193</v>
      </c>
      <c r="P268" s="10" t="s">
        <v>405</v>
      </c>
    </row>
    <row r="269" spans="1:16" x14ac:dyDescent="0.25">
      <c r="B269" s="216"/>
      <c r="C269" s="217"/>
      <c r="D269" s="35"/>
      <c r="E269" s="36"/>
      <c r="F269" s="36"/>
      <c r="G269" s="36"/>
      <c r="H269" s="36"/>
      <c r="I269" s="36"/>
      <c r="J269" s="36"/>
      <c r="K269" s="36"/>
      <c r="L269" s="17"/>
      <c r="M269" s="10"/>
      <c r="O269" s="18"/>
    </row>
    <row r="270" spans="1:16" x14ac:dyDescent="0.25">
      <c r="B270" s="216"/>
      <c r="C270" s="217"/>
      <c r="D270" s="35"/>
      <c r="E270" s="568" t="str">
        <f>IF(Intro!$G$22="English",Variables!B68,Variables!C69)</f>
        <v>janvier 2025</v>
      </c>
      <c r="F270" s="568" t="str">
        <f>IF(Intro!$G$22="English",Variables!B69,Variables!C69)</f>
        <v>janvier 2025</v>
      </c>
      <c r="G270" s="568" t="str">
        <f>IF(Intro!$G$22="English",Variables!B70,Variables!C70)</f>
        <v>février 2025</v>
      </c>
      <c r="H270" s="568" t="str">
        <f>IF(Intro!$G$22="English",Variables!B71,Variables!C71)</f>
        <v>mars 2025</v>
      </c>
      <c r="I270" s="568" t="str">
        <f>IF(Intro!$G$22="English",Variables!B72,Variables!C72)</f>
        <v>avril 2025</v>
      </c>
      <c r="J270" s="568" t="str">
        <f>IF(Intro!$G$22="English",Variables!B73,Variables!C73)</f>
        <v>mai 2025</v>
      </c>
      <c r="K270" s="568" t="str">
        <f>IF(Intro!$G$22="English",Variables!B74,Variables!C74)</f>
        <v>juin 2025</v>
      </c>
      <c r="L270" s="17"/>
      <c r="M270" s="10"/>
      <c r="O270" s="18" t="s">
        <v>384</v>
      </c>
      <c r="P270" s="10" t="s">
        <v>385</v>
      </c>
    </row>
    <row r="271" spans="1:16" x14ac:dyDescent="0.25">
      <c r="B271" s="216"/>
      <c r="C271" s="217"/>
      <c r="D271" s="35"/>
      <c r="E271" s="568"/>
      <c r="F271" s="568"/>
      <c r="G271" s="568"/>
      <c r="H271" s="568"/>
      <c r="I271" s="568"/>
      <c r="J271" s="568"/>
      <c r="K271" s="568"/>
      <c r="L271" s="17"/>
      <c r="M271" s="10"/>
      <c r="O271" s="18"/>
    </row>
    <row r="272" spans="1:16" x14ac:dyDescent="0.25">
      <c r="B272" s="583" t="str">
        <f>B260</f>
        <v>Importations</v>
      </c>
      <c r="C272" s="584"/>
      <c r="D272" s="221" t="str">
        <f>C260</f>
        <v>unités</v>
      </c>
      <c r="E272" s="140"/>
      <c r="F272" s="140"/>
      <c r="G272" s="140"/>
      <c r="H272" s="140"/>
      <c r="I272" s="140"/>
      <c r="J272" s="140"/>
      <c r="K272" s="140"/>
      <c r="L272" s="72"/>
      <c r="M272" s="10"/>
    </row>
    <row r="273" spans="1:18" x14ac:dyDescent="0.25">
      <c r="B273" s="583" t="str">
        <f>IF(Intro!$G$22="English",O273,P273)</f>
        <v>Stock de clôture</v>
      </c>
      <c r="C273" s="584"/>
      <c r="D273" s="221" t="str">
        <f>C260</f>
        <v>unités</v>
      </c>
      <c r="E273" s="140"/>
      <c r="F273" s="140"/>
      <c r="G273" s="140"/>
      <c r="H273" s="140"/>
      <c r="I273" s="140"/>
      <c r="J273" s="140"/>
      <c r="K273" s="140"/>
      <c r="L273" s="72"/>
      <c r="M273" s="10"/>
      <c r="O273" s="10" t="s">
        <v>194</v>
      </c>
      <c r="P273" s="10" t="s">
        <v>404</v>
      </c>
    </row>
    <row r="274" spans="1:18" x14ac:dyDescent="0.25">
      <c r="B274" s="216"/>
      <c r="C274" s="217"/>
      <c r="D274" s="35"/>
      <c r="E274" s="36"/>
      <c r="F274" s="36"/>
      <c r="G274" s="36"/>
      <c r="H274" s="36"/>
      <c r="I274" s="36"/>
      <c r="J274" s="36"/>
      <c r="K274" s="36"/>
      <c r="L274" s="17"/>
      <c r="M274" s="10"/>
      <c r="O274" s="18"/>
    </row>
    <row r="275" spans="1:18" x14ac:dyDescent="0.25">
      <c r="B275" s="216"/>
      <c r="C275" s="217"/>
      <c r="D275" s="35"/>
      <c r="E275" s="568" t="str">
        <f>IF(Intro!$G$22="English",Variables!B75,Variables!C75)</f>
        <v>juillet 2025</v>
      </c>
      <c r="F275" s="568" t="str">
        <f>IF(Intro!$G$22="English",Variables!B76,Variables!C76)</f>
        <v>août 2025</v>
      </c>
      <c r="G275" s="568" t="str">
        <f>IF(Intro!$G$22="English",Variables!B77,Variables!C77)</f>
        <v>septembre 2025</v>
      </c>
      <c r="H275" s="568" t="str">
        <f>IF(Intro!$G$22="English",Variables!B78,Variables!C78)</f>
        <v>octobre 2025</v>
      </c>
      <c r="I275" s="568" t="str">
        <f>IF(Intro!$G$22="English",Variables!B79,Variables!C79)</f>
        <v>novembre 2025</v>
      </c>
      <c r="J275" s="568" t="str">
        <f>IF(Intro!$G$22="English",Variables!B80,Variables!C80)</f>
        <v>décembre 2025</v>
      </c>
      <c r="K275" s="568" t="str">
        <f>IF(Intro!$G$22="English",Variables!B81,Variables!C81)</f>
        <v>janvier 2026</v>
      </c>
      <c r="L275" s="568" t="str">
        <f>IF(Intro!$G$22="English",Variables!B82,Variables!C82)</f>
        <v>février 2026</v>
      </c>
      <c r="M275" s="10"/>
      <c r="O275" s="18" t="s">
        <v>384</v>
      </c>
      <c r="P275" s="10" t="s">
        <v>385</v>
      </c>
    </row>
    <row r="276" spans="1:18" x14ac:dyDescent="0.25">
      <c r="B276" s="216"/>
      <c r="C276" s="217"/>
      <c r="D276" s="35"/>
      <c r="E276" s="568"/>
      <c r="F276" s="568"/>
      <c r="G276" s="568"/>
      <c r="H276" s="568"/>
      <c r="I276" s="568"/>
      <c r="J276" s="568"/>
      <c r="K276" s="568"/>
      <c r="L276" s="568"/>
      <c r="M276" s="10"/>
      <c r="O276" s="18"/>
    </row>
    <row r="277" spans="1:18" x14ac:dyDescent="0.25">
      <c r="B277" s="583" t="str">
        <f>B272</f>
        <v>Importations</v>
      </c>
      <c r="C277" s="584"/>
      <c r="D277" s="221" t="str">
        <f>D272</f>
        <v>unités</v>
      </c>
      <c r="E277" s="140"/>
      <c r="F277" s="140"/>
      <c r="G277" s="140"/>
      <c r="H277" s="140"/>
      <c r="I277" s="140"/>
      <c r="J277" s="140"/>
      <c r="K277" s="140"/>
      <c r="L277" s="140"/>
      <c r="M277" s="10"/>
    </row>
    <row r="278" spans="1:18" x14ac:dyDescent="0.25">
      <c r="B278" s="583" t="str">
        <f>B273</f>
        <v>Stock de clôture</v>
      </c>
      <c r="C278" s="584"/>
      <c r="D278" s="221" t="str">
        <f>D272</f>
        <v>unités</v>
      </c>
      <c r="E278" s="140"/>
      <c r="F278" s="140"/>
      <c r="G278" s="140"/>
      <c r="H278" s="140"/>
      <c r="I278" s="140"/>
      <c r="J278" s="140"/>
      <c r="K278" s="140"/>
      <c r="L278" s="140"/>
      <c r="M278" s="10"/>
      <c r="O278" s="10" t="s">
        <v>194</v>
      </c>
      <c r="P278" s="10" t="s">
        <v>404</v>
      </c>
    </row>
    <row r="279" spans="1:18" x14ac:dyDescent="0.25">
      <c r="B279" s="47"/>
      <c r="C279" s="115"/>
      <c r="D279" s="115"/>
      <c r="E279" s="34"/>
      <c r="F279" s="34"/>
      <c r="G279" s="34"/>
      <c r="H279" s="34"/>
      <c r="I279" s="34"/>
      <c r="J279" s="34"/>
      <c r="K279" s="34"/>
      <c r="L279" s="38"/>
      <c r="M279" s="10"/>
    </row>
    <row r="280" spans="1:18" s="171" customFormat="1" x14ac:dyDescent="0.25">
      <c r="A280" s="7"/>
      <c r="B280" s="21" t="s">
        <v>20</v>
      </c>
      <c r="C280" s="22"/>
      <c r="D280" s="22"/>
      <c r="E280" s="23"/>
      <c r="F280" s="23"/>
      <c r="G280" s="23"/>
      <c r="H280" s="23"/>
      <c r="I280" s="23"/>
      <c r="J280" s="23"/>
      <c r="K280" s="23"/>
      <c r="L280" s="24"/>
      <c r="M280" s="74"/>
    </row>
    <row r="281" spans="1:18" s="39" customFormat="1" x14ac:dyDescent="0.25">
      <c r="A281" s="50"/>
      <c r="B281" s="54"/>
      <c r="C281" s="96"/>
      <c r="D281" s="96"/>
      <c r="E281" s="96"/>
      <c r="F281" s="96"/>
      <c r="G281" s="96"/>
      <c r="H281" s="96"/>
      <c r="I281" s="96"/>
      <c r="J281" s="96"/>
      <c r="K281" s="96"/>
      <c r="L281" s="55"/>
      <c r="O281" s="10"/>
      <c r="P281" s="10"/>
      <c r="Q281" s="10"/>
      <c r="R281" s="10"/>
    </row>
    <row r="282" spans="1:18" s="39" customFormat="1" x14ac:dyDescent="0.25">
      <c r="A282" s="50"/>
      <c r="B282" s="363" t="str">
        <f>IF(Intro!$G$22="English",O282,P282)</f>
        <v>Décrivez tous les facteurs (par exemple, les retards d’expédition, la saisonnalité, etc.) qui pourraient expliquer la tendance générale des volumes d’importation trimestriels et des stocks finals de votre entreprise, comme indiqué dans la question 6.</v>
      </c>
      <c r="C282" s="364"/>
      <c r="D282" s="364"/>
      <c r="E282" s="364"/>
      <c r="F282" s="364"/>
      <c r="G282" s="364"/>
      <c r="H282" s="364"/>
      <c r="I282" s="364"/>
      <c r="J282" s="364"/>
      <c r="K282" s="364"/>
      <c r="L282" s="365"/>
      <c r="O282" s="10" t="s">
        <v>380</v>
      </c>
      <c r="P282" s="10" t="s">
        <v>381</v>
      </c>
      <c r="Q282" s="10"/>
      <c r="R282" s="10"/>
    </row>
    <row r="283" spans="1:18" s="39" customFormat="1" x14ac:dyDescent="0.25">
      <c r="A283" s="50"/>
      <c r="B283" s="363"/>
      <c r="C283" s="364"/>
      <c r="D283" s="364"/>
      <c r="E283" s="364"/>
      <c r="F283" s="364"/>
      <c r="G283" s="364"/>
      <c r="H283" s="364"/>
      <c r="I283" s="364"/>
      <c r="J283" s="364"/>
      <c r="K283" s="364"/>
      <c r="L283" s="365"/>
      <c r="O283" s="10"/>
      <c r="P283" s="10"/>
      <c r="Q283" s="10"/>
      <c r="R283" s="10"/>
    </row>
    <row r="284" spans="1:18" s="39" customFormat="1" x14ac:dyDescent="0.25">
      <c r="A284" s="50"/>
      <c r="B284" s="54"/>
      <c r="C284" s="96"/>
      <c r="D284" s="96"/>
      <c r="E284" s="96"/>
      <c r="F284" s="96"/>
      <c r="G284" s="96"/>
      <c r="H284" s="96"/>
      <c r="I284" s="96"/>
      <c r="J284" s="96"/>
      <c r="K284" s="96"/>
      <c r="L284" s="55"/>
      <c r="O284" s="10"/>
      <c r="P284" s="10"/>
      <c r="Q284" s="10"/>
      <c r="R284" s="10"/>
    </row>
    <row r="285" spans="1:18" s="171" customFormat="1" x14ac:dyDescent="0.25">
      <c r="A285" s="8"/>
      <c r="B285" s="496"/>
      <c r="C285" s="497"/>
      <c r="D285" s="497"/>
      <c r="E285" s="497"/>
      <c r="F285" s="497"/>
      <c r="G285" s="497"/>
      <c r="H285" s="497"/>
      <c r="I285" s="497"/>
      <c r="J285" s="497"/>
      <c r="K285" s="497"/>
      <c r="L285" s="498"/>
      <c r="M285" s="39"/>
    </row>
    <row r="286" spans="1:18" s="171" customFormat="1" x14ac:dyDescent="0.25">
      <c r="A286" s="8"/>
      <c r="B286" s="496"/>
      <c r="C286" s="497"/>
      <c r="D286" s="497"/>
      <c r="E286" s="497"/>
      <c r="F286" s="497"/>
      <c r="G286" s="497"/>
      <c r="H286" s="497"/>
      <c r="I286" s="497"/>
      <c r="J286" s="497"/>
      <c r="K286" s="497"/>
      <c r="L286" s="498"/>
      <c r="M286" s="39"/>
    </row>
    <row r="287" spans="1:18" s="171" customFormat="1" x14ac:dyDescent="0.25">
      <c r="A287" s="8"/>
      <c r="B287" s="496"/>
      <c r="C287" s="497"/>
      <c r="D287" s="497"/>
      <c r="E287" s="497"/>
      <c r="F287" s="497"/>
      <c r="G287" s="497"/>
      <c r="H287" s="497"/>
      <c r="I287" s="497"/>
      <c r="J287" s="497"/>
      <c r="K287" s="497"/>
      <c r="L287" s="498"/>
      <c r="M287" s="39"/>
    </row>
    <row r="288" spans="1:18" s="171" customFormat="1" x14ac:dyDescent="0.25">
      <c r="A288" s="8"/>
      <c r="B288" s="496"/>
      <c r="C288" s="497"/>
      <c r="D288" s="497"/>
      <c r="E288" s="497"/>
      <c r="F288" s="497"/>
      <c r="G288" s="497"/>
      <c r="H288" s="497"/>
      <c r="I288" s="497"/>
      <c r="J288" s="497"/>
      <c r="K288" s="497"/>
      <c r="L288" s="498"/>
      <c r="M288" s="39"/>
    </row>
    <row r="289" spans="1:18" s="171" customFormat="1" x14ac:dyDescent="0.25">
      <c r="A289" s="8"/>
      <c r="B289" s="496"/>
      <c r="C289" s="497"/>
      <c r="D289" s="497"/>
      <c r="E289" s="497"/>
      <c r="F289" s="497"/>
      <c r="G289" s="497"/>
      <c r="H289" s="497"/>
      <c r="I289" s="497"/>
      <c r="J289" s="497"/>
      <c r="K289" s="497"/>
      <c r="L289" s="498"/>
      <c r="M289" s="39"/>
    </row>
    <row r="290" spans="1:18" s="171" customFormat="1" x14ac:dyDescent="0.25">
      <c r="A290" s="8"/>
      <c r="B290" s="496"/>
      <c r="C290" s="497"/>
      <c r="D290" s="497"/>
      <c r="E290" s="497"/>
      <c r="F290" s="497"/>
      <c r="G290" s="497"/>
      <c r="H290" s="497"/>
      <c r="I290" s="497"/>
      <c r="J290" s="497"/>
      <c r="K290" s="497"/>
      <c r="L290" s="498"/>
      <c r="M290" s="39"/>
    </row>
    <row r="291" spans="1:18" s="171" customFormat="1" x14ac:dyDescent="0.25">
      <c r="A291" s="8"/>
      <c r="B291" s="496"/>
      <c r="C291" s="497"/>
      <c r="D291" s="497"/>
      <c r="E291" s="497"/>
      <c r="F291" s="497"/>
      <c r="G291" s="497"/>
      <c r="H291" s="497"/>
      <c r="I291" s="497"/>
      <c r="J291" s="497"/>
      <c r="K291" s="497"/>
      <c r="L291" s="498"/>
      <c r="M291" s="39"/>
    </row>
    <row r="292" spans="1:18" s="171" customFormat="1" x14ac:dyDescent="0.25">
      <c r="A292" s="8"/>
      <c r="B292" s="496"/>
      <c r="C292" s="497"/>
      <c r="D292" s="497"/>
      <c r="E292" s="497"/>
      <c r="F292" s="497"/>
      <c r="G292" s="497"/>
      <c r="H292" s="497"/>
      <c r="I292" s="497"/>
      <c r="J292" s="497"/>
      <c r="K292" s="497"/>
      <c r="L292" s="498"/>
      <c r="M292" s="39"/>
    </row>
    <row r="293" spans="1:18" s="39" customFormat="1" x14ac:dyDescent="0.25">
      <c r="A293" s="50"/>
      <c r="B293" s="51"/>
      <c r="C293" s="52"/>
      <c r="D293" s="52"/>
      <c r="E293" s="52"/>
      <c r="F293" s="52"/>
      <c r="G293" s="52"/>
      <c r="H293" s="52"/>
      <c r="I293" s="52"/>
      <c r="J293" s="52"/>
      <c r="K293" s="52"/>
      <c r="L293" s="53"/>
      <c r="O293" s="10"/>
      <c r="P293" s="10"/>
      <c r="Q293" s="10"/>
      <c r="R293" s="10"/>
    </row>
  </sheetData>
  <sheetProtection algorithmName="SHA-512" hashValue="Q3wIs+614Ry0MbEFFhKQHVflE/ZWoH/ws3abVQi5VtdbHVsALkB+BfXLlZgOy2qNxD8Q6ezcqATLeaySXfxVSw==" saltValue="CE67jFiYASfc1gQEr2mhEg==" spinCount="100000" sheet="1" objects="1" scenarios="1" selectLockedCells="1"/>
  <mergeCells count="260">
    <mergeCell ref="B282:L283"/>
    <mergeCell ref="B285:L292"/>
    <mergeCell ref="I275:I276"/>
    <mergeCell ref="J275:J276"/>
    <mergeCell ref="K275:K276"/>
    <mergeCell ref="L275:L276"/>
    <mergeCell ref="B277:C277"/>
    <mergeCell ref="B278:C278"/>
    <mergeCell ref="B272:C272"/>
    <mergeCell ref="B273:C273"/>
    <mergeCell ref="E275:E276"/>
    <mergeCell ref="F275:F276"/>
    <mergeCell ref="G275:G276"/>
    <mergeCell ref="H275:H276"/>
    <mergeCell ref="B265:L265"/>
    <mergeCell ref="B266:L266"/>
    <mergeCell ref="B268:L268"/>
    <mergeCell ref="E270:E271"/>
    <mergeCell ref="F270:F271"/>
    <mergeCell ref="G270:G271"/>
    <mergeCell ref="H270:H271"/>
    <mergeCell ref="I270:I271"/>
    <mergeCell ref="J270:J271"/>
    <mergeCell ref="K270:K271"/>
    <mergeCell ref="B253:L253"/>
    <mergeCell ref="B254:L254"/>
    <mergeCell ref="B256:L256"/>
    <mergeCell ref="F258:G259"/>
    <mergeCell ref="B260:B262"/>
    <mergeCell ref="C260:E260"/>
    <mergeCell ref="F260:G260"/>
    <mergeCell ref="C261:E261"/>
    <mergeCell ref="F261:G261"/>
    <mergeCell ref="C262:E262"/>
    <mergeCell ref="F262:G262"/>
    <mergeCell ref="B239:L240"/>
    <mergeCell ref="B241:D241"/>
    <mergeCell ref="B242:D242"/>
    <mergeCell ref="B243:D243"/>
    <mergeCell ref="B245:L246"/>
    <mergeCell ref="B249:B250"/>
    <mergeCell ref="C249:E249"/>
    <mergeCell ref="C250:E250"/>
    <mergeCell ref="B232:D232"/>
    <mergeCell ref="B233:D233"/>
    <mergeCell ref="B234:L235"/>
    <mergeCell ref="B236:D236"/>
    <mergeCell ref="B237:D237"/>
    <mergeCell ref="B238:D238"/>
    <mergeCell ref="B224:L225"/>
    <mergeCell ref="B226:D226"/>
    <mergeCell ref="B227:D227"/>
    <mergeCell ref="B228:D228"/>
    <mergeCell ref="B229:L230"/>
    <mergeCell ref="B231:D231"/>
    <mergeCell ref="B217:D217"/>
    <mergeCell ref="B218:D218"/>
    <mergeCell ref="B219:L220"/>
    <mergeCell ref="B221:D221"/>
    <mergeCell ref="B222:D222"/>
    <mergeCell ref="B223:D223"/>
    <mergeCell ref="B209:L210"/>
    <mergeCell ref="B211:D211"/>
    <mergeCell ref="B212:D212"/>
    <mergeCell ref="B213:D213"/>
    <mergeCell ref="B214:L215"/>
    <mergeCell ref="B216:D216"/>
    <mergeCell ref="B201:L201"/>
    <mergeCell ref="B203:D203"/>
    <mergeCell ref="B204:L205"/>
    <mergeCell ref="B206:D206"/>
    <mergeCell ref="B207:D207"/>
    <mergeCell ref="B208:D208"/>
    <mergeCell ref="B193:B194"/>
    <mergeCell ref="C193:E193"/>
    <mergeCell ref="C194:E194"/>
    <mergeCell ref="B197:L197"/>
    <mergeCell ref="B198:L198"/>
    <mergeCell ref="B200:L200"/>
    <mergeCell ref="B182:D182"/>
    <mergeCell ref="B183:L184"/>
    <mergeCell ref="B185:D185"/>
    <mergeCell ref="B186:D186"/>
    <mergeCell ref="B187:D187"/>
    <mergeCell ref="B189:L190"/>
    <mergeCell ref="B175:D175"/>
    <mergeCell ref="B176:D176"/>
    <mergeCell ref="B177:D177"/>
    <mergeCell ref="B178:L179"/>
    <mergeCell ref="B180:D180"/>
    <mergeCell ref="B181:D181"/>
    <mergeCell ref="B167:D167"/>
    <mergeCell ref="B168:L169"/>
    <mergeCell ref="B170:D170"/>
    <mergeCell ref="B171:D171"/>
    <mergeCell ref="B172:D172"/>
    <mergeCell ref="B173:L174"/>
    <mergeCell ref="B160:D160"/>
    <mergeCell ref="B161:D161"/>
    <mergeCell ref="B162:D162"/>
    <mergeCell ref="B163:L164"/>
    <mergeCell ref="B165:D165"/>
    <mergeCell ref="B166:D166"/>
    <mergeCell ref="B152:D152"/>
    <mergeCell ref="B153:L154"/>
    <mergeCell ref="B155:D155"/>
    <mergeCell ref="B156:D156"/>
    <mergeCell ref="B157:D157"/>
    <mergeCell ref="B158:L159"/>
    <mergeCell ref="B143:L143"/>
    <mergeCell ref="B145:L145"/>
    <mergeCell ref="B147:D147"/>
    <mergeCell ref="B148:L149"/>
    <mergeCell ref="B150:D150"/>
    <mergeCell ref="B151:D151"/>
    <mergeCell ref="B132:D132"/>
    <mergeCell ref="B134:L135"/>
    <mergeCell ref="B138:B139"/>
    <mergeCell ref="C138:E138"/>
    <mergeCell ref="C139:E139"/>
    <mergeCell ref="B142:L142"/>
    <mergeCell ref="B126:D126"/>
    <mergeCell ref="B127:D127"/>
    <mergeCell ref="B128:D128"/>
    <mergeCell ref="B129:L129"/>
    <mergeCell ref="B130:D130"/>
    <mergeCell ref="B131:D131"/>
    <mergeCell ref="B120:D120"/>
    <mergeCell ref="B121:L121"/>
    <mergeCell ref="B122:D122"/>
    <mergeCell ref="B123:D123"/>
    <mergeCell ref="B124:D124"/>
    <mergeCell ref="B125:L125"/>
    <mergeCell ref="B114:D114"/>
    <mergeCell ref="B115:D115"/>
    <mergeCell ref="B116:D116"/>
    <mergeCell ref="B117:L117"/>
    <mergeCell ref="B118:D118"/>
    <mergeCell ref="B119:D119"/>
    <mergeCell ref="B106:L106"/>
    <mergeCell ref="B107:L107"/>
    <mergeCell ref="B109:L109"/>
    <mergeCell ref="B110:L110"/>
    <mergeCell ref="B112:D112"/>
    <mergeCell ref="B113:L113"/>
    <mergeCell ref="B98:C100"/>
    <mergeCell ref="D98:F98"/>
    <mergeCell ref="D99:F99"/>
    <mergeCell ref="D100:F100"/>
    <mergeCell ref="B101:C103"/>
    <mergeCell ref="D101:F101"/>
    <mergeCell ref="D102:F102"/>
    <mergeCell ref="D103:F103"/>
    <mergeCell ref="B91:C93"/>
    <mergeCell ref="D91:F91"/>
    <mergeCell ref="D92:F92"/>
    <mergeCell ref="D93:F93"/>
    <mergeCell ref="B94:I94"/>
    <mergeCell ref="B95:C97"/>
    <mergeCell ref="D95:F95"/>
    <mergeCell ref="D96:F96"/>
    <mergeCell ref="D97:F97"/>
    <mergeCell ref="B86:I86"/>
    <mergeCell ref="B87:I87"/>
    <mergeCell ref="B88:C90"/>
    <mergeCell ref="D88:F88"/>
    <mergeCell ref="D89:F89"/>
    <mergeCell ref="D90:F90"/>
    <mergeCell ref="B79:I79"/>
    <mergeCell ref="B80:C82"/>
    <mergeCell ref="D80:F80"/>
    <mergeCell ref="D81:F81"/>
    <mergeCell ref="D82:F82"/>
    <mergeCell ref="B83:C85"/>
    <mergeCell ref="D83:F83"/>
    <mergeCell ref="D84:F84"/>
    <mergeCell ref="D85:F85"/>
    <mergeCell ref="B73:C75"/>
    <mergeCell ref="D73:F73"/>
    <mergeCell ref="D74:F74"/>
    <mergeCell ref="D75:F75"/>
    <mergeCell ref="B76:C78"/>
    <mergeCell ref="D76:F76"/>
    <mergeCell ref="D77:F77"/>
    <mergeCell ref="D78:F78"/>
    <mergeCell ref="B68:C70"/>
    <mergeCell ref="D68:F68"/>
    <mergeCell ref="D69:F69"/>
    <mergeCell ref="D70:F70"/>
    <mergeCell ref="B71:I71"/>
    <mergeCell ref="B72:I72"/>
    <mergeCell ref="B61:C63"/>
    <mergeCell ref="D61:F61"/>
    <mergeCell ref="D62:F62"/>
    <mergeCell ref="D63:F63"/>
    <mergeCell ref="B64:I64"/>
    <mergeCell ref="B65:C67"/>
    <mergeCell ref="D65:F65"/>
    <mergeCell ref="D66:F66"/>
    <mergeCell ref="D67:F67"/>
    <mergeCell ref="B55:I55"/>
    <mergeCell ref="B56:I56"/>
    <mergeCell ref="B57:I57"/>
    <mergeCell ref="B58:C60"/>
    <mergeCell ref="D58:F58"/>
    <mergeCell ref="D59:F59"/>
    <mergeCell ref="D60:F60"/>
    <mergeCell ref="B48:C50"/>
    <mergeCell ref="D48:F48"/>
    <mergeCell ref="D49:F49"/>
    <mergeCell ref="D50:F50"/>
    <mergeCell ref="B51:I51"/>
    <mergeCell ref="B52:C54"/>
    <mergeCell ref="D52:F52"/>
    <mergeCell ref="D53:F53"/>
    <mergeCell ref="D54:F54"/>
    <mergeCell ref="B43:C45"/>
    <mergeCell ref="D43:F43"/>
    <mergeCell ref="D44:F44"/>
    <mergeCell ref="D45:F45"/>
    <mergeCell ref="B46:I46"/>
    <mergeCell ref="B47:I47"/>
    <mergeCell ref="B38:I38"/>
    <mergeCell ref="B39:C41"/>
    <mergeCell ref="D39:F39"/>
    <mergeCell ref="D40:F40"/>
    <mergeCell ref="D41:F41"/>
    <mergeCell ref="B42:I42"/>
    <mergeCell ref="B33:I33"/>
    <mergeCell ref="B34:C36"/>
    <mergeCell ref="D34:F34"/>
    <mergeCell ref="D35:F35"/>
    <mergeCell ref="D36:F36"/>
    <mergeCell ref="B37:I37"/>
    <mergeCell ref="B27:I27"/>
    <mergeCell ref="B28:I28"/>
    <mergeCell ref="B29:I29"/>
    <mergeCell ref="B30:C32"/>
    <mergeCell ref="D30:F30"/>
    <mergeCell ref="D31:F31"/>
    <mergeCell ref="D32:F32"/>
    <mergeCell ref="G25:G26"/>
    <mergeCell ref="H25:H26"/>
    <mergeCell ref="I25:I26"/>
    <mergeCell ref="B12:L12"/>
    <mergeCell ref="B13:L13"/>
    <mergeCell ref="B14:L14"/>
    <mergeCell ref="B15:L15"/>
    <mergeCell ref="B16:L16"/>
    <mergeCell ref="B17:L17"/>
    <mergeCell ref="B4:L4"/>
    <mergeCell ref="B5:L5"/>
    <mergeCell ref="B6:L6"/>
    <mergeCell ref="B8:L8"/>
    <mergeCell ref="B9:L9"/>
    <mergeCell ref="B10:L11"/>
    <mergeCell ref="B19:L19"/>
    <mergeCell ref="B20:L20"/>
    <mergeCell ref="B23:F23"/>
    <mergeCell ref="G23:I23"/>
  </mergeCells>
  <conditionalFormatting sqref="F138:G139 F193:G194 F249:G250">
    <cfRule type="cellIs" dxfId="1" priority="1" operator="equal">
      <formula>"Error"</formula>
    </cfRule>
  </conditionalFormatting>
  <dataValidations count="3">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A197 G95:J103 E130:L132 F193:H194 E241:L243 E185:L187 E114:L116 E126:L128 E122:L124 E118:L120 E150:L152 E155:L157 E160:L162 E165:L167 E170:L172 E175:L177 E180:L182 E206:L208 E211:L213 E216:L218 E221:L223 E226:L228 E231:L233 E236:L238 F260:F262 G43:J45 F249:H250 F138:H139 G80:J85 G34:J36 G52:J54 G65:J70 E272:K273 K30:K36 G30:J32 K39:K45 G39:J41 K48:K54 G48:J50 K58:K70 G58:J63 K73:K85 G73:J78 G88:J93 K88:K103 E277:L278" xr:uid="{E2E912EF-C82E-43EE-9171-2D6C53E9ECBB}">
      <formula1>1000</formula1>
    </dataValidation>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285:B287" xr:uid="{DF85F6E1-44D2-4286-AFDB-24051111BAF6}">
      <formula1>1000</formula1>
    </dataValidation>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3" xr:uid="{ABBAEB7F-61A2-4FCD-96C8-0C9D92A7CD6F}">
      <formula1>1000</formula1>
    </dataValidation>
  </dataValidations>
  <printOptions horizontalCentered="1"/>
  <pageMargins left="0.25" right="0.25" top="0.75" bottom="0.75" header="0.3" footer="0.3"/>
  <pageSetup scale="63" firstPageNumber="23" fitToHeight="0" orientation="portrait" r:id="rId1"/>
  <headerFooter>
    <oddFooter>&amp;L&amp;A</oddFooter>
  </headerFooter>
  <rowBreaks count="4" manualBreakCount="4">
    <brk id="105" min="1" max="11" man="1"/>
    <brk id="141" min="1" max="11" man="1"/>
    <brk id="196" min="1" max="11" man="1"/>
    <brk id="252" min="1" max="11"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624034-2E37-4C9D-B198-0A4705DC1A6B}">
  <sheetPr>
    <tabColor rgb="FF92D050"/>
    <pageSetUpPr fitToPage="1"/>
  </sheetPr>
  <dimension ref="A1:S293"/>
  <sheetViews>
    <sheetView showGridLines="0" topLeftCell="A266" zoomScaleNormal="100" zoomScaleSheetLayoutView="55" workbookViewId="0">
      <selection activeCell="L275" sqref="L275:L276"/>
    </sheetView>
  </sheetViews>
  <sheetFormatPr defaultColWidth="9.28515625" defaultRowHeight="14.25" x14ac:dyDescent="0.25"/>
  <cols>
    <col min="1" max="1" width="1.7109375" style="7" customWidth="1"/>
    <col min="2" max="12" width="14.5703125" style="1" customWidth="1"/>
    <col min="13" max="13" width="6.28515625" style="9" customWidth="1"/>
    <col min="14" max="14" width="9.28515625" style="10" customWidth="1"/>
    <col min="15" max="15" width="10.7109375" style="10" customWidth="1"/>
    <col min="16" max="16" width="8.7109375" style="10" customWidth="1"/>
    <col min="17" max="17" width="9.28515625" style="10" customWidth="1"/>
    <col min="18" max="16384" width="9.28515625" style="10"/>
  </cols>
  <sheetData>
    <row r="1" spans="1:16" x14ac:dyDescent="0.25">
      <c r="O1" s="171" t="s">
        <v>91</v>
      </c>
      <c r="P1" s="171" t="s">
        <v>107</v>
      </c>
    </row>
    <row r="2" spans="1:16" x14ac:dyDescent="0.25">
      <c r="B2" s="12" t="str">
        <f>Pro!B2</f>
        <v>PROTÉGÉ</v>
      </c>
      <c r="C2" s="12"/>
      <c r="D2" s="12"/>
      <c r="O2" s="2"/>
      <c r="P2" s="2"/>
    </row>
    <row r="3" spans="1:16" x14ac:dyDescent="0.25">
      <c r="B3" s="13"/>
      <c r="C3" s="13"/>
      <c r="D3" s="13"/>
      <c r="O3" s="2"/>
      <c r="P3" s="2"/>
    </row>
    <row r="4" spans="1:16" s="2" customFormat="1" x14ac:dyDescent="0.25">
      <c r="A4" s="33"/>
      <c r="B4" s="444" t="str">
        <f>Info!B4</f>
        <v>QUESTIONNAIRE À L'INTENTION DES IMPORTATEURS</v>
      </c>
      <c r="C4" s="445"/>
      <c r="D4" s="445"/>
      <c r="E4" s="445"/>
      <c r="F4" s="445"/>
      <c r="G4" s="445"/>
      <c r="H4" s="445"/>
      <c r="I4" s="445"/>
      <c r="J4" s="445"/>
      <c r="K4" s="445"/>
      <c r="L4" s="446"/>
      <c r="M4" s="25"/>
      <c r="N4" s="25"/>
      <c r="O4" s="19"/>
      <c r="P4" s="19"/>
    </row>
    <row r="5" spans="1:16" s="2" customFormat="1" x14ac:dyDescent="0.25">
      <c r="A5" s="33"/>
      <c r="B5" s="480" t="str">
        <f>Info!B5</f>
        <v>NQ-2025-009</v>
      </c>
      <c r="C5" s="481"/>
      <c r="D5" s="481"/>
      <c r="E5" s="481"/>
      <c r="F5" s="481"/>
      <c r="G5" s="481"/>
      <c r="H5" s="481"/>
      <c r="I5" s="481"/>
      <c r="J5" s="481"/>
      <c r="K5" s="481"/>
      <c r="L5" s="482"/>
      <c r="M5" s="25"/>
      <c r="N5" s="25"/>
      <c r="O5" s="19"/>
      <c r="P5" s="19"/>
    </row>
    <row r="6" spans="1:16" s="6" customFormat="1" x14ac:dyDescent="0.25">
      <c r="A6" s="33"/>
      <c r="B6" s="480" t="str">
        <f>Info!B6</f>
        <v>CARROSSERIES DE CAMIONS</v>
      </c>
      <c r="C6" s="481"/>
      <c r="D6" s="481"/>
      <c r="E6" s="481"/>
      <c r="F6" s="481"/>
      <c r="G6" s="481"/>
      <c r="H6" s="481"/>
      <c r="I6" s="481"/>
      <c r="J6" s="481"/>
      <c r="K6" s="481"/>
      <c r="L6" s="482"/>
      <c r="M6" s="19"/>
      <c r="N6" s="19"/>
      <c r="O6" s="15"/>
      <c r="P6" s="15"/>
    </row>
    <row r="7" spans="1:16" s="6" customFormat="1" x14ac:dyDescent="0.25">
      <c r="A7" s="33"/>
      <c r="B7" s="163"/>
      <c r="C7" s="164"/>
      <c r="D7" s="164"/>
      <c r="E7" s="164"/>
      <c r="F7" s="164"/>
      <c r="G7" s="164"/>
      <c r="H7" s="164"/>
      <c r="I7" s="164"/>
      <c r="J7" s="164"/>
      <c r="K7" s="164"/>
      <c r="L7" s="165"/>
      <c r="M7" s="19"/>
      <c r="N7" s="19"/>
      <c r="O7" s="20"/>
    </row>
    <row r="8" spans="1:16" s="6" customFormat="1" x14ac:dyDescent="0.25">
      <c r="A8" s="33"/>
      <c r="B8" s="486" t="str">
        <f>Public!B8</f>
        <v>Les marchandises dans les questions suivantes font référence aux marchandises comme définies dans la description du produit de l'onglet Intro.</v>
      </c>
      <c r="C8" s="487"/>
      <c r="D8" s="487"/>
      <c r="E8" s="487"/>
      <c r="F8" s="487"/>
      <c r="G8" s="487"/>
      <c r="H8" s="487"/>
      <c r="I8" s="487"/>
      <c r="J8" s="487"/>
      <c r="K8" s="487"/>
      <c r="L8" s="488"/>
      <c r="M8" s="19"/>
      <c r="N8" s="19"/>
      <c r="O8" s="15"/>
      <c r="P8" s="15"/>
    </row>
    <row r="9" spans="1:16" s="6" customFormat="1" x14ac:dyDescent="0.25">
      <c r="A9" s="33"/>
      <c r="B9" s="486" t="str">
        <f>Public!B9</f>
        <v>Des informations sur le produit et un glossaire de termes sont disponibles dans l'onglet Info.</v>
      </c>
      <c r="C9" s="487"/>
      <c r="D9" s="487"/>
      <c r="E9" s="487"/>
      <c r="F9" s="487"/>
      <c r="G9" s="487"/>
      <c r="H9" s="487"/>
      <c r="I9" s="487"/>
      <c r="J9" s="487"/>
      <c r="K9" s="487"/>
      <c r="L9" s="488"/>
      <c r="M9" s="19"/>
      <c r="N9" s="19"/>
      <c r="O9" s="15"/>
    </row>
    <row r="10" spans="1:16" s="6" customFormat="1" x14ac:dyDescent="0.25">
      <c r="A10" s="33"/>
      <c r="B10" s="486" t="str">
        <f>IF(Intro!$G$22="English",O10,P10)</f>
        <v>Utilisez un onglet numéroté « Imp-Exp » pour chaque exportateur à partir duquel votre entreprise a importé. Pour obtenir des onglets « Imp-Exp » supplémentaires, contactez un analyste de cas identifié dans l'onglet « Intro ».</v>
      </c>
      <c r="C10" s="487"/>
      <c r="D10" s="487"/>
      <c r="E10" s="487"/>
      <c r="F10" s="487"/>
      <c r="G10" s="487"/>
      <c r="H10" s="487"/>
      <c r="I10" s="487"/>
      <c r="J10" s="487"/>
      <c r="K10" s="487"/>
      <c r="L10" s="488"/>
      <c r="M10" s="19"/>
      <c r="N10" s="19"/>
      <c r="O10" s="10" t="s">
        <v>342</v>
      </c>
      <c r="P10" s="10" t="s">
        <v>341</v>
      </c>
    </row>
    <row r="11" spans="1:16" s="6" customFormat="1" x14ac:dyDescent="0.25">
      <c r="A11" s="33"/>
      <c r="B11" s="486"/>
      <c r="C11" s="487"/>
      <c r="D11" s="487"/>
      <c r="E11" s="487"/>
      <c r="F11" s="487"/>
      <c r="G11" s="487"/>
      <c r="H11" s="487"/>
      <c r="I11" s="487"/>
      <c r="J11" s="487"/>
      <c r="K11" s="487"/>
      <c r="L11" s="488"/>
      <c r="M11" s="19"/>
      <c r="N11" s="19"/>
      <c r="O11" s="15"/>
      <c r="P11" s="15"/>
    </row>
    <row r="12" spans="1:16" s="6" customFormat="1" x14ac:dyDescent="0.25">
      <c r="A12" s="33"/>
      <c r="B12" s="486" t="str">
        <f>Pro!B12</f>
        <v>Pour les questions de cet onglet, notez ce qui suit :</v>
      </c>
      <c r="C12" s="487"/>
      <c r="D12" s="487"/>
      <c r="E12" s="487"/>
      <c r="F12" s="487"/>
      <c r="G12" s="487"/>
      <c r="H12" s="487"/>
      <c r="I12" s="487"/>
      <c r="J12" s="487"/>
      <c r="K12" s="487"/>
      <c r="L12" s="488"/>
      <c r="M12" s="19"/>
      <c r="N12" s="19"/>
      <c r="O12" s="15"/>
      <c r="P12" s="15"/>
    </row>
    <row r="13" spans="1:16" s="6" customFormat="1" ht="14.1" customHeight="1" x14ac:dyDescent="0.25">
      <c r="A13" s="33"/>
      <c r="B13" s="575" t="str">
        <f>Pro!B13</f>
        <v xml:space="preserve">• Veuillez indiquer seulement les ventes effectuées à partir des importations de votre entreprise. Les ventes de marchandises achetées auprès de producteurs canadiens doivent être exclues. </v>
      </c>
      <c r="C13" s="576"/>
      <c r="D13" s="576"/>
      <c r="E13" s="576"/>
      <c r="F13" s="576"/>
      <c r="G13" s="576"/>
      <c r="H13" s="576"/>
      <c r="I13" s="576"/>
      <c r="J13" s="576"/>
      <c r="K13" s="576"/>
      <c r="L13" s="577"/>
      <c r="M13" s="19"/>
      <c r="N13" s="19"/>
      <c r="O13" s="15"/>
      <c r="P13" s="15"/>
    </row>
    <row r="14" spans="1:16" s="6" customFormat="1" x14ac:dyDescent="0.25">
      <c r="A14" s="33"/>
      <c r="B14" s="486" t="str">
        <f>Pro!B14</f>
        <v>• Déclarez toutes les ventes aux entreprises associées canadiennes et étrangères.</v>
      </c>
      <c r="C14" s="487"/>
      <c r="D14" s="487"/>
      <c r="E14" s="487"/>
      <c r="F14" s="487"/>
      <c r="G14" s="487"/>
      <c r="H14" s="487"/>
      <c r="I14" s="487"/>
      <c r="J14" s="487"/>
      <c r="K14" s="487"/>
      <c r="L14" s="488"/>
      <c r="M14" s="19"/>
      <c r="N14" s="19"/>
      <c r="O14" s="15"/>
      <c r="P14" s="15"/>
    </row>
    <row r="15" spans="1:16" s="6" customFormat="1" x14ac:dyDescent="0.25">
      <c r="A15" s="33"/>
      <c r="B15" s="486" t="str">
        <f>Pro!B15</f>
        <v>• Déclarez toutes les ventes à compter de la date de l’expédition au client ou à son entrepôt.</v>
      </c>
      <c r="C15" s="487"/>
      <c r="D15" s="487"/>
      <c r="E15" s="487"/>
      <c r="F15" s="487"/>
      <c r="G15" s="487"/>
      <c r="H15" s="487"/>
      <c r="I15" s="487"/>
      <c r="J15" s="487"/>
      <c r="K15" s="487"/>
      <c r="L15" s="488"/>
      <c r="M15" s="19"/>
      <c r="N15" s="19"/>
      <c r="O15" s="15"/>
      <c r="P15" s="15"/>
    </row>
    <row r="16" spans="1:16" s="6" customFormat="1" x14ac:dyDescent="0.25">
      <c r="A16" s="33"/>
      <c r="B16" s="486" t="str">
        <f>Pro!B16</f>
        <v>• Déclarez toutes les valeurs en dollars canadiens.</v>
      </c>
      <c r="C16" s="487"/>
      <c r="D16" s="487"/>
      <c r="E16" s="487"/>
      <c r="F16" s="487"/>
      <c r="G16" s="487"/>
      <c r="H16" s="487"/>
      <c r="I16" s="487"/>
      <c r="J16" s="487"/>
      <c r="K16" s="487"/>
      <c r="L16" s="488"/>
      <c r="M16" s="19"/>
      <c r="N16" s="19"/>
      <c r="O16" s="15"/>
      <c r="P16" s="15"/>
    </row>
    <row r="17" spans="1:16" s="6" customFormat="1" x14ac:dyDescent="0.25">
      <c r="A17" s="33"/>
      <c r="B17" s="489" t="str">
        <f>IF(Intro!$G$22="English",O17,P17)</f>
        <v>• Si votre entreprise est un utilisateur final ou un détaillant, elle n’a pas besoin de déclarer ses ventes d’importations ou ses stocks d’importations.</v>
      </c>
      <c r="C17" s="490"/>
      <c r="D17" s="490"/>
      <c r="E17" s="490"/>
      <c r="F17" s="490"/>
      <c r="G17" s="490"/>
      <c r="H17" s="490"/>
      <c r="I17" s="490"/>
      <c r="J17" s="490"/>
      <c r="K17" s="490"/>
      <c r="L17" s="491"/>
      <c r="M17" s="19"/>
      <c r="N17" s="19"/>
      <c r="O17" s="15" t="s">
        <v>267</v>
      </c>
      <c r="P17" s="15" t="s">
        <v>268</v>
      </c>
    </row>
    <row r="18" spans="1:16" s="6" customFormat="1" x14ac:dyDescent="0.25">
      <c r="A18" s="33"/>
      <c r="B18" s="14"/>
      <c r="C18" s="14"/>
      <c r="D18" s="14"/>
      <c r="E18" s="3"/>
      <c r="F18" s="3"/>
      <c r="G18" s="3"/>
      <c r="H18" s="3"/>
      <c r="I18" s="3"/>
      <c r="J18" s="3"/>
      <c r="K18" s="3"/>
      <c r="L18" s="3"/>
      <c r="O18" s="15"/>
      <c r="P18" s="15"/>
    </row>
    <row r="19" spans="1:16" x14ac:dyDescent="0.25">
      <c r="B19" s="369" t="str">
        <f>IF(Intro!$G$22="English",O19,P19)</f>
        <v>IMPORTATIONS ET VENTES</v>
      </c>
      <c r="C19" s="370"/>
      <c r="D19" s="370"/>
      <c r="E19" s="370"/>
      <c r="F19" s="370"/>
      <c r="G19" s="370"/>
      <c r="H19" s="370"/>
      <c r="I19" s="370"/>
      <c r="J19" s="370"/>
      <c r="K19" s="370"/>
      <c r="L19" s="371"/>
      <c r="M19" s="10"/>
      <c r="O19" s="106" t="s">
        <v>334</v>
      </c>
      <c r="P19" s="106" t="s">
        <v>335</v>
      </c>
    </row>
    <row r="20" spans="1:16" x14ac:dyDescent="0.25">
      <c r="B20" s="505" t="s">
        <v>12</v>
      </c>
      <c r="C20" s="506"/>
      <c r="D20" s="506"/>
      <c r="E20" s="506"/>
      <c r="F20" s="506"/>
      <c r="G20" s="506"/>
      <c r="H20" s="506"/>
      <c r="I20" s="506"/>
      <c r="J20" s="506"/>
      <c r="K20" s="506"/>
      <c r="L20" s="507"/>
      <c r="M20" s="10"/>
    </row>
    <row r="21" spans="1:16" x14ac:dyDescent="0.25">
      <c r="B21" s="16"/>
      <c r="C21" s="35"/>
      <c r="D21" s="35"/>
      <c r="E21" s="36"/>
      <c r="F21" s="36"/>
      <c r="G21" s="36"/>
      <c r="H21" s="36"/>
      <c r="I21" s="36"/>
      <c r="J21" s="36"/>
      <c r="K21" s="36"/>
      <c r="L21" s="17"/>
      <c r="M21" s="10"/>
    </row>
    <row r="22" spans="1:16" ht="15.75" customHeight="1" x14ac:dyDescent="0.25">
      <c r="B22" s="366" t="str">
        <f>IF(Intro!$G$22="English",O22,P22)</f>
        <v xml:space="preserve">Indiquez les importations et les ventes de marchandises de votre entreprise de : </v>
      </c>
      <c r="C22" s="367"/>
      <c r="D22" s="367"/>
      <c r="E22" s="367"/>
      <c r="F22" s="367"/>
      <c r="G22" s="626" t="str">
        <f>IF(Intro!$G$22="English",Variables!B46,Variables!C46)</f>
        <v>Autre pays</v>
      </c>
      <c r="H22" s="627"/>
      <c r="I22" s="628"/>
      <c r="J22" s="36"/>
      <c r="K22" s="36"/>
      <c r="L22" s="186"/>
      <c r="M22" s="10"/>
      <c r="O22" s="10" t="s">
        <v>286</v>
      </c>
      <c r="P22" s="10" t="s">
        <v>287</v>
      </c>
    </row>
    <row r="23" spans="1:16" ht="21" customHeight="1" x14ac:dyDescent="0.25">
      <c r="B23" s="366" t="str">
        <f>IF(Intro!$G$22="English",O23,P23)</f>
        <v xml:space="preserve">Autres pays incluent : </v>
      </c>
      <c r="C23" s="635"/>
      <c r="D23" s="632"/>
      <c r="E23" s="633"/>
      <c r="F23" s="633"/>
      <c r="G23" s="633"/>
      <c r="H23" s="633"/>
      <c r="I23" s="634"/>
      <c r="J23" s="36"/>
      <c r="K23" s="36"/>
      <c r="L23" s="17"/>
      <c r="M23" s="10"/>
      <c r="O23" s="10" t="s">
        <v>288</v>
      </c>
      <c r="P23" s="10" t="s">
        <v>289</v>
      </c>
    </row>
    <row r="24" spans="1:16" x14ac:dyDescent="0.25">
      <c r="B24" s="135"/>
      <c r="C24" s="136"/>
      <c r="D24" s="136"/>
      <c r="E24" s="136"/>
      <c r="F24" s="136"/>
      <c r="G24" s="36"/>
      <c r="H24" s="36"/>
      <c r="I24" s="36"/>
      <c r="J24" s="36"/>
      <c r="K24" s="36"/>
      <c r="L24" s="17"/>
      <c r="M24" s="10"/>
    </row>
    <row r="25" spans="1:16" x14ac:dyDescent="0.25">
      <c r="B25" s="135"/>
      <c r="C25" s="136"/>
      <c r="D25" s="136"/>
      <c r="E25" s="136"/>
      <c r="F25" s="136"/>
      <c r="G25" s="555">
        <f>Variables!$B$6</f>
        <v>2023</v>
      </c>
      <c r="H25" s="555">
        <f>G25+1</f>
        <v>2024</v>
      </c>
      <c r="I25" s="555">
        <f>H25+1</f>
        <v>2025</v>
      </c>
      <c r="J25" s="36"/>
      <c r="K25" s="36"/>
      <c r="L25" s="72"/>
      <c r="M25" s="10"/>
      <c r="O25" s="18"/>
    </row>
    <row r="26" spans="1:16" x14ac:dyDescent="0.25">
      <c r="B26" s="121"/>
      <c r="C26" s="122"/>
      <c r="D26" s="122"/>
      <c r="E26" s="122"/>
      <c r="F26" s="122"/>
      <c r="G26" s="556"/>
      <c r="H26" s="556"/>
      <c r="I26" s="556"/>
      <c r="J26" s="36"/>
      <c r="K26" s="36"/>
      <c r="L26" s="72"/>
      <c r="M26" s="10"/>
      <c r="O26" s="18"/>
    </row>
    <row r="27" spans="1:16" s="171" customFormat="1" ht="14.25" customHeight="1" thickBot="1" x14ac:dyDescent="0.3">
      <c r="A27" s="32"/>
      <c r="B27" s="581" t="str">
        <f>IF(Intro!$G$22="English",O27,P27)</f>
        <v>Importations au Canada</v>
      </c>
      <c r="C27" s="582"/>
      <c r="D27" s="582"/>
      <c r="E27" s="582"/>
      <c r="F27" s="582"/>
      <c r="G27" s="582"/>
      <c r="H27" s="582"/>
      <c r="I27" s="625"/>
      <c r="J27" s="36"/>
      <c r="K27" s="36"/>
      <c r="L27" s="72"/>
      <c r="O27" s="26" t="s">
        <v>236</v>
      </c>
      <c r="P27" s="171" t="s">
        <v>237</v>
      </c>
    </row>
    <row r="28" spans="1:16" s="171" customFormat="1" ht="14.25" customHeight="1" thickBot="1" x14ac:dyDescent="0.3">
      <c r="A28" s="32"/>
      <c r="B28" s="578" t="str">
        <f>IF(Intro!$G$22="English",O28,P28)</f>
        <v>Unités réfrigérées</v>
      </c>
      <c r="C28" s="579"/>
      <c r="D28" s="579"/>
      <c r="E28" s="579"/>
      <c r="F28" s="579"/>
      <c r="G28" s="579"/>
      <c r="H28" s="579"/>
      <c r="I28" s="580"/>
      <c r="J28" s="36"/>
      <c r="K28" s="36"/>
      <c r="L28" s="72"/>
      <c r="O28" s="26" t="s">
        <v>468</v>
      </c>
      <c r="P28" s="171" t="s">
        <v>469</v>
      </c>
    </row>
    <row r="29" spans="1:16" s="171" customFormat="1" ht="14.25" customHeight="1" thickBot="1" x14ac:dyDescent="0.3">
      <c r="A29" s="32"/>
      <c r="B29" s="564" t="str">
        <f>IF(Intro!$G$22="English",O29,P29)</f>
        <v>Kits</v>
      </c>
      <c r="C29" s="565"/>
      <c r="D29" s="565"/>
      <c r="E29" s="565"/>
      <c r="F29" s="565"/>
      <c r="G29" s="565"/>
      <c r="H29" s="565"/>
      <c r="I29" s="566"/>
      <c r="J29" s="36"/>
      <c r="K29" s="36"/>
      <c r="L29" s="72"/>
      <c r="O29" s="26" t="s">
        <v>489</v>
      </c>
      <c r="P29" s="171" t="s">
        <v>489</v>
      </c>
    </row>
    <row r="30" spans="1:16" x14ac:dyDescent="0.25">
      <c r="B30" s="599" t="str">
        <f>IF(Intro!$G$22="English",O30,P30)</f>
        <v>Importations</v>
      </c>
      <c r="C30" s="600"/>
      <c r="D30" s="605" t="str">
        <f>IF(Intro!$G$22="English",Variables!$B$23,Variables!$C$23)</f>
        <v>unités</v>
      </c>
      <c r="E30" s="605"/>
      <c r="F30" s="605"/>
      <c r="G30" s="204"/>
      <c r="H30" s="204"/>
      <c r="I30" s="204"/>
      <c r="J30" s="36"/>
      <c r="K30" s="36"/>
      <c r="L30" s="72"/>
      <c r="M30" s="10"/>
      <c r="O30" s="10" t="s">
        <v>89</v>
      </c>
      <c r="P30" s="10" t="s">
        <v>169</v>
      </c>
    </row>
    <row r="31" spans="1:16" x14ac:dyDescent="0.25">
      <c r="B31" s="601"/>
      <c r="C31" s="602"/>
      <c r="D31" s="622" t="str">
        <f>IF(Intro!$G$22="English",O31,P31)</f>
        <v>valeur d'achat nette rendue (CAD)</v>
      </c>
      <c r="E31" s="622"/>
      <c r="F31" s="622"/>
      <c r="G31" s="137"/>
      <c r="H31" s="137"/>
      <c r="I31" s="137"/>
      <c r="J31" s="36"/>
      <c r="K31" s="36"/>
      <c r="L31" s="72"/>
      <c r="M31" s="10"/>
      <c r="O31" s="10" t="s">
        <v>344</v>
      </c>
      <c r="P31" s="10" t="s">
        <v>343</v>
      </c>
    </row>
    <row r="32" spans="1:16" x14ac:dyDescent="0.25">
      <c r="B32" s="603"/>
      <c r="C32" s="604"/>
      <c r="D32" s="606" t="str">
        <f>"$ / "&amp;IF(Intro!$G$22="English",Variables!$B$24,Variables!$C$24)</f>
        <v>$ / unité</v>
      </c>
      <c r="E32" s="606"/>
      <c r="F32" s="606"/>
      <c r="G32" s="203" t="str">
        <f>IF(G30=0,"-",G31/G30)</f>
        <v>-</v>
      </c>
      <c r="H32" s="203" t="str">
        <f>IF(H30=0,"-",H31/H30)</f>
        <v>-</v>
      </c>
      <c r="I32" s="203" t="str">
        <f t="shared" ref="I32" si="0">IF(I30=0,"-",I31/I30)</f>
        <v>-</v>
      </c>
      <c r="J32" s="36"/>
      <c r="K32" s="36"/>
      <c r="L32" s="72"/>
      <c r="M32" s="10"/>
    </row>
    <row r="33" spans="1:16" ht="15" customHeight="1" thickBot="1" x14ac:dyDescent="0.3">
      <c r="B33" s="629" t="str">
        <f>IF(Intro!$G$22="English",O33,P33)</f>
        <v>Carrosseries de camions entièrement assemblées</v>
      </c>
      <c r="C33" s="630"/>
      <c r="D33" s="630"/>
      <c r="E33" s="630"/>
      <c r="F33" s="630"/>
      <c r="G33" s="630"/>
      <c r="H33" s="630"/>
      <c r="I33" s="631"/>
      <c r="J33" s="36"/>
      <c r="K33" s="36"/>
      <c r="L33" s="72"/>
      <c r="M33" s="10"/>
      <c r="O33" s="10" t="s">
        <v>490</v>
      </c>
      <c r="P33" s="10" t="s">
        <v>493</v>
      </c>
    </row>
    <row r="34" spans="1:16" x14ac:dyDescent="0.25">
      <c r="B34" s="599" t="str">
        <f>IF(Intro!$G$22="English",O34,P34)</f>
        <v>Importations</v>
      </c>
      <c r="C34" s="600"/>
      <c r="D34" s="605" t="str">
        <f>IF(Intro!$G$22="English",Variables!$B$23,Variables!$C$23)</f>
        <v>unités</v>
      </c>
      <c r="E34" s="605"/>
      <c r="F34" s="605"/>
      <c r="G34" s="204"/>
      <c r="H34" s="204"/>
      <c r="I34" s="204"/>
      <c r="J34" s="36"/>
      <c r="K34" s="36"/>
      <c r="L34" s="72"/>
      <c r="M34" s="10"/>
      <c r="O34" s="10" t="s">
        <v>89</v>
      </c>
      <c r="P34" s="10" t="s">
        <v>169</v>
      </c>
    </row>
    <row r="35" spans="1:16" x14ac:dyDescent="0.25">
      <c r="B35" s="601"/>
      <c r="C35" s="602"/>
      <c r="D35" s="622" t="str">
        <f>IF(Intro!$G$22="English",O35,P35)</f>
        <v>valeur d'achat nette rendue (CAD)</v>
      </c>
      <c r="E35" s="622"/>
      <c r="F35" s="622"/>
      <c r="G35" s="137"/>
      <c r="H35" s="137"/>
      <c r="I35" s="137"/>
      <c r="J35" s="36"/>
      <c r="K35" s="36"/>
      <c r="L35" s="72"/>
      <c r="M35" s="10"/>
      <c r="O35" s="10" t="s">
        <v>344</v>
      </c>
      <c r="P35" s="10" t="s">
        <v>343</v>
      </c>
    </row>
    <row r="36" spans="1:16" x14ac:dyDescent="0.25">
      <c r="B36" s="603"/>
      <c r="C36" s="604"/>
      <c r="D36" s="606" t="str">
        <f>"$ / "&amp;IF(Intro!$G$22="English",Variables!$B$24,Variables!$C$24)</f>
        <v>$ / unité</v>
      </c>
      <c r="E36" s="606"/>
      <c r="F36" s="606"/>
      <c r="G36" s="203" t="str">
        <f>IF(G34=0,"-",G35/G34)</f>
        <v>-</v>
      </c>
      <c r="H36" s="203" t="str">
        <f>IF(H34=0,"-",H35/H34)</f>
        <v>-</v>
      </c>
      <c r="I36" s="203" t="str">
        <f t="shared" ref="I36" si="1">IF(I34=0,"-",I35/I34)</f>
        <v>-</v>
      </c>
      <c r="J36" s="36"/>
      <c r="K36" s="36"/>
      <c r="L36" s="72"/>
      <c r="M36" s="10"/>
    </row>
    <row r="37" spans="1:16" s="171" customFormat="1" ht="14.25" customHeight="1" thickBot="1" x14ac:dyDescent="0.3">
      <c r="A37" s="32"/>
      <c r="B37" s="581" t="str">
        <f>IF(Intro!$G$22="English",O37,P37)</f>
        <v>Unités fermées de fret sec</v>
      </c>
      <c r="C37" s="582"/>
      <c r="D37" s="582"/>
      <c r="E37" s="582"/>
      <c r="F37" s="582"/>
      <c r="G37" s="582"/>
      <c r="H37" s="582"/>
      <c r="I37" s="625"/>
      <c r="J37" s="36"/>
      <c r="K37" s="36"/>
      <c r="L37" s="72"/>
      <c r="O37" s="26" t="s">
        <v>470</v>
      </c>
      <c r="P37" s="171" t="s">
        <v>522</v>
      </c>
    </row>
    <row r="38" spans="1:16" s="171" customFormat="1" ht="14.25" customHeight="1" thickBot="1" x14ac:dyDescent="0.3">
      <c r="A38" s="32"/>
      <c r="B38" s="629" t="str">
        <f>IF(Intro!$G$22="English",O38,P38)</f>
        <v>Kits</v>
      </c>
      <c r="C38" s="630"/>
      <c r="D38" s="630"/>
      <c r="E38" s="630"/>
      <c r="F38" s="630"/>
      <c r="G38" s="630"/>
      <c r="H38" s="630"/>
      <c r="I38" s="631"/>
      <c r="J38" s="36"/>
      <c r="K38" s="36"/>
      <c r="L38" s="72"/>
      <c r="O38" s="26" t="s">
        <v>489</v>
      </c>
      <c r="P38" s="171" t="s">
        <v>489</v>
      </c>
    </row>
    <row r="39" spans="1:16" x14ac:dyDescent="0.25">
      <c r="B39" s="599" t="str">
        <f>IF(Intro!$G$22="English",O39,P39)</f>
        <v>Importations</v>
      </c>
      <c r="C39" s="600"/>
      <c r="D39" s="605" t="str">
        <f>IF(Intro!$G$22="English",Variables!$B$23,Variables!$C$23)</f>
        <v>unités</v>
      </c>
      <c r="E39" s="605"/>
      <c r="F39" s="605"/>
      <c r="G39" s="204"/>
      <c r="H39" s="204"/>
      <c r="I39" s="204"/>
      <c r="J39" s="36"/>
      <c r="K39" s="36"/>
      <c r="L39" s="72"/>
      <c r="M39" s="10"/>
      <c r="O39" s="10" t="s">
        <v>89</v>
      </c>
      <c r="P39" s="10" t="s">
        <v>169</v>
      </c>
    </row>
    <row r="40" spans="1:16" x14ac:dyDescent="0.25">
      <c r="B40" s="601"/>
      <c r="C40" s="602"/>
      <c r="D40" s="622" t="str">
        <f>IF(Intro!$G$22="English",O40,P40)</f>
        <v>valeur d'achat nette rendue (CAD)</v>
      </c>
      <c r="E40" s="622"/>
      <c r="F40" s="622"/>
      <c r="G40" s="137"/>
      <c r="H40" s="137"/>
      <c r="I40" s="137"/>
      <c r="J40" s="36"/>
      <c r="K40" s="36"/>
      <c r="L40" s="72"/>
      <c r="M40" s="10"/>
      <c r="O40" s="10" t="s">
        <v>344</v>
      </c>
      <c r="P40" s="10" t="s">
        <v>343</v>
      </c>
    </row>
    <row r="41" spans="1:16" x14ac:dyDescent="0.25">
      <c r="B41" s="603"/>
      <c r="C41" s="604"/>
      <c r="D41" s="606" t="str">
        <f>"$ / "&amp;IF(Intro!$G$22="English",Variables!$B$24,Variables!$C$24)</f>
        <v>$ / unité</v>
      </c>
      <c r="E41" s="606"/>
      <c r="F41" s="606"/>
      <c r="G41" s="203" t="str">
        <f>IF(G39=0,"-",G40/G39)</f>
        <v>-</v>
      </c>
      <c r="H41" s="203" t="str">
        <f>IF(H39=0,"-",H40/H39)</f>
        <v>-</v>
      </c>
      <c r="I41" s="203" t="str">
        <f t="shared" ref="I41" si="2">IF(I39=0,"-",I40/I39)</f>
        <v>-</v>
      </c>
      <c r="J41" s="36"/>
      <c r="K41" s="36"/>
      <c r="L41" s="72"/>
      <c r="M41" s="10"/>
    </row>
    <row r="42" spans="1:16" ht="15" customHeight="1" thickBot="1" x14ac:dyDescent="0.3">
      <c r="B42" s="629" t="str">
        <f>IF(Intro!$G$22="English",O42,P42)</f>
        <v>Carrosseries de camions entièrement assemblées</v>
      </c>
      <c r="C42" s="630"/>
      <c r="D42" s="630"/>
      <c r="E42" s="630"/>
      <c r="F42" s="630"/>
      <c r="G42" s="630"/>
      <c r="H42" s="630"/>
      <c r="I42" s="631"/>
      <c r="J42" s="36"/>
      <c r="K42" s="36"/>
      <c r="L42" s="72"/>
      <c r="M42" s="10"/>
      <c r="O42" s="10" t="s">
        <v>490</v>
      </c>
      <c r="P42" s="10" t="s">
        <v>493</v>
      </c>
    </row>
    <row r="43" spans="1:16" x14ac:dyDescent="0.25">
      <c r="B43" s="599" t="str">
        <f>IF(Intro!$G$22="English",O43,P43)</f>
        <v>Importations</v>
      </c>
      <c r="C43" s="600"/>
      <c r="D43" s="605" t="str">
        <f>IF(Intro!$G$22="English",Variables!$B$23,Variables!$C$23)</f>
        <v>unités</v>
      </c>
      <c r="E43" s="605"/>
      <c r="F43" s="605"/>
      <c r="G43" s="204"/>
      <c r="H43" s="204"/>
      <c r="I43" s="204"/>
      <c r="J43" s="36"/>
      <c r="K43" s="36"/>
      <c r="L43" s="72"/>
      <c r="M43" s="10"/>
      <c r="O43" s="10" t="s">
        <v>89</v>
      </c>
      <c r="P43" s="10" t="s">
        <v>169</v>
      </c>
    </row>
    <row r="44" spans="1:16" x14ac:dyDescent="0.25">
      <c r="B44" s="601"/>
      <c r="C44" s="602"/>
      <c r="D44" s="622" t="str">
        <f>IF(Intro!$G$22="English",O44,P44)</f>
        <v>valeur d'achat nette rendue (CAD)</v>
      </c>
      <c r="E44" s="622"/>
      <c r="F44" s="622"/>
      <c r="G44" s="137"/>
      <c r="H44" s="137"/>
      <c r="I44" s="137"/>
      <c r="J44" s="36"/>
      <c r="K44" s="36"/>
      <c r="L44" s="72"/>
      <c r="M44" s="10"/>
      <c r="O44" s="10" t="s">
        <v>344</v>
      </c>
      <c r="P44" s="10" t="s">
        <v>343</v>
      </c>
    </row>
    <row r="45" spans="1:16" x14ac:dyDescent="0.25">
      <c r="B45" s="603"/>
      <c r="C45" s="604"/>
      <c r="D45" s="606" t="str">
        <f>"$ / "&amp;IF(Intro!$G$22="English",Variables!$B$24,Variables!$C$24)</f>
        <v>$ / unité</v>
      </c>
      <c r="E45" s="606"/>
      <c r="F45" s="606"/>
      <c r="G45" s="203" t="str">
        <f>IF(G43=0,"-",G44/G43)</f>
        <v>-</v>
      </c>
      <c r="H45" s="203" t="str">
        <f>IF(H43=0,"-",H44/H43)</f>
        <v>-</v>
      </c>
      <c r="I45" s="203" t="str">
        <f t="shared" ref="I45" si="3">IF(I43=0,"-",I44/I43)</f>
        <v>-</v>
      </c>
      <c r="J45" s="36"/>
      <c r="K45" s="36"/>
      <c r="L45" s="72"/>
      <c r="M45" s="10"/>
    </row>
    <row r="46" spans="1:16" s="171" customFormat="1" ht="15" thickBot="1" x14ac:dyDescent="0.3">
      <c r="A46" s="32"/>
      <c r="B46" s="581" t="str">
        <f>IF(Intro!$G$22="English",O46,P46)</f>
        <v>Tout autre</v>
      </c>
      <c r="C46" s="582"/>
      <c r="D46" s="582"/>
      <c r="E46" s="582"/>
      <c r="F46" s="582"/>
      <c r="G46" s="582"/>
      <c r="H46" s="582"/>
      <c r="I46" s="625"/>
      <c r="J46" s="36"/>
      <c r="K46" s="36"/>
      <c r="L46" s="72"/>
      <c r="O46" s="26" t="s">
        <v>471</v>
      </c>
      <c r="P46" s="171" t="s">
        <v>472</v>
      </c>
    </row>
    <row r="47" spans="1:16" s="171" customFormat="1" ht="15" thickBot="1" x14ac:dyDescent="0.3">
      <c r="A47" s="32"/>
      <c r="B47" s="629" t="str">
        <f>IF(Intro!$G$22="English",O47,P47)</f>
        <v>Kits</v>
      </c>
      <c r="C47" s="630"/>
      <c r="D47" s="630"/>
      <c r="E47" s="630"/>
      <c r="F47" s="630"/>
      <c r="G47" s="630"/>
      <c r="H47" s="630"/>
      <c r="I47" s="631"/>
      <c r="J47" s="36"/>
      <c r="K47" s="36"/>
      <c r="L47" s="72"/>
      <c r="O47" s="26" t="s">
        <v>489</v>
      </c>
      <c r="P47" s="171" t="s">
        <v>489</v>
      </c>
    </row>
    <row r="48" spans="1:16" x14ac:dyDescent="0.25">
      <c r="B48" s="599" t="str">
        <f>IF(Intro!$G$22="English",O48,P48)</f>
        <v>Importations</v>
      </c>
      <c r="C48" s="600"/>
      <c r="D48" s="605" t="str">
        <f>IF(Intro!$G$22="English",Variables!$B$23,Variables!$C$23)</f>
        <v>unités</v>
      </c>
      <c r="E48" s="605"/>
      <c r="F48" s="605"/>
      <c r="G48" s="204"/>
      <c r="H48" s="204"/>
      <c r="I48" s="204"/>
      <c r="J48" s="36"/>
      <c r="K48" s="36"/>
      <c r="L48" s="72"/>
      <c r="M48" s="10"/>
      <c r="O48" s="10" t="s">
        <v>89</v>
      </c>
      <c r="P48" s="10" t="s">
        <v>169</v>
      </c>
    </row>
    <row r="49" spans="1:16" x14ac:dyDescent="0.25">
      <c r="B49" s="601"/>
      <c r="C49" s="602"/>
      <c r="D49" s="622" t="str">
        <f>IF(Intro!$G$22="English",O49,P49)</f>
        <v>valeur d'achat nette rendue (CAD)</v>
      </c>
      <c r="E49" s="622"/>
      <c r="F49" s="622"/>
      <c r="G49" s="137"/>
      <c r="H49" s="137"/>
      <c r="I49" s="137"/>
      <c r="J49" s="36"/>
      <c r="K49" s="36"/>
      <c r="L49" s="72"/>
      <c r="M49" s="10"/>
      <c r="O49" s="10" t="s">
        <v>344</v>
      </c>
      <c r="P49" s="10" t="s">
        <v>343</v>
      </c>
    </row>
    <row r="50" spans="1:16" x14ac:dyDescent="0.25">
      <c r="B50" s="603"/>
      <c r="C50" s="604"/>
      <c r="D50" s="606" t="str">
        <f>"$ / "&amp;IF(Intro!$G$22="English",Variables!$B$24,Variables!$C$24)</f>
        <v>$ / unité</v>
      </c>
      <c r="E50" s="606"/>
      <c r="F50" s="606"/>
      <c r="G50" s="203" t="str">
        <f>IF(G48=0,"-",G49/G48)</f>
        <v>-</v>
      </c>
      <c r="H50" s="203" t="str">
        <f>IF(H48=0,"-",H49/H48)</f>
        <v>-</v>
      </c>
      <c r="I50" s="203" t="str">
        <f t="shared" ref="I50" si="4">IF(I48=0,"-",I49/I48)</f>
        <v>-</v>
      </c>
      <c r="J50" s="36"/>
      <c r="K50" s="36"/>
      <c r="L50" s="72"/>
      <c r="M50" s="10"/>
    </row>
    <row r="51" spans="1:16" ht="15" customHeight="1" thickBot="1" x14ac:dyDescent="0.3">
      <c r="B51" s="629" t="str">
        <f>IF(Intro!$G$22="English",O51,P51)</f>
        <v>Carrosseries de camions entièrement assemblées</v>
      </c>
      <c r="C51" s="630"/>
      <c r="D51" s="630"/>
      <c r="E51" s="630"/>
      <c r="F51" s="630"/>
      <c r="G51" s="630"/>
      <c r="H51" s="630"/>
      <c r="I51" s="631"/>
      <c r="J51" s="36"/>
      <c r="K51" s="36"/>
      <c r="L51" s="72"/>
      <c r="M51" s="10"/>
      <c r="O51" s="10" t="s">
        <v>490</v>
      </c>
      <c r="P51" s="10" t="s">
        <v>493</v>
      </c>
    </row>
    <row r="52" spans="1:16" x14ac:dyDescent="0.25">
      <c r="B52" s="599" t="str">
        <f>IF(Intro!$G$22="English",O52,P52)</f>
        <v>Importations</v>
      </c>
      <c r="C52" s="600"/>
      <c r="D52" s="605" t="str">
        <f>IF(Intro!$G$22="English",Variables!$B$23,Variables!$C$23)</f>
        <v>unités</v>
      </c>
      <c r="E52" s="605"/>
      <c r="F52" s="605"/>
      <c r="G52" s="204"/>
      <c r="H52" s="204"/>
      <c r="I52" s="204"/>
      <c r="J52" s="36"/>
      <c r="K52" s="36"/>
      <c r="L52" s="72"/>
      <c r="M52" s="10"/>
      <c r="O52" s="10" t="s">
        <v>89</v>
      </c>
      <c r="P52" s="10" t="s">
        <v>169</v>
      </c>
    </row>
    <row r="53" spans="1:16" x14ac:dyDescent="0.25">
      <c r="B53" s="601"/>
      <c r="C53" s="602"/>
      <c r="D53" s="622" t="str">
        <f>IF(Intro!$G$22="English",O53,P53)</f>
        <v>valeur d'achat nette rendue (CAD)</v>
      </c>
      <c r="E53" s="622"/>
      <c r="F53" s="622"/>
      <c r="G53" s="137"/>
      <c r="H53" s="137"/>
      <c r="I53" s="137"/>
      <c r="J53" s="36"/>
      <c r="K53" s="36"/>
      <c r="L53" s="72"/>
      <c r="M53" s="10"/>
      <c r="O53" s="10" t="s">
        <v>344</v>
      </c>
      <c r="P53" s="10" t="s">
        <v>343</v>
      </c>
    </row>
    <row r="54" spans="1:16" x14ac:dyDescent="0.25">
      <c r="B54" s="601"/>
      <c r="C54" s="602"/>
      <c r="D54" s="622" t="str">
        <f>"$ / "&amp;IF(Intro!$G$22="English",Variables!$B$24,Variables!$C$24)</f>
        <v>$ / unité</v>
      </c>
      <c r="E54" s="622"/>
      <c r="F54" s="622"/>
      <c r="G54" s="158" t="str">
        <f>IF(G52=0,"-",G53/G52)</f>
        <v>-</v>
      </c>
      <c r="H54" s="158" t="str">
        <f>IF(H52=0,"-",H53/H52)</f>
        <v>-</v>
      </c>
      <c r="I54" s="158" t="str">
        <f t="shared" ref="I54" si="5">IF(I52=0,"-",I53/I52)</f>
        <v>-</v>
      </c>
      <c r="J54" s="36"/>
      <c r="K54" s="36"/>
      <c r="L54" s="72"/>
      <c r="M54" s="10"/>
    </row>
    <row r="55" spans="1:16" s="171" customFormat="1" ht="15" thickBot="1" x14ac:dyDescent="0.3">
      <c r="A55" s="32"/>
      <c r="B55" s="581" t="str">
        <f>IF(Intro!$G$22="English",O55,P55)</f>
        <v>Ventes au Canada</v>
      </c>
      <c r="C55" s="582"/>
      <c r="D55" s="582"/>
      <c r="E55" s="582"/>
      <c r="F55" s="582"/>
      <c r="G55" s="582"/>
      <c r="H55" s="582"/>
      <c r="I55" s="625"/>
      <c r="J55" s="36"/>
      <c r="K55" s="36"/>
      <c r="L55" s="72"/>
      <c r="O55" s="26" t="s">
        <v>238</v>
      </c>
      <c r="P55" s="171" t="s">
        <v>239</v>
      </c>
    </row>
    <row r="56" spans="1:16" s="171" customFormat="1" ht="14.25" customHeight="1" thickBot="1" x14ac:dyDescent="0.3">
      <c r="A56" s="32"/>
      <c r="B56" s="581" t="str">
        <f>IF(Intro!$G$22="English",O56,P56)</f>
        <v>Unités réfrigérées</v>
      </c>
      <c r="C56" s="582"/>
      <c r="D56" s="582"/>
      <c r="E56" s="582"/>
      <c r="F56" s="582"/>
      <c r="G56" s="582"/>
      <c r="H56" s="582"/>
      <c r="I56" s="625"/>
      <c r="J56" s="36"/>
      <c r="K56" s="36"/>
      <c r="L56" s="72"/>
      <c r="O56" s="26" t="s">
        <v>468</v>
      </c>
      <c r="P56" s="171" t="s">
        <v>469</v>
      </c>
    </row>
    <row r="57" spans="1:16" s="171" customFormat="1" ht="14.25" customHeight="1" thickBot="1" x14ac:dyDescent="0.3">
      <c r="A57" s="32"/>
      <c r="B57" s="629" t="str">
        <f>IF(Intro!$G$22="English",O57,P57)</f>
        <v>Kits</v>
      </c>
      <c r="C57" s="630"/>
      <c r="D57" s="630"/>
      <c r="E57" s="630"/>
      <c r="F57" s="630"/>
      <c r="G57" s="630"/>
      <c r="H57" s="630"/>
      <c r="I57" s="631"/>
      <c r="J57" s="36"/>
      <c r="K57" s="36"/>
      <c r="L57" s="72"/>
      <c r="O57" s="26" t="s">
        <v>489</v>
      </c>
      <c r="P57" s="171" t="s">
        <v>489</v>
      </c>
    </row>
    <row r="58" spans="1:16" x14ac:dyDescent="0.25">
      <c r="B58" s="433" t="str">
        <f>IF(Intro!$G$22="English",O58,P58)</f>
        <v>Ventes aux distributeurs/concessionnaires au Canada</v>
      </c>
      <c r="C58" s="434"/>
      <c r="D58" s="605" t="str">
        <f>D30</f>
        <v>unités</v>
      </c>
      <c r="E58" s="605"/>
      <c r="F58" s="605"/>
      <c r="G58" s="204"/>
      <c r="H58" s="204"/>
      <c r="I58" s="204"/>
      <c r="J58" s="36"/>
      <c r="K58" s="36"/>
      <c r="L58" s="72"/>
      <c r="M58" s="10"/>
      <c r="O58" s="10" t="str">
        <f>"Sales to "&amp;Variables!$B$26&amp;" in Canada"</f>
        <v>Sales to distributors/dealers in Canada</v>
      </c>
      <c r="P58" s="10" t="str">
        <f>"Ventes aux "&amp;Variables!$C$26&amp;" au Canada"</f>
        <v>Ventes aux distributeurs/concessionnaires au Canada</v>
      </c>
    </row>
    <row r="59" spans="1:16" x14ac:dyDescent="0.25">
      <c r="B59" s="403"/>
      <c r="C59" s="404"/>
      <c r="D59" s="622" t="str">
        <f>IF(Intro!$G$22="English",O59,P59)</f>
        <v>valeur de vente nette rendue (CAD)</v>
      </c>
      <c r="E59" s="622"/>
      <c r="F59" s="622"/>
      <c r="G59" s="137"/>
      <c r="H59" s="137"/>
      <c r="I59" s="137"/>
      <c r="J59" s="36"/>
      <c r="K59" s="36"/>
      <c r="L59" s="72"/>
      <c r="M59" s="10"/>
      <c r="O59" s="10" t="s">
        <v>346</v>
      </c>
      <c r="P59" s="10" t="s">
        <v>345</v>
      </c>
    </row>
    <row r="60" spans="1:16" ht="15" thickBot="1" x14ac:dyDescent="0.3">
      <c r="B60" s="592"/>
      <c r="C60" s="593"/>
      <c r="D60" s="623" t="str">
        <f>D32</f>
        <v>$ / unité</v>
      </c>
      <c r="E60" s="623"/>
      <c r="F60" s="623"/>
      <c r="G60" s="158" t="str">
        <f>IF(G58=0,"-",G59/G58)</f>
        <v>-</v>
      </c>
      <c r="H60" s="158" t="str">
        <f>IF(H58=0,"-",H59/H58)</f>
        <v>-</v>
      </c>
      <c r="I60" s="158" t="str">
        <f t="shared" ref="I60" si="6">IF(I58=0,"-",I59/I58)</f>
        <v>-</v>
      </c>
      <c r="J60" s="36"/>
      <c r="K60" s="36"/>
      <c r="L60" s="72"/>
      <c r="M60" s="10"/>
    </row>
    <row r="61" spans="1:16" x14ac:dyDescent="0.25">
      <c r="B61" s="594" t="str">
        <f>IF(Intro!$G$22="English",O61,P61)</f>
        <v>Ventes aux utilisateurs finals/opérateurs de grande flotte au Canada</v>
      </c>
      <c r="C61" s="595"/>
      <c r="D61" s="624" t="str">
        <f t="shared" ref="D61:D63" si="7">D58</f>
        <v>unités</v>
      </c>
      <c r="E61" s="624"/>
      <c r="F61" s="624"/>
      <c r="G61" s="137"/>
      <c r="H61" s="137"/>
      <c r="I61" s="137"/>
      <c r="J61" s="36"/>
      <c r="K61" s="36"/>
      <c r="L61" s="72"/>
      <c r="M61" s="10"/>
      <c r="O61" s="10" t="str">
        <f>"Sales to "&amp;Variables!$B$27&amp;" in Canada"</f>
        <v>Sales to end users/large fleet operators in Canada</v>
      </c>
      <c r="P61" s="10" t="str">
        <f>"Ventes aux "&amp;Variables!$C$27&amp;" au Canada"</f>
        <v>Ventes aux utilisateurs finals/opérateurs de grande flotte au Canada</v>
      </c>
    </row>
    <row r="62" spans="1:16" x14ac:dyDescent="0.25">
      <c r="B62" s="403"/>
      <c r="C62" s="404"/>
      <c r="D62" s="622" t="str">
        <f t="shared" si="7"/>
        <v>valeur de vente nette rendue (CAD)</v>
      </c>
      <c r="E62" s="622"/>
      <c r="F62" s="622"/>
      <c r="G62" s="137"/>
      <c r="H62" s="137"/>
      <c r="I62" s="137"/>
      <c r="J62" s="36"/>
      <c r="K62" s="36"/>
      <c r="L62" s="72"/>
      <c r="M62" s="10"/>
    </row>
    <row r="63" spans="1:16" ht="15" thickBot="1" x14ac:dyDescent="0.3">
      <c r="B63" s="592"/>
      <c r="C63" s="593"/>
      <c r="D63" s="623" t="str">
        <f t="shared" si="7"/>
        <v>$ / unité</v>
      </c>
      <c r="E63" s="623"/>
      <c r="F63" s="623"/>
      <c r="G63" s="158" t="str">
        <f>IF(G61=0,"-",G62/G61)</f>
        <v>-</v>
      </c>
      <c r="H63" s="158" t="str">
        <f>IF(H61=0,"-",H62/H61)</f>
        <v>-</v>
      </c>
      <c r="I63" s="158" t="str">
        <f t="shared" ref="I63" si="8">IF(I61=0,"-",I62/I61)</f>
        <v>-</v>
      </c>
      <c r="J63" s="36"/>
      <c r="K63" s="36"/>
      <c r="L63" s="72"/>
      <c r="M63" s="10"/>
    </row>
    <row r="64" spans="1:16" ht="14.25" customHeight="1" thickBot="1" x14ac:dyDescent="0.3">
      <c r="B64" s="629" t="str">
        <f>IF(Intro!$G$22="English",O64,P64)</f>
        <v>Carrosseries de camions entièrement assemblées</v>
      </c>
      <c r="C64" s="630"/>
      <c r="D64" s="630"/>
      <c r="E64" s="630"/>
      <c r="F64" s="630"/>
      <c r="G64" s="630"/>
      <c r="H64" s="630"/>
      <c r="I64" s="631"/>
      <c r="J64" s="36"/>
      <c r="K64" s="36"/>
      <c r="L64" s="72"/>
      <c r="M64" s="10"/>
      <c r="O64" s="10" t="s">
        <v>490</v>
      </c>
      <c r="P64" s="10" t="s">
        <v>493</v>
      </c>
    </row>
    <row r="65" spans="1:16" x14ac:dyDescent="0.25">
      <c r="B65" s="403" t="str">
        <f>IF(Intro!$G$22="English",O65,P65)</f>
        <v>Ventes aux distributeurs/concessionnaires au Canada</v>
      </c>
      <c r="C65" s="404"/>
      <c r="D65" s="622" t="str">
        <f>D58</f>
        <v>unités</v>
      </c>
      <c r="E65" s="622"/>
      <c r="F65" s="622"/>
      <c r="G65" s="137"/>
      <c r="H65" s="137"/>
      <c r="I65" s="137"/>
      <c r="J65" s="36"/>
      <c r="K65" s="36"/>
      <c r="L65" s="72"/>
      <c r="M65" s="10"/>
      <c r="O65" s="10" t="str">
        <f>"Sales to "&amp;Variables!$B$26&amp;" in Canada"</f>
        <v>Sales to distributors/dealers in Canada</v>
      </c>
      <c r="P65" s="10" t="str">
        <f>"Ventes aux "&amp;Variables!$C$26&amp;" au Canada"</f>
        <v>Ventes aux distributeurs/concessionnaires au Canada</v>
      </c>
    </row>
    <row r="66" spans="1:16" x14ac:dyDescent="0.25">
      <c r="B66" s="403"/>
      <c r="C66" s="404"/>
      <c r="D66" s="622" t="str">
        <f>IF(Intro!$G$22="English",O66,P66)</f>
        <v>valeur de vente nette rendue (CAD)</v>
      </c>
      <c r="E66" s="622"/>
      <c r="F66" s="622"/>
      <c r="G66" s="137"/>
      <c r="H66" s="137"/>
      <c r="I66" s="137"/>
      <c r="J66" s="36"/>
      <c r="K66" s="36"/>
      <c r="L66" s="72"/>
      <c r="M66" s="10"/>
      <c r="O66" s="10" t="s">
        <v>346</v>
      </c>
      <c r="P66" s="10" t="s">
        <v>345</v>
      </c>
    </row>
    <row r="67" spans="1:16" ht="15" thickBot="1" x14ac:dyDescent="0.3">
      <c r="B67" s="592"/>
      <c r="C67" s="593"/>
      <c r="D67" s="623" t="str">
        <f>D39</f>
        <v>unités</v>
      </c>
      <c r="E67" s="623"/>
      <c r="F67" s="623"/>
      <c r="G67" s="158" t="str">
        <f>IF(G65=0,"-",G66/G65)</f>
        <v>-</v>
      </c>
      <c r="H67" s="158" t="str">
        <f>IF(H65=0,"-",H66/H65)</f>
        <v>-</v>
      </c>
      <c r="I67" s="158" t="str">
        <f t="shared" ref="I67" si="9">IF(I65=0,"-",I66/I65)</f>
        <v>-</v>
      </c>
      <c r="J67" s="36"/>
      <c r="K67" s="36"/>
      <c r="L67" s="72"/>
      <c r="M67" s="10"/>
    </row>
    <row r="68" spans="1:16" x14ac:dyDescent="0.25">
      <c r="B68" s="594" t="str">
        <f>IF(Intro!$G$22="English",O68,P68)</f>
        <v>Ventes aux utilisateurs finals/opérateurs de grande flotte au Canada</v>
      </c>
      <c r="C68" s="595"/>
      <c r="D68" s="624" t="str">
        <f t="shared" ref="D68:D70" si="10">D65</f>
        <v>unités</v>
      </c>
      <c r="E68" s="624"/>
      <c r="F68" s="624"/>
      <c r="G68" s="137"/>
      <c r="H68" s="137"/>
      <c r="I68" s="137"/>
      <c r="J68" s="36"/>
      <c r="K68" s="36"/>
      <c r="L68" s="72"/>
      <c r="M68" s="10"/>
      <c r="O68" s="10" t="str">
        <f>"Sales to "&amp;Variables!$B$27&amp;" in Canada"</f>
        <v>Sales to end users/large fleet operators in Canada</v>
      </c>
      <c r="P68" s="10" t="str">
        <f>"Ventes aux "&amp;Variables!$C$27&amp;" au Canada"</f>
        <v>Ventes aux utilisateurs finals/opérateurs de grande flotte au Canada</v>
      </c>
    </row>
    <row r="69" spans="1:16" x14ac:dyDescent="0.25">
      <c r="B69" s="403"/>
      <c r="C69" s="404"/>
      <c r="D69" s="622" t="str">
        <f t="shared" si="10"/>
        <v>valeur de vente nette rendue (CAD)</v>
      </c>
      <c r="E69" s="622"/>
      <c r="F69" s="622"/>
      <c r="G69" s="137"/>
      <c r="H69" s="137"/>
      <c r="I69" s="137"/>
      <c r="J69" s="36"/>
      <c r="K69" s="36"/>
      <c r="L69" s="72"/>
      <c r="M69" s="10"/>
    </row>
    <row r="70" spans="1:16" x14ac:dyDescent="0.25">
      <c r="B70" s="429"/>
      <c r="C70" s="430"/>
      <c r="D70" s="606" t="str">
        <f t="shared" si="10"/>
        <v>unités</v>
      </c>
      <c r="E70" s="606"/>
      <c r="F70" s="606"/>
      <c r="G70" s="203" t="str">
        <f>IF(G68=0,"-",G69/G68)</f>
        <v>-</v>
      </c>
      <c r="H70" s="203" t="str">
        <f>IF(H68=0,"-",H69/H68)</f>
        <v>-</v>
      </c>
      <c r="I70" s="203" t="str">
        <f t="shared" ref="I70" si="11">IF(I68=0,"-",I69/I68)</f>
        <v>-</v>
      </c>
      <c r="J70" s="36"/>
      <c r="K70" s="36"/>
      <c r="L70" s="72"/>
      <c r="M70" s="10"/>
    </row>
    <row r="71" spans="1:16" s="171" customFormat="1" ht="14.25" customHeight="1" thickBot="1" x14ac:dyDescent="0.3">
      <c r="A71" s="32"/>
      <c r="B71" s="581" t="str">
        <f>IF(Intro!$G$22="English",O71,P71)</f>
        <v>Unités fermées de fret sec</v>
      </c>
      <c r="C71" s="582"/>
      <c r="D71" s="582"/>
      <c r="E71" s="582"/>
      <c r="F71" s="582"/>
      <c r="G71" s="582"/>
      <c r="H71" s="582"/>
      <c r="I71" s="625"/>
      <c r="J71" s="36"/>
      <c r="K71" s="36"/>
      <c r="L71" s="72"/>
      <c r="O71" s="26" t="s">
        <v>470</v>
      </c>
      <c r="P71" s="171" t="s">
        <v>522</v>
      </c>
    </row>
    <row r="72" spans="1:16" s="171" customFormat="1" ht="14.25" customHeight="1" thickBot="1" x14ac:dyDescent="0.3">
      <c r="A72" s="32"/>
      <c r="B72" s="629" t="str">
        <f>IF(Intro!$G$22="English",O72,P72)</f>
        <v>Kits</v>
      </c>
      <c r="C72" s="630"/>
      <c r="D72" s="630"/>
      <c r="E72" s="630"/>
      <c r="F72" s="630"/>
      <c r="G72" s="630"/>
      <c r="H72" s="630"/>
      <c r="I72" s="631"/>
      <c r="J72" s="36"/>
      <c r="K72" s="36"/>
      <c r="L72" s="72"/>
      <c r="O72" s="26" t="s">
        <v>489</v>
      </c>
      <c r="P72" s="171" t="s">
        <v>489</v>
      </c>
    </row>
    <row r="73" spans="1:16" x14ac:dyDescent="0.25">
      <c r="B73" s="433" t="str">
        <f>IF(Intro!$G$22="English",O73,P73)</f>
        <v>Ventes aux distributeurs/concessionnaires au Canada</v>
      </c>
      <c r="C73" s="434"/>
      <c r="D73" s="605" t="str">
        <f>D30</f>
        <v>unités</v>
      </c>
      <c r="E73" s="605"/>
      <c r="F73" s="605"/>
      <c r="G73" s="204"/>
      <c r="H73" s="204"/>
      <c r="I73" s="204"/>
      <c r="J73" s="36"/>
      <c r="K73" s="36"/>
      <c r="L73" s="72"/>
      <c r="M73" s="10"/>
      <c r="O73" s="10" t="str">
        <f>"Sales to "&amp;Variables!$B$26&amp;" in Canada"</f>
        <v>Sales to distributors/dealers in Canada</v>
      </c>
      <c r="P73" s="10" t="str">
        <f>"Ventes aux "&amp;Variables!$C$26&amp;" au Canada"</f>
        <v>Ventes aux distributeurs/concessionnaires au Canada</v>
      </c>
    </row>
    <row r="74" spans="1:16" x14ac:dyDescent="0.25">
      <c r="B74" s="403"/>
      <c r="C74" s="404"/>
      <c r="D74" s="622" t="str">
        <f>IF(Intro!$G$22="English",O74,P74)</f>
        <v>valeur de vente nette rendue (CAD)</v>
      </c>
      <c r="E74" s="622"/>
      <c r="F74" s="622"/>
      <c r="G74" s="137"/>
      <c r="H74" s="137"/>
      <c r="I74" s="137"/>
      <c r="J74" s="36"/>
      <c r="K74" s="36"/>
      <c r="L74" s="72"/>
      <c r="M74" s="10"/>
      <c r="O74" s="10" t="s">
        <v>346</v>
      </c>
      <c r="P74" s="10" t="s">
        <v>345</v>
      </c>
    </row>
    <row r="75" spans="1:16" ht="15" thickBot="1" x14ac:dyDescent="0.3">
      <c r="B75" s="592"/>
      <c r="C75" s="593"/>
      <c r="D75" s="623" t="str">
        <f>D60</f>
        <v>$ / unité</v>
      </c>
      <c r="E75" s="623"/>
      <c r="F75" s="623"/>
      <c r="G75" s="158" t="str">
        <f>IF(G73=0,"-",G74/G73)</f>
        <v>-</v>
      </c>
      <c r="H75" s="158" t="str">
        <f>IF(H73=0,"-",H74/H73)</f>
        <v>-</v>
      </c>
      <c r="I75" s="158" t="str">
        <f t="shared" ref="I75" si="12">IF(I73=0,"-",I74/I73)</f>
        <v>-</v>
      </c>
      <c r="J75" s="36"/>
      <c r="K75" s="36"/>
      <c r="L75" s="72"/>
      <c r="M75" s="10"/>
    </row>
    <row r="76" spans="1:16" x14ac:dyDescent="0.25">
      <c r="B76" s="594" t="str">
        <f>IF(Intro!$G$22="English",O76,P76)</f>
        <v>Ventes aux utilisateurs finals/opérateurs de grande flotte au Canada</v>
      </c>
      <c r="C76" s="595"/>
      <c r="D76" s="624" t="str">
        <f t="shared" ref="D76:D78" si="13">D73</f>
        <v>unités</v>
      </c>
      <c r="E76" s="624"/>
      <c r="F76" s="624"/>
      <c r="G76" s="137"/>
      <c r="H76" s="137"/>
      <c r="I76" s="137"/>
      <c r="J76" s="36"/>
      <c r="K76" s="36"/>
      <c r="L76" s="72"/>
      <c r="M76" s="10"/>
      <c r="O76" s="10" t="str">
        <f>"Sales to "&amp;Variables!$B$27&amp;" in Canada"</f>
        <v>Sales to end users/large fleet operators in Canada</v>
      </c>
      <c r="P76" s="10" t="str">
        <f>"Ventes aux "&amp;Variables!$C$27&amp;" au Canada"</f>
        <v>Ventes aux utilisateurs finals/opérateurs de grande flotte au Canada</v>
      </c>
    </row>
    <row r="77" spans="1:16" x14ac:dyDescent="0.25">
      <c r="B77" s="403"/>
      <c r="C77" s="404"/>
      <c r="D77" s="622" t="str">
        <f t="shared" si="13"/>
        <v>valeur de vente nette rendue (CAD)</v>
      </c>
      <c r="E77" s="622"/>
      <c r="F77" s="622"/>
      <c r="G77" s="137"/>
      <c r="H77" s="137"/>
      <c r="I77" s="137"/>
      <c r="J77" s="36"/>
      <c r="K77" s="36"/>
      <c r="L77" s="72"/>
      <c r="M77" s="10"/>
    </row>
    <row r="78" spans="1:16" ht="15" thickBot="1" x14ac:dyDescent="0.3">
      <c r="B78" s="592"/>
      <c r="C78" s="593"/>
      <c r="D78" s="623" t="str">
        <f t="shared" si="13"/>
        <v>$ / unité</v>
      </c>
      <c r="E78" s="623"/>
      <c r="F78" s="623"/>
      <c r="G78" s="158" t="str">
        <f>IF(G76=0,"-",G77/G76)</f>
        <v>-</v>
      </c>
      <c r="H78" s="158" t="str">
        <f>IF(H76=0,"-",H77/H76)</f>
        <v>-</v>
      </c>
      <c r="I78" s="158" t="str">
        <f t="shared" ref="I78" si="14">IF(I76=0,"-",I77/I76)</f>
        <v>-</v>
      </c>
      <c r="J78" s="36"/>
      <c r="K78" s="36"/>
      <c r="L78" s="72"/>
      <c r="M78" s="10"/>
    </row>
    <row r="79" spans="1:16" ht="14.25" customHeight="1" thickBot="1" x14ac:dyDescent="0.3">
      <c r="B79" s="629" t="str">
        <f>IF(Intro!$G$22="English",O79,P79)</f>
        <v>Carrosseries de camions entièrement assemblées</v>
      </c>
      <c r="C79" s="630"/>
      <c r="D79" s="630"/>
      <c r="E79" s="630"/>
      <c r="F79" s="630"/>
      <c r="G79" s="630"/>
      <c r="H79" s="630"/>
      <c r="I79" s="631"/>
      <c r="J79" s="36"/>
      <c r="K79" s="36"/>
      <c r="L79" s="72"/>
      <c r="M79" s="10"/>
      <c r="O79" s="10" t="s">
        <v>490</v>
      </c>
      <c r="P79" s="10" t="s">
        <v>493</v>
      </c>
    </row>
    <row r="80" spans="1:16" x14ac:dyDescent="0.25">
      <c r="B80" s="403" t="str">
        <f>IF(Intro!$G$22="English",O80,P80)</f>
        <v>Ventes aux distributeurs/concessionnaires au Canada</v>
      </c>
      <c r="C80" s="404"/>
      <c r="D80" s="622" t="str">
        <f>D73</f>
        <v>unités</v>
      </c>
      <c r="E80" s="622"/>
      <c r="F80" s="622"/>
      <c r="G80" s="137"/>
      <c r="H80" s="137"/>
      <c r="I80" s="137"/>
      <c r="J80" s="36"/>
      <c r="K80" s="36"/>
      <c r="L80" s="72"/>
      <c r="M80" s="10"/>
      <c r="O80" s="10" t="str">
        <f>"Sales to "&amp;Variables!$B$26&amp;" in Canada"</f>
        <v>Sales to distributors/dealers in Canada</v>
      </c>
      <c r="P80" s="10" t="str">
        <f>"Ventes aux "&amp;Variables!$C$26&amp;" au Canada"</f>
        <v>Ventes aux distributeurs/concessionnaires au Canada</v>
      </c>
    </row>
    <row r="81" spans="1:16" x14ac:dyDescent="0.25">
      <c r="B81" s="403"/>
      <c r="C81" s="404"/>
      <c r="D81" s="622" t="str">
        <f>IF(Intro!$G$22="English",O81,P81)</f>
        <v>valeur de vente nette rendue (CAD)</v>
      </c>
      <c r="E81" s="622"/>
      <c r="F81" s="622"/>
      <c r="G81" s="137"/>
      <c r="H81" s="137"/>
      <c r="I81" s="137"/>
      <c r="J81" s="36"/>
      <c r="K81" s="36"/>
      <c r="L81" s="72"/>
      <c r="M81" s="10"/>
      <c r="O81" s="10" t="s">
        <v>346</v>
      </c>
      <c r="P81" s="10" t="s">
        <v>345</v>
      </c>
    </row>
    <row r="82" spans="1:16" ht="15" thickBot="1" x14ac:dyDescent="0.3">
      <c r="B82" s="592"/>
      <c r="C82" s="593"/>
      <c r="D82" s="623" t="str">
        <f>D67</f>
        <v>unités</v>
      </c>
      <c r="E82" s="623"/>
      <c r="F82" s="623"/>
      <c r="G82" s="158" t="str">
        <f>IF(G80=0,"-",G81/G80)</f>
        <v>-</v>
      </c>
      <c r="H82" s="158" t="str">
        <f>IF(H80=0,"-",H81/H80)</f>
        <v>-</v>
      </c>
      <c r="I82" s="158" t="str">
        <f t="shared" ref="I82" si="15">IF(I80=0,"-",I81/I80)</f>
        <v>-</v>
      </c>
      <c r="J82" s="36"/>
      <c r="K82" s="36"/>
      <c r="L82" s="72"/>
      <c r="M82" s="10"/>
    </row>
    <row r="83" spans="1:16" x14ac:dyDescent="0.25">
      <c r="B83" s="594" t="str">
        <f>IF(Intro!$G$22="English",O83,P83)</f>
        <v>Ventes aux utilisateurs finals/opérateurs de grande flotte au Canada</v>
      </c>
      <c r="C83" s="595"/>
      <c r="D83" s="624" t="str">
        <f t="shared" ref="D83:D85" si="16">D80</f>
        <v>unités</v>
      </c>
      <c r="E83" s="624"/>
      <c r="F83" s="624"/>
      <c r="G83" s="137"/>
      <c r="H83" s="137"/>
      <c r="I83" s="137"/>
      <c r="J83" s="36"/>
      <c r="K83" s="36"/>
      <c r="L83" s="72"/>
      <c r="M83" s="10"/>
      <c r="O83" s="10" t="str">
        <f>"Sales to "&amp;Variables!$B$27&amp;" in Canada"</f>
        <v>Sales to end users/large fleet operators in Canada</v>
      </c>
      <c r="P83" s="10" t="str">
        <f>"Ventes aux "&amp;Variables!$C$27&amp;" au Canada"</f>
        <v>Ventes aux utilisateurs finals/opérateurs de grande flotte au Canada</v>
      </c>
    </row>
    <row r="84" spans="1:16" x14ac:dyDescent="0.25">
      <c r="B84" s="403"/>
      <c r="C84" s="404"/>
      <c r="D84" s="622" t="str">
        <f t="shared" si="16"/>
        <v>valeur de vente nette rendue (CAD)</v>
      </c>
      <c r="E84" s="622"/>
      <c r="F84" s="622"/>
      <c r="G84" s="137"/>
      <c r="H84" s="137"/>
      <c r="I84" s="137"/>
      <c r="J84" s="36"/>
      <c r="K84" s="36"/>
      <c r="L84" s="72"/>
      <c r="M84" s="10"/>
    </row>
    <row r="85" spans="1:16" x14ac:dyDescent="0.25">
      <c r="B85" s="429"/>
      <c r="C85" s="430"/>
      <c r="D85" s="606" t="str">
        <f t="shared" si="16"/>
        <v>unités</v>
      </c>
      <c r="E85" s="606"/>
      <c r="F85" s="606"/>
      <c r="G85" s="203" t="str">
        <f>IF(G83=0,"-",G84/G83)</f>
        <v>-</v>
      </c>
      <c r="H85" s="203" t="str">
        <f>IF(H83=0,"-",H84/H83)</f>
        <v>-</v>
      </c>
      <c r="I85" s="203" t="str">
        <f t="shared" ref="I85" si="17">IF(I83=0,"-",I84/I83)</f>
        <v>-</v>
      </c>
      <c r="J85" s="36"/>
      <c r="K85" s="36"/>
      <c r="L85" s="72"/>
      <c r="M85" s="10"/>
    </row>
    <row r="86" spans="1:16" s="171" customFormat="1" ht="15" thickBot="1" x14ac:dyDescent="0.3">
      <c r="A86" s="32"/>
      <c r="B86" s="581" t="str">
        <f>IF(Intro!$G$22="English",O86,P86)</f>
        <v>Tout autre</v>
      </c>
      <c r="C86" s="582"/>
      <c r="D86" s="582"/>
      <c r="E86" s="582"/>
      <c r="F86" s="582"/>
      <c r="G86" s="582"/>
      <c r="H86" s="582"/>
      <c r="I86" s="625"/>
      <c r="J86" s="36"/>
      <c r="K86" s="36"/>
      <c r="L86" s="72"/>
      <c r="O86" s="26" t="s">
        <v>471</v>
      </c>
      <c r="P86" s="171" t="s">
        <v>472</v>
      </c>
    </row>
    <row r="87" spans="1:16" s="171" customFormat="1" ht="15" thickBot="1" x14ac:dyDescent="0.3">
      <c r="A87" s="32"/>
      <c r="B87" s="629" t="str">
        <f>IF(Intro!$G$22="English",O87,P87)</f>
        <v>Kits</v>
      </c>
      <c r="C87" s="630"/>
      <c r="D87" s="630"/>
      <c r="E87" s="630"/>
      <c r="F87" s="630"/>
      <c r="G87" s="630"/>
      <c r="H87" s="630"/>
      <c r="I87" s="631"/>
      <c r="J87" s="36"/>
      <c r="K87" s="36"/>
      <c r="L87" s="72"/>
      <c r="O87" s="26" t="s">
        <v>489</v>
      </c>
      <c r="P87" s="171" t="s">
        <v>489</v>
      </c>
    </row>
    <row r="88" spans="1:16" x14ac:dyDescent="0.25">
      <c r="B88" s="433" t="str">
        <f>IF(Intro!$G$22="English",O88,P88)</f>
        <v>Ventes aux distributeurs/concessionnaires au Canada</v>
      </c>
      <c r="C88" s="434"/>
      <c r="D88" s="605" t="str">
        <f>D58</f>
        <v>unités</v>
      </c>
      <c r="E88" s="605"/>
      <c r="F88" s="605"/>
      <c r="G88" s="204"/>
      <c r="H88" s="204"/>
      <c r="I88" s="204"/>
      <c r="J88" s="36"/>
      <c r="K88" s="36"/>
      <c r="L88" s="72"/>
      <c r="M88" s="10"/>
      <c r="O88" s="10" t="str">
        <f>"Sales to "&amp;Variables!$B$26&amp;" in Canada"</f>
        <v>Sales to distributors/dealers in Canada</v>
      </c>
      <c r="P88" s="10" t="str">
        <f>"Ventes aux "&amp;Variables!$C$26&amp;" au Canada"</f>
        <v>Ventes aux distributeurs/concessionnaires au Canada</v>
      </c>
    </row>
    <row r="89" spans="1:16" x14ac:dyDescent="0.25">
      <c r="B89" s="403"/>
      <c r="C89" s="404"/>
      <c r="D89" s="622" t="str">
        <f>IF(Intro!$G$22="English",O89,P89)</f>
        <v>valeur de vente nette rendue (CAD)</v>
      </c>
      <c r="E89" s="622"/>
      <c r="F89" s="622"/>
      <c r="G89" s="137"/>
      <c r="H89" s="137"/>
      <c r="I89" s="137"/>
      <c r="J89" s="36"/>
      <c r="K89" s="36"/>
      <c r="L89" s="72"/>
      <c r="M89" s="10"/>
      <c r="O89" s="10" t="s">
        <v>346</v>
      </c>
      <c r="P89" s="10" t="s">
        <v>345</v>
      </c>
    </row>
    <row r="90" spans="1:16" ht="15" thickBot="1" x14ac:dyDescent="0.3">
      <c r="B90" s="592"/>
      <c r="C90" s="593"/>
      <c r="D90" s="623" t="str">
        <f>D60</f>
        <v>$ / unité</v>
      </c>
      <c r="E90" s="623"/>
      <c r="F90" s="623"/>
      <c r="G90" s="158" t="str">
        <f>IF(G88=0,"-",G89/G88)</f>
        <v>-</v>
      </c>
      <c r="H90" s="158" t="str">
        <f>IF(H88=0,"-",H89/H88)</f>
        <v>-</v>
      </c>
      <c r="I90" s="158" t="str">
        <f t="shared" ref="I90" si="18">IF(I88=0,"-",I89/I88)</f>
        <v>-</v>
      </c>
      <c r="J90" s="36"/>
      <c r="K90" s="36"/>
      <c r="L90" s="72"/>
      <c r="M90" s="10"/>
    </row>
    <row r="91" spans="1:16" x14ac:dyDescent="0.25">
      <c r="B91" s="594" t="str">
        <f>IF(Intro!$G$22="English",O91,P91)</f>
        <v>Ventes aux utilisateurs finals/opérateurs de grande flotte au Canada</v>
      </c>
      <c r="C91" s="595"/>
      <c r="D91" s="624" t="str">
        <f t="shared" ref="D91:D93" si="19">D88</f>
        <v>unités</v>
      </c>
      <c r="E91" s="624"/>
      <c r="F91" s="624"/>
      <c r="G91" s="137"/>
      <c r="H91" s="137"/>
      <c r="I91" s="137"/>
      <c r="J91" s="36"/>
      <c r="K91" s="36"/>
      <c r="L91" s="72"/>
      <c r="M91" s="10"/>
      <c r="O91" s="10" t="str">
        <f>"Sales to "&amp;Variables!$B$27&amp;" in Canada"</f>
        <v>Sales to end users/large fleet operators in Canada</v>
      </c>
      <c r="P91" s="10" t="str">
        <f>"Ventes aux "&amp;Variables!$C$27&amp;" au Canada"</f>
        <v>Ventes aux utilisateurs finals/opérateurs de grande flotte au Canada</v>
      </c>
    </row>
    <row r="92" spans="1:16" x14ac:dyDescent="0.25">
      <c r="B92" s="403"/>
      <c r="C92" s="404"/>
      <c r="D92" s="622" t="str">
        <f t="shared" si="19"/>
        <v>valeur de vente nette rendue (CAD)</v>
      </c>
      <c r="E92" s="622"/>
      <c r="F92" s="622"/>
      <c r="G92" s="137"/>
      <c r="H92" s="137"/>
      <c r="I92" s="137"/>
      <c r="J92" s="36"/>
      <c r="K92" s="36"/>
      <c r="L92" s="72"/>
      <c r="M92" s="10"/>
    </row>
    <row r="93" spans="1:16" x14ac:dyDescent="0.25">
      <c r="B93" s="429"/>
      <c r="C93" s="430"/>
      <c r="D93" s="606" t="str">
        <f t="shared" si="19"/>
        <v>$ / unité</v>
      </c>
      <c r="E93" s="606"/>
      <c r="F93" s="606"/>
      <c r="G93" s="203" t="str">
        <f>IF(G91=0,"-",G92/G91)</f>
        <v>-</v>
      </c>
      <c r="H93" s="203" t="str">
        <f>IF(H91=0,"-",H92/H91)</f>
        <v>-</v>
      </c>
      <c r="I93" s="203" t="str">
        <f t="shared" ref="I93" si="20">IF(I91=0,"-",I92/I91)</f>
        <v>-</v>
      </c>
      <c r="J93" s="36"/>
      <c r="K93" s="36"/>
      <c r="L93" s="72"/>
      <c r="M93" s="10"/>
    </row>
    <row r="94" spans="1:16" ht="15" customHeight="1" thickBot="1" x14ac:dyDescent="0.3">
      <c r="B94" s="629" t="str">
        <f>IF(Intro!$G$22="English",O94,P94)</f>
        <v>Carrosseries de camions entièrement assemblées</v>
      </c>
      <c r="C94" s="630"/>
      <c r="D94" s="630"/>
      <c r="E94" s="630"/>
      <c r="F94" s="630"/>
      <c r="G94" s="630"/>
      <c r="H94" s="630"/>
      <c r="I94" s="631"/>
      <c r="J94" s="36"/>
      <c r="K94" s="36"/>
      <c r="L94" s="72"/>
      <c r="M94" s="10"/>
      <c r="O94" s="10" t="s">
        <v>490</v>
      </c>
      <c r="P94" s="10" t="s">
        <v>493</v>
      </c>
    </row>
    <row r="95" spans="1:16" x14ac:dyDescent="0.25">
      <c r="B95" s="433" t="str">
        <f>IF(Intro!$G$22="English",O95,P95)</f>
        <v>Ventes aux distributeurs/concessionnaires au Canada</v>
      </c>
      <c r="C95" s="434"/>
      <c r="D95" s="605" t="str">
        <f>D88</f>
        <v>unités</v>
      </c>
      <c r="E95" s="605"/>
      <c r="F95" s="605"/>
      <c r="G95" s="204"/>
      <c r="H95" s="204"/>
      <c r="I95" s="204"/>
      <c r="J95" s="36"/>
      <c r="K95" s="36"/>
      <c r="L95" s="72"/>
      <c r="M95" s="10"/>
      <c r="O95" s="10" t="str">
        <f>"Sales to "&amp;Variables!$B$26&amp;" in Canada"</f>
        <v>Sales to distributors/dealers in Canada</v>
      </c>
      <c r="P95" s="10" t="str">
        <f>"Ventes aux "&amp;Variables!$C$26&amp;" au Canada"</f>
        <v>Ventes aux distributeurs/concessionnaires au Canada</v>
      </c>
    </row>
    <row r="96" spans="1:16" x14ac:dyDescent="0.25">
      <c r="B96" s="403"/>
      <c r="C96" s="404"/>
      <c r="D96" s="622" t="str">
        <f>IF(Intro!$G$22="English",O96,P96)</f>
        <v>valeur de vente nette rendue (CAD)</v>
      </c>
      <c r="E96" s="622"/>
      <c r="F96" s="622"/>
      <c r="G96" s="137"/>
      <c r="H96" s="137"/>
      <c r="I96" s="137"/>
      <c r="J96" s="36"/>
      <c r="K96" s="36"/>
      <c r="L96" s="72"/>
      <c r="M96" s="10"/>
      <c r="O96" s="10" t="s">
        <v>346</v>
      </c>
      <c r="P96" s="10" t="s">
        <v>345</v>
      </c>
    </row>
    <row r="97" spans="1:16" ht="15" thickBot="1" x14ac:dyDescent="0.3">
      <c r="B97" s="592"/>
      <c r="C97" s="593"/>
      <c r="D97" s="623" t="str">
        <f>D67</f>
        <v>unités</v>
      </c>
      <c r="E97" s="623"/>
      <c r="F97" s="623"/>
      <c r="G97" s="158" t="str">
        <f>IF(G95=0,"-",G96/G95)</f>
        <v>-</v>
      </c>
      <c r="H97" s="158" t="str">
        <f>IF(H95=0,"-",H96/H95)</f>
        <v>-</v>
      </c>
      <c r="I97" s="158" t="str">
        <f t="shared" ref="I97" si="21">IF(I95=0,"-",I96/I95)</f>
        <v>-</v>
      </c>
      <c r="J97" s="36"/>
      <c r="K97" s="36"/>
      <c r="L97" s="72"/>
      <c r="M97" s="10"/>
    </row>
    <row r="98" spans="1:16" x14ac:dyDescent="0.25">
      <c r="B98" s="403" t="str">
        <f>IF(Intro!$G$22="English",O98,P98)</f>
        <v>Ventes aux utilisateurs finals/opérateurs de grande flotte au Canada</v>
      </c>
      <c r="C98" s="404"/>
      <c r="D98" s="622" t="str">
        <f>D91</f>
        <v>unités</v>
      </c>
      <c r="E98" s="622"/>
      <c r="F98" s="622"/>
      <c r="G98" s="137"/>
      <c r="H98" s="137"/>
      <c r="I98" s="137"/>
      <c r="J98" s="36"/>
      <c r="K98" s="36"/>
      <c r="L98" s="72"/>
      <c r="M98" s="10"/>
      <c r="O98" s="10" t="str">
        <f>"Sales to "&amp;Variables!$B$27&amp;" in Canada"</f>
        <v>Sales to end users/large fleet operators in Canada</v>
      </c>
      <c r="P98" s="10" t="str">
        <f>"Ventes aux "&amp;Variables!$C$27&amp;" au Canada"</f>
        <v>Ventes aux utilisateurs finals/opérateurs de grande flotte au Canada</v>
      </c>
    </row>
    <row r="99" spans="1:16" x14ac:dyDescent="0.25">
      <c r="B99" s="403"/>
      <c r="C99" s="404"/>
      <c r="D99" s="622" t="str">
        <f>IF(Intro!$G$22="English",O99,P99)</f>
        <v>valeur de vente nette rendue (CAD)</v>
      </c>
      <c r="E99" s="622"/>
      <c r="F99" s="622"/>
      <c r="G99" s="137"/>
      <c r="H99" s="137"/>
      <c r="I99" s="137"/>
      <c r="J99" s="36"/>
      <c r="K99" s="36"/>
      <c r="L99" s="72"/>
      <c r="M99" s="10"/>
      <c r="O99" s="10" t="s">
        <v>346</v>
      </c>
      <c r="P99" s="10" t="s">
        <v>345</v>
      </c>
    </row>
    <row r="100" spans="1:16" ht="15" thickBot="1" x14ac:dyDescent="0.3">
      <c r="B100" s="592"/>
      <c r="C100" s="593"/>
      <c r="D100" s="623" t="str">
        <f>D70</f>
        <v>unités</v>
      </c>
      <c r="E100" s="623"/>
      <c r="F100" s="623"/>
      <c r="G100" s="158" t="str">
        <f>IF(G98=0,"-",G99/G98)</f>
        <v>-</v>
      </c>
      <c r="H100" s="158" t="str">
        <f>IF(H98=0,"-",H99/H98)</f>
        <v>-</v>
      </c>
      <c r="I100" s="158" t="str">
        <f t="shared" ref="I100" si="22">IF(I98=0,"-",I99/I98)</f>
        <v>-</v>
      </c>
      <c r="J100" s="36"/>
      <c r="K100" s="36"/>
      <c r="L100" s="72"/>
      <c r="M100" s="10"/>
    </row>
    <row r="101" spans="1:16" x14ac:dyDescent="0.25">
      <c r="B101" s="478" t="str">
        <f>IF(Intro!$G$22="English",O101,P101)</f>
        <v>Ventes totales au Canada</v>
      </c>
      <c r="C101" s="479"/>
      <c r="D101" s="620" t="str">
        <f>D61</f>
        <v>unités</v>
      </c>
      <c r="E101" s="620"/>
      <c r="F101" s="620"/>
      <c r="G101" s="138">
        <f>G58+G61++G65+G68+G73+G76+G80+G83+G88+G91+G95+G98</f>
        <v>0</v>
      </c>
      <c r="H101" s="138">
        <f t="shared" ref="H101:I102" si="23">H58+H61++H65+H68+H73+H76+H80+H83+H88+H91+H95+H98</f>
        <v>0</v>
      </c>
      <c r="I101" s="138">
        <f t="shared" si="23"/>
        <v>0</v>
      </c>
      <c r="J101" s="36"/>
      <c r="K101" s="36"/>
      <c r="L101" s="72"/>
      <c r="M101" s="10"/>
      <c r="O101" s="10" t="s">
        <v>347</v>
      </c>
      <c r="P101" s="10" t="s">
        <v>348</v>
      </c>
    </row>
    <row r="102" spans="1:16" x14ac:dyDescent="0.25">
      <c r="B102" s="467"/>
      <c r="C102" s="468"/>
      <c r="D102" s="621" t="str">
        <f>D62</f>
        <v>valeur de vente nette rendue (CAD)</v>
      </c>
      <c r="E102" s="621"/>
      <c r="F102" s="621"/>
      <c r="G102" s="138">
        <f>G59+G62++G66+G69+G74+G77+G81+G84+G89+G92+G96+G99</f>
        <v>0</v>
      </c>
      <c r="H102" s="138">
        <f t="shared" si="23"/>
        <v>0</v>
      </c>
      <c r="I102" s="138">
        <f t="shared" si="23"/>
        <v>0</v>
      </c>
      <c r="J102" s="36"/>
      <c r="K102" s="36"/>
      <c r="L102" s="72"/>
      <c r="M102" s="10"/>
    </row>
    <row r="103" spans="1:16" x14ac:dyDescent="0.25">
      <c r="B103" s="467"/>
      <c r="C103" s="468"/>
      <c r="D103" s="621" t="str">
        <f>D63</f>
        <v>$ / unité</v>
      </c>
      <c r="E103" s="621"/>
      <c r="F103" s="621"/>
      <c r="G103" s="158" t="str">
        <f>IF(G101=0,"-",G102/G101)</f>
        <v>-</v>
      </c>
      <c r="H103" s="158" t="str">
        <f>IF(H101=0,"-",H102/H101)</f>
        <v>-</v>
      </c>
      <c r="I103" s="158" t="str">
        <f>IF(I101=0,"-",I102/I101)</f>
        <v>-</v>
      </c>
      <c r="J103" s="36"/>
      <c r="K103" s="36"/>
      <c r="L103" s="72"/>
      <c r="M103" s="10"/>
    </row>
    <row r="104" spans="1:16" x14ac:dyDescent="0.25">
      <c r="B104" s="73"/>
      <c r="C104" s="85"/>
      <c r="D104" s="85"/>
      <c r="E104" s="85"/>
      <c r="F104" s="85"/>
      <c r="G104" s="85"/>
      <c r="H104" s="85"/>
      <c r="I104" s="85"/>
      <c r="J104" s="85"/>
      <c r="K104" s="85"/>
      <c r="L104" s="86"/>
      <c r="M104" s="10"/>
    </row>
    <row r="105" spans="1:16" s="171" customFormat="1" x14ac:dyDescent="0.25">
      <c r="A105" s="7"/>
      <c r="B105" s="172"/>
      <c r="C105" s="172"/>
      <c r="D105" s="92"/>
      <c r="E105" s="93"/>
      <c r="F105" s="93"/>
      <c r="G105" s="93"/>
      <c r="H105" s="93"/>
      <c r="I105" s="93"/>
      <c r="J105" s="93"/>
      <c r="K105" s="93"/>
      <c r="L105" s="93"/>
      <c r="M105" s="74"/>
    </row>
    <row r="106" spans="1:16" x14ac:dyDescent="0.25">
      <c r="B106" s="369" t="str">
        <f>IF(Intro!$G$22="English",O106,P106)</f>
        <v>VENTES AU CANADA D'IMPORTATIONS À VOS CINQ PLUS IMPORTANTS CLIENTS</v>
      </c>
      <c r="C106" s="370"/>
      <c r="D106" s="370"/>
      <c r="E106" s="370"/>
      <c r="F106" s="370"/>
      <c r="G106" s="370"/>
      <c r="H106" s="370"/>
      <c r="I106" s="370"/>
      <c r="J106" s="370"/>
      <c r="K106" s="370"/>
      <c r="L106" s="371"/>
      <c r="M106" s="10"/>
      <c r="O106" s="106" t="s">
        <v>336</v>
      </c>
      <c r="P106" s="106" t="s">
        <v>398</v>
      </c>
    </row>
    <row r="107" spans="1:16" s="171" customFormat="1" x14ac:dyDescent="0.25">
      <c r="A107" s="7"/>
      <c r="B107" s="505" t="s">
        <v>15</v>
      </c>
      <c r="C107" s="506"/>
      <c r="D107" s="506"/>
      <c r="E107" s="506"/>
      <c r="F107" s="506"/>
      <c r="G107" s="506"/>
      <c r="H107" s="506"/>
      <c r="I107" s="506"/>
      <c r="J107" s="506"/>
      <c r="K107" s="506"/>
      <c r="L107" s="507"/>
      <c r="M107" s="74"/>
      <c r="O107" s="10"/>
    </row>
    <row r="108" spans="1:16" x14ac:dyDescent="0.25">
      <c r="B108" s="16"/>
      <c r="C108" s="35"/>
      <c r="D108" s="35"/>
      <c r="E108" s="36"/>
      <c r="F108" s="36"/>
      <c r="G108" s="36"/>
      <c r="H108" s="36"/>
      <c r="I108" s="36"/>
      <c r="J108" s="36"/>
      <c r="K108" s="36"/>
      <c r="L108" s="17"/>
      <c r="M108" s="10"/>
    </row>
    <row r="109" spans="1:16" x14ac:dyDescent="0.25">
      <c r="B109" s="366" t="str">
        <f>IF(Intro!$G$22="English",O109,P109)</f>
        <v>Déclarez le volume et la valeur des ventes d'importations au Canada pour chaque compte indiqué ci-dessous :</v>
      </c>
      <c r="C109" s="367"/>
      <c r="D109" s="367"/>
      <c r="E109" s="367"/>
      <c r="F109" s="367"/>
      <c r="G109" s="367"/>
      <c r="H109" s="367"/>
      <c r="I109" s="367"/>
      <c r="J109" s="367"/>
      <c r="K109" s="367"/>
      <c r="L109" s="368"/>
      <c r="M109" s="10"/>
      <c r="O109" s="18" t="s">
        <v>171</v>
      </c>
      <c r="P109" s="10" t="s">
        <v>172</v>
      </c>
    </row>
    <row r="110" spans="1:16" x14ac:dyDescent="0.25">
      <c r="B110" s="366" t="str">
        <f>Pro!B22</f>
        <v>Note - Ne répondez à cette question que si votre entreprise a vendu les marchandises du 1er janvier 2023 au 31 décembre 2025.</v>
      </c>
      <c r="C110" s="367"/>
      <c r="D110" s="367"/>
      <c r="E110" s="367"/>
      <c r="F110" s="367"/>
      <c r="G110" s="367"/>
      <c r="H110" s="367"/>
      <c r="I110" s="367"/>
      <c r="J110" s="367"/>
      <c r="K110" s="367"/>
      <c r="L110" s="368"/>
      <c r="M110" s="10"/>
      <c r="O110" s="18"/>
    </row>
    <row r="111" spans="1:16" x14ac:dyDescent="0.25">
      <c r="B111" s="182"/>
      <c r="C111" s="183"/>
      <c r="D111" s="35"/>
      <c r="E111" s="36"/>
      <c r="F111" s="36"/>
      <c r="G111" s="36"/>
      <c r="H111" s="36"/>
      <c r="I111" s="36"/>
      <c r="J111" s="36"/>
      <c r="K111" s="36"/>
      <c r="L111" s="17"/>
      <c r="M111" s="10"/>
      <c r="O111" s="18"/>
    </row>
    <row r="112" spans="1:16" x14ac:dyDescent="0.25">
      <c r="B112" s="617"/>
      <c r="C112" s="618"/>
      <c r="D112" s="619"/>
      <c r="E112" s="187" t="str">
        <f>IF(Intro!$G$22="English","Q","T")&amp;IF(MID(F112,2,1)&lt;&gt;"1",MID(F112,2,1)-1&amp;" - "&amp;MID(F112,6,4),"4 - "&amp;MID(F112,6,4)-1)</f>
        <v>T1 - 2024</v>
      </c>
      <c r="F112" s="187" t="str">
        <f>IF(Intro!$G$22="English","Q","T")&amp;IF(MID(G112,2,1)&lt;&gt;"1",MID(G112,2,1)-1&amp;" - "&amp;MID(G112,6,4),"4 - "&amp;MID(G112,6,4)-1)</f>
        <v>T2 - 2024</v>
      </c>
      <c r="G112" s="187" t="str">
        <f>IF(Intro!$G$22="English","Q","T")&amp;IF(MID(H112,2,1)&lt;&gt;"1",MID(H112,2,1)-1&amp;" - "&amp;MID(H112,6,4),"4 - "&amp;MID(H112,6,4)-1)</f>
        <v>T3 - 2024</v>
      </c>
      <c r="H112" s="187" t="str">
        <f>IF(Intro!$G$22="English","Q","T")&amp;IF(MID(I112,2,1)&lt;&gt;"1",MID(I112,2,1)-1&amp;" - "&amp;MID(I112,6,4),"4 - "&amp;MID(I112,6,4)-1)</f>
        <v>T4 - 2024</v>
      </c>
      <c r="I112" s="187" t="str">
        <f>IF(Intro!$G$22="English","Q","T")&amp;IF(MID(J112,2,1)&lt;&gt;"1",MID(J112,2,1)-1&amp;" - "&amp;MID(J112,6,4),"4 - "&amp;MID(J112,6,4)-1)</f>
        <v>T1 - 2025</v>
      </c>
      <c r="J112" s="187" t="str">
        <f>IF(Intro!$G$22="English","Q","T")&amp;IF(MID(K112,2,1)&lt;&gt;"1",MID(K112,2,1)-1&amp;" - "&amp;MID(K112,6,4),"4 - "&amp;MID(K112,6,4)-1)</f>
        <v>T2 - 2025</v>
      </c>
      <c r="K112" s="187" t="str">
        <f>IF(Intro!$G$22="English","Q","T")&amp;IF(MID(L112,2,1)&lt;&gt;"1",MID(L112,2,1)-1&amp;" - "&amp;MID(L112,6,4),"4 - "&amp;MID(L112,6,4)-1)</f>
        <v>T3 - 2025</v>
      </c>
      <c r="L112" s="188" t="str">
        <f>IF(Intro!$G$22="English",Variables!B29&amp;" - ",Variables!C29&amp;" - ")&amp;Variables!B8</f>
        <v>T4 - 2025</v>
      </c>
      <c r="M112" s="10"/>
      <c r="O112" s="18"/>
    </row>
    <row r="113" spans="2:16" x14ac:dyDescent="0.25">
      <c r="B113" s="596" t="str">
        <f>IF(Intro!$G$22="English",O114,P114)</f>
        <v xml:space="preserve">Client 1 - </v>
      </c>
      <c r="C113" s="597"/>
      <c r="D113" s="597"/>
      <c r="E113" s="597"/>
      <c r="F113" s="597"/>
      <c r="G113" s="597"/>
      <c r="H113" s="597"/>
      <c r="I113" s="597"/>
      <c r="J113" s="597"/>
      <c r="K113" s="597"/>
      <c r="L113" s="598"/>
      <c r="M113" s="10"/>
      <c r="O113" s="18"/>
    </row>
    <row r="114" spans="2:16" x14ac:dyDescent="0.25">
      <c r="B114" s="591" t="str">
        <f>D$58</f>
        <v>unités</v>
      </c>
      <c r="C114" s="589"/>
      <c r="D114" s="589"/>
      <c r="E114" s="140"/>
      <c r="F114" s="140"/>
      <c r="G114" s="140"/>
      <c r="H114" s="140"/>
      <c r="I114" s="140"/>
      <c r="J114" s="140"/>
      <c r="K114" s="140"/>
      <c r="L114" s="141"/>
      <c r="M114" s="10"/>
      <c r="O114" s="10" t="str">
        <f>"Account 1 - "&amp;Pro!C105</f>
        <v xml:space="preserve">Account 1 - </v>
      </c>
      <c r="P114" s="10" t="str">
        <f>"Client 1 - "&amp;Pro!C105</f>
        <v xml:space="preserve">Client 1 - </v>
      </c>
    </row>
    <row r="115" spans="2:16" x14ac:dyDescent="0.25">
      <c r="B115" s="591" t="str">
        <f>D$59</f>
        <v>valeur de vente nette rendue (CAD)</v>
      </c>
      <c r="C115" s="589"/>
      <c r="D115" s="589"/>
      <c r="E115" s="140"/>
      <c r="F115" s="140"/>
      <c r="G115" s="140"/>
      <c r="H115" s="140"/>
      <c r="I115" s="140"/>
      <c r="J115" s="140"/>
      <c r="K115" s="140"/>
      <c r="L115" s="141"/>
      <c r="M115" s="10"/>
    </row>
    <row r="116" spans="2:16" x14ac:dyDescent="0.25">
      <c r="B116" s="591" t="str">
        <f>D$60</f>
        <v>$ / unité</v>
      </c>
      <c r="C116" s="589"/>
      <c r="D116" s="589"/>
      <c r="E116" s="159" t="str">
        <f>IF(E114=0,"-",E115/E114)</f>
        <v>-</v>
      </c>
      <c r="F116" s="159" t="str">
        <f t="shared" ref="F116:L116" si="24">IF(F114=0,"-",F115/F114)</f>
        <v>-</v>
      </c>
      <c r="G116" s="159" t="str">
        <f t="shared" si="24"/>
        <v>-</v>
      </c>
      <c r="H116" s="159" t="str">
        <f t="shared" si="24"/>
        <v>-</v>
      </c>
      <c r="I116" s="159" t="str">
        <f t="shared" si="24"/>
        <v>-</v>
      </c>
      <c r="J116" s="159" t="str">
        <f t="shared" si="24"/>
        <v>-</v>
      </c>
      <c r="K116" s="159" t="str">
        <f t="shared" si="24"/>
        <v>-</v>
      </c>
      <c r="L116" s="160" t="str">
        <f t="shared" si="24"/>
        <v>-</v>
      </c>
      <c r="M116" s="10"/>
    </row>
    <row r="117" spans="2:16" x14ac:dyDescent="0.25">
      <c r="B117" s="596" t="str">
        <f>IF(Intro!$G$22="English",O118,P118)</f>
        <v xml:space="preserve">Client 2 - </v>
      </c>
      <c r="C117" s="597"/>
      <c r="D117" s="597"/>
      <c r="E117" s="597"/>
      <c r="F117" s="597"/>
      <c r="G117" s="597"/>
      <c r="H117" s="597"/>
      <c r="I117" s="597"/>
      <c r="J117" s="597"/>
      <c r="K117" s="597"/>
      <c r="L117" s="598"/>
      <c r="M117" s="10"/>
    </row>
    <row r="118" spans="2:16" x14ac:dyDescent="0.25">
      <c r="B118" s="591" t="str">
        <f>D$58</f>
        <v>unités</v>
      </c>
      <c r="C118" s="589"/>
      <c r="D118" s="589"/>
      <c r="E118" s="140"/>
      <c r="F118" s="140"/>
      <c r="G118" s="140"/>
      <c r="H118" s="140"/>
      <c r="I118" s="140"/>
      <c r="J118" s="140"/>
      <c r="K118" s="140"/>
      <c r="L118" s="141"/>
      <c r="M118" s="10"/>
      <c r="O118" s="10" t="str">
        <f>"Account 2 - "&amp;Pro!C106</f>
        <v xml:space="preserve">Account 2 - </v>
      </c>
      <c r="P118" s="10" t="str">
        <f>"Client 2 - "&amp;Pro!C106</f>
        <v xml:space="preserve">Client 2 - </v>
      </c>
    </row>
    <row r="119" spans="2:16" x14ac:dyDescent="0.25">
      <c r="B119" s="591" t="str">
        <f>D$59</f>
        <v>valeur de vente nette rendue (CAD)</v>
      </c>
      <c r="C119" s="589"/>
      <c r="D119" s="589"/>
      <c r="E119" s="140"/>
      <c r="F119" s="140"/>
      <c r="G119" s="140"/>
      <c r="H119" s="140"/>
      <c r="I119" s="140"/>
      <c r="J119" s="140"/>
      <c r="K119" s="140"/>
      <c r="L119" s="141"/>
      <c r="M119" s="10"/>
    </row>
    <row r="120" spans="2:16" x14ac:dyDescent="0.25">
      <c r="B120" s="591" t="str">
        <f>D$60</f>
        <v>$ / unité</v>
      </c>
      <c r="C120" s="589"/>
      <c r="D120" s="589"/>
      <c r="E120" s="159" t="str">
        <f>IF(E118=0,"-",E119/E118)</f>
        <v>-</v>
      </c>
      <c r="F120" s="159" t="str">
        <f t="shared" ref="F120:L120" si="25">IF(F118=0,"-",F119/F118)</f>
        <v>-</v>
      </c>
      <c r="G120" s="159" t="str">
        <f t="shared" si="25"/>
        <v>-</v>
      </c>
      <c r="H120" s="159" t="str">
        <f t="shared" si="25"/>
        <v>-</v>
      </c>
      <c r="I120" s="159" t="str">
        <f t="shared" si="25"/>
        <v>-</v>
      </c>
      <c r="J120" s="159" t="str">
        <f t="shared" si="25"/>
        <v>-</v>
      </c>
      <c r="K120" s="159" t="str">
        <f t="shared" si="25"/>
        <v>-</v>
      </c>
      <c r="L120" s="160" t="str">
        <f t="shared" si="25"/>
        <v>-</v>
      </c>
      <c r="M120" s="10"/>
    </row>
    <row r="121" spans="2:16" x14ac:dyDescent="0.25">
      <c r="B121" s="596" t="str">
        <f>IF(Intro!$G$22="English",O122,P122)</f>
        <v xml:space="preserve">Client 3 - </v>
      </c>
      <c r="C121" s="597"/>
      <c r="D121" s="597"/>
      <c r="E121" s="597"/>
      <c r="F121" s="597"/>
      <c r="G121" s="597"/>
      <c r="H121" s="597"/>
      <c r="I121" s="597"/>
      <c r="J121" s="597"/>
      <c r="K121" s="597"/>
      <c r="L121" s="598"/>
      <c r="M121" s="10"/>
    </row>
    <row r="122" spans="2:16" x14ac:dyDescent="0.25">
      <c r="B122" s="591" t="str">
        <f>D$58</f>
        <v>unités</v>
      </c>
      <c r="C122" s="589"/>
      <c r="D122" s="589"/>
      <c r="E122" s="140"/>
      <c r="F122" s="140"/>
      <c r="G122" s="140"/>
      <c r="H122" s="140"/>
      <c r="I122" s="140"/>
      <c r="J122" s="140"/>
      <c r="K122" s="140"/>
      <c r="L122" s="141"/>
      <c r="M122" s="10"/>
      <c r="O122" s="10" t="str">
        <f>"Account 3 - "&amp;Pro!C107</f>
        <v xml:space="preserve">Account 3 - </v>
      </c>
      <c r="P122" s="10" t="str">
        <f>"Client 3 - "&amp;Pro!C107</f>
        <v xml:space="preserve">Client 3 - </v>
      </c>
    </row>
    <row r="123" spans="2:16" x14ac:dyDescent="0.25">
      <c r="B123" s="591" t="str">
        <f>D$59</f>
        <v>valeur de vente nette rendue (CAD)</v>
      </c>
      <c r="C123" s="589"/>
      <c r="D123" s="589"/>
      <c r="E123" s="140"/>
      <c r="F123" s="140"/>
      <c r="G123" s="140"/>
      <c r="H123" s="140"/>
      <c r="I123" s="140"/>
      <c r="J123" s="140"/>
      <c r="K123" s="140"/>
      <c r="L123" s="141"/>
      <c r="M123" s="10"/>
    </row>
    <row r="124" spans="2:16" x14ac:dyDescent="0.25">
      <c r="B124" s="591" t="str">
        <f>D$60</f>
        <v>$ / unité</v>
      </c>
      <c r="C124" s="589"/>
      <c r="D124" s="589"/>
      <c r="E124" s="159" t="str">
        <f>IF(E122=0,"-",E123/E122)</f>
        <v>-</v>
      </c>
      <c r="F124" s="159" t="str">
        <f t="shared" ref="F124:L124" si="26">IF(F122=0,"-",F123/F122)</f>
        <v>-</v>
      </c>
      <c r="G124" s="159" t="str">
        <f t="shared" si="26"/>
        <v>-</v>
      </c>
      <c r="H124" s="159" t="str">
        <f t="shared" si="26"/>
        <v>-</v>
      </c>
      <c r="I124" s="159" t="str">
        <f t="shared" si="26"/>
        <v>-</v>
      </c>
      <c r="J124" s="159" t="str">
        <f t="shared" si="26"/>
        <v>-</v>
      </c>
      <c r="K124" s="159" t="str">
        <f t="shared" si="26"/>
        <v>-</v>
      </c>
      <c r="L124" s="160" t="str">
        <f t="shared" si="26"/>
        <v>-</v>
      </c>
      <c r="M124" s="10"/>
    </row>
    <row r="125" spans="2:16" x14ac:dyDescent="0.25">
      <c r="B125" s="596" t="str">
        <f>IF(Intro!$G$22="English",O126,P126)</f>
        <v xml:space="preserve">Client 4 - </v>
      </c>
      <c r="C125" s="597"/>
      <c r="D125" s="597"/>
      <c r="E125" s="597"/>
      <c r="F125" s="597"/>
      <c r="G125" s="597"/>
      <c r="H125" s="597"/>
      <c r="I125" s="597"/>
      <c r="J125" s="597"/>
      <c r="K125" s="597"/>
      <c r="L125" s="598"/>
      <c r="M125" s="10"/>
    </row>
    <row r="126" spans="2:16" x14ac:dyDescent="0.25">
      <c r="B126" s="591" t="str">
        <f>D$58</f>
        <v>unités</v>
      </c>
      <c r="C126" s="589"/>
      <c r="D126" s="589"/>
      <c r="E126" s="140"/>
      <c r="F126" s="140"/>
      <c r="G126" s="140"/>
      <c r="H126" s="140"/>
      <c r="I126" s="140"/>
      <c r="J126" s="140"/>
      <c r="K126" s="140"/>
      <c r="L126" s="141"/>
      <c r="M126" s="10"/>
      <c r="O126" s="10" t="str">
        <f>"Account 4 - "&amp;Pro!C108</f>
        <v xml:space="preserve">Account 4 - </v>
      </c>
      <c r="P126" s="10" t="str">
        <f>"Client 4 - "&amp;Pro!C108</f>
        <v xml:space="preserve">Client 4 - </v>
      </c>
    </row>
    <row r="127" spans="2:16" x14ac:dyDescent="0.25">
      <c r="B127" s="591" t="str">
        <f>D$59</f>
        <v>valeur de vente nette rendue (CAD)</v>
      </c>
      <c r="C127" s="589"/>
      <c r="D127" s="589"/>
      <c r="E127" s="140"/>
      <c r="F127" s="140"/>
      <c r="G127" s="140"/>
      <c r="H127" s="140"/>
      <c r="I127" s="140"/>
      <c r="J127" s="140"/>
      <c r="K127" s="140"/>
      <c r="L127" s="141"/>
      <c r="M127" s="10"/>
    </row>
    <row r="128" spans="2:16" x14ac:dyDescent="0.25">
      <c r="B128" s="591" t="str">
        <f>D$60</f>
        <v>$ / unité</v>
      </c>
      <c r="C128" s="589"/>
      <c r="D128" s="589"/>
      <c r="E128" s="159" t="str">
        <f>IF(E126=0,"-",E127/E126)</f>
        <v>-</v>
      </c>
      <c r="F128" s="159" t="str">
        <f t="shared" ref="F128:L128" si="27">IF(F126=0,"-",F127/F126)</f>
        <v>-</v>
      </c>
      <c r="G128" s="159" t="str">
        <f t="shared" si="27"/>
        <v>-</v>
      </c>
      <c r="H128" s="159" t="str">
        <f t="shared" si="27"/>
        <v>-</v>
      </c>
      <c r="I128" s="159" t="str">
        <f t="shared" si="27"/>
        <v>-</v>
      </c>
      <c r="J128" s="159" t="str">
        <f t="shared" si="27"/>
        <v>-</v>
      </c>
      <c r="K128" s="159" t="str">
        <f t="shared" si="27"/>
        <v>-</v>
      </c>
      <c r="L128" s="160" t="str">
        <f t="shared" si="27"/>
        <v>-</v>
      </c>
      <c r="M128" s="10"/>
    </row>
    <row r="129" spans="1:19" x14ac:dyDescent="0.25">
      <c r="B129" s="596" t="str">
        <f>IF(Intro!$G$22="English",O130,P130)</f>
        <v xml:space="preserve">Client 5 - </v>
      </c>
      <c r="C129" s="597"/>
      <c r="D129" s="597"/>
      <c r="E129" s="597"/>
      <c r="F129" s="597"/>
      <c r="G129" s="597"/>
      <c r="H129" s="597"/>
      <c r="I129" s="597"/>
      <c r="J129" s="597"/>
      <c r="K129" s="597"/>
      <c r="L129" s="598"/>
      <c r="M129" s="10"/>
    </row>
    <row r="130" spans="1:19" x14ac:dyDescent="0.25">
      <c r="B130" s="591" t="str">
        <f>D$58</f>
        <v>unités</v>
      </c>
      <c r="C130" s="589"/>
      <c r="D130" s="589"/>
      <c r="E130" s="140"/>
      <c r="F130" s="140"/>
      <c r="G130" s="140"/>
      <c r="H130" s="140"/>
      <c r="I130" s="140"/>
      <c r="J130" s="140"/>
      <c r="K130" s="140"/>
      <c r="L130" s="141"/>
      <c r="M130" s="10"/>
      <c r="O130" s="10" t="str">
        <f>"Account 5 - "&amp;Pro!C109</f>
        <v xml:space="preserve">Account 5 - </v>
      </c>
      <c r="P130" s="10" t="str">
        <f>"Client 5 - "&amp;Pro!C109</f>
        <v xml:space="preserve">Client 5 - </v>
      </c>
    </row>
    <row r="131" spans="1:19" x14ac:dyDescent="0.25">
      <c r="B131" s="591" t="str">
        <f>D$59</f>
        <v>valeur de vente nette rendue (CAD)</v>
      </c>
      <c r="C131" s="589"/>
      <c r="D131" s="589"/>
      <c r="E131" s="140"/>
      <c r="F131" s="140"/>
      <c r="G131" s="140"/>
      <c r="H131" s="140"/>
      <c r="I131" s="140"/>
      <c r="J131" s="140"/>
      <c r="K131" s="140"/>
      <c r="L131" s="141"/>
      <c r="M131" s="10"/>
    </row>
    <row r="132" spans="1:19" x14ac:dyDescent="0.25">
      <c r="B132" s="591" t="str">
        <f>D$60</f>
        <v>$ / unité</v>
      </c>
      <c r="C132" s="589"/>
      <c r="D132" s="589"/>
      <c r="E132" s="159" t="str">
        <f>IF(E130=0,"-",E131/E130)</f>
        <v>-</v>
      </c>
      <c r="F132" s="159" t="str">
        <f t="shared" ref="F132:L132" si="28">IF(F130=0,"-",F131/F130)</f>
        <v>-</v>
      </c>
      <c r="G132" s="159" t="str">
        <f t="shared" si="28"/>
        <v>-</v>
      </c>
      <c r="H132" s="159" t="str">
        <f t="shared" si="28"/>
        <v>-</v>
      </c>
      <c r="I132" s="159" t="str">
        <f t="shared" si="28"/>
        <v>-</v>
      </c>
      <c r="J132" s="159" t="str">
        <f t="shared" si="28"/>
        <v>-</v>
      </c>
      <c r="K132" s="159" t="str">
        <f t="shared" si="28"/>
        <v>-</v>
      </c>
      <c r="L132" s="160" t="str">
        <f t="shared" si="28"/>
        <v>-</v>
      </c>
      <c r="M132" s="10"/>
    </row>
    <row r="133" spans="1:19" x14ac:dyDescent="0.25">
      <c r="B133" s="182"/>
      <c r="C133" s="183"/>
      <c r="D133" s="183"/>
      <c r="E133" s="29"/>
      <c r="F133" s="29"/>
      <c r="G133" s="29"/>
      <c r="H133" s="29"/>
      <c r="I133" s="29"/>
      <c r="J133" s="29"/>
      <c r="K133" s="29"/>
      <c r="L133" s="30"/>
      <c r="M133" s="10"/>
    </row>
    <row r="134" spans="1:19" x14ac:dyDescent="0.25">
      <c r="B134" s="366" t="str">
        <f>IF(Intro!$G$22="English",O134,P134)</f>
        <v>Dans le tableau ci-dessous, « Erreur » signifie que le total des ventes des cinq principaux comptes de votre entreprise pour cette période dépasse le total des ventes d'importations de votre entreprise pour cette période. Par conséquent, veuillez modifier les données ci-dessus si nécessaire.</v>
      </c>
      <c r="C134" s="367"/>
      <c r="D134" s="367"/>
      <c r="E134" s="367"/>
      <c r="F134" s="367"/>
      <c r="G134" s="367"/>
      <c r="H134" s="367"/>
      <c r="I134" s="367"/>
      <c r="J134" s="367"/>
      <c r="K134" s="367"/>
      <c r="L134" s="368"/>
      <c r="M134" s="10"/>
      <c r="O134" s="10" t="s">
        <v>364</v>
      </c>
      <c r="P134" s="10" t="s">
        <v>365</v>
      </c>
      <c r="S134" s="39"/>
    </row>
    <row r="135" spans="1:19" x14ac:dyDescent="0.25">
      <c r="B135" s="366"/>
      <c r="C135" s="367"/>
      <c r="D135" s="367"/>
      <c r="E135" s="367"/>
      <c r="F135" s="367"/>
      <c r="G135" s="367"/>
      <c r="H135" s="367"/>
      <c r="I135" s="367"/>
      <c r="J135" s="367"/>
      <c r="K135" s="367"/>
      <c r="L135" s="368"/>
      <c r="M135" s="10"/>
      <c r="S135" s="39"/>
    </row>
    <row r="136" spans="1:19" x14ac:dyDescent="0.25">
      <c r="B136" s="182"/>
      <c r="C136" s="183"/>
      <c r="D136" s="183"/>
      <c r="E136" s="29"/>
      <c r="F136" s="29"/>
      <c r="G136" s="29"/>
      <c r="H136" s="29"/>
      <c r="I136" s="29"/>
      <c r="J136" s="29"/>
      <c r="K136" s="29"/>
      <c r="L136" s="30"/>
      <c r="M136" s="10"/>
      <c r="S136" s="39"/>
    </row>
    <row r="137" spans="1:19" x14ac:dyDescent="0.25">
      <c r="B137" s="182"/>
      <c r="C137" s="183"/>
      <c r="D137" s="37"/>
      <c r="E137" s="10"/>
      <c r="F137" s="187">
        <f>G137-1</f>
        <v>2024</v>
      </c>
      <c r="G137" s="187">
        <f>Variables!B8</f>
        <v>2025</v>
      </c>
      <c r="H137" s="29"/>
      <c r="J137" s="174"/>
      <c r="K137" s="174"/>
      <c r="L137" s="175"/>
      <c r="M137" s="10"/>
      <c r="O137" s="10" t="s">
        <v>382</v>
      </c>
      <c r="P137" s="10" t="s">
        <v>383</v>
      </c>
    </row>
    <row r="138" spans="1:19" x14ac:dyDescent="0.25">
      <c r="B138" s="403" t="str">
        <f>Variables!D62</f>
        <v>Vérification</v>
      </c>
      <c r="C138" s="590" t="str">
        <f>D58</f>
        <v>unités</v>
      </c>
      <c r="D138" s="590"/>
      <c r="E138" s="590"/>
      <c r="F138" s="143" t="str">
        <f>IF(SUM(E114:H114,E118:H118,E122:H122,E126:H126,E130:H130)&gt;H101,Variables!$D$63,Variables!$D$64)</f>
        <v>Correct</v>
      </c>
      <c r="G138" s="143" t="str">
        <f>IF(SUM(I114:L114,I118:L118,I122:L122,I126:L126,I130:L130)&gt;I101,Variables!$D$63,Variables!$D$64)</f>
        <v>Correct</v>
      </c>
      <c r="H138" s="29"/>
      <c r="J138" s="91"/>
      <c r="K138" s="91"/>
      <c r="L138" s="72"/>
      <c r="M138" s="10"/>
    </row>
    <row r="139" spans="1:19" x14ac:dyDescent="0.25">
      <c r="B139" s="403"/>
      <c r="C139" s="590" t="str">
        <f>D59</f>
        <v>valeur de vente nette rendue (CAD)</v>
      </c>
      <c r="D139" s="590"/>
      <c r="E139" s="590"/>
      <c r="F139" s="143" t="str">
        <f>IF(SUM(E115:H115,E119:H119,E123:H123,E127:H127,E131:H131)&gt;H102,Variables!$D$63,Variables!$D$64)</f>
        <v>Correct</v>
      </c>
      <c r="G139" s="143" t="str">
        <f>IF(SUM(I115:L115,I119:L119,I123:L123,I127:L127,I131:L131)&gt;I102,Variables!$D$63,Variables!$D$64)</f>
        <v>Correct</v>
      </c>
      <c r="H139" s="29"/>
      <c r="J139" s="91"/>
      <c r="K139" s="91"/>
      <c r="L139" s="72"/>
      <c r="M139" s="10"/>
    </row>
    <row r="140" spans="1:19" x14ac:dyDescent="0.25">
      <c r="B140" s="73"/>
      <c r="C140" s="85"/>
      <c r="D140" s="85"/>
      <c r="E140" s="85"/>
      <c r="F140" s="85"/>
      <c r="G140" s="85"/>
      <c r="H140" s="85"/>
      <c r="I140" s="85"/>
      <c r="J140" s="85"/>
      <c r="K140" s="85"/>
      <c r="L140" s="86"/>
      <c r="M140" s="10"/>
    </row>
    <row r="141" spans="1:19" s="171" customFormat="1" x14ac:dyDescent="0.25">
      <c r="A141" s="7"/>
      <c r="B141" s="172"/>
      <c r="C141" s="172"/>
      <c r="D141" s="92"/>
      <c r="E141" s="93"/>
      <c r="F141" s="93"/>
      <c r="G141" s="93"/>
      <c r="H141" s="93"/>
      <c r="I141" s="93"/>
      <c r="J141" s="93"/>
      <c r="K141" s="93"/>
      <c r="L141" s="93"/>
      <c r="M141" s="74"/>
    </row>
    <row r="142" spans="1:19" x14ac:dyDescent="0.25">
      <c r="B142" s="369" t="str">
        <f>IF(Intro!$G$22="English",O142,P142)</f>
        <v>IMPORTATIONS DE PRODUITS DE RÉFÉRENCE</v>
      </c>
      <c r="C142" s="370"/>
      <c r="D142" s="370"/>
      <c r="E142" s="370"/>
      <c r="F142" s="370"/>
      <c r="G142" s="370"/>
      <c r="H142" s="370"/>
      <c r="I142" s="370"/>
      <c r="J142" s="370"/>
      <c r="K142" s="370"/>
      <c r="L142" s="371"/>
      <c r="M142" s="10"/>
      <c r="O142" s="106" t="s">
        <v>333</v>
      </c>
      <c r="P142" s="106" t="s">
        <v>399</v>
      </c>
    </row>
    <row r="143" spans="1:19" x14ac:dyDescent="0.25">
      <c r="B143" s="505" t="s">
        <v>16</v>
      </c>
      <c r="C143" s="506"/>
      <c r="D143" s="506"/>
      <c r="E143" s="506"/>
      <c r="F143" s="506"/>
      <c r="G143" s="506"/>
      <c r="H143" s="506"/>
      <c r="I143" s="506"/>
      <c r="J143" s="506"/>
      <c r="K143" s="506"/>
      <c r="L143" s="507"/>
      <c r="M143" s="10"/>
    </row>
    <row r="144" spans="1:19" x14ac:dyDescent="0.25">
      <c r="B144" s="16"/>
      <c r="C144" s="35"/>
      <c r="D144" s="35"/>
      <c r="E144" s="36"/>
      <c r="F144" s="36"/>
      <c r="G144" s="36"/>
      <c r="H144" s="36"/>
      <c r="I144" s="36"/>
      <c r="J144" s="36"/>
      <c r="K144" s="36"/>
      <c r="L144" s="17"/>
      <c r="M144" s="10"/>
    </row>
    <row r="145" spans="2:16" x14ac:dyDescent="0.25">
      <c r="B145" s="366" t="str">
        <f>IF(Intro!$G$22="English",O145,P145)</f>
        <v>Indiquez le volume et la valeur des importations pour chaque produit de référence :</v>
      </c>
      <c r="C145" s="367"/>
      <c r="D145" s="367"/>
      <c r="E145" s="367"/>
      <c r="F145" s="367"/>
      <c r="G145" s="367"/>
      <c r="H145" s="367"/>
      <c r="I145" s="367"/>
      <c r="J145" s="367"/>
      <c r="K145" s="367"/>
      <c r="L145" s="368"/>
      <c r="M145" s="10"/>
      <c r="O145" s="18" t="s">
        <v>191</v>
      </c>
      <c r="P145" s="10" t="s">
        <v>192</v>
      </c>
    </row>
    <row r="146" spans="2:16" x14ac:dyDescent="0.25">
      <c r="B146" s="182"/>
      <c r="C146" s="183"/>
      <c r="D146" s="35"/>
      <c r="E146" s="36"/>
      <c r="F146" s="36"/>
      <c r="G146" s="36"/>
      <c r="H146" s="36"/>
      <c r="I146" s="36"/>
      <c r="J146" s="36"/>
      <c r="K146" s="36"/>
      <c r="L146" s="17"/>
      <c r="M146" s="10"/>
      <c r="O146" s="18"/>
    </row>
    <row r="147" spans="2:16" x14ac:dyDescent="0.25">
      <c r="B147" s="617"/>
      <c r="C147" s="618"/>
      <c r="D147" s="619"/>
      <c r="E147" s="187" t="str">
        <f t="shared" ref="E147:L147" si="29">E112</f>
        <v>T1 - 2024</v>
      </c>
      <c r="F147" s="187" t="str">
        <f t="shared" si="29"/>
        <v>T2 - 2024</v>
      </c>
      <c r="G147" s="187" t="str">
        <f t="shared" si="29"/>
        <v>T3 - 2024</v>
      </c>
      <c r="H147" s="187" t="str">
        <f t="shared" si="29"/>
        <v>T4 - 2024</v>
      </c>
      <c r="I147" s="187" t="str">
        <f t="shared" si="29"/>
        <v>T1 - 2025</v>
      </c>
      <c r="J147" s="187" t="str">
        <f t="shared" si="29"/>
        <v>T2 - 2025</v>
      </c>
      <c r="K147" s="187" t="str">
        <f t="shared" si="29"/>
        <v>T3 - 2025</v>
      </c>
      <c r="L147" s="188" t="str">
        <f t="shared" si="29"/>
        <v>T4 - 2025</v>
      </c>
      <c r="M147" s="10"/>
      <c r="O147" s="18"/>
    </row>
    <row r="148" spans="2:16" x14ac:dyDescent="0.25">
      <c r="B148" s="611" t="str">
        <f>IF(Intro!$G$22="English",Variables!B30,Variables!C30)</f>
        <v>Les carrosseries de camions réfrigérées, sans les frigorífiques ni chauffage - 10 à 18pi</v>
      </c>
      <c r="C148" s="612"/>
      <c r="D148" s="612"/>
      <c r="E148" s="612"/>
      <c r="F148" s="612"/>
      <c r="G148" s="612"/>
      <c r="H148" s="612"/>
      <c r="I148" s="612"/>
      <c r="J148" s="612"/>
      <c r="K148" s="612"/>
      <c r="L148" s="613"/>
      <c r="M148" s="10"/>
    </row>
    <row r="149" spans="2:16" x14ac:dyDescent="0.25">
      <c r="B149" s="614"/>
      <c r="C149" s="615"/>
      <c r="D149" s="615"/>
      <c r="E149" s="615"/>
      <c r="F149" s="615"/>
      <c r="G149" s="615"/>
      <c r="H149" s="615"/>
      <c r="I149" s="615"/>
      <c r="J149" s="615"/>
      <c r="K149" s="615"/>
      <c r="L149" s="616"/>
      <c r="M149" s="10"/>
    </row>
    <row r="150" spans="2:16" x14ac:dyDescent="0.25">
      <c r="B150" s="591" t="str">
        <f>D$30</f>
        <v>unités</v>
      </c>
      <c r="C150" s="589"/>
      <c r="D150" s="589"/>
      <c r="E150" s="140"/>
      <c r="F150" s="140"/>
      <c r="G150" s="140"/>
      <c r="H150" s="140"/>
      <c r="I150" s="140"/>
      <c r="J150" s="140"/>
      <c r="K150" s="140"/>
      <c r="L150" s="141"/>
      <c r="M150" s="10"/>
    </row>
    <row r="151" spans="2:16" x14ac:dyDescent="0.25">
      <c r="B151" s="591" t="str">
        <f>D$31</f>
        <v>valeur d'achat nette rendue (CAD)</v>
      </c>
      <c r="C151" s="589"/>
      <c r="D151" s="589"/>
      <c r="E151" s="140"/>
      <c r="F151" s="140"/>
      <c r="G151" s="140"/>
      <c r="H151" s="140"/>
      <c r="I151" s="140"/>
      <c r="J151" s="140"/>
      <c r="K151" s="140"/>
      <c r="L151" s="141"/>
      <c r="M151" s="10"/>
    </row>
    <row r="152" spans="2:16" x14ac:dyDescent="0.25">
      <c r="B152" s="591" t="str">
        <f>D$32</f>
        <v>$ / unité</v>
      </c>
      <c r="C152" s="589"/>
      <c r="D152" s="589"/>
      <c r="E152" s="159" t="str">
        <f t="shared" ref="E152:L152" si="30">IF(E150=0,"-",E151/E150)</f>
        <v>-</v>
      </c>
      <c r="F152" s="159" t="str">
        <f t="shared" si="30"/>
        <v>-</v>
      </c>
      <c r="G152" s="159" t="str">
        <f t="shared" si="30"/>
        <v>-</v>
      </c>
      <c r="H152" s="159" t="str">
        <f t="shared" si="30"/>
        <v>-</v>
      </c>
      <c r="I152" s="159" t="str">
        <f t="shared" si="30"/>
        <v>-</v>
      </c>
      <c r="J152" s="159" t="str">
        <f t="shared" si="30"/>
        <v>-</v>
      </c>
      <c r="K152" s="159" t="str">
        <f t="shared" si="30"/>
        <v>-</v>
      </c>
      <c r="L152" s="160" t="str">
        <f t="shared" si="30"/>
        <v>-</v>
      </c>
      <c r="M152" s="10"/>
    </row>
    <row r="153" spans="2:16" x14ac:dyDescent="0.25">
      <c r="B153" s="611" t="str">
        <f>IF(Intro!$G$22="English",Variables!B31,Variables!C31)</f>
        <v>Les carrosseries de camions réfrigérées, sans les frigorífiques ni chauffage - 20 à 24pi</v>
      </c>
      <c r="C153" s="612"/>
      <c r="D153" s="612"/>
      <c r="E153" s="612"/>
      <c r="F153" s="612"/>
      <c r="G153" s="612"/>
      <c r="H153" s="612"/>
      <c r="I153" s="612"/>
      <c r="J153" s="612"/>
      <c r="K153" s="612"/>
      <c r="L153" s="613"/>
      <c r="M153" s="10"/>
    </row>
    <row r="154" spans="2:16" x14ac:dyDescent="0.25">
      <c r="B154" s="614"/>
      <c r="C154" s="615"/>
      <c r="D154" s="615"/>
      <c r="E154" s="615"/>
      <c r="F154" s="615"/>
      <c r="G154" s="615"/>
      <c r="H154" s="615"/>
      <c r="I154" s="615"/>
      <c r="J154" s="615"/>
      <c r="K154" s="615"/>
      <c r="L154" s="616"/>
      <c r="M154" s="10"/>
    </row>
    <row r="155" spans="2:16" x14ac:dyDescent="0.25">
      <c r="B155" s="591" t="str">
        <f>D$30</f>
        <v>unités</v>
      </c>
      <c r="C155" s="589"/>
      <c r="D155" s="589"/>
      <c r="E155" s="140"/>
      <c r="F155" s="140"/>
      <c r="G155" s="140"/>
      <c r="H155" s="140"/>
      <c r="I155" s="140"/>
      <c r="J155" s="140"/>
      <c r="K155" s="140"/>
      <c r="L155" s="141"/>
      <c r="M155" s="10"/>
    </row>
    <row r="156" spans="2:16" x14ac:dyDescent="0.25">
      <c r="B156" s="591" t="str">
        <f>D$31</f>
        <v>valeur d'achat nette rendue (CAD)</v>
      </c>
      <c r="C156" s="589"/>
      <c r="D156" s="589"/>
      <c r="E156" s="140"/>
      <c r="F156" s="140"/>
      <c r="G156" s="140"/>
      <c r="H156" s="140"/>
      <c r="I156" s="140"/>
      <c r="J156" s="140"/>
      <c r="K156" s="140"/>
      <c r="L156" s="141"/>
      <c r="M156" s="10"/>
    </row>
    <row r="157" spans="2:16" x14ac:dyDescent="0.25">
      <c r="B157" s="591" t="str">
        <f>D$32</f>
        <v>$ / unité</v>
      </c>
      <c r="C157" s="589"/>
      <c r="D157" s="589"/>
      <c r="E157" s="159" t="str">
        <f t="shared" ref="E157:L157" si="31">IF(E155=0,"-",E156/E155)</f>
        <v>-</v>
      </c>
      <c r="F157" s="159" t="str">
        <f t="shared" si="31"/>
        <v>-</v>
      </c>
      <c r="G157" s="159" t="str">
        <f t="shared" si="31"/>
        <v>-</v>
      </c>
      <c r="H157" s="159" t="str">
        <f t="shared" si="31"/>
        <v>-</v>
      </c>
      <c r="I157" s="159" t="str">
        <f t="shared" si="31"/>
        <v>-</v>
      </c>
      <c r="J157" s="159" t="str">
        <f t="shared" si="31"/>
        <v>-</v>
      </c>
      <c r="K157" s="159" t="str">
        <f t="shared" si="31"/>
        <v>-</v>
      </c>
      <c r="L157" s="160" t="str">
        <f t="shared" si="31"/>
        <v>-</v>
      </c>
      <c r="M157" s="10"/>
    </row>
    <row r="158" spans="2:16" x14ac:dyDescent="0.25">
      <c r="B158" s="611" t="str">
        <f>IF(Intro!$G$22="English",Variables!B32,Variables!C32)</f>
        <v>Les carrosseries de camions réfrigérées, sans les frigorífiques ni chauffage - 26 à 30pi</v>
      </c>
      <c r="C158" s="612"/>
      <c r="D158" s="612"/>
      <c r="E158" s="612"/>
      <c r="F158" s="612"/>
      <c r="G158" s="612"/>
      <c r="H158" s="612"/>
      <c r="I158" s="612"/>
      <c r="J158" s="612"/>
      <c r="K158" s="612"/>
      <c r="L158" s="613"/>
      <c r="M158" s="10"/>
    </row>
    <row r="159" spans="2:16" x14ac:dyDescent="0.25">
      <c r="B159" s="614"/>
      <c r="C159" s="615"/>
      <c r="D159" s="615"/>
      <c r="E159" s="615"/>
      <c r="F159" s="615"/>
      <c r="G159" s="615"/>
      <c r="H159" s="615"/>
      <c r="I159" s="615"/>
      <c r="J159" s="615"/>
      <c r="K159" s="615"/>
      <c r="L159" s="616"/>
      <c r="M159" s="10"/>
    </row>
    <row r="160" spans="2:16" x14ac:dyDescent="0.25">
      <c r="B160" s="591" t="str">
        <f>D$30</f>
        <v>unités</v>
      </c>
      <c r="C160" s="589"/>
      <c r="D160" s="589"/>
      <c r="E160" s="140"/>
      <c r="F160" s="140"/>
      <c r="G160" s="140"/>
      <c r="H160" s="140"/>
      <c r="I160" s="140"/>
      <c r="J160" s="140"/>
      <c r="K160" s="140"/>
      <c r="L160" s="141"/>
      <c r="M160" s="10"/>
    </row>
    <row r="161" spans="1:13" x14ac:dyDescent="0.25">
      <c r="B161" s="591" t="str">
        <f>D$31</f>
        <v>valeur d'achat nette rendue (CAD)</v>
      </c>
      <c r="C161" s="589"/>
      <c r="D161" s="589"/>
      <c r="E161" s="140"/>
      <c r="F161" s="140"/>
      <c r="G161" s="140"/>
      <c r="H161" s="140"/>
      <c r="I161" s="140"/>
      <c r="J161" s="140"/>
      <c r="K161" s="140"/>
      <c r="L161" s="141"/>
      <c r="M161" s="10"/>
    </row>
    <row r="162" spans="1:13" x14ac:dyDescent="0.25">
      <c r="B162" s="591" t="str">
        <f>D$32</f>
        <v>$ / unité</v>
      </c>
      <c r="C162" s="589"/>
      <c r="D162" s="589"/>
      <c r="E162" s="159" t="str">
        <f t="shared" ref="E162:L162" si="32">IF(E160=0,"-",E161/E160)</f>
        <v>-</v>
      </c>
      <c r="F162" s="159" t="str">
        <f t="shared" si="32"/>
        <v>-</v>
      </c>
      <c r="G162" s="159" t="str">
        <f t="shared" si="32"/>
        <v>-</v>
      </c>
      <c r="H162" s="159" t="str">
        <f t="shared" si="32"/>
        <v>-</v>
      </c>
      <c r="I162" s="159" t="str">
        <f t="shared" si="32"/>
        <v>-</v>
      </c>
      <c r="J162" s="159" t="str">
        <f t="shared" si="32"/>
        <v>-</v>
      </c>
      <c r="K162" s="159" t="str">
        <f t="shared" si="32"/>
        <v>-</v>
      </c>
      <c r="L162" s="160" t="str">
        <f t="shared" si="32"/>
        <v>-</v>
      </c>
      <c r="M162" s="10"/>
    </row>
    <row r="163" spans="1:13" x14ac:dyDescent="0.25">
      <c r="B163" s="611" t="str">
        <f>IF(Intro!$G$22="English",Variables!B33,Variables!C33)</f>
        <v>Les carrosseries des fourgons secs, sans les frigorífiques ni chauffage - 10 à 18pi</v>
      </c>
      <c r="C163" s="612"/>
      <c r="D163" s="612"/>
      <c r="E163" s="612"/>
      <c r="F163" s="612"/>
      <c r="G163" s="612"/>
      <c r="H163" s="612"/>
      <c r="I163" s="612"/>
      <c r="J163" s="612"/>
      <c r="K163" s="612"/>
      <c r="L163" s="613"/>
      <c r="M163" s="10"/>
    </row>
    <row r="164" spans="1:13" x14ac:dyDescent="0.25">
      <c r="B164" s="614"/>
      <c r="C164" s="615"/>
      <c r="D164" s="615"/>
      <c r="E164" s="615"/>
      <c r="F164" s="615"/>
      <c r="G164" s="615"/>
      <c r="H164" s="615"/>
      <c r="I164" s="615"/>
      <c r="J164" s="615"/>
      <c r="K164" s="615"/>
      <c r="L164" s="616"/>
      <c r="M164" s="10"/>
    </row>
    <row r="165" spans="1:13" x14ac:dyDescent="0.25">
      <c r="B165" s="591" t="str">
        <f>D$30</f>
        <v>unités</v>
      </c>
      <c r="C165" s="589"/>
      <c r="D165" s="589"/>
      <c r="E165" s="140"/>
      <c r="F165" s="140"/>
      <c r="G165" s="140"/>
      <c r="H165" s="140"/>
      <c r="I165" s="140"/>
      <c r="J165" s="140"/>
      <c r="K165" s="140"/>
      <c r="L165" s="141"/>
      <c r="M165" s="10"/>
    </row>
    <row r="166" spans="1:13" x14ac:dyDescent="0.25">
      <c r="B166" s="591" t="str">
        <f>D$31</f>
        <v>valeur d'achat nette rendue (CAD)</v>
      </c>
      <c r="C166" s="589"/>
      <c r="D166" s="589"/>
      <c r="E166" s="140"/>
      <c r="F166" s="140"/>
      <c r="G166" s="140"/>
      <c r="H166" s="140"/>
      <c r="I166" s="140"/>
      <c r="J166" s="140"/>
      <c r="K166" s="140"/>
      <c r="L166" s="141"/>
      <c r="M166" s="10"/>
    </row>
    <row r="167" spans="1:13" x14ac:dyDescent="0.25">
      <c r="B167" s="591" t="str">
        <f>D$32</f>
        <v>$ / unité</v>
      </c>
      <c r="C167" s="589"/>
      <c r="D167" s="589"/>
      <c r="E167" s="159" t="str">
        <f t="shared" ref="E167:L167" si="33">IF(E165=0,"-",E166/E165)</f>
        <v>-</v>
      </c>
      <c r="F167" s="159" t="str">
        <f t="shared" si="33"/>
        <v>-</v>
      </c>
      <c r="G167" s="159" t="str">
        <f t="shared" si="33"/>
        <v>-</v>
      </c>
      <c r="H167" s="159" t="str">
        <f t="shared" si="33"/>
        <v>-</v>
      </c>
      <c r="I167" s="159" t="str">
        <f t="shared" si="33"/>
        <v>-</v>
      </c>
      <c r="J167" s="159" t="str">
        <f t="shared" si="33"/>
        <v>-</v>
      </c>
      <c r="K167" s="159" t="str">
        <f t="shared" si="33"/>
        <v>-</v>
      </c>
      <c r="L167" s="160" t="str">
        <f t="shared" si="33"/>
        <v>-</v>
      </c>
      <c r="M167" s="10"/>
    </row>
    <row r="168" spans="1:13" x14ac:dyDescent="0.25">
      <c r="B168" s="611" t="str">
        <f>IF(Intro!$G$22="English",Variables!B34,Variables!C34)</f>
        <v>Les carrosseries des fourgons secs, sans les frigorífiques ni chauffage - 20 à 24pi</v>
      </c>
      <c r="C168" s="612"/>
      <c r="D168" s="612"/>
      <c r="E168" s="612"/>
      <c r="F168" s="612"/>
      <c r="G168" s="612"/>
      <c r="H168" s="612"/>
      <c r="I168" s="612"/>
      <c r="J168" s="612"/>
      <c r="K168" s="612"/>
      <c r="L168" s="613"/>
      <c r="M168" s="10"/>
    </row>
    <row r="169" spans="1:13" x14ac:dyDescent="0.25">
      <c r="A169" s="190"/>
      <c r="B169" s="614"/>
      <c r="C169" s="615"/>
      <c r="D169" s="615"/>
      <c r="E169" s="615"/>
      <c r="F169" s="615"/>
      <c r="G169" s="615"/>
      <c r="H169" s="615"/>
      <c r="I169" s="615"/>
      <c r="J169" s="615"/>
      <c r="K169" s="615"/>
      <c r="L169" s="616"/>
      <c r="M169" s="10"/>
    </row>
    <row r="170" spans="1:13" x14ac:dyDescent="0.25">
      <c r="B170" s="591" t="str">
        <f>D$30</f>
        <v>unités</v>
      </c>
      <c r="C170" s="589"/>
      <c r="D170" s="589"/>
      <c r="E170" s="140"/>
      <c r="F170" s="140"/>
      <c r="G170" s="140"/>
      <c r="H170" s="140"/>
      <c r="I170" s="140"/>
      <c r="J170" s="140"/>
      <c r="K170" s="140"/>
      <c r="L170" s="141"/>
      <c r="M170" s="10"/>
    </row>
    <row r="171" spans="1:13" x14ac:dyDescent="0.25">
      <c r="B171" s="591" t="str">
        <f>D$31</f>
        <v>valeur d'achat nette rendue (CAD)</v>
      </c>
      <c r="C171" s="589"/>
      <c r="D171" s="589"/>
      <c r="E171" s="140"/>
      <c r="F171" s="140"/>
      <c r="G171" s="140"/>
      <c r="H171" s="140"/>
      <c r="I171" s="140"/>
      <c r="J171" s="140"/>
      <c r="K171" s="140"/>
      <c r="L171" s="141"/>
      <c r="M171" s="10"/>
    </row>
    <row r="172" spans="1:13" x14ac:dyDescent="0.25">
      <c r="B172" s="591" t="str">
        <f>D$32</f>
        <v>$ / unité</v>
      </c>
      <c r="C172" s="589"/>
      <c r="D172" s="589"/>
      <c r="E172" s="159" t="str">
        <f t="shared" ref="E172:L172" si="34">IF(E170=0,"-",E171/E170)</f>
        <v>-</v>
      </c>
      <c r="F172" s="159" t="str">
        <f t="shared" si="34"/>
        <v>-</v>
      </c>
      <c r="G172" s="159" t="str">
        <f t="shared" si="34"/>
        <v>-</v>
      </c>
      <c r="H172" s="159" t="str">
        <f t="shared" si="34"/>
        <v>-</v>
      </c>
      <c r="I172" s="159" t="str">
        <f t="shared" si="34"/>
        <v>-</v>
      </c>
      <c r="J172" s="159" t="str">
        <f t="shared" si="34"/>
        <v>-</v>
      </c>
      <c r="K172" s="159" t="str">
        <f t="shared" si="34"/>
        <v>-</v>
      </c>
      <c r="L172" s="160" t="str">
        <f t="shared" si="34"/>
        <v>-</v>
      </c>
      <c r="M172" s="10"/>
    </row>
    <row r="173" spans="1:13" x14ac:dyDescent="0.25">
      <c r="B173" s="611" t="str">
        <f>IF(Intro!$G$22="English",Variables!B35,Variables!C35)</f>
        <v>Les carrosseries des fourgons secs, sans les frigorífiques ni chauffage - 26 à 30pi</v>
      </c>
      <c r="C173" s="612"/>
      <c r="D173" s="612"/>
      <c r="E173" s="612"/>
      <c r="F173" s="612"/>
      <c r="G173" s="612"/>
      <c r="H173" s="612"/>
      <c r="I173" s="612"/>
      <c r="J173" s="612"/>
      <c r="K173" s="612"/>
      <c r="L173" s="613"/>
      <c r="M173" s="10"/>
    </row>
    <row r="174" spans="1:13" x14ac:dyDescent="0.25">
      <c r="B174" s="614"/>
      <c r="C174" s="615"/>
      <c r="D174" s="615"/>
      <c r="E174" s="615"/>
      <c r="F174" s="615"/>
      <c r="G174" s="615"/>
      <c r="H174" s="615"/>
      <c r="I174" s="615"/>
      <c r="J174" s="615"/>
      <c r="K174" s="615"/>
      <c r="L174" s="616"/>
      <c r="M174" s="10"/>
    </row>
    <row r="175" spans="1:13" x14ac:dyDescent="0.25">
      <c r="B175" s="591" t="str">
        <f>D$30</f>
        <v>unités</v>
      </c>
      <c r="C175" s="589"/>
      <c r="D175" s="589"/>
      <c r="E175" s="140"/>
      <c r="F175" s="140"/>
      <c r="G175" s="140"/>
      <c r="H175" s="140"/>
      <c r="I175" s="140"/>
      <c r="J175" s="140"/>
      <c r="K175" s="140"/>
      <c r="L175" s="141"/>
      <c r="M175" s="10"/>
    </row>
    <row r="176" spans="1:13" x14ac:dyDescent="0.25">
      <c r="B176" s="591" t="str">
        <f>D$31</f>
        <v>valeur d'achat nette rendue (CAD)</v>
      </c>
      <c r="C176" s="589"/>
      <c r="D176" s="589"/>
      <c r="E176" s="140"/>
      <c r="F176" s="140"/>
      <c r="G176" s="140"/>
      <c r="H176" s="140"/>
      <c r="I176" s="140"/>
      <c r="J176" s="140"/>
      <c r="K176" s="140"/>
      <c r="L176" s="141"/>
      <c r="M176" s="10"/>
    </row>
    <row r="177" spans="2:19" x14ac:dyDescent="0.25">
      <c r="B177" s="591" t="str">
        <f>D$32</f>
        <v>$ / unité</v>
      </c>
      <c r="C177" s="589"/>
      <c r="D177" s="589"/>
      <c r="E177" s="159" t="str">
        <f t="shared" ref="E177:L177" si="35">IF(E175=0,"-",E176/E175)</f>
        <v>-</v>
      </c>
      <c r="F177" s="159" t="str">
        <f t="shared" si="35"/>
        <v>-</v>
      </c>
      <c r="G177" s="159" t="str">
        <f t="shared" si="35"/>
        <v>-</v>
      </c>
      <c r="H177" s="159" t="str">
        <f t="shared" si="35"/>
        <v>-</v>
      </c>
      <c r="I177" s="159" t="str">
        <f t="shared" si="35"/>
        <v>-</v>
      </c>
      <c r="J177" s="159" t="str">
        <f t="shared" si="35"/>
        <v>-</v>
      </c>
      <c r="K177" s="159" t="str">
        <f t="shared" si="35"/>
        <v>-</v>
      </c>
      <c r="L177" s="160" t="str">
        <f t="shared" si="35"/>
        <v>-</v>
      </c>
      <c r="M177" s="10"/>
    </row>
    <row r="178" spans="2:19" hidden="1" x14ac:dyDescent="0.25">
      <c r="B178" s="611" t="str">
        <f>IF(Intro!$G$22="English",Variables!B36,Variables!C36)</f>
        <v>BMP7</v>
      </c>
      <c r="C178" s="612"/>
      <c r="D178" s="612"/>
      <c r="E178" s="612"/>
      <c r="F178" s="612"/>
      <c r="G178" s="612"/>
      <c r="H178" s="612"/>
      <c r="I178" s="612"/>
      <c r="J178" s="612"/>
      <c r="K178" s="612"/>
      <c r="L178" s="613"/>
      <c r="M178" s="10"/>
    </row>
    <row r="179" spans="2:19" hidden="1" x14ac:dyDescent="0.25">
      <c r="B179" s="614"/>
      <c r="C179" s="615"/>
      <c r="D179" s="615"/>
      <c r="E179" s="615"/>
      <c r="F179" s="615"/>
      <c r="G179" s="615"/>
      <c r="H179" s="615"/>
      <c r="I179" s="615"/>
      <c r="J179" s="615"/>
      <c r="K179" s="615"/>
      <c r="L179" s="616"/>
      <c r="M179" s="10"/>
    </row>
    <row r="180" spans="2:19" hidden="1" x14ac:dyDescent="0.25">
      <c r="B180" s="591" t="str">
        <f>D$30</f>
        <v>unités</v>
      </c>
      <c r="C180" s="589"/>
      <c r="D180" s="589"/>
      <c r="E180" s="140"/>
      <c r="F180" s="140"/>
      <c r="G180" s="140"/>
      <c r="H180" s="140"/>
      <c r="I180" s="140"/>
      <c r="J180" s="140"/>
      <c r="K180" s="140"/>
      <c r="L180" s="141"/>
      <c r="M180" s="10"/>
    </row>
    <row r="181" spans="2:19" hidden="1" x14ac:dyDescent="0.25">
      <c r="B181" s="591" t="str">
        <f>D$31</f>
        <v>valeur d'achat nette rendue (CAD)</v>
      </c>
      <c r="C181" s="589"/>
      <c r="D181" s="589"/>
      <c r="E181" s="140"/>
      <c r="F181" s="140"/>
      <c r="G181" s="140"/>
      <c r="H181" s="140"/>
      <c r="I181" s="140"/>
      <c r="J181" s="140"/>
      <c r="K181" s="140"/>
      <c r="L181" s="141"/>
      <c r="M181" s="10"/>
    </row>
    <row r="182" spans="2:19" hidden="1" x14ac:dyDescent="0.25">
      <c r="B182" s="591" t="str">
        <f>D$32</f>
        <v>$ / unité</v>
      </c>
      <c r="C182" s="589"/>
      <c r="D182" s="589"/>
      <c r="E182" s="159" t="str">
        <f t="shared" ref="E182:L182" si="36">IF(E180=0,"-",E181/E180)</f>
        <v>-</v>
      </c>
      <c r="F182" s="159" t="str">
        <f t="shared" si="36"/>
        <v>-</v>
      </c>
      <c r="G182" s="159" t="str">
        <f t="shared" si="36"/>
        <v>-</v>
      </c>
      <c r="H182" s="159" t="str">
        <f t="shared" si="36"/>
        <v>-</v>
      </c>
      <c r="I182" s="159" t="str">
        <f t="shared" si="36"/>
        <v>-</v>
      </c>
      <c r="J182" s="159" t="str">
        <f t="shared" si="36"/>
        <v>-</v>
      </c>
      <c r="K182" s="159" t="str">
        <f t="shared" si="36"/>
        <v>-</v>
      </c>
      <c r="L182" s="160" t="str">
        <f t="shared" si="36"/>
        <v>-</v>
      </c>
      <c r="M182" s="10"/>
    </row>
    <row r="183" spans="2:19" hidden="1" x14ac:dyDescent="0.25">
      <c r="B183" s="611" t="str">
        <f>IF(Intro!$G$22="English",Variables!B37,Variables!C37)</f>
        <v>BMP8</v>
      </c>
      <c r="C183" s="612"/>
      <c r="D183" s="612"/>
      <c r="E183" s="612"/>
      <c r="F183" s="612"/>
      <c r="G183" s="612"/>
      <c r="H183" s="612"/>
      <c r="I183" s="612"/>
      <c r="J183" s="612"/>
      <c r="K183" s="612"/>
      <c r="L183" s="613"/>
      <c r="M183" s="10"/>
    </row>
    <row r="184" spans="2:19" hidden="1" x14ac:dyDescent="0.25">
      <c r="B184" s="614"/>
      <c r="C184" s="615"/>
      <c r="D184" s="615"/>
      <c r="E184" s="615"/>
      <c r="F184" s="615"/>
      <c r="G184" s="615"/>
      <c r="H184" s="615"/>
      <c r="I184" s="615"/>
      <c r="J184" s="615"/>
      <c r="K184" s="615"/>
      <c r="L184" s="616"/>
      <c r="M184" s="10"/>
    </row>
    <row r="185" spans="2:19" hidden="1" x14ac:dyDescent="0.25">
      <c r="B185" s="591" t="str">
        <f>D$30</f>
        <v>unités</v>
      </c>
      <c r="C185" s="589"/>
      <c r="D185" s="589"/>
      <c r="E185" s="140"/>
      <c r="F185" s="140"/>
      <c r="G185" s="140"/>
      <c r="H185" s="140"/>
      <c r="I185" s="140"/>
      <c r="J185" s="140"/>
      <c r="K185" s="140"/>
      <c r="L185" s="141"/>
      <c r="M185" s="10"/>
    </row>
    <row r="186" spans="2:19" hidden="1" x14ac:dyDescent="0.25">
      <c r="B186" s="591" t="str">
        <f>D$31</f>
        <v>valeur d'achat nette rendue (CAD)</v>
      </c>
      <c r="C186" s="589"/>
      <c r="D186" s="589"/>
      <c r="E186" s="140"/>
      <c r="F186" s="140"/>
      <c r="G186" s="140"/>
      <c r="H186" s="140"/>
      <c r="I186" s="140"/>
      <c r="J186" s="140"/>
      <c r="K186" s="140"/>
      <c r="L186" s="141"/>
      <c r="M186" s="10"/>
    </row>
    <row r="187" spans="2:19" hidden="1" x14ac:dyDescent="0.25">
      <c r="B187" s="591" t="str">
        <f>D$32</f>
        <v>$ / unité</v>
      </c>
      <c r="C187" s="589"/>
      <c r="D187" s="589"/>
      <c r="E187" s="159" t="str">
        <f t="shared" ref="E187:L187" si="37">IF(E185=0,"-",E186/E185)</f>
        <v>-</v>
      </c>
      <c r="F187" s="159" t="str">
        <f t="shared" si="37"/>
        <v>-</v>
      </c>
      <c r="G187" s="159" t="str">
        <f t="shared" si="37"/>
        <v>-</v>
      </c>
      <c r="H187" s="159" t="str">
        <f t="shared" si="37"/>
        <v>-</v>
      </c>
      <c r="I187" s="159" t="str">
        <f t="shared" si="37"/>
        <v>-</v>
      </c>
      <c r="J187" s="159" t="str">
        <f t="shared" si="37"/>
        <v>-</v>
      </c>
      <c r="K187" s="159" t="str">
        <f t="shared" si="37"/>
        <v>-</v>
      </c>
      <c r="L187" s="160" t="str">
        <f t="shared" si="37"/>
        <v>-</v>
      </c>
      <c r="M187" s="10"/>
    </row>
    <row r="188" spans="2:19" x14ac:dyDescent="0.25">
      <c r="B188" s="182"/>
      <c r="C188" s="183"/>
      <c r="D188" s="183"/>
      <c r="E188" s="29"/>
      <c r="F188" s="29"/>
      <c r="G188" s="29"/>
      <c r="H188" s="29"/>
      <c r="I188" s="29"/>
      <c r="J188" s="29"/>
      <c r="K188" s="29"/>
      <c r="L188" s="30"/>
      <c r="M188" s="10"/>
    </row>
    <row r="189" spans="2:19" ht="14.1" customHeight="1" x14ac:dyDescent="0.25">
      <c r="B189" s="366" t="str">
        <f>IF(Intro!$G$22="English",O189,P189)</f>
        <v>Dans le tableau ci-dessous, « Erreur » signifie que les importations totales des produits de référence de votre entreprise dépassent les importations totales de votre entreprise pour cette période. Par conséquent, veuillez modifier les données ci-dessus si nécessaire.</v>
      </c>
      <c r="C189" s="367"/>
      <c r="D189" s="367"/>
      <c r="E189" s="367"/>
      <c r="F189" s="367"/>
      <c r="G189" s="367"/>
      <c r="H189" s="367"/>
      <c r="I189" s="367"/>
      <c r="J189" s="367"/>
      <c r="K189" s="367"/>
      <c r="L189" s="368"/>
      <c r="M189" s="10"/>
      <c r="O189" s="10" t="s">
        <v>366</v>
      </c>
      <c r="P189" s="10" t="s">
        <v>367</v>
      </c>
      <c r="S189" s="39"/>
    </row>
    <row r="190" spans="2:19" x14ac:dyDescent="0.25">
      <c r="B190" s="366"/>
      <c r="C190" s="367"/>
      <c r="D190" s="367"/>
      <c r="E190" s="367"/>
      <c r="F190" s="367"/>
      <c r="G190" s="367"/>
      <c r="H190" s="367"/>
      <c r="I190" s="367"/>
      <c r="J190" s="367"/>
      <c r="K190" s="367"/>
      <c r="L190" s="368"/>
      <c r="M190" s="10"/>
      <c r="S190" s="39"/>
    </row>
    <row r="191" spans="2:19" x14ac:dyDescent="0.25">
      <c r="B191" s="182"/>
      <c r="C191" s="183"/>
      <c r="D191" s="183"/>
      <c r="E191" s="29"/>
      <c r="F191" s="29"/>
      <c r="G191" s="29"/>
      <c r="H191" s="29"/>
      <c r="I191" s="29"/>
      <c r="J191" s="29"/>
      <c r="K191" s="29"/>
      <c r="L191" s="30"/>
      <c r="M191" s="10"/>
      <c r="S191" s="39"/>
    </row>
    <row r="192" spans="2:19" x14ac:dyDescent="0.25">
      <c r="B192" s="182"/>
      <c r="C192" s="183"/>
      <c r="D192" s="35"/>
      <c r="E192" s="10"/>
      <c r="F192" s="187">
        <f>F137</f>
        <v>2024</v>
      </c>
      <c r="G192" s="187">
        <f t="shared" ref="G192" si="38">G137</f>
        <v>2025</v>
      </c>
      <c r="H192" s="29"/>
      <c r="J192" s="174"/>
      <c r="K192" s="174"/>
      <c r="L192" s="175"/>
      <c r="M192" s="10"/>
    </row>
    <row r="193" spans="1:16" x14ac:dyDescent="0.25">
      <c r="B193" s="403" t="str">
        <f>Variables!D62</f>
        <v>Vérification</v>
      </c>
      <c r="C193" s="589" t="str">
        <f>B150</f>
        <v>unités</v>
      </c>
      <c r="D193" s="589"/>
      <c r="E193" s="589"/>
      <c r="F193" s="143" t="str">
        <f>IF(SUM(E150:H150,E155:H155,E160:H160,E165:H165,E170:H170,E175:H175,E180:H180,E185:H185)&gt;H30,Variables!$D$63,Variables!$D$64)</f>
        <v>Correct</v>
      </c>
      <c r="G193" s="143" t="str">
        <f>IF(SUM(I150:L150,I155:L155,I160:L160,I165:L165,I170:L170,I175:L175,I180:L180,I185:L185)&gt;I30,Variables!$D$63,Variables!$D$64)</f>
        <v>Correct</v>
      </c>
      <c r="H193" s="29"/>
      <c r="J193" s="91"/>
      <c r="K193" s="91"/>
      <c r="L193" s="72"/>
      <c r="M193" s="10"/>
    </row>
    <row r="194" spans="1:16" x14ac:dyDescent="0.25">
      <c r="B194" s="403"/>
      <c r="C194" s="589" t="str">
        <f>B151</f>
        <v>valeur d'achat nette rendue (CAD)</v>
      </c>
      <c r="D194" s="589"/>
      <c r="E194" s="589"/>
      <c r="F194" s="143" t="str">
        <f>IF(SUM(E151:H151,E156:H156,E161:H161,E166:H166,E171:H171,E176:H176,E181:H181,E186:H186)&gt;H31,Variables!$D$63,Variables!$D$64)</f>
        <v>Correct</v>
      </c>
      <c r="G194" s="143" t="str">
        <f>IF(SUM(I151:L151,I156:L156,I161:L161,I166:L166,I171:L171,I176:L176,I181:L181,I186:L186)&gt;I31,Variables!$D$63,Variables!$D$64)</f>
        <v>Correct</v>
      </c>
      <c r="H194" s="29"/>
      <c r="J194" s="91"/>
      <c r="K194" s="91"/>
      <c r="L194" s="72"/>
      <c r="M194" s="10"/>
    </row>
    <row r="195" spans="1:16" x14ac:dyDescent="0.25">
      <c r="B195" s="73"/>
      <c r="C195" s="85"/>
      <c r="D195" s="85"/>
      <c r="E195" s="85"/>
      <c r="F195" s="85"/>
      <c r="G195" s="85"/>
      <c r="H195" s="85"/>
      <c r="I195" s="85"/>
      <c r="J195" s="85"/>
      <c r="K195" s="85"/>
      <c r="L195" s="86"/>
      <c r="M195" s="10"/>
    </row>
    <row r="196" spans="1:16" s="171" customFormat="1" x14ac:dyDescent="0.25">
      <c r="A196" s="7"/>
      <c r="B196" s="94"/>
      <c r="C196" s="94"/>
      <c r="D196" s="92"/>
      <c r="E196" s="93"/>
      <c r="F196" s="93"/>
      <c r="G196" s="93"/>
      <c r="H196" s="93"/>
      <c r="I196" s="93"/>
      <c r="J196" s="93"/>
      <c r="K196" s="93"/>
      <c r="L196" s="93"/>
      <c r="M196" s="74"/>
    </row>
    <row r="197" spans="1:16" x14ac:dyDescent="0.25">
      <c r="B197" s="369" t="str">
        <f>IF(Intro!$G$22="English",O197,P197)</f>
        <v>VENTES AU CANADA D'IMPORTATIONS DE PRODUITS DE RÉFÉRENCE</v>
      </c>
      <c r="C197" s="370"/>
      <c r="D197" s="370"/>
      <c r="E197" s="370"/>
      <c r="F197" s="370"/>
      <c r="G197" s="370"/>
      <c r="H197" s="370"/>
      <c r="I197" s="370"/>
      <c r="J197" s="370"/>
      <c r="K197" s="370"/>
      <c r="L197" s="371"/>
      <c r="M197" s="10"/>
      <c r="O197" s="106" t="s">
        <v>337</v>
      </c>
      <c r="P197" s="106" t="s">
        <v>401</v>
      </c>
    </row>
    <row r="198" spans="1:16" x14ac:dyDescent="0.25">
      <c r="B198" s="505" t="s">
        <v>17</v>
      </c>
      <c r="C198" s="506"/>
      <c r="D198" s="506"/>
      <c r="E198" s="506"/>
      <c r="F198" s="506"/>
      <c r="G198" s="506"/>
      <c r="H198" s="506"/>
      <c r="I198" s="506"/>
      <c r="J198" s="506"/>
      <c r="K198" s="506"/>
      <c r="L198" s="507"/>
      <c r="M198" s="10"/>
    </row>
    <row r="199" spans="1:16" x14ac:dyDescent="0.25">
      <c r="B199" s="16"/>
      <c r="C199" s="35"/>
      <c r="D199" s="35"/>
      <c r="E199" s="36"/>
      <c r="F199" s="36"/>
      <c r="G199" s="36"/>
      <c r="H199" s="36"/>
      <c r="I199" s="36"/>
      <c r="J199" s="36"/>
      <c r="K199" s="36"/>
      <c r="L199" s="17"/>
      <c r="M199" s="10"/>
    </row>
    <row r="200" spans="1:16" x14ac:dyDescent="0.25">
      <c r="B200" s="366" t="str">
        <f>IF(Intro!$G$22="English",O200,P200)</f>
        <v>Indiquez le volume et la valeur des ventes d'importations au Canada pour chaque produit de référence :</v>
      </c>
      <c r="C200" s="367"/>
      <c r="D200" s="367"/>
      <c r="E200" s="367"/>
      <c r="F200" s="367"/>
      <c r="G200" s="367"/>
      <c r="H200" s="367"/>
      <c r="I200" s="367"/>
      <c r="J200" s="367"/>
      <c r="K200" s="367"/>
      <c r="L200" s="368"/>
      <c r="M200" s="10"/>
      <c r="O200" s="18" t="s">
        <v>170</v>
      </c>
      <c r="P200" s="10" t="s">
        <v>400</v>
      </c>
    </row>
    <row r="201" spans="1:16" x14ac:dyDescent="0.25">
      <c r="B201" s="366" t="str">
        <f>Pro!B22</f>
        <v>Note - Ne répondez à cette question que si votre entreprise a vendu les marchandises du 1er janvier 2023 au 31 décembre 2025.</v>
      </c>
      <c r="C201" s="367"/>
      <c r="D201" s="367"/>
      <c r="E201" s="367"/>
      <c r="F201" s="367"/>
      <c r="G201" s="367"/>
      <c r="H201" s="367"/>
      <c r="I201" s="367"/>
      <c r="J201" s="367"/>
      <c r="K201" s="367"/>
      <c r="L201" s="368"/>
      <c r="M201" s="10"/>
      <c r="O201" s="18"/>
    </row>
    <row r="202" spans="1:16" x14ac:dyDescent="0.25">
      <c r="B202" s="182"/>
      <c r="C202" s="183"/>
      <c r="D202" s="35"/>
      <c r="E202" s="36"/>
      <c r="F202" s="36"/>
      <c r="G202" s="36"/>
      <c r="H202" s="36"/>
      <c r="I202" s="36"/>
      <c r="J202" s="36"/>
      <c r="K202" s="36"/>
      <c r="L202" s="17"/>
      <c r="M202" s="10"/>
      <c r="O202" s="18"/>
    </row>
    <row r="203" spans="1:16" x14ac:dyDescent="0.25">
      <c r="B203" s="617"/>
      <c r="C203" s="618"/>
      <c r="D203" s="619"/>
      <c r="E203" s="187" t="str">
        <f>E147</f>
        <v>T1 - 2024</v>
      </c>
      <c r="F203" s="187" t="str">
        <f t="shared" ref="F203:L203" si="39">F147</f>
        <v>T2 - 2024</v>
      </c>
      <c r="G203" s="187" t="str">
        <f t="shared" si="39"/>
        <v>T3 - 2024</v>
      </c>
      <c r="H203" s="187" t="str">
        <f t="shared" si="39"/>
        <v>T4 - 2024</v>
      </c>
      <c r="I203" s="187" t="str">
        <f t="shared" si="39"/>
        <v>T1 - 2025</v>
      </c>
      <c r="J203" s="187" t="str">
        <f t="shared" si="39"/>
        <v>T2 - 2025</v>
      </c>
      <c r="K203" s="187" t="str">
        <f t="shared" si="39"/>
        <v>T3 - 2025</v>
      </c>
      <c r="L203" s="188" t="str">
        <f t="shared" si="39"/>
        <v>T4 - 2025</v>
      </c>
      <c r="M203" s="10"/>
      <c r="O203" s="18"/>
    </row>
    <row r="204" spans="1:16" x14ac:dyDescent="0.25">
      <c r="B204" s="611" t="str">
        <f>B148</f>
        <v>Les carrosseries de camions réfrigérées, sans les frigorífiques ni chauffage - 10 à 18pi</v>
      </c>
      <c r="C204" s="612"/>
      <c r="D204" s="612"/>
      <c r="E204" s="612"/>
      <c r="F204" s="612"/>
      <c r="G204" s="612"/>
      <c r="H204" s="612"/>
      <c r="I204" s="612"/>
      <c r="J204" s="612"/>
      <c r="K204" s="612"/>
      <c r="L204" s="613"/>
      <c r="M204" s="10"/>
    </row>
    <row r="205" spans="1:16" x14ac:dyDescent="0.25">
      <c r="B205" s="614"/>
      <c r="C205" s="615"/>
      <c r="D205" s="615"/>
      <c r="E205" s="615"/>
      <c r="F205" s="615"/>
      <c r="G205" s="615"/>
      <c r="H205" s="615"/>
      <c r="I205" s="615"/>
      <c r="J205" s="615"/>
      <c r="K205" s="615"/>
      <c r="L205" s="616"/>
      <c r="M205" s="10"/>
    </row>
    <row r="206" spans="1:16" x14ac:dyDescent="0.25">
      <c r="B206" s="591" t="str">
        <f>D$58</f>
        <v>unités</v>
      </c>
      <c r="C206" s="589"/>
      <c r="D206" s="589"/>
      <c r="E206" s="140"/>
      <c r="F206" s="140"/>
      <c r="G206" s="140"/>
      <c r="H206" s="140"/>
      <c r="I206" s="140"/>
      <c r="J206" s="140"/>
      <c r="K206" s="140"/>
      <c r="L206" s="141"/>
      <c r="M206" s="10"/>
    </row>
    <row r="207" spans="1:16" x14ac:dyDescent="0.25">
      <c r="B207" s="591" t="str">
        <f>D$59</f>
        <v>valeur de vente nette rendue (CAD)</v>
      </c>
      <c r="C207" s="589"/>
      <c r="D207" s="589"/>
      <c r="E207" s="140"/>
      <c r="F207" s="140"/>
      <c r="G207" s="140"/>
      <c r="H207" s="140"/>
      <c r="I207" s="140"/>
      <c r="J207" s="140"/>
      <c r="K207" s="140"/>
      <c r="L207" s="141"/>
      <c r="M207" s="10"/>
    </row>
    <row r="208" spans="1:16" x14ac:dyDescent="0.25">
      <c r="B208" s="591" t="str">
        <f>D$60</f>
        <v>$ / unité</v>
      </c>
      <c r="C208" s="589"/>
      <c r="D208" s="589"/>
      <c r="E208" s="159" t="str">
        <f t="shared" ref="E208:L208" si="40">IF(E206=0,"-",E207/E206)</f>
        <v>-</v>
      </c>
      <c r="F208" s="159" t="str">
        <f t="shared" si="40"/>
        <v>-</v>
      </c>
      <c r="G208" s="159" t="str">
        <f t="shared" si="40"/>
        <v>-</v>
      </c>
      <c r="H208" s="159" t="str">
        <f t="shared" si="40"/>
        <v>-</v>
      </c>
      <c r="I208" s="159" t="str">
        <f t="shared" si="40"/>
        <v>-</v>
      </c>
      <c r="J208" s="159" t="str">
        <f t="shared" si="40"/>
        <v>-</v>
      </c>
      <c r="K208" s="159" t="str">
        <f t="shared" si="40"/>
        <v>-</v>
      </c>
      <c r="L208" s="160" t="str">
        <f t="shared" si="40"/>
        <v>-</v>
      </c>
      <c r="M208" s="10"/>
    </row>
    <row r="209" spans="2:13" x14ac:dyDescent="0.25">
      <c r="B209" s="611" t="str">
        <f>B153</f>
        <v>Les carrosseries de camions réfrigérées, sans les frigorífiques ni chauffage - 20 à 24pi</v>
      </c>
      <c r="C209" s="612"/>
      <c r="D209" s="612"/>
      <c r="E209" s="612"/>
      <c r="F209" s="612"/>
      <c r="G209" s="612"/>
      <c r="H209" s="612"/>
      <c r="I209" s="612"/>
      <c r="J209" s="612"/>
      <c r="K209" s="612"/>
      <c r="L209" s="613"/>
      <c r="M209" s="10"/>
    </row>
    <row r="210" spans="2:13" x14ac:dyDescent="0.25">
      <c r="B210" s="614"/>
      <c r="C210" s="615"/>
      <c r="D210" s="615"/>
      <c r="E210" s="615"/>
      <c r="F210" s="615"/>
      <c r="G210" s="615"/>
      <c r="H210" s="615"/>
      <c r="I210" s="615"/>
      <c r="J210" s="615"/>
      <c r="K210" s="615"/>
      <c r="L210" s="616"/>
      <c r="M210" s="10"/>
    </row>
    <row r="211" spans="2:13" x14ac:dyDescent="0.25">
      <c r="B211" s="591" t="str">
        <f>D$58</f>
        <v>unités</v>
      </c>
      <c r="C211" s="589"/>
      <c r="D211" s="589"/>
      <c r="E211" s="140"/>
      <c r="F211" s="140"/>
      <c r="G211" s="140"/>
      <c r="H211" s="140"/>
      <c r="I211" s="140"/>
      <c r="J211" s="140"/>
      <c r="K211" s="140"/>
      <c r="L211" s="141"/>
      <c r="M211" s="10"/>
    </row>
    <row r="212" spans="2:13" x14ac:dyDescent="0.25">
      <c r="B212" s="591" t="str">
        <f>D$59</f>
        <v>valeur de vente nette rendue (CAD)</v>
      </c>
      <c r="C212" s="589"/>
      <c r="D212" s="589"/>
      <c r="E212" s="140"/>
      <c r="F212" s="140"/>
      <c r="G212" s="140"/>
      <c r="H212" s="140"/>
      <c r="I212" s="140"/>
      <c r="J212" s="140"/>
      <c r="K212" s="140"/>
      <c r="L212" s="141"/>
      <c r="M212" s="10"/>
    </row>
    <row r="213" spans="2:13" x14ac:dyDescent="0.25">
      <c r="B213" s="591" t="str">
        <f>D$60</f>
        <v>$ / unité</v>
      </c>
      <c r="C213" s="589"/>
      <c r="D213" s="589"/>
      <c r="E213" s="159" t="str">
        <f>IF(E211=0,"-",E212/E211)</f>
        <v>-</v>
      </c>
      <c r="F213" s="159" t="str">
        <f t="shared" ref="F213:L213" si="41">IF(F211=0,"-",F212/F211)</f>
        <v>-</v>
      </c>
      <c r="G213" s="159" t="str">
        <f t="shared" si="41"/>
        <v>-</v>
      </c>
      <c r="H213" s="159" t="str">
        <f t="shared" si="41"/>
        <v>-</v>
      </c>
      <c r="I213" s="159" t="str">
        <f t="shared" si="41"/>
        <v>-</v>
      </c>
      <c r="J213" s="159" t="str">
        <f t="shared" si="41"/>
        <v>-</v>
      </c>
      <c r="K213" s="159" t="str">
        <f t="shared" si="41"/>
        <v>-</v>
      </c>
      <c r="L213" s="160" t="str">
        <f t="shared" si="41"/>
        <v>-</v>
      </c>
      <c r="M213" s="10"/>
    </row>
    <row r="214" spans="2:13" x14ac:dyDescent="0.25">
      <c r="B214" s="611" t="str">
        <f>B158</f>
        <v>Les carrosseries de camions réfrigérées, sans les frigorífiques ni chauffage - 26 à 30pi</v>
      </c>
      <c r="C214" s="612"/>
      <c r="D214" s="612"/>
      <c r="E214" s="612"/>
      <c r="F214" s="612"/>
      <c r="G214" s="612"/>
      <c r="H214" s="612"/>
      <c r="I214" s="612"/>
      <c r="J214" s="612"/>
      <c r="K214" s="612"/>
      <c r="L214" s="613"/>
      <c r="M214" s="10"/>
    </row>
    <row r="215" spans="2:13" x14ac:dyDescent="0.25">
      <c r="B215" s="614"/>
      <c r="C215" s="615"/>
      <c r="D215" s="615"/>
      <c r="E215" s="615"/>
      <c r="F215" s="615"/>
      <c r="G215" s="615"/>
      <c r="H215" s="615"/>
      <c r="I215" s="615"/>
      <c r="J215" s="615"/>
      <c r="K215" s="615"/>
      <c r="L215" s="616"/>
      <c r="M215" s="10"/>
    </row>
    <row r="216" spans="2:13" x14ac:dyDescent="0.25">
      <c r="B216" s="591" t="str">
        <f>D$58</f>
        <v>unités</v>
      </c>
      <c r="C216" s="589"/>
      <c r="D216" s="589"/>
      <c r="E216" s="140"/>
      <c r="F216" s="140"/>
      <c r="G216" s="140"/>
      <c r="H216" s="140"/>
      <c r="I216" s="140"/>
      <c r="J216" s="140"/>
      <c r="K216" s="140"/>
      <c r="L216" s="141"/>
      <c r="M216" s="10"/>
    </row>
    <row r="217" spans="2:13" x14ac:dyDescent="0.25">
      <c r="B217" s="591" t="str">
        <f>D$59</f>
        <v>valeur de vente nette rendue (CAD)</v>
      </c>
      <c r="C217" s="589"/>
      <c r="D217" s="589"/>
      <c r="E217" s="140"/>
      <c r="F217" s="140"/>
      <c r="G217" s="140"/>
      <c r="H217" s="140"/>
      <c r="I217" s="140"/>
      <c r="J217" s="140"/>
      <c r="K217" s="140"/>
      <c r="L217" s="141"/>
      <c r="M217" s="10"/>
    </row>
    <row r="218" spans="2:13" x14ac:dyDescent="0.25">
      <c r="B218" s="591" t="str">
        <f>D$60</f>
        <v>$ / unité</v>
      </c>
      <c r="C218" s="589"/>
      <c r="D218" s="589"/>
      <c r="E218" s="159" t="str">
        <f>IF(E216=0,"-",E217/E216)</f>
        <v>-</v>
      </c>
      <c r="F218" s="159" t="str">
        <f t="shared" ref="F218:L218" si="42">IF(F216=0,"-",F217/F216)</f>
        <v>-</v>
      </c>
      <c r="G218" s="159" t="str">
        <f t="shared" si="42"/>
        <v>-</v>
      </c>
      <c r="H218" s="159" t="str">
        <f t="shared" si="42"/>
        <v>-</v>
      </c>
      <c r="I218" s="159" t="str">
        <f t="shared" si="42"/>
        <v>-</v>
      </c>
      <c r="J218" s="159" t="str">
        <f t="shared" si="42"/>
        <v>-</v>
      </c>
      <c r="K218" s="159" t="str">
        <f t="shared" si="42"/>
        <v>-</v>
      </c>
      <c r="L218" s="160" t="str">
        <f t="shared" si="42"/>
        <v>-</v>
      </c>
      <c r="M218" s="10"/>
    </row>
    <row r="219" spans="2:13" x14ac:dyDescent="0.25">
      <c r="B219" s="611" t="str">
        <f>B163</f>
        <v>Les carrosseries des fourgons secs, sans les frigorífiques ni chauffage - 10 à 18pi</v>
      </c>
      <c r="C219" s="612"/>
      <c r="D219" s="612"/>
      <c r="E219" s="612"/>
      <c r="F219" s="612"/>
      <c r="G219" s="612"/>
      <c r="H219" s="612"/>
      <c r="I219" s="612"/>
      <c r="J219" s="612"/>
      <c r="K219" s="612"/>
      <c r="L219" s="613"/>
      <c r="M219" s="10"/>
    </row>
    <row r="220" spans="2:13" x14ac:dyDescent="0.25">
      <c r="B220" s="614"/>
      <c r="C220" s="615"/>
      <c r="D220" s="615"/>
      <c r="E220" s="615"/>
      <c r="F220" s="615"/>
      <c r="G220" s="615"/>
      <c r="H220" s="615"/>
      <c r="I220" s="615"/>
      <c r="J220" s="615"/>
      <c r="K220" s="615"/>
      <c r="L220" s="616"/>
      <c r="M220" s="10"/>
    </row>
    <row r="221" spans="2:13" x14ac:dyDescent="0.25">
      <c r="B221" s="591" t="str">
        <f>D$58</f>
        <v>unités</v>
      </c>
      <c r="C221" s="589"/>
      <c r="D221" s="589"/>
      <c r="E221" s="140"/>
      <c r="F221" s="140"/>
      <c r="G221" s="140"/>
      <c r="H221" s="140"/>
      <c r="I221" s="140"/>
      <c r="J221" s="140"/>
      <c r="K221" s="140"/>
      <c r="L221" s="141"/>
      <c r="M221" s="10"/>
    </row>
    <row r="222" spans="2:13" x14ac:dyDescent="0.25">
      <c r="B222" s="591" t="str">
        <f>D$59</f>
        <v>valeur de vente nette rendue (CAD)</v>
      </c>
      <c r="C222" s="589"/>
      <c r="D222" s="589"/>
      <c r="E222" s="140"/>
      <c r="F222" s="140"/>
      <c r="G222" s="140"/>
      <c r="H222" s="140"/>
      <c r="I222" s="140"/>
      <c r="J222" s="140"/>
      <c r="K222" s="140"/>
      <c r="L222" s="141"/>
      <c r="M222" s="10"/>
    </row>
    <row r="223" spans="2:13" x14ac:dyDescent="0.25">
      <c r="B223" s="591" t="str">
        <f>D$60</f>
        <v>$ / unité</v>
      </c>
      <c r="C223" s="589"/>
      <c r="D223" s="589"/>
      <c r="E223" s="159" t="str">
        <f>IF(E221=0,"-",E222/E221)</f>
        <v>-</v>
      </c>
      <c r="F223" s="159" t="str">
        <f t="shared" ref="F223:L223" si="43">IF(F221=0,"-",F222/F221)</f>
        <v>-</v>
      </c>
      <c r="G223" s="159" t="str">
        <f t="shared" si="43"/>
        <v>-</v>
      </c>
      <c r="H223" s="159" t="str">
        <f t="shared" si="43"/>
        <v>-</v>
      </c>
      <c r="I223" s="159" t="str">
        <f t="shared" si="43"/>
        <v>-</v>
      </c>
      <c r="J223" s="159" t="str">
        <f t="shared" si="43"/>
        <v>-</v>
      </c>
      <c r="K223" s="159" t="str">
        <f t="shared" si="43"/>
        <v>-</v>
      </c>
      <c r="L223" s="160" t="str">
        <f t="shared" si="43"/>
        <v>-</v>
      </c>
      <c r="M223" s="10"/>
    </row>
    <row r="224" spans="2:13" x14ac:dyDescent="0.25">
      <c r="B224" s="611" t="str">
        <f>B168</f>
        <v>Les carrosseries des fourgons secs, sans les frigorífiques ni chauffage - 20 à 24pi</v>
      </c>
      <c r="C224" s="612"/>
      <c r="D224" s="612"/>
      <c r="E224" s="612"/>
      <c r="F224" s="612"/>
      <c r="G224" s="612"/>
      <c r="H224" s="612"/>
      <c r="I224" s="612"/>
      <c r="J224" s="612"/>
      <c r="K224" s="612"/>
      <c r="L224" s="613"/>
      <c r="M224" s="10"/>
    </row>
    <row r="225" spans="2:13" x14ac:dyDescent="0.25">
      <c r="B225" s="614"/>
      <c r="C225" s="615"/>
      <c r="D225" s="615"/>
      <c r="E225" s="615"/>
      <c r="F225" s="615"/>
      <c r="G225" s="615"/>
      <c r="H225" s="615"/>
      <c r="I225" s="615"/>
      <c r="J225" s="615"/>
      <c r="K225" s="615"/>
      <c r="L225" s="616"/>
      <c r="M225" s="10"/>
    </row>
    <row r="226" spans="2:13" x14ac:dyDescent="0.25">
      <c r="B226" s="591" t="str">
        <f>D$58</f>
        <v>unités</v>
      </c>
      <c r="C226" s="589"/>
      <c r="D226" s="589"/>
      <c r="E226" s="140"/>
      <c r="F226" s="140"/>
      <c r="G226" s="140"/>
      <c r="H226" s="140"/>
      <c r="I226" s="140"/>
      <c r="J226" s="140"/>
      <c r="K226" s="140"/>
      <c r="L226" s="141"/>
      <c r="M226" s="10"/>
    </row>
    <row r="227" spans="2:13" x14ac:dyDescent="0.25">
      <c r="B227" s="591" t="str">
        <f>D$59</f>
        <v>valeur de vente nette rendue (CAD)</v>
      </c>
      <c r="C227" s="589"/>
      <c r="D227" s="589"/>
      <c r="E227" s="140"/>
      <c r="F227" s="140"/>
      <c r="G227" s="140"/>
      <c r="H227" s="140"/>
      <c r="I227" s="140"/>
      <c r="J227" s="140"/>
      <c r="K227" s="140"/>
      <c r="L227" s="141"/>
      <c r="M227" s="10"/>
    </row>
    <row r="228" spans="2:13" x14ac:dyDescent="0.25">
      <c r="B228" s="591" t="str">
        <f>D$60</f>
        <v>$ / unité</v>
      </c>
      <c r="C228" s="589"/>
      <c r="D228" s="589"/>
      <c r="E228" s="159" t="str">
        <f>IF(E226=0,"-",E227/E226)</f>
        <v>-</v>
      </c>
      <c r="F228" s="159" t="str">
        <f t="shared" ref="F228:L228" si="44">IF(F226=0,"-",F227/F226)</f>
        <v>-</v>
      </c>
      <c r="G228" s="159" t="str">
        <f t="shared" si="44"/>
        <v>-</v>
      </c>
      <c r="H228" s="159" t="str">
        <f t="shared" si="44"/>
        <v>-</v>
      </c>
      <c r="I228" s="159" t="str">
        <f t="shared" si="44"/>
        <v>-</v>
      </c>
      <c r="J228" s="159" t="str">
        <f t="shared" si="44"/>
        <v>-</v>
      </c>
      <c r="K228" s="159" t="str">
        <f t="shared" si="44"/>
        <v>-</v>
      </c>
      <c r="L228" s="160" t="str">
        <f t="shared" si="44"/>
        <v>-</v>
      </c>
      <c r="M228" s="10"/>
    </row>
    <row r="229" spans="2:13" x14ac:dyDescent="0.25">
      <c r="B229" s="611" t="str">
        <f>B173</f>
        <v>Les carrosseries des fourgons secs, sans les frigorífiques ni chauffage - 26 à 30pi</v>
      </c>
      <c r="C229" s="612"/>
      <c r="D229" s="612"/>
      <c r="E229" s="612"/>
      <c r="F229" s="612"/>
      <c r="G229" s="612"/>
      <c r="H229" s="612"/>
      <c r="I229" s="612"/>
      <c r="J229" s="612"/>
      <c r="K229" s="612"/>
      <c r="L229" s="613"/>
      <c r="M229" s="10"/>
    </row>
    <row r="230" spans="2:13" x14ac:dyDescent="0.25">
      <c r="B230" s="614"/>
      <c r="C230" s="615"/>
      <c r="D230" s="615"/>
      <c r="E230" s="615"/>
      <c r="F230" s="615"/>
      <c r="G230" s="615"/>
      <c r="H230" s="615"/>
      <c r="I230" s="615"/>
      <c r="J230" s="615"/>
      <c r="K230" s="615"/>
      <c r="L230" s="616"/>
      <c r="M230" s="10"/>
    </row>
    <row r="231" spans="2:13" x14ac:dyDescent="0.25">
      <c r="B231" s="591" t="str">
        <f>D$58</f>
        <v>unités</v>
      </c>
      <c r="C231" s="589"/>
      <c r="D231" s="589"/>
      <c r="E231" s="140"/>
      <c r="F231" s="140"/>
      <c r="G231" s="140"/>
      <c r="H231" s="140"/>
      <c r="I231" s="140"/>
      <c r="J231" s="140"/>
      <c r="K231" s="140"/>
      <c r="L231" s="141"/>
      <c r="M231" s="10"/>
    </row>
    <row r="232" spans="2:13" x14ac:dyDescent="0.25">
      <c r="B232" s="591" t="str">
        <f>D$59</f>
        <v>valeur de vente nette rendue (CAD)</v>
      </c>
      <c r="C232" s="589"/>
      <c r="D232" s="589"/>
      <c r="E232" s="140"/>
      <c r="F232" s="140"/>
      <c r="G232" s="140"/>
      <c r="H232" s="140"/>
      <c r="I232" s="140"/>
      <c r="J232" s="140"/>
      <c r="K232" s="140"/>
      <c r="L232" s="141"/>
      <c r="M232" s="10"/>
    </row>
    <row r="233" spans="2:13" x14ac:dyDescent="0.25">
      <c r="B233" s="591" t="str">
        <f>D$60</f>
        <v>$ / unité</v>
      </c>
      <c r="C233" s="589"/>
      <c r="D233" s="589"/>
      <c r="E233" s="159" t="str">
        <f>IF(E231=0,"-",E232/E231)</f>
        <v>-</v>
      </c>
      <c r="F233" s="159" t="str">
        <f t="shared" ref="F233:L233" si="45">IF(F231=0,"-",F232/F231)</f>
        <v>-</v>
      </c>
      <c r="G233" s="159" t="str">
        <f t="shared" si="45"/>
        <v>-</v>
      </c>
      <c r="H233" s="159" t="str">
        <f t="shared" si="45"/>
        <v>-</v>
      </c>
      <c r="I233" s="159" t="str">
        <f t="shared" si="45"/>
        <v>-</v>
      </c>
      <c r="J233" s="159" t="str">
        <f t="shared" si="45"/>
        <v>-</v>
      </c>
      <c r="K233" s="159" t="str">
        <f t="shared" si="45"/>
        <v>-</v>
      </c>
      <c r="L233" s="160" t="str">
        <f t="shared" si="45"/>
        <v>-</v>
      </c>
      <c r="M233" s="10"/>
    </row>
    <row r="234" spans="2:13" hidden="1" x14ac:dyDescent="0.25">
      <c r="B234" s="611" t="str">
        <f>B178</f>
        <v>BMP7</v>
      </c>
      <c r="C234" s="612"/>
      <c r="D234" s="612"/>
      <c r="E234" s="612"/>
      <c r="F234" s="612"/>
      <c r="G234" s="612"/>
      <c r="H234" s="612"/>
      <c r="I234" s="612"/>
      <c r="J234" s="612"/>
      <c r="K234" s="612"/>
      <c r="L234" s="613"/>
      <c r="M234" s="10"/>
    </row>
    <row r="235" spans="2:13" hidden="1" x14ac:dyDescent="0.25">
      <c r="B235" s="614"/>
      <c r="C235" s="615"/>
      <c r="D235" s="615"/>
      <c r="E235" s="615"/>
      <c r="F235" s="615"/>
      <c r="G235" s="615"/>
      <c r="H235" s="615"/>
      <c r="I235" s="615"/>
      <c r="J235" s="615"/>
      <c r="K235" s="615"/>
      <c r="L235" s="616"/>
      <c r="M235" s="10"/>
    </row>
    <row r="236" spans="2:13" hidden="1" x14ac:dyDescent="0.25">
      <c r="B236" s="591" t="str">
        <f>D$58</f>
        <v>unités</v>
      </c>
      <c r="C236" s="589"/>
      <c r="D236" s="589"/>
      <c r="E236" s="140"/>
      <c r="F236" s="140"/>
      <c r="G236" s="140"/>
      <c r="H236" s="140"/>
      <c r="I236" s="140"/>
      <c r="J236" s="140"/>
      <c r="K236" s="140"/>
      <c r="L236" s="141"/>
      <c r="M236" s="10"/>
    </row>
    <row r="237" spans="2:13" hidden="1" x14ac:dyDescent="0.25">
      <c r="B237" s="591" t="str">
        <f>D$59</f>
        <v>valeur de vente nette rendue (CAD)</v>
      </c>
      <c r="C237" s="589"/>
      <c r="D237" s="589"/>
      <c r="E237" s="140"/>
      <c r="F237" s="140"/>
      <c r="G237" s="140"/>
      <c r="H237" s="140"/>
      <c r="I237" s="140"/>
      <c r="J237" s="140"/>
      <c r="K237" s="140"/>
      <c r="L237" s="141"/>
      <c r="M237" s="10"/>
    </row>
    <row r="238" spans="2:13" hidden="1" x14ac:dyDescent="0.25">
      <c r="B238" s="591" t="str">
        <f>D$60</f>
        <v>$ / unité</v>
      </c>
      <c r="C238" s="589"/>
      <c r="D238" s="589"/>
      <c r="E238" s="159" t="str">
        <f>IF(E236=0,"-",E237/E236)</f>
        <v>-</v>
      </c>
      <c r="F238" s="159" t="str">
        <f t="shared" ref="F238:L238" si="46">IF(F236=0,"-",F237/F236)</f>
        <v>-</v>
      </c>
      <c r="G238" s="159" t="str">
        <f t="shared" si="46"/>
        <v>-</v>
      </c>
      <c r="H238" s="159" t="str">
        <f t="shared" si="46"/>
        <v>-</v>
      </c>
      <c r="I238" s="159" t="str">
        <f t="shared" si="46"/>
        <v>-</v>
      </c>
      <c r="J238" s="159" t="str">
        <f t="shared" si="46"/>
        <v>-</v>
      </c>
      <c r="K238" s="159" t="str">
        <f t="shared" si="46"/>
        <v>-</v>
      </c>
      <c r="L238" s="160" t="str">
        <f t="shared" si="46"/>
        <v>-</v>
      </c>
      <c r="M238" s="10"/>
    </row>
    <row r="239" spans="2:13" hidden="1" x14ac:dyDescent="0.25">
      <c r="B239" s="611" t="str">
        <f>B183</f>
        <v>BMP8</v>
      </c>
      <c r="C239" s="612"/>
      <c r="D239" s="612"/>
      <c r="E239" s="612"/>
      <c r="F239" s="612"/>
      <c r="G239" s="612"/>
      <c r="H239" s="612"/>
      <c r="I239" s="612"/>
      <c r="J239" s="612"/>
      <c r="K239" s="612"/>
      <c r="L239" s="613"/>
      <c r="M239" s="10"/>
    </row>
    <row r="240" spans="2:13" hidden="1" x14ac:dyDescent="0.25">
      <c r="B240" s="614"/>
      <c r="C240" s="615"/>
      <c r="D240" s="615"/>
      <c r="E240" s="615"/>
      <c r="F240" s="615"/>
      <c r="G240" s="615"/>
      <c r="H240" s="615"/>
      <c r="I240" s="615"/>
      <c r="J240" s="615"/>
      <c r="K240" s="615"/>
      <c r="L240" s="616"/>
      <c r="M240" s="10"/>
    </row>
    <row r="241" spans="1:19" hidden="1" x14ac:dyDescent="0.25">
      <c r="B241" s="591" t="str">
        <f>D$58</f>
        <v>unités</v>
      </c>
      <c r="C241" s="589"/>
      <c r="D241" s="589"/>
      <c r="E241" s="140"/>
      <c r="F241" s="140"/>
      <c r="G241" s="140"/>
      <c r="H241" s="140"/>
      <c r="I241" s="140"/>
      <c r="J241" s="140"/>
      <c r="K241" s="140"/>
      <c r="L241" s="141"/>
      <c r="M241" s="10"/>
    </row>
    <row r="242" spans="1:19" hidden="1" x14ac:dyDescent="0.25">
      <c r="B242" s="591" t="str">
        <f>D$59</f>
        <v>valeur de vente nette rendue (CAD)</v>
      </c>
      <c r="C242" s="589"/>
      <c r="D242" s="589"/>
      <c r="E242" s="140"/>
      <c r="F242" s="140"/>
      <c r="G242" s="140"/>
      <c r="H242" s="140"/>
      <c r="I242" s="140"/>
      <c r="J242" s="140"/>
      <c r="K242" s="140"/>
      <c r="L242" s="141"/>
      <c r="M242" s="10"/>
    </row>
    <row r="243" spans="1:19" hidden="1" x14ac:dyDescent="0.25">
      <c r="B243" s="591" t="str">
        <f>D$60</f>
        <v>$ / unité</v>
      </c>
      <c r="C243" s="589"/>
      <c r="D243" s="589"/>
      <c r="E243" s="159" t="str">
        <f>IF(E241=0,"-",E242/E241)</f>
        <v>-</v>
      </c>
      <c r="F243" s="159" t="str">
        <f t="shared" ref="F243:L243" si="47">IF(F241=0,"-",F242/F241)</f>
        <v>-</v>
      </c>
      <c r="G243" s="159" t="str">
        <f t="shared" si="47"/>
        <v>-</v>
      </c>
      <c r="H243" s="159" t="str">
        <f t="shared" si="47"/>
        <v>-</v>
      </c>
      <c r="I243" s="159" t="str">
        <f t="shared" si="47"/>
        <v>-</v>
      </c>
      <c r="J243" s="159" t="str">
        <f t="shared" si="47"/>
        <v>-</v>
      </c>
      <c r="K243" s="159" t="str">
        <f t="shared" si="47"/>
        <v>-</v>
      </c>
      <c r="L243" s="160" t="str">
        <f t="shared" si="47"/>
        <v>-</v>
      </c>
      <c r="M243" s="10"/>
    </row>
    <row r="244" spans="1:19" x14ac:dyDescent="0.25">
      <c r="B244" s="182"/>
      <c r="C244" s="183"/>
      <c r="D244" s="183"/>
      <c r="E244" s="29"/>
      <c r="F244" s="29"/>
      <c r="G244" s="29"/>
      <c r="H244" s="29"/>
      <c r="I244" s="29"/>
      <c r="J244" s="29"/>
      <c r="K244" s="29"/>
      <c r="L244" s="30"/>
      <c r="M244" s="10"/>
    </row>
    <row r="245" spans="1:19" ht="14.1" customHeight="1" x14ac:dyDescent="0.25">
      <c r="B245" s="366" t="str">
        <f>IF(Intro!$G$22="English",O245,P245)</f>
        <v>Dans le tableau ci-dessous, « Erreur » signifie que les ventes totales des produits de référence de votre entreprise dépassent les ventes totales d'importations de votre entreprise pour cette période. Par conséquent, veuillez modifier les données ci-dessus si nécessaire.</v>
      </c>
      <c r="C245" s="367"/>
      <c r="D245" s="367"/>
      <c r="E245" s="367"/>
      <c r="F245" s="367"/>
      <c r="G245" s="367"/>
      <c r="H245" s="367"/>
      <c r="I245" s="367"/>
      <c r="J245" s="367"/>
      <c r="K245" s="367"/>
      <c r="L245" s="368"/>
      <c r="M245" s="10"/>
      <c r="O245" s="10" t="s">
        <v>368</v>
      </c>
      <c r="P245" s="10" t="s">
        <v>402</v>
      </c>
      <c r="S245" s="39"/>
    </row>
    <row r="246" spans="1:19" x14ac:dyDescent="0.25">
      <c r="B246" s="366"/>
      <c r="C246" s="367"/>
      <c r="D246" s="367"/>
      <c r="E246" s="367"/>
      <c r="F246" s="367"/>
      <c r="G246" s="367"/>
      <c r="H246" s="367"/>
      <c r="I246" s="367"/>
      <c r="J246" s="367"/>
      <c r="K246" s="367"/>
      <c r="L246" s="368"/>
      <c r="M246" s="10"/>
      <c r="S246" s="39"/>
    </row>
    <row r="247" spans="1:19" x14ac:dyDescent="0.25">
      <c r="B247" s="182"/>
      <c r="C247" s="183"/>
      <c r="D247" s="183"/>
      <c r="E247" s="29"/>
      <c r="F247" s="29"/>
      <c r="G247" s="29"/>
      <c r="H247" s="29"/>
      <c r="I247" s="29"/>
      <c r="J247" s="29"/>
      <c r="K247" s="29"/>
      <c r="L247" s="30"/>
      <c r="M247" s="10"/>
      <c r="S247" s="39"/>
    </row>
    <row r="248" spans="1:19" x14ac:dyDescent="0.25">
      <c r="B248" s="182"/>
      <c r="C248" s="183"/>
      <c r="D248" s="35"/>
      <c r="E248" s="10"/>
      <c r="F248" s="187">
        <f>F192</f>
        <v>2024</v>
      </c>
      <c r="G248" s="187">
        <f>G192</f>
        <v>2025</v>
      </c>
      <c r="H248" s="29"/>
      <c r="J248" s="174"/>
      <c r="K248" s="174"/>
      <c r="L248" s="175"/>
      <c r="M248" s="10"/>
      <c r="O248" s="18"/>
    </row>
    <row r="249" spans="1:19" x14ac:dyDescent="0.25">
      <c r="B249" s="403" t="str">
        <f>Variables!D62</f>
        <v>Vérification</v>
      </c>
      <c r="C249" s="590" t="str">
        <f>B206</f>
        <v>unités</v>
      </c>
      <c r="D249" s="590"/>
      <c r="E249" s="590"/>
      <c r="F249" s="143" t="str">
        <f>IF(SUM(E206:H206,E211:H211,E216:H216,E221:H221,E226:H226,E231:H231,E236:H236,E241:H241)&gt;H101,Variables!$D$63,Variables!$D$64)</f>
        <v>Correct</v>
      </c>
      <c r="G249" s="143" t="str">
        <f>IF(SUM(I206:L206,I211:L211,I216:L216,I221:L221,I226:L226,I231:L231,I236:L236,I241:L241)&gt;I101,Variables!$D$63,Variables!$D$64)</f>
        <v>Correct</v>
      </c>
      <c r="H249" s="29"/>
      <c r="J249" s="91"/>
      <c r="K249" s="91"/>
      <c r="L249" s="72"/>
      <c r="M249" s="10"/>
    </row>
    <row r="250" spans="1:19" x14ac:dyDescent="0.25">
      <c r="B250" s="403"/>
      <c r="C250" s="590" t="str">
        <f>B207</f>
        <v>valeur de vente nette rendue (CAD)</v>
      </c>
      <c r="D250" s="590"/>
      <c r="E250" s="590"/>
      <c r="F250" s="143" t="str">
        <f>IF(SUM(E207:H207,E212:H212,E217:H217,E222:H222,E227:H227,E232:H232,E237:H237,E242:H242)&gt;H102,Variables!$D$63,Variables!$D$64)</f>
        <v>Correct</v>
      </c>
      <c r="G250" s="143" t="str">
        <f>IF(SUM(I207:L207,I212:L212,I217:L217,I222:L222,I227:L227,I232:L232,I237:L237,I242:L242)&gt;I102,Variables!$D$63,Variables!$D$64)</f>
        <v>Correct</v>
      </c>
      <c r="H250" s="29"/>
      <c r="J250" s="91"/>
      <c r="K250" s="91"/>
      <c r="L250" s="72"/>
      <c r="M250" s="10"/>
    </row>
    <row r="251" spans="1:19" x14ac:dyDescent="0.25">
      <c r="B251" s="73"/>
      <c r="C251" s="85"/>
      <c r="D251" s="85"/>
      <c r="E251" s="85"/>
      <c r="F251" s="85"/>
      <c r="G251" s="85"/>
      <c r="H251" s="85"/>
      <c r="I251" s="85"/>
      <c r="J251" s="85"/>
      <c r="K251" s="85"/>
      <c r="L251" s="86"/>
      <c r="M251" s="10"/>
    </row>
    <row r="252" spans="1:19" s="45" customFormat="1" x14ac:dyDescent="0.25">
      <c r="A252" s="95"/>
      <c r="B252" s="4"/>
      <c r="C252" s="4"/>
      <c r="D252" s="78"/>
      <c r="E252" s="78"/>
      <c r="F252" s="78"/>
      <c r="G252" s="78"/>
      <c r="H252" s="78"/>
      <c r="I252" s="78"/>
      <c r="J252" s="78"/>
      <c r="K252" s="78"/>
      <c r="L252" s="78"/>
      <c r="N252" s="79"/>
    </row>
    <row r="253" spans="1:19" x14ac:dyDescent="0.25">
      <c r="B253" s="369" t="str">
        <f>IF(Intro!$G$22="English",O253,P253)</f>
        <v>DONNÉES SUR LES IMPORTATIONS POUR LA PÉRIODE D'ENQUÊTE ANTIDUMPING DE L'ASFC</v>
      </c>
      <c r="C253" s="370"/>
      <c r="D253" s="370"/>
      <c r="E253" s="370"/>
      <c r="F253" s="370"/>
      <c r="G253" s="370"/>
      <c r="H253" s="370"/>
      <c r="I253" s="370"/>
      <c r="J253" s="370"/>
      <c r="K253" s="370"/>
      <c r="L253" s="371"/>
      <c r="M253" s="10"/>
      <c r="O253" s="106" t="s">
        <v>338</v>
      </c>
      <c r="P253" s="106" t="s">
        <v>339</v>
      </c>
    </row>
    <row r="254" spans="1:19" s="171" customFormat="1" x14ac:dyDescent="0.25">
      <c r="A254" s="7"/>
      <c r="B254" s="505" t="s">
        <v>18</v>
      </c>
      <c r="C254" s="506"/>
      <c r="D254" s="506"/>
      <c r="E254" s="506"/>
      <c r="F254" s="506"/>
      <c r="G254" s="506"/>
      <c r="H254" s="506"/>
      <c r="I254" s="506"/>
      <c r="J254" s="506"/>
      <c r="K254" s="506"/>
      <c r="L254" s="507"/>
      <c r="M254" s="74"/>
      <c r="O254" s="10"/>
    </row>
    <row r="255" spans="1:19" x14ac:dyDescent="0.25">
      <c r="B255" s="16"/>
      <c r="C255" s="35"/>
      <c r="D255" s="35"/>
      <c r="E255" s="36"/>
      <c r="F255" s="36"/>
      <c r="G255" s="36"/>
      <c r="H255" s="36"/>
      <c r="I255" s="36"/>
      <c r="J255" s="36"/>
      <c r="K255" s="36"/>
      <c r="L255" s="17"/>
      <c r="M255" s="10"/>
    </row>
    <row r="256" spans="1:19" x14ac:dyDescent="0.25">
      <c r="B256" s="366" t="str">
        <f>IF(Intro!$G$22="English",O256,P256)</f>
        <v>Indiquez le volume et la valeur des importations pendant la période d'enquête de dumping de l'ASFC :</v>
      </c>
      <c r="C256" s="367"/>
      <c r="D256" s="367"/>
      <c r="E256" s="367"/>
      <c r="F256" s="367"/>
      <c r="G256" s="367"/>
      <c r="H256" s="367"/>
      <c r="I256" s="367"/>
      <c r="J256" s="367"/>
      <c r="K256" s="367"/>
      <c r="L256" s="368"/>
      <c r="M256" s="10"/>
      <c r="O256" s="18" t="s">
        <v>198</v>
      </c>
      <c r="P256" s="10" t="s">
        <v>199</v>
      </c>
    </row>
    <row r="257" spans="1:16" x14ac:dyDescent="0.25">
      <c r="B257" s="182"/>
      <c r="C257" s="183"/>
      <c r="D257" s="35"/>
      <c r="E257" s="36"/>
      <c r="F257" s="36"/>
      <c r="G257" s="36"/>
      <c r="H257" s="36"/>
      <c r="I257" s="36"/>
      <c r="J257" s="36"/>
      <c r="K257" s="36"/>
      <c r="L257" s="17"/>
      <c r="M257" s="10"/>
      <c r="O257" s="18"/>
    </row>
    <row r="258" spans="1:16" x14ac:dyDescent="0.25">
      <c r="B258" s="49"/>
      <c r="C258" s="46"/>
      <c r="D258" s="35"/>
      <c r="E258" s="10"/>
      <c r="F258" s="540" t="str">
        <f>IF(Intro!$G$22="English",Variables!B39,Variables!C39)</f>
        <v>juillet 2024 - juin 2025</v>
      </c>
      <c r="G258" s="542"/>
      <c r="H258" s="91"/>
      <c r="I258" s="91"/>
      <c r="J258" s="91"/>
      <c r="K258" s="91"/>
      <c r="L258" s="72"/>
      <c r="M258" s="10"/>
      <c r="O258" s="48"/>
      <c r="P258" s="48"/>
    </row>
    <row r="259" spans="1:16" x14ac:dyDescent="0.25">
      <c r="B259" s="49"/>
      <c r="C259" s="46"/>
      <c r="D259" s="35"/>
      <c r="E259" s="10"/>
      <c r="F259" s="540"/>
      <c r="G259" s="542"/>
      <c r="H259" s="91"/>
      <c r="I259" s="91"/>
      <c r="J259" s="91"/>
      <c r="K259" s="91"/>
      <c r="L259" s="72"/>
      <c r="M259" s="10"/>
      <c r="O259" s="48"/>
      <c r="P259" s="48"/>
    </row>
    <row r="260" spans="1:16" x14ac:dyDescent="0.25">
      <c r="B260" s="403" t="str">
        <f>IF(Intro!$G$22="English",O260,P260)</f>
        <v>Importations</v>
      </c>
      <c r="C260" s="589" t="str">
        <f>D30</f>
        <v>unités</v>
      </c>
      <c r="D260" s="589"/>
      <c r="E260" s="589"/>
      <c r="F260" s="585"/>
      <c r="G260" s="586"/>
      <c r="H260" s="91"/>
      <c r="I260" s="91"/>
      <c r="J260" s="91"/>
      <c r="K260" s="91"/>
      <c r="L260" s="72"/>
      <c r="M260" s="10"/>
      <c r="O260" s="10" t="s">
        <v>89</v>
      </c>
      <c r="P260" s="10" t="s">
        <v>169</v>
      </c>
    </row>
    <row r="261" spans="1:16" x14ac:dyDescent="0.25">
      <c r="B261" s="403"/>
      <c r="C261" s="589" t="str">
        <f>D31</f>
        <v>valeur d'achat nette rendue (CAD)</v>
      </c>
      <c r="D261" s="589"/>
      <c r="E261" s="589"/>
      <c r="F261" s="585"/>
      <c r="G261" s="586"/>
      <c r="H261" s="91"/>
      <c r="I261" s="91"/>
      <c r="J261" s="91"/>
      <c r="K261" s="91"/>
      <c r="L261" s="72"/>
      <c r="M261" s="10"/>
    </row>
    <row r="262" spans="1:16" x14ac:dyDescent="0.25">
      <c r="B262" s="403"/>
      <c r="C262" s="589" t="str">
        <f>D32</f>
        <v>$ / unité</v>
      </c>
      <c r="D262" s="589"/>
      <c r="E262" s="589"/>
      <c r="F262" s="587" t="str">
        <f>IF(F260=0,"-",F261/F260)</f>
        <v>-</v>
      </c>
      <c r="G262" s="588"/>
      <c r="H262" s="91"/>
      <c r="I262" s="91"/>
      <c r="J262" s="91"/>
      <c r="K262" s="91"/>
      <c r="L262" s="72"/>
      <c r="M262" s="10"/>
    </row>
    <row r="263" spans="1:16" x14ac:dyDescent="0.25">
      <c r="B263" s="47"/>
      <c r="C263" s="115"/>
      <c r="D263" s="115"/>
      <c r="E263" s="34"/>
      <c r="F263" s="34"/>
      <c r="G263" s="34"/>
      <c r="H263" s="34"/>
      <c r="I263" s="34"/>
      <c r="J263" s="34"/>
      <c r="K263" s="34"/>
      <c r="L263" s="38"/>
      <c r="M263" s="10"/>
    </row>
    <row r="264" spans="1:16" s="45" customFormat="1" x14ac:dyDescent="0.25">
      <c r="A264" s="95"/>
      <c r="B264" s="4"/>
      <c r="C264" s="4"/>
      <c r="D264" s="78"/>
      <c r="E264" s="78"/>
      <c r="F264" s="78"/>
      <c r="G264" s="78"/>
      <c r="H264" s="78"/>
      <c r="I264" s="78"/>
      <c r="J264" s="78"/>
      <c r="K264" s="78"/>
      <c r="L264" s="78"/>
      <c r="N264" s="79"/>
    </row>
    <row r="265" spans="1:16" x14ac:dyDescent="0.25">
      <c r="B265" s="369" t="str">
        <f>UPPER(IF(Intro!$G$22="English",O265,P265))</f>
        <v>DONNÉES SUR LES IMPORTATIONS POUR L'ANALYSE DES IMPORTATIONS MASSIVES</v>
      </c>
      <c r="C265" s="370"/>
      <c r="D265" s="370"/>
      <c r="E265" s="370"/>
      <c r="F265" s="370"/>
      <c r="G265" s="370"/>
      <c r="H265" s="370"/>
      <c r="I265" s="370"/>
      <c r="J265" s="370"/>
      <c r="K265" s="370"/>
      <c r="L265" s="371"/>
      <c r="M265" s="10"/>
      <c r="O265" s="106" t="s">
        <v>340</v>
      </c>
      <c r="P265" s="106" t="s">
        <v>403</v>
      </c>
    </row>
    <row r="266" spans="1:16" s="171" customFormat="1" x14ac:dyDescent="0.25">
      <c r="A266" s="7"/>
      <c r="B266" s="505" t="s">
        <v>19</v>
      </c>
      <c r="C266" s="506"/>
      <c r="D266" s="506"/>
      <c r="E266" s="506"/>
      <c r="F266" s="506"/>
      <c r="G266" s="506"/>
      <c r="H266" s="506"/>
      <c r="I266" s="506"/>
      <c r="J266" s="506"/>
      <c r="K266" s="506"/>
      <c r="L266" s="507"/>
      <c r="M266" s="74"/>
      <c r="O266" s="10"/>
    </row>
    <row r="267" spans="1:16" x14ac:dyDescent="0.25">
      <c r="B267" s="16"/>
      <c r="C267" s="35"/>
      <c r="D267" s="35"/>
      <c r="E267" s="36"/>
      <c r="F267" s="36"/>
      <c r="G267" s="36"/>
      <c r="H267" s="36"/>
      <c r="I267" s="36"/>
      <c r="J267" s="36"/>
      <c r="K267" s="36"/>
      <c r="L267" s="17"/>
      <c r="M267" s="10"/>
    </row>
    <row r="268" spans="1:16" x14ac:dyDescent="0.25">
      <c r="B268" s="366" t="str">
        <f>IF(Intro!$G$22="English",O268,P268)</f>
        <v>Indiquez le volume des importations et le stock de clôture au Canada des marchandises provenant de l'exportateur décrit ci-dessus :</v>
      </c>
      <c r="C268" s="367"/>
      <c r="D268" s="367"/>
      <c r="E268" s="367"/>
      <c r="F268" s="367"/>
      <c r="G268" s="367"/>
      <c r="H268" s="367"/>
      <c r="I268" s="367"/>
      <c r="J268" s="367"/>
      <c r="K268" s="367"/>
      <c r="L268" s="368"/>
      <c r="M268" s="10"/>
      <c r="O268" s="18" t="s">
        <v>193</v>
      </c>
      <c r="P268" s="10" t="s">
        <v>405</v>
      </c>
    </row>
    <row r="269" spans="1:16" x14ac:dyDescent="0.25">
      <c r="B269" s="182"/>
      <c r="C269" s="183"/>
      <c r="D269" s="35"/>
      <c r="E269" s="36"/>
      <c r="F269" s="36"/>
      <c r="G269" s="36"/>
      <c r="H269" s="36"/>
      <c r="I269" s="36"/>
      <c r="J269" s="36"/>
      <c r="K269" s="36"/>
      <c r="L269" s="17"/>
      <c r="M269" s="10"/>
      <c r="O269" s="18"/>
    </row>
    <row r="270" spans="1:16" x14ac:dyDescent="0.25">
      <c r="B270" s="182"/>
      <c r="C270" s="183"/>
      <c r="D270" s="35"/>
      <c r="E270" s="568" t="str">
        <f>IF(Intro!$G$22="English",Variables!B68,Variables!C69)</f>
        <v>janvier 2025</v>
      </c>
      <c r="F270" s="568" t="str">
        <f>IF(Intro!$G$22="English",Variables!B69,Variables!C69)</f>
        <v>janvier 2025</v>
      </c>
      <c r="G270" s="568" t="str">
        <f>IF(Intro!$G$22="English",Variables!B70,Variables!C70)</f>
        <v>février 2025</v>
      </c>
      <c r="H270" s="568" t="str">
        <f>IF(Intro!$G$22="English",Variables!B71,Variables!C71)</f>
        <v>mars 2025</v>
      </c>
      <c r="I270" s="568" t="str">
        <f>IF(Intro!$G$22="English",Variables!B72,Variables!C72)</f>
        <v>avril 2025</v>
      </c>
      <c r="J270" s="568" t="str">
        <f>IF(Intro!$G$22="English",Variables!B73,Variables!C73)</f>
        <v>mai 2025</v>
      </c>
      <c r="K270" s="568" t="str">
        <f>IF(Intro!$G$22="English",Variables!B74,Variables!C74)</f>
        <v>juin 2025</v>
      </c>
      <c r="L270" s="17"/>
      <c r="M270" s="10"/>
      <c r="O270" s="18" t="s">
        <v>384</v>
      </c>
      <c r="P270" s="10" t="s">
        <v>385</v>
      </c>
    </row>
    <row r="271" spans="1:16" x14ac:dyDescent="0.25">
      <c r="B271" s="182"/>
      <c r="C271" s="183"/>
      <c r="D271" s="35"/>
      <c r="E271" s="568"/>
      <c r="F271" s="568"/>
      <c r="G271" s="568"/>
      <c r="H271" s="568"/>
      <c r="I271" s="568"/>
      <c r="J271" s="568"/>
      <c r="K271" s="568"/>
      <c r="L271" s="17"/>
      <c r="M271" s="10"/>
      <c r="O271" s="18"/>
    </row>
    <row r="272" spans="1:16" x14ac:dyDescent="0.25">
      <c r="B272" s="583" t="str">
        <f>B260</f>
        <v>Importations</v>
      </c>
      <c r="C272" s="584"/>
      <c r="D272" s="189" t="str">
        <f>C260</f>
        <v>unités</v>
      </c>
      <c r="E272" s="140"/>
      <c r="F272" s="140"/>
      <c r="G272" s="140"/>
      <c r="H272" s="140"/>
      <c r="I272" s="140"/>
      <c r="J272" s="140"/>
      <c r="K272" s="140"/>
      <c r="L272" s="72"/>
      <c r="M272" s="10"/>
    </row>
    <row r="273" spans="1:18" x14ac:dyDescent="0.25">
      <c r="B273" s="583" t="str">
        <f>IF(Intro!$G$22="English",O273,P273)</f>
        <v>Stock de clôture</v>
      </c>
      <c r="C273" s="584"/>
      <c r="D273" s="189" t="str">
        <f>C260</f>
        <v>unités</v>
      </c>
      <c r="E273" s="140"/>
      <c r="F273" s="140"/>
      <c r="G273" s="140"/>
      <c r="H273" s="140"/>
      <c r="I273" s="140"/>
      <c r="J273" s="140"/>
      <c r="K273" s="140"/>
      <c r="L273" s="72"/>
      <c r="M273" s="10"/>
      <c r="O273" s="10" t="s">
        <v>194</v>
      </c>
      <c r="P273" s="10" t="s">
        <v>404</v>
      </c>
    </row>
    <row r="274" spans="1:18" x14ac:dyDescent="0.25">
      <c r="B274" s="182"/>
      <c r="C274" s="183"/>
      <c r="D274" s="35"/>
      <c r="E274" s="36"/>
      <c r="F274" s="36"/>
      <c r="G274" s="36"/>
      <c r="H274" s="36"/>
      <c r="I274" s="36"/>
      <c r="J274" s="36"/>
      <c r="K274" s="36"/>
      <c r="L274" s="17"/>
      <c r="M274" s="10"/>
      <c r="O274" s="18"/>
    </row>
    <row r="275" spans="1:18" x14ac:dyDescent="0.25">
      <c r="B275" s="182"/>
      <c r="C275" s="183"/>
      <c r="D275" s="35"/>
      <c r="E275" s="568" t="str">
        <f>IF(Intro!$G$22="English",Variables!B75,Variables!C75)</f>
        <v>juillet 2025</v>
      </c>
      <c r="F275" s="568" t="str">
        <f>IF(Intro!$G$22="English",Variables!B76,Variables!C76)</f>
        <v>août 2025</v>
      </c>
      <c r="G275" s="568" t="str">
        <f>IF(Intro!$G$22="English",Variables!B77,Variables!C77)</f>
        <v>septembre 2025</v>
      </c>
      <c r="H275" s="568" t="str">
        <f>IF(Intro!$G$22="English",Variables!B78,Variables!C78)</f>
        <v>octobre 2025</v>
      </c>
      <c r="I275" s="568" t="str">
        <f>IF(Intro!$G$22="English",Variables!B79,Variables!C79)</f>
        <v>novembre 2025</v>
      </c>
      <c r="J275" s="568" t="str">
        <f>IF(Intro!$G$22="English",Variables!B80,Variables!C80)</f>
        <v>décembre 2025</v>
      </c>
      <c r="K275" s="568" t="str">
        <f>IF(Intro!$G$22="English",Variables!B81,Variables!C81)</f>
        <v>janvier 2026</v>
      </c>
      <c r="L275" s="568" t="str">
        <f>IF(Intro!$G$22="English",Variables!B82,Variables!C82)</f>
        <v>février 2026</v>
      </c>
      <c r="M275" s="10"/>
      <c r="O275" s="18" t="s">
        <v>384</v>
      </c>
      <c r="P275" s="10" t="s">
        <v>385</v>
      </c>
    </row>
    <row r="276" spans="1:18" x14ac:dyDescent="0.25">
      <c r="B276" s="182"/>
      <c r="C276" s="183"/>
      <c r="D276" s="35"/>
      <c r="E276" s="568"/>
      <c r="F276" s="568"/>
      <c r="G276" s="568"/>
      <c r="H276" s="568"/>
      <c r="I276" s="568"/>
      <c r="J276" s="568"/>
      <c r="K276" s="568"/>
      <c r="L276" s="568"/>
      <c r="M276" s="10"/>
      <c r="O276" s="18"/>
    </row>
    <row r="277" spans="1:18" x14ac:dyDescent="0.25">
      <c r="B277" s="583" t="str">
        <f>B272</f>
        <v>Importations</v>
      </c>
      <c r="C277" s="584"/>
      <c r="D277" s="189" t="str">
        <f>D272</f>
        <v>unités</v>
      </c>
      <c r="E277" s="140"/>
      <c r="F277" s="140"/>
      <c r="G277" s="140"/>
      <c r="H277" s="140"/>
      <c r="I277" s="140"/>
      <c r="J277" s="140"/>
      <c r="K277" s="140"/>
      <c r="L277" s="140"/>
      <c r="M277" s="10"/>
    </row>
    <row r="278" spans="1:18" x14ac:dyDescent="0.25">
      <c r="B278" s="583" t="str">
        <f>B273</f>
        <v>Stock de clôture</v>
      </c>
      <c r="C278" s="584"/>
      <c r="D278" s="189" t="str">
        <f>D272</f>
        <v>unités</v>
      </c>
      <c r="E278" s="140"/>
      <c r="F278" s="140"/>
      <c r="G278" s="140"/>
      <c r="H278" s="140"/>
      <c r="I278" s="140"/>
      <c r="J278" s="140"/>
      <c r="K278" s="140"/>
      <c r="L278" s="140"/>
      <c r="M278" s="10"/>
      <c r="O278" s="10" t="s">
        <v>194</v>
      </c>
      <c r="P278" s="10" t="s">
        <v>404</v>
      </c>
    </row>
    <row r="279" spans="1:18" x14ac:dyDescent="0.25">
      <c r="B279" s="47"/>
      <c r="C279" s="115"/>
      <c r="D279" s="115"/>
      <c r="E279" s="34"/>
      <c r="F279" s="34"/>
      <c r="G279" s="34"/>
      <c r="H279" s="34"/>
      <c r="I279" s="34"/>
      <c r="J279" s="34"/>
      <c r="K279" s="34"/>
      <c r="L279" s="38"/>
      <c r="M279" s="10"/>
    </row>
    <row r="280" spans="1:18" s="171" customFormat="1" x14ac:dyDescent="0.25">
      <c r="A280" s="7"/>
      <c r="B280" s="21" t="s">
        <v>20</v>
      </c>
      <c r="C280" s="22"/>
      <c r="D280" s="22"/>
      <c r="E280" s="23"/>
      <c r="F280" s="23"/>
      <c r="G280" s="23"/>
      <c r="H280" s="23"/>
      <c r="I280" s="23"/>
      <c r="J280" s="23"/>
      <c r="K280" s="23"/>
      <c r="L280" s="24"/>
      <c r="M280" s="74"/>
    </row>
    <row r="281" spans="1:18" s="39" customFormat="1" x14ac:dyDescent="0.25">
      <c r="A281" s="50"/>
      <c r="B281" s="54"/>
      <c r="C281" s="96"/>
      <c r="D281" s="96"/>
      <c r="E281" s="96"/>
      <c r="F281" s="96"/>
      <c r="G281" s="96"/>
      <c r="H281" s="96"/>
      <c r="I281" s="96"/>
      <c r="J281" s="96"/>
      <c r="K281" s="96"/>
      <c r="L281" s="55"/>
      <c r="O281" s="10"/>
      <c r="P281" s="10"/>
      <c r="Q281" s="10"/>
      <c r="R281" s="10"/>
    </row>
    <row r="282" spans="1:18" s="39" customFormat="1" x14ac:dyDescent="0.25">
      <c r="A282" s="50"/>
      <c r="B282" s="363" t="str">
        <f>IF(Intro!$G$22="English",O282,P282)</f>
        <v>Décrivez tous les facteurs (par exemple, les retards d’expédition, la saisonnalité, etc.) qui pourraient expliquer la tendance générale des volumes d’importation trimestriels et des stocks finals de votre entreprise, comme indiqué dans la question 6.</v>
      </c>
      <c r="C282" s="364"/>
      <c r="D282" s="364"/>
      <c r="E282" s="364"/>
      <c r="F282" s="364"/>
      <c r="G282" s="364"/>
      <c r="H282" s="364"/>
      <c r="I282" s="364"/>
      <c r="J282" s="364"/>
      <c r="K282" s="364"/>
      <c r="L282" s="365"/>
      <c r="O282" s="10" t="s">
        <v>380</v>
      </c>
      <c r="P282" s="10" t="s">
        <v>381</v>
      </c>
      <c r="Q282" s="10"/>
      <c r="R282" s="10"/>
    </row>
    <row r="283" spans="1:18" s="39" customFormat="1" x14ac:dyDescent="0.25">
      <c r="A283" s="50"/>
      <c r="B283" s="363"/>
      <c r="C283" s="364"/>
      <c r="D283" s="364"/>
      <c r="E283" s="364"/>
      <c r="F283" s="364"/>
      <c r="G283" s="364"/>
      <c r="H283" s="364"/>
      <c r="I283" s="364"/>
      <c r="J283" s="364"/>
      <c r="K283" s="364"/>
      <c r="L283" s="365"/>
      <c r="O283" s="10"/>
      <c r="P283" s="10"/>
      <c r="Q283" s="10"/>
      <c r="R283" s="10"/>
    </row>
    <row r="284" spans="1:18" s="39" customFormat="1" x14ac:dyDescent="0.25">
      <c r="A284" s="50"/>
      <c r="B284" s="54"/>
      <c r="C284" s="96"/>
      <c r="D284" s="96"/>
      <c r="E284" s="96"/>
      <c r="F284" s="96"/>
      <c r="G284" s="96"/>
      <c r="H284" s="96"/>
      <c r="I284" s="96"/>
      <c r="J284" s="96"/>
      <c r="K284" s="96"/>
      <c r="L284" s="55"/>
      <c r="O284" s="10"/>
      <c r="P284" s="10"/>
      <c r="Q284" s="10"/>
      <c r="R284" s="10"/>
    </row>
    <row r="285" spans="1:18" s="171" customFormat="1" x14ac:dyDescent="0.25">
      <c r="A285" s="8"/>
      <c r="B285" s="496"/>
      <c r="C285" s="497"/>
      <c r="D285" s="497"/>
      <c r="E285" s="497"/>
      <c r="F285" s="497"/>
      <c r="G285" s="497"/>
      <c r="H285" s="497"/>
      <c r="I285" s="497"/>
      <c r="J285" s="497"/>
      <c r="K285" s="497"/>
      <c r="L285" s="498"/>
      <c r="M285" s="39"/>
    </row>
    <row r="286" spans="1:18" s="171" customFormat="1" x14ac:dyDescent="0.25">
      <c r="A286" s="8"/>
      <c r="B286" s="496"/>
      <c r="C286" s="497"/>
      <c r="D286" s="497"/>
      <c r="E286" s="497"/>
      <c r="F286" s="497"/>
      <c r="G286" s="497"/>
      <c r="H286" s="497"/>
      <c r="I286" s="497"/>
      <c r="J286" s="497"/>
      <c r="K286" s="497"/>
      <c r="L286" s="498"/>
      <c r="M286" s="39"/>
    </row>
    <row r="287" spans="1:18" s="171" customFormat="1" x14ac:dyDescent="0.25">
      <c r="A287" s="8"/>
      <c r="B287" s="496"/>
      <c r="C287" s="497"/>
      <c r="D287" s="497"/>
      <c r="E287" s="497"/>
      <c r="F287" s="497"/>
      <c r="G287" s="497"/>
      <c r="H287" s="497"/>
      <c r="I287" s="497"/>
      <c r="J287" s="497"/>
      <c r="K287" s="497"/>
      <c r="L287" s="498"/>
      <c r="M287" s="39"/>
    </row>
    <row r="288" spans="1:18" s="171" customFormat="1" x14ac:dyDescent="0.25">
      <c r="A288" s="8"/>
      <c r="B288" s="496"/>
      <c r="C288" s="497"/>
      <c r="D288" s="497"/>
      <c r="E288" s="497"/>
      <c r="F288" s="497"/>
      <c r="G288" s="497"/>
      <c r="H288" s="497"/>
      <c r="I288" s="497"/>
      <c r="J288" s="497"/>
      <c r="K288" s="497"/>
      <c r="L288" s="498"/>
      <c r="M288" s="39"/>
    </row>
    <row r="289" spans="1:18" s="171" customFormat="1" x14ac:dyDescent="0.25">
      <c r="A289" s="8"/>
      <c r="B289" s="496"/>
      <c r="C289" s="497"/>
      <c r="D289" s="497"/>
      <c r="E289" s="497"/>
      <c r="F289" s="497"/>
      <c r="G289" s="497"/>
      <c r="H289" s="497"/>
      <c r="I289" s="497"/>
      <c r="J289" s="497"/>
      <c r="K289" s="497"/>
      <c r="L289" s="498"/>
      <c r="M289" s="39"/>
    </row>
    <row r="290" spans="1:18" s="171" customFormat="1" x14ac:dyDescent="0.25">
      <c r="A290" s="8"/>
      <c r="B290" s="496"/>
      <c r="C290" s="497"/>
      <c r="D290" s="497"/>
      <c r="E290" s="497"/>
      <c r="F290" s="497"/>
      <c r="G290" s="497"/>
      <c r="H290" s="497"/>
      <c r="I290" s="497"/>
      <c r="J290" s="497"/>
      <c r="K290" s="497"/>
      <c r="L290" s="498"/>
      <c r="M290" s="39"/>
    </row>
    <row r="291" spans="1:18" s="171" customFormat="1" x14ac:dyDescent="0.25">
      <c r="A291" s="8"/>
      <c r="B291" s="496"/>
      <c r="C291" s="497"/>
      <c r="D291" s="497"/>
      <c r="E291" s="497"/>
      <c r="F291" s="497"/>
      <c r="G291" s="497"/>
      <c r="H291" s="497"/>
      <c r="I291" s="497"/>
      <c r="J291" s="497"/>
      <c r="K291" s="497"/>
      <c r="L291" s="498"/>
      <c r="M291" s="39"/>
    </row>
    <row r="292" spans="1:18" s="171" customFormat="1" x14ac:dyDescent="0.25">
      <c r="A292" s="8"/>
      <c r="B292" s="496"/>
      <c r="C292" s="497"/>
      <c r="D292" s="497"/>
      <c r="E292" s="497"/>
      <c r="F292" s="497"/>
      <c r="G292" s="497"/>
      <c r="H292" s="497"/>
      <c r="I292" s="497"/>
      <c r="J292" s="497"/>
      <c r="K292" s="497"/>
      <c r="L292" s="498"/>
      <c r="M292" s="39"/>
    </row>
    <row r="293" spans="1:18" s="39" customFormat="1" x14ac:dyDescent="0.25">
      <c r="A293" s="50"/>
      <c r="B293" s="51"/>
      <c r="C293" s="52"/>
      <c r="D293" s="52"/>
      <c r="E293" s="52"/>
      <c r="F293" s="52"/>
      <c r="G293" s="52"/>
      <c r="H293" s="52"/>
      <c r="I293" s="52"/>
      <c r="J293" s="52"/>
      <c r="K293" s="52"/>
      <c r="L293" s="53"/>
      <c r="O293" s="10"/>
      <c r="P293" s="10"/>
      <c r="Q293" s="10"/>
      <c r="R293" s="10"/>
    </row>
  </sheetData>
  <sheetProtection algorithmName="SHA-512" hashValue="jSzIMV84gBBGpANQW2LNBeNlQQAvj8hu27dtdJpdxkH6P/MupqIt7cbhoPWAfdoPqcSl3NcB7sfJAi2B9yw7iQ==" saltValue="p3QCtLz2FaDblmGyUIbpIg==" spinCount="100000" sheet="1" objects="1" scenarios="1" selectLockedCells="1"/>
  <mergeCells count="262">
    <mergeCell ref="K270:K271"/>
    <mergeCell ref="B277:C277"/>
    <mergeCell ref="B278:C278"/>
    <mergeCell ref="B282:L283"/>
    <mergeCell ref="B285:L292"/>
    <mergeCell ref="B23:C23"/>
    <mergeCell ref="B272:C272"/>
    <mergeCell ref="B273:C273"/>
    <mergeCell ref="E275:E276"/>
    <mergeCell ref="F275:F276"/>
    <mergeCell ref="G275:G276"/>
    <mergeCell ref="H275:H276"/>
    <mergeCell ref="F262:G262"/>
    <mergeCell ref="B265:L265"/>
    <mergeCell ref="B266:L266"/>
    <mergeCell ref="B268:L268"/>
    <mergeCell ref="E270:E271"/>
    <mergeCell ref="F270:F271"/>
    <mergeCell ref="G270:G271"/>
    <mergeCell ref="H270:H271"/>
    <mergeCell ref="I270:I271"/>
    <mergeCell ref="J270:J271"/>
    <mergeCell ref="B253:L253"/>
    <mergeCell ref="B254:L254"/>
    <mergeCell ref="B256:L256"/>
    <mergeCell ref="F258:G259"/>
    <mergeCell ref="B260:B262"/>
    <mergeCell ref="C260:E260"/>
    <mergeCell ref="F260:G260"/>
    <mergeCell ref="C261:E261"/>
    <mergeCell ref="F261:G261"/>
    <mergeCell ref="C262:E262"/>
    <mergeCell ref="B239:L240"/>
    <mergeCell ref="B241:D241"/>
    <mergeCell ref="B242:D242"/>
    <mergeCell ref="B243:D243"/>
    <mergeCell ref="B245:L246"/>
    <mergeCell ref="B249:B250"/>
    <mergeCell ref="C249:E249"/>
    <mergeCell ref="C250:E250"/>
    <mergeCell ref="B232:D232"/>
    <mergeCell ref="B233:D233"/>
    <mergeCell ref="B234:L235"/>
    <mergeCell ref="B236:D236"/>
    <mergeCell ref="B237:D237"/>
    <mergeCell ref="B238:D238"/>
    <mergeCell ref="B224:L225"/>
    <mergeCell ref="B226:D226"/>
    <mergeCell ref="B227:D227"/>
    <mergeCell ref="B228:D228"/>
    <mergeCell ref="B229:L230"/>
    <mergeCell ref="B231:D231"/>
    <mergeCell ref="B217:D217"/>
    <mergeCell ref="B218:D218"/>
    <mergeCell ref="B219:L220"/>
    <mergeCell ref="B221:D221"/>
    <mergeCell ref="B222:D222"/>
    <mergeCell ref="B223:D223"/>
    <mergeCell ref="B209:L210"/>
    <mergeCell ref="B211:D211"/>
    <mergeCell ref="B212:D212"/>
    <mergeCell ref="B213:D213"/>
    <mergeCell ref="B214:L215"/>
    <mergeCell ref="B216:D216"/>
    <mergeCell ref="B201:L201"/>
    <mergeCell ref="B203:D203"/>
    <mergeCell ref="B204:L205"/>
    <mergeCell ref="B206:D206"/>
    <mergeCell ref="B207:D207"/>
    <mergeCell ref="B208:D208"/>
    <mergeCell ref="B193:B194"/>
    <mergeCell ref="C193:E193"/>
    <mergeCell ref="C194:E194"/>
    <mergeCell ref="B197:L197"/>
    <mergeCell ref="B198:L198"/>
    <mergeCell ref="B200:L200"/>
    <mergeCell ref="B182:D182"/>
    <mergeCell ref="B183:L184"/>
    <mergeCell ref="B185:D185"/>
    <mergeCell ref="B186:D186"/>
    <mergeCell ref="B187:D187"/>
    <mergeCell ref="B189:L190"/>
    <mergeCell ref="B175:D175"/>
    <mergeCell ref="B176:D176"/>
    <mergeCell ref="B177:D177"/>
    <mergeCell ref="B178:L179"/>
    <mergeCell ref="B180:D180"/>
    <mergeCell ref="B181:D181"/>
    <mergeCell ref="B167:D167"/>
    <mergeCell ref="B168:L169"/>
    <mergeCell ref="B170:D170"/>
    <mergeCell ref="B171:D171"/>
    <mergeCell ref="B172:D172"/>
    <mergeCell ref="B173:L174"/>
    <mergeCell ref="B160:D160"/>
    <mergeCell ref="B161:D161"/>
    <mergeCell ref="B162:D162"/>
    <mergeCell ref="B163:L164"/>
    <mergeCell ref="B165:D165"/>
    <mergeCell ref="B166:D166"/>
    <mergeCell ref="B152:D152"/>
    <mergeCell ref="B153:L154"/>
    <mergeCell ref="B155:D155"/>
    <mergeCell ref="B156:D156"/>
    <mergeCell ref="B157:D157"/>
    <mergeCell ref="B158:L159"/>
    <mergeCell ref="B143:L143"/>
    <mergeCell ref="B145:L145"/>
    <mergeCell ref="B147:D147"/>
    <mergeCell ref="B148:L149"/>
    <mergeCell ref="B150:D150"/>
    <mergeCell ref="B151:D151"/>
    <mergeCell ref="B132:D132"/>
    <mergeCell ref="B134:L135"/>
    <mergeCell ref="B138:B139"/>
    <mergeCell ref="C138:E138"/>
    <mergeCell ref="C139:E139"/>
    <mergeCell ref="B142:L142"/>
    <mergeCell ref="B126:D126"/>
    <mergeCell ref="B127:D127"/>
    <mergeCell ref="B128:D128"/>
    <mergeCell ref="B129:L129"/>
    <mergeCell ref="B130:D130"/>
    <mergeCell ref="B131:D131"/>
    <mergeCell ref="B120:D120"/>
    <mergeCell ref="B121:L121"/>
    <mergeCell ref="B122:D122"/>
    <mergeCell ref="B123:D123"/>
    <mergeCell ref="B124:D124"/>
    <mergeCell ref="B125:L125"/>
    <mergeCell ref="B114:D114"/>
    <mergeCell ref="B115:D115"/>
    <mergeCell ref="B116:D116"/>
    <mergeCell ref="B117:L117"/>
    <mergeCell ref="B118:D118"/>
    <mergeCell ref="B119:D119"/>
    <mergeCell ref="B107:L107"/>
    <mergeCell ref="B109:L109"/>
    <mergeCell ref="B110:L110"/>
    <mergeCell ref="B112:D112"/>
    <mergeCell ref="B113:L113"/>
    <mergeCell ref="B98:C100"/>
    <mergeCell ref="D98:F98"/>
    <mergeCell ref="D99:F99"/>
    <mergeCell ref="D100:F100"/>
    <mergeCell ref="B101:C103"/>
    <mergeCell ref="D101:F101"/>
    <mergeCell ref="D102:F102"/>
    <mergeCell ref="D103:F103"/>
    <mergeCell ref="B91:C93"/>
    <mergeCell ref="D91:F91"/>
    <mergeCell ref="D92:F92"/>
    <mergeCell ref="D93:F93"/>
    <mergeCell ref="B95:C97"/>
    <mergeCell ref="D95:F95"/>
    <mergeCell ref="D96:F96"/>
    <mergeCell ref="D97:F97"/>
    <mergeCell ref="B106:L106"/>
    <mergeCell ref="B76:C78"/>
    <mergeCell ref="D76:F76"/>
    <mergeCell ref="D77:F77"/>
    <mergeCell ref="D78:F78"/>
    <mergeCell ref="B68:C70"/>
    <mergeCell ref="D68:F68"/>
    <mergeCell ref="D69:F69"/>
    <mergeCell ref="D70:F70"/>
    <mergeCell ref="B88:C90"/>
    <mergeCell ref="D88:F88"/>
    <mergeCell ref="D89:F89"/>
    <mergeCell ref="D90:F90"/>
    <mergeCell ref="B80:C82"/>
    <mergeCell ref="D80:F80"/>
    <mergeCell ref="D81:F81"/>
    <mergeCell ref="D82:F82"/>
    <mergeCell ref="B83:C85"/>
    <mergeCell ref="D83:F83"/>
    <mergeCell ref="D84:F84"/>
    <mergeCell ref="D85:F85"/>
    <mergeCell ref="B79:I79"/>
    <mergeCell ref="B86:I86"/>
    <mergeCell ref="B61:C63"/>
    <mergeCell ref="D61:F61"/>
    <mergeCell ref="D62:F62"/>
    <mergeCell ref="D63:F63"/>
    <mergeCell ref="B65:C67"/>
    <mergeCell ref="D65:F65"/>
    <mergeCell ref="D66:F66"/>
    <mergeCell ref="D67:F67"/>
    <mergeCell ref="B73:C75"/>
    <mergeCell ref="D73:F73"/>
    <mergeCell ref="D74:F74"/>
    <mergeCell ref="D75:F75"/>
    <mergeCell ref="B58:C60"/>
    <mergeCell ref="D58:F58"/>
    <mergeCell ref="D59:F59"/>
    <mergeCell ref="D60:F60"/>
    <mergeCell ref="B48:C50"/>
    <mergeCell ref="D48:F48"/>
    <mergeCell ref="D49:F49"/>
    <mergeCell ref="D50:F50"/>
    <mergeCell ref="B52:C54"/>
    <mergeCell ref="D52:F52"/>
    <mergeCell ref="D53:F53"/>
    <mergeCell ref="D54:F54"/>
    <mergeCell ref="D35:F35"/>
    <mergeCell ref="D36:F36"/>
    <mergeCell ref="B30:C32"/>
    <mergeCell ref="D30:F30"/>
    <mergeCell ref="D31:F31"/>
    <mergeCell ref="D32:F32"/>
    <mergeCell ref="B43:C45"/>
    <mergeCell ref="D43:F43"/>
    <mergeCell ref="D44:F44"/>
    <mergeCell ref="D45:F45"/>
    <mergeCell ref="B39:C41"/>
    <mergeCell ref="D39:F39"/>
    <mergeCell ref="D40:F40"/>
    <mergeCell ref="D41:F41"/>
    <mergeCell ref="G25:G26"/>
    <mergeCell ref="H25:H26"/>
    <mergeCell ref="I25:I26"/>
    <mergeCell ref="B12:L12"/>
    <mergeCell ref="B13:L13"/>
    <mergeCell ref="B14:L14"/>
    <mergeCell ref="B15:L15"/>
    <mergeCell ref="B16:L16"/>
    <mergeCell ref="B17:L17"/>
    <mergeCell ref="D23:I23"/>
    <mergeCell ref="B4:L4"/>
    <mergeCell ref="B5:L5"/>
    <mergeCell ref="B6:L6"/>
    <mergeCell ref="B8:L8"/>
    <mergeCell ref="B9:L9"/>
    <mergeCell ref="B10:L11"/>
    <mergeCell ref="B19:L19"/>
    <mergeCell ref="B20:L20"/>
    <mergeCell ref="B22:F22"/>
    <mergeCell ref="G22:I22"/>
    <mergeCell ref="I275:I276"/>
    <mergeCell ref="J275:J276"/>
    <mergeCell ref="K275:K276"/>
    <mergeCell ref="L275:L276"/>
    <mergeCell ref="B27:I27"/>
    <mergeCell ref="B28:I28"/>
    <mergeCell ref="B29:I29"/>
    <mergeCell ref="B33:I33"/>
    <mergeCell ref="B38:I38"/>
    <mergeCell ref="B37:I37"/>
    <mergeCell ref="B42:I42"/>
    <mergeCell ref="B47:I47"/>
    <mergeCell ref="B46:I46"/>
    <mergeCell ref="B51:I51"/>
    <mergeCell ref="B55:I55"/>
    <mergeCell ref="B56:I56"/>
    <mergeCell ref="B57:I57"/>
    <mergeCell ref="B64:I64"/>
    <mergeCell ref="B72:I72"/>
    <mergeCell ref="B71:I71"/>
    <mergeCell ref="B87:I87"/>
    <mergeCell ref="B94:I94"/>
    <mergeCell ref="B34:C36"/>
    <mergeCell ref="D34:F34"/>
  </mergeCells>
  <conditionalFormatting sqref="F138:G139 F193:G194 F249:G250">
    <cfRule type="cellIs" dxfId="0" priority="1" operator="equal">
      <formula>"Error"</formula>
    </cfRule>
  </conditionalFormatting>
  <dataValidations xWindow="702" yWindow="435" count="3">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A197 G95:J103 E130:L132 F193:H194 E241:L243 E185:L187 E114:L116 E126:L128 E122:L124 E118:L120 E150:L152 E155:L157 E160:L162 E165:L167 E170:L172 E175:L177 E180:L182 E206:L208 E211:L213 E216:L218 E221:L223 E226:L228 E231:L233 E236:L238 F260:F262 G43:J45 F249:H250 F138:H139 G80:J85 G34:J36 G52:J54 G65:J70 E272:K273 K30:K36 G30:J32 K39:K45 G39:J41 K48:K54 G48:J50 K58:K70 G58:J63 K73:K85 G73:J78 G88:J93 K88:K103 E277:L278" xr:uid="{BF2B7C3E-F886-43C6-BBB0-5BF6AFC6D3DB}">
      <formula1>1000</formula1>
    </dataValidation>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285:B287" xr:uid="{F6A992AC-A83D-464D-949A-55FEB422EF03}">
      <formula1>1000</formula1>
    </dataValidation>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D23" xr:uid="{AC4AF06A-C3E4-43F8-B9CC-E24FF05A5E8F}">
      <formula1>1000</formula1>
    </dataValidation>
  </dataValidations>
  <printOptions horizontalCentered="1"/>
  <pageMargins left="0.25" right="0.25" top="0.75" bottom="0.75" header="0.3" footer="0.3"/>
  <pageSetup scale="63" firstPageNumber="29" fitToHeight="0" orientation="portrait" r:id="rId1"/>
  <headerFooter>
    <oddFooter>&amp;L&amp;A</oddFooter>
  </headerFooter>
  <rowBreaks count="4" manualBreakCount="4">
    <brk id="105" min="1" max="11" man="1"/>
    <brk id="141" min="1" max="11" man="1"/>
    <brk id="196" min="1" max="11" man="1"/>
    <brk id="252" min="1" max="11"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A00DC7-E2B2-4F85-B758-390D3D0929C9}">
  <sheetPr>
    <tabColor rgb="FFFFC000"/>
  </sheetPr>
  <dimension ref="A1"/>
  <sheetViews>
    <sheetView showGridLines="0" zoomScaleNormal="100" workbookViewId="0">
      <selection activeCell="V34" sqref="V34"/>
    </sheetView>
  </sheetViews>
  <sheetFormatPr defaultRowHeight="15" x14ac:dyDescent="0.25"/>
  <sheetData/>
  <sheetProtection algorithmName="SHA-512" hashValue="M5y32LteNJ8aryicwhfzK3IVHmBkvR+nz/JTpwyRJDifLn/8FQBM30hcfFG8rxdQsIHkBqHtu4ogBlxnSyA10A==" saltValue="uQPDEPEis14bghAIsExPvw==" spinCount="100000" sheet="1" objects="1" scenarios="1" selectLockedCells="1"/>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C5DAE4-310E-4972-8BC4-E5E70C5AE1F0}">
  <sheetPr codeName="Sheet12">
    <tabColor rgb="FF92D050"/>
    <pageSetUpPr fitToPage="1"/>
  </sheetPr>
  <dimension ref="A1:P105"/>
  <sheetViews>
    <sheetView showGridLines="0" topLeftCell="A67" zoomScaleNormal="100" workbookViewId="0">
      <selection activeCell="G29" sqref="G29"/>
    </sheetView>
  </sheetViews>
  <sheetFormatPr defaultColWidth="9.28515625" defaultRowHeight="14.25" x14ac:dyDescent="0.25"/>
  <cols>
    <col min="1" max="1" width="1.7109375" style="8" customWidth="1"/>
    <col min="2" max="12" width="14.5703125" style="1" customWidth="1"/>
    <col min="13" max="13" width="6.28515625" style="9" customWidth="1"/>
    <col min="14" max="14" width="9.28515625" style="10" customWidth="1"/>
    <col min="15" max="15" width="10.7109375" style="10" hidden="1" customWidth="1"/>
    <col min="16" max="16" width="8.7109375" style="10" hidden="1" customWidth="1"/>
    <col min="17" max="16384" width="9.28515625" style="10"/>
  </cols>
  <sheetData>
    <row r="1" spans="1:16" x14ac:dyDescent="0.25">
      <c r="O1" s="11" t="s">
        <v>91</v>
      </c>
      <c r="P1" s="11" t="s">
        <v>107</v>
      </c>
    </row>
    <row r="2" spans="1:16" x14ac:dyDescent="0.25">
      <c r="B2" s="12" t="str">
        <f>Pro!B2</f>
        <v>PROTÉGÉ</v>
      </c>
      <c r="C2" s="12"/>
      <c r="O2" s="2"/>
      <c r="P2" s="2"/>
    </row>
    <row r="3" spans="1:16" x14ac:dyDescent="0.25">
      <c r="B3" s="13"/>
      <c r="C3" s="13"/>
      <c r="O3" s="2"/>
      <c r="P3" s="2"/>
    </row>
    <row r="4" spans="1:16" s="2" customFormat="1" x14ac:dyDescent="0.25">
      <c r="A4" s="4"/>
      <c r="B4" s="444" t="str">
        <f>Info!B4</f>
        <v>QUESTIONNAIRE À L'INTENTION DES IMPORTATEURS</v>
      </c>
      <c r="C4" s="445"/>
      <c r="D4" s="445"/>
      <c r="E4" s="445"/>
      <c r="F4" s="445"/>
      <c r="G4" s="445"/>
      <c r="H4" s="445"/>
      <c r="I4" s="445"/>
      <c r="J4" s="445"/>
      <c r="K4" s="445"/>
      <c r="L4" s="446"/>
      <c r="M4" s="25"/>
      <c r="N4" s="25"/>
      <c r="O4" s="19"/>
      <c r="P4" s="19"/>
    </row>
    <row r="5" spans="1:16" s="2" customFormat="1" x14ac:dyDescent="0.25">
      <c r="A5" s="4"/>
      <c r="B5" s="480" t="str">
        <f>Info!B5</f>
        <v>NQ-2025-009</v>
      </c>
      <c r="C5" s="481"/>
      <c r="D5" s="481"/>
      <c r="E5" s="481"/>
      <c r="F5" s="481"/>
      <c r="G5" s="481"/>
      <c r="H5" s="481"/>
      <c r="I5" s="481"/>
      <c r="J5" s="481"/>
      <c r="K5" s="481"/>
      <c r="L5" s="482"/>
      <c r="M5" s="25"/>
      <c r="N5" s="25"/>
      <c r="O5" s="19"/>
      <c r="P5" s="19"/>
    </row>
    <row r="6" spans="1:16" s="6" customFormat="1" x14ac:dyDescent="0.25">
      <c r="A6" s="4"/>
      <c r="B6" s="480" t="str">
        <f>Info!B6</f>
        <v>CARROSSERIES DE CAMIONS</v>
      </c>
      <c r="C6" s="481"/>
      <c r="D6" s="481"/>
      <c r="E6" s="481"/>
      <c r="F6" s="481"/>
      <c r="G6" s="481"/>
      <c r="H6" s="481"/>
      <c r="I6" s="481"/>
      <c r="J6" s="481"/>
      <c r="K6" s="481"/>
      <c r="L6" s="482"/>
      <c r="M6" s="19"/>
      <c r="N6" s="19"/>
      <c r="O6" s="15"/>
      <c r="P6" s="15"/>
    </row>
    <row r="7" spans="1:16" s="6" customFormat="1" x14ac:dyDescent="0.25">
      <c r="A7" s="4"/>
      <c r="B7" s="163"/>
      <c r="C7" s="164"/>
      <c r="D7" s="164"/>
      <c r="E7" s="164"/>
      <c r="F7" s="164"/>
      <c r="G7" s="164"/>
      <c r="H7" s="164"/>
      <c r="I7" s="164"/>
      <c r="J7" s="164"/>
      <c r="K7" s="164"/>
      <c r="L7" s="165"/>
      <c r="M7" s="19"/>
      <c r="N7" s="19"/>
      <c r="O7" s="20"/>
    </row>
    <row r="8" spans="1:16" s="6" customFormat="1" x14ac:dyDescent="0.25">
      <c r="A8" s="4"/>
      <c r="B8" s="486" t="str">
        <f>Public!B8</f>
        <v>Les marchandises dans les questions suivantes font référence aux marchandises comme définies dans la description du produit de l'onglet Intro.</v>
      </c>
      <c r="C8" s="487"/>
      <c r="D8" s="487"/>
      <c r="E8" s="487"/>
      <c r="F8" s="487"/>
      <c r="G8" s="487"/>
      <c r="H8" s="487"/>
      <c r="I8" s="487"/>
      <c r="J8" s="487"/>
      <c r="K8" s="487"/>
      <c r="L8" s="488"/>
      <c r="M8" s="19"/>
      <c r="N8" s="19"/>
      <c r="O8" s="15"/>
      <c r="P8" s="15"/>
    </row>
    <row r="9" spans="1:16" s="6" customFormat="1" x14ac:dyDescent="0.25">
      <c r="A9" s="4"/>
      <c r="B9" s="486" t="str">
        <f>Public!B9</f>
        <v>Des informations sur le produit et un glossaire de termes sont disponibles dans l'onglet Info.</v>
      </c>
      <c r="C9" s="487"/>
      <c r="D9" s="487"/>
      <c r="E9" s="487"/>
      <c r="F9" s="487"/>
      <c r="G9" s="487"/>
      <c r="H9" s="487"/>
      <c r="I9" s="487"/>
      <c r="J9" s="487"/>
      <c r="K9" s="487"/>
      <c r="L9" s="488"/>
      <c r="M9" s="19"/>
      <c r="N9" s="19"/>
      <c r="O9" s="15"/>
    </row>
    <row r="10" spans="1:16" s="6" customFormat="1" x14ac:dyDescent="0.25">
      <c r="A10" s="4"/>
      <c r="B10" s="486" t="str">
        <f>Pro!B10</f>
        <v xml:space="preserve">Utilisez l'onglet AddPro si vous avez besoin de plus d'espace.
</v>
      </c>
      <c r="C10" s="487"/>
      <c r="D10" s="487"/>
      <c r="E10" s="487"/>
      <c r="F10" s="487"/>
      <c r="G10" s="487"/>
      <c r="H10" s="487"/>
      <c r="I10" s="487"/>
      <c r="J10" s="487"/>
      <c r="K10" s="487"/>
      <c r="L10" s="488"/>
      <c r="M10" s="19"/>
      <c r="N10" s="19"/>
      <c r="O10" s="15"/>
      <c r="P10" s="15"/>
    </row>
    <row r="11" spans="1:16" s="6" customFormat="1" x14ac:dyDescent="0.25">
      <c r="A11" s="4"/>
      <c r="B11" s="166"/>
      <c r="C11" s="167"/>
      <c r="D11" s="164"/>
      <c r="E11" s="164"/>
      <c r="F11" s="164"/>
      <c r="G11" s="164"/>
      <c r="H11" s="164"/>
      <c r="I11" s="164"/>
      <c r="J11" s="164"/>
      <c r="K11" s="164"/>
      <c r="L11" s="165"/>
      <c r="M11" s="19"/>
      <c r="N11" s="19"/>
      <c r="O11" s="15"/>
      <c r="P11" s="15"/>
    </row>
    <row r="12" spans="1:16" s="6" customFormat="1" x14ac:dyDescent="0.25">
      <c r="A12" s="4"/>
      <c r="B12" s="486" t="str">
        <f>Pro!B12</f>
        <v>Pour les questions de cet onglet, notez ce qui suit :</v>
      </c>
      <c r="C12" s="487"/>
      <c r="D12" s="487"/>
      <c r="E12" s="487"/>
      <c r="F12" s="487"/>
      <c r="G12" s="487"/>
      <c r="H12" s="487"/>
      <c r="I12" s="487"/>
      <c r="J12" s="487"/>
      <c r="K12" s="487"/>
      <c r="L12" s="488"/>
      <c r="M12" s="19"/>
      <c r="N12" s="19"/>
      <c r="O12" s="15"/>
      <c r="P12" s="15"/>
    </row>
    <row r="13" spans="1:16" s="6" customFormat="1" x14ac:dyDescent="0.25">
      <c r="A13" s="4"/>
      <c r="B13" s="486" t="str">
        <f>Pro!B13</f>
        <v xml:space="preserve">• Veuillez indiquer seulement les ventes effectuées à partir des importations de votre entreprise. Les ventes de marchandises achetées auprès de producteurs canadiens doivent être exclues. </v>
      </c>
      <c r="C13" s="487"/>
      <c r="D13" s="487"/>
      <c r="E13" s="487"/>
      <c r="F13" s="487"/>
      <c r="G13" s="487"/>
      <c r="H13" s="487"/>
      <c r="I13" s="487"/>
      <c r="J13" s="487"/>
      <c r="K13" s="487"/>
      <c r="L13" s="488"/>
      <c r="M13" s="19"/>
      <c r="N13" s="19"/>
      <c r="O13" s="15"/>
      <c r="P13" s="15"/>
    </row>
    <row r="14" spans="1:16" s="6" customFormat="1" x14ac:dyDescent="0.25">
      <c r="A14" s="4"/>
      <c r="B14" s="486" t="str">
        <f>Pro!B14</f>
        <v>• Déclarez toutes les ventes aux entreprises associées canadiennes et étrangères.</v>
      </c>
      <c r="C14" s="487"/>
      <c r="D14" s="487"/>
      <c r="E14" s="487"/>
      <c r="F14" s="487"/>
      <c r="G14" s="487"/>
      <c r="H14" s="487"/>
      <c r="I14" s="487"/>
      <c r="J14" s="487"/>
      <c r="K14" s="487"/>
      <c r="L14" s="488"/>
      <c r="M14" s="19"/>
      <c r="N14" s="19"/>
      <c r="O14" s="15"/>
      <c r="P14" s="15"/>
    </row>
    <row r="15" spans="1:16" s="6" customFormat="1" x14ac:dyDescent="0.25">
      <c r="A15" s="4"/>
      <c r="B15" s="486" t="str">
        <f>Pro!B15</f>
        <v>• Déclarez toutes les ventes à compter de la date de l’expédition au client ou à son entrepôt.</v>
      </c>
      <c r="C15" s="487"/>
      <c r="D15" s="487"/>
      <c r="E15" s="487"/>
      <c r="F15" s="487"/>
      <c r="G15" s="487"/>
      <c r="H15" s="487"/>
      <c r="I15" s="487"/>
      <c r="J15" s="487"/>
      <c r="K15" s="487"/>
      <c r="L15" s="488"/>
      <c r="M15" s="19"/>
      <c r="N15" s="19"/>
      <c r="O15" s="15"/>
      <c r="P15" s="15"/>
    </row>
    <row r="16" spans="1:16" s="6" customFormat="1" x14ac:dyDescent="0.25">
      <c r="A16" s="4"/>
      <c r="B16" s="486" t="str">
        <f>Pro!B16</f>
        <v>• Déclarez toutes les valeurs en dollars canadiens.</v>
      </c>
      <c r="C16" s="487"/>
      <c r="D16" s="487"/>
      <c r="E16" s="487"/>
      <c r="F16" s="487"/>
      <c r="G16" s="487"/>
      <c r="H16" s="487"/>
      <c r="I16" s="487"/>
      <c r="J16" s="487"/>
      <c r="K16" s="487"/>
      <c r="L16" s="488"/>
      <c r="M16" s="19"/>
      <c r="N16" s="19"/>
      <c r="O16" s="15"/>
      <c r="P16" s="15"/>
    </row>
    <row r="17" spans="1:16" s="6" customFormat="1" x14ac:dyDescent="0.25">
      <c r="A17" s="33"/>
      <c r="B17" s="489" t="str">
        <f>'Imp-China|Chine -Exp1'!B17</f>
        <v>• Si votre entreprise est un utilisateur final ou un détaillant, elle n’a pas besoin de déclarer ses ventes d’importations ou ses stocks d’importations.</v>
      </c>
      <c r="C17" s="490"/>
      <c r="D17" s="490"/>
      <c r="E17" s="490"/>
      <c r="F17" s="490"/>
      <c r="G17" s="490"/>
      <c r="H17" s="490"/>
      <c r="I17" s="490"/>
      <c r="J17" s="490"/>
      <c r="K17" s="490"/>
      <c r="L17" s="491"/>
      <c r="M17" s="19"/>
      <c r="N17" s="19"/>
      <c r="O17" s="15"/>
      <c r="P17" s="15"/>
    </row>
    <row r="18" spans="1:16" s="6" customFormat="1" x14ac:dyDescent="0.25">
      <c r="A18" s="4"/>
      <c r="B18" s="14"/>
      <c r="C18" s="14"/>
      <c r="D18" s="3"/>
      <c r="E18" s="3"/>
      <c r="F18" s="3"/>
      <c r="G18" s="3"/>
      <c r="H18" s="3"/>
      <c r="I18" s="3"/>
      <c r="J18" s="3"/>
      <c r="K18" s="3"/>
      <c r="L18" s="3"/>
      <c r="O18" s="15"/>
      <c r="P18" s="15"/>
    </row>
    <row r="19" spans="1:16" x14ac:dyDescent="0.25">
      <c r="A19" s="7"/>
      <c r="B19" s="369" t="str">
        <f>IF(Intro!$G$22="English",O19,P19)</f>
        <v>STOCKS ET VENTES À L'EXPORTATION</v>
      </c>
      <c r="C19" s="370"/>
      <c r="D19" s="370"/>
      <c r="E19" s="370"/>
      <c r="F19" s="370"/>
      <c r="G19" s="370"/>
      <c r="H19" s="370"/>
      <c r="I19" s="370"/>
      <c r="J19" s="370"/>
      <c r="K19" s="370"/>
      <c r="L19" s="371"/>
      <c r="M19" s="10"/>
      <c r="O19" s="106" t="s">
        <v>371</v>
      </c>
      <c r="P19" s="106" t="s">
        <v>372</v>
      </c>
    </row>
    <row r="20" spans="1:16" x14ac:dyDescent="0.25">
      <c r="A20" s="7"/>
      <c r="B20" s="505" t="s">
        <v>12</v>
      </c>
      <c r="C20" s="506"/>
      <c r="D20" s="506"/>
      <c r="E20" s="506"/>
      <c r="F20" s="506"/>
      <c r="G20" s="506"/>
      <c r="H20" s="506"/>
      <c r="I20" s="506"/>
      <c r="J20" s="506"/>
      <c r="K20" s="506"/>
      <c r="L20" s="507"/>
      <c r="M20" s="10"/>
    </row>
    <row r="21" spans="1:16" x14ac:dyDescent="0.25">
      <c r="A21" s="7"/>
      <c r="B21" s="16"/>
      <c r="C21" s="35"/>
      <c r="D21" s="36"/>
      <c r="E21" s="36"/>
      <c r="F21" s="36"/>
      <c r="G21" s="36"/>
      <c r="H21" s="36"/>
      <c r="I21" s="36"/>
      <c r="J21" s="36"/>
      <c r="K21" s="36"/>
      <c r="L21" s="17"/>
      <c r="M21" s="10"/>
    </row>
    <row r="22" spans="1:16" x14ac:dyDescent="0.25">
      <c r="A22" s="7"/>
      <c r="B22" s="366" t="str">
        <f>IF(Intro!$G$22="English",O22,P22)</f>
        <v>Fournissez les stocks et ventes à l'exportation des marchandises importées.</v>
      </c>
      <c r="C22" s="367"/>
      <c r="D22" s="367"/>
      <c r="E22" s="367"/>
      <c r="F22" s="367"/>
      <c r="G22" s="367"/>
      <c r="H22" s="367"/>
      <c r="I22" s="367"/>
      <c r="J22" s="367"/>
      <c r="K22" s="367"/>
      <c r="L22" s="368"/>
      <c r="M22" s="10"/>
      <c r="O22" s="18" t="s">
        <v>173</v>
      </c>
      <c r="P22" s="18" t="s">
        <v>83</v>
      </c>
    </row>
    <row r="23" spans="1:16" x14ac:dyDescent="0.25">
      <c r="A23" s="7"/>
      <c r="B23" s="62"/>
      <c r="C23" s="35"/>
      <c r="D23" s="36"/>
      <c r="E23" s="36"/>
      <c r="F23" s="36"/>
      <c r="G23" s="36"/>
      <c r="H23" s="36"/>
      <c r="I23" s="36"/>
      <c r="J23" s="36"/>
      <c r="K23" s="36"/>
      <c r="L23" s="17"/>
      <c r="M23" s="10"/>
      <c r="O23" s="18"/>
    </row>
    <row r="24" spans="1:16" x14ac:dyDescent="0.25">
      <c r="A24" s="7"/>
      <c r="B24" s="62"/>
      <c r="E24" s="35"/>
      <c r="G24" s="568">
        <f>Variables!$B$6</f>
        <v>2023</v>
      </c>
      <c r="H24" s="568">
        <f>G24+1</f>
        <v>2024</v>
      </c>
      <c r="I24" s="568">
        <f>H24+1</f>
        <v>2025</v>
      </c>
      <c r="J24" s="36"/>
      <c r="K24" s="36"/>
      <c r="L24" s="72"/>
      <c r="M24" s="10"/>
      <c r="O24" s="18"/>
    </row>
    <row r="25" spans="1:16" x14ac:dyDescent="0.25">
      <c r="A25" s="7"/>
      <c r="B25" s="113"/>
      <c r="E25" s="35"/>
      <c r="G25" s="568"/>
      <c r="H25" s="568"/>
      <c r="I25" s="568"/>
      <c r="J25" s="36"/>
      <c r="K25" s="36"/>
      <c r="L25" s="72"/>
      <c r="M25" s="10"/>
      <c r="O25" s="18"/>
    </row>
    <row r="26" spans="1:16" x14ac:dyDescent="0.25">
      <c r="A26" s="7"/>
      <c r="B26" s="403" t="str">
        <f>IF(Intro!$G$22="English",O26,P26)</f>
        <v>Stock d'ouverture</v>
      </c>
      <c r="C26" s="404"/>
      <c r="D26" s="590" t="str">
        <f>IF(Intro!$G$22="English",Variables!$B$23,Variables!$C$23)</f>
        <v>unités</v>
      </c>
      <c r="E26" s="590"/>
      <c r="F26" s="590"/>
      <c r="G26" s="140"/>
      <c r="H26" s="142">
        <f>G32</f>
        <v>0</v>
      </c>
      <c r="I26" s="142">
        <f>H32</f>
        <v>0</v>
      </c>
      <c r="J26" s="36"/>
      <c r="K26" s="36"/>
      <c r="L26" s="72"/>
      <c r="M26" s="10"/>
      <c r="O26" s="10" t="s">
        <v>142</v>
      </c>
      <c r="P26" s="10" t="s">
        <v>143</v>
      </c>
    </row>
    <row r="27" spans="1:16" x14ac:dyDescent="0.25">
      <c r="A27" s="7"/>
      <c r="B27" s="403"/>
      <c r="C27" s="404"/>
      <c r="D27" s="590" t="s">
        <v>240</v>
      </c>
      <c r="E27" s="590"/>
      <c r="F27" s="590"/>
      <c r="G27" s="140"/>
      <c r="H27" s="142">
        <f>G33</f>
        <v>0</v>
      </c>
      <c r="I27" s="142">
        <f>H33</f>
        <v>0</v>
      </c>
      <c r="J27" s="36"/>
      <c r="K27" s="36"/>
      <c r="L27" s="72"/>
      <c r="M27" s="10"/>
    </row>
    <row r="28" spans="1:16" ht="15" thickBot="1" x14ac:dyDescent="0.3">
      <c r="A28" s="7"/>
      <c r="B28" s="592"/>
      <c r="C28" s="593"/>
      <c r="D28" s="639" t="str">
        <f>"$ / "&amp;IF(Intro!$G$22="English",Variables!$B$24,Variables!$C$24)</f>
        <v>$ / unité</v>
      </c>
      <c r="E28" s="639"/>
      <c r="F28" s="639"/>
      <c r="G28" s="145" t="str">
        <f>IF(G26=0,"-",G27/G26)</f>
        <v>-</v>
      </c>
      <c r="H28" s="145" t="str">
        <f>IF(H26=0,"-",H27/H26)</f>
        <v>-</v>
      </c>
      <c r="I28" s="145" t="str">
        <f>IF(I26=0,"-",I27/I26)</f>
        <v>-</v>
      </c>
      <c r="J28" s="36"/>
      <c r="K28" s="36"/>
      <c r="L28" s="72"/>
      <c r="M28" s="10"/>
    </row>
    <row r="29" spans="1:16" x14ac:dyDescent="0.25">
      <c r="A29" s="7"/>
      <c r="B29" s="594" t="str">
        <f>IF(Intro!$G$22="English",O29,P29)</f>
        <v>Ventes à l'exportation</v>
      </c>
      <c r="C29" s="595"/>
      <c r="D29" s="638" t="str">
        <f>IF(Intro!$G$22="English",Variables!$B$23,Variables!$C$23)</f>
        <v>unités</v>
      </c>
      <c r="E29" s="638"/>
      <c r="F29" s="638"/>
      <c r="G29" s="146"/>
      <c r="H29" s="146"/>
      <c r="I29" s="146"/>
      <c r="J29" s="36"/>
      <c r="K29" s="36"/>
      <c r="L29" s="72"/>
      <c r="M29" s="10"/>
      <c r="O29" s="10" t="s">
        <v>269</v>
      </c>
      <c r="P29" s="10" t="s">
        <v>144</v>
      </c>
    </row>
    <row r="30" spans="1:16" x14ac:dyDescent="0.25">
      <c r="A30" s="7"/>
      <c r="B30" s="403"/>
      <c r="C30" s="404"/>
      <c r="D30" s="590" t="str">
        <f>'Imp-China|Chine -Exp1'!D59</f>
        <v>valeur de vente nette rendue (CAD)</v>
      </c>
      <c r="E30" s="590"/>
      <c r="F30" s="590"/>
      <c r="G30" s="140"/>
      <c r="H30" s="140"/>
      <c r="I30" s="140"/>
      <c r="J30" s="36"/>
      <c r="K30" s="36"/>
      <c r="L30" s="72"/>
      <c r="M30" s="10"/>
    </row>
    <row r="31" spans="1:16" ht="15" thickBot="1" x14ac:dyDescent="0.3">
      <c r="A31" s="7"/>
      <c r="B31" s="592"/>
      <c r="C31" s="593"/>
      <c r="D31" s="639" t="str">
        <f>"$ / "&amp;IF(Intro!$G$22="English",Variables!$B$24,Variables!$C$24)</f>
        <v>$ / unité</v>
      </c>
      <c r="E31" s="639"/>
      <c r="F31" s="639"/>
      <c r="G31" s="145" t="str">
        <f>IF(G29=0,"-",G30/G29)</f>
        <v>-</v>
      </c>
      <c r="H31" s="145" t="str">
        <f>IF(H29=0,"-",H30/H29)</f>
        <v>-</v>
      </c>
      <c r="I31" s="145" t="str">
        <f t="shared" ref="I31" si="0">IF(I29=0,"-",I30/I29)</f>
        <v>-</v>
      </c>
      <c r="J31" s="36"/>
      <c r="K31" s="36"/>
      <c r="L31" s="72"/>
      <c r="M31" s="10"/>
    </row>
    <row r="32" spans="1:16" x14ac:dyDescent="0.25">
      <c r="A32" s="7"/>
      <c r="B32" s="433" t="str">
        <f>IF(Intro!$G$22="English",O32,P32)</f>
        <v>Stock de clôture</v>
      </c>
      <c r="C32" s="434"/>
      <c r="D32" s="640" t="str">
        <f>IF(Intro!$G$22="English",Variables!$B$23,Variables!$C$23)</f>
        <v>unités</v>
      </c>
      <c r="E32" s="640"/>
      <c r="F32" s="640"/>
      <c r="G32" s="144"/>
      <c r="H32" s="144"/>
      <c r="I32" s="144"/>
      <c r="J32" s="36"/>
      <c r="K32" s="36"/>
      <c r="L32" s="72"/>
      <c r="M32" s="10"/>
      <c r="O32" s="10" t="s">
        <v>145</v>
      </c>
      <c r="P32" s="10" t="s">
        <v>404</v>
      </c>
    </row>
    <row r="33" spans="1:16" x14ac:dyDescent="0.25">
      <c r="A33" s="7"/>
      <c r="B33" s="403"/>
      <c r="C33" s="404"/>
      <c r="D33" s="590" t="s">
        <v>240</v>
      </c>
      <c r="E33" s="590"/>
      <c r="F33" s="590"/>
      <c r="G33" s="140"/>
      <c r="H33" s="140"/>
      <c r="I33" s="140"/>
      <c r="J33" s="36"/>
      <c r="K33" s="36"/>
      <c r="L33" s="72"/>
      <c r="M33" s="10"/>
    </row>
    <row r="34" spans="1:16" x14ac:dyDescent="0.25">
      <c r="A34" s="7"/>
      <c r="B34" s="403"/>
      <c r="C34" s="404"/>
      <c r="D34" s="590" t="str">
        <f>"$ / "&amp;IF(Intro!$G$22="English",Variables!$B$24,Variables!$C$24)</f>
        <v>$ / unité</v>
      </c>
      <c r="E34" s="590"/>
      <c r="F34" s="590"/>
      <c r="G34" s="142" t="str">
        <f>IF(G32=0,"-",G33/G32)</f>
        <v>-</v>
      </c>
      <c r="H34" s="142" t="str">
        <f t="shared" ref="H34:I34" si="1">IF(H32=0,"-",H33/H32)</f>
        <v>-</v>
      </c>
      <c r="I34" s="142" t="str">
        <f t="shared" si="1"/>
        <v>-</v>
      </c>
      <c r="J34" s="36"/>
      <c r="K34" s="36"/>
      <c r="L34" s="72"/>
      <c r="M34" s="10"/>
    </row>
    <row r="35" spans="1:16" x14ac:dyDescent="0.25">
      <c r="A35" s="7"/>
      <c r="B35" s="73"/>
      <c r="C35" s="70"/>
      <c r="D35" s="70"/>
      <c r="E35" s="70"/>
      <c r="F35" s="70"/>
      <c r="G35" s="70"/>
      <c r="H35" s="70"/>
      <c r="I35" s="70"/>
      <c r="J35" s="70"/>
      <c r="K35" s="70"/>
      <c r="L35" s="71"/>
      <c r="M35" s="10"/>
    </row>
    <row r="36" spans="1:16" s="11" customFormat="1" x14ac:dyDescent="0.25">
      <c r="A36" s="7"/>
      <c r="B36" s="508" t="s">
        <v>15</v>
      </c>
      <c r="C36" s="509"/>
      <c r="D36" s="509"/>
      <c r="E36" s="509"/>
      <c r="F36" s="509"/>
      <c r="G36" s="509"/>
      <c r="H36" s="509"/>
      <c r="I36" s="509"/>
      <c r="J36" s="509"/>
      <c r="K36" s="509"/>
      <c r="L36" s="510"/>
      <c r="M36" s="74"/>
      <c r="O36" s="10"/>
    </row>
    <row r="37" spans="1:16" x14ac:dyDescent="0.25">
      <c r="A37" s="7"/>
      <c r="B37" s="75"/>
      <c r="C37" s="76"/>
      <c r="D37" s="76"/>
      <c r="E37" s="76"/>
      <c r="F37" s="76"/>
      <c r="G37" s="76"/>
      <c r="H37" s="76"/>
      <c r="I37" s="76"/>
      <c r="J37" s="76"/>
      <c r="K37" s="76"/>
      <c r="L37" s="59"/>
      <c r="M37" s="10"/>
    </row>
    <row r="38" spans="1:16" ht="14.1" customHeight="1" x14ac:dyDescent="0.25">
      <c r="A38" s="7"/>
      <c r="B38" s="363" t="str">
        <f>IF(Intro!$G$22="English",O38,P38)</f>
        <v>En utilisant les données fournies à la question 1 dans les onglets des pays avec les données fournies à la question 1 sur l'onglet Invent-Stock, le questionnaire calcule le stock de clôture comme suit :</v>
      </c>
      <c r="C38" s="364"/>
      <c r="D38" s="364"/>
      <c r="E38" s="364"/>
      <c r="F38" s="364"/>
      <c r="G38" s="364"/>
      <c r="H38" s="364"/>
      <c r="I38" s="364"/>
      <c r="J38" s="364"/>
      <c r="K38" s="364"/>
      <c r="L38" s="365"/>
      <c r="M38" s="10"/>
      <c r="O38" s="10" t="s">
        <v>415</v>
      </c>
      <c r="P38" s="10" t="s">
        <v>416</v>
      </c>
    </row>
    <row r="39" spans="1:16" x14ac:dyDescent="0.25">
      <c r="A39" s="7"/>
      <c r="B39" s="363"/>
      <c r="C39" s="364"/>
      <c r="D39" s="364"/>
      <c r="E39" s="364"/>
      <c r="F39" s="364"/>
      <c r="G39" s="364"/>
      <c r="H39" s="364"/>
      <c r="I39" s="364"/>
      <c r="J39" s="364"/>
      <c r="K39" s="364"/>
      <c r="L39" s="365"/>
      <c r="M39" s="10"/>
    </row>
    <row r="40" spans="1:16" x14ac:dyDescent="0.25">
      <c r="A40" s="7"/>
      <c r="B40" s="75"/>
      <c r="C40" s="76"/>
      <c r="D40" s="76"/>
      <c r="E40" s="76"/>
      <c r="F40" s="76"/>
      <c r="G40" s="76"/>
      <c r="H40" s="76"/>
      <c r="I40" s="76"/>
      <c r="J40" s="76"/>
      <c r="K40" s="76"/>
      <c r="L40" s="59"/>
      <c r="M40" s="10"/>
    </row>
    <row r="41" spans="1:16" x14ac:dyDescent="0.25">
      <c r="A41" s="7"/>
      <c r="B41" s="62"/>
      <c r="E41" s="35"/>
      <c r="G41" s="568">
        <f>Variables!$B$6</f>
        <v>2023</v>
      </c>
      <c r="H41" s="568">
        <f>G41+1</f>
        <v>2024</v>
      </c>
      <c r="I41" s="568">
        <f>H41+1</f>
        <v>2025</v>
      </c>
      <c r="J41" s="76"/>
      <c r="K41" s="76"/>
      <c r="L41" s="72"/>
      <c r="M41" s="10"/>
      <c r="O41" s="18"/>
    </row>
    <row r="42" spans="1:16" x14ac:dyDescent="0.25">
      <c r="A42" s="7"/>
      <c r="B42" s="113"/>
      <c r="E42" s="35"/>
      <c r="G42" s="568"/>
      <c r="H42" s="568"/>
      <c r="I42" s="568"/>
      <c r="J42" s="76"/>
      <c r="K42" s="76"/>
      <c r="L42" s="72"/>
      <c r="M42" s="10"/>
      <c r="O42" s="18"/>
    </row>
    <row r="43" spans="1:16" x14ac:dyDescent="0.25">
      <c r="A43" s="7"/>
      <c r="B43" s="403" t="str">
        <f>B32</f>
        <v>Stock de clôture</v>
      </c>
      <c r="C43" s="404"/>
      <c r="D43" s="404"/>
      <c r="E43" s="636" t="str">
        <f>IF(Intro!$G$22="English",Variables!$B$23,Variables!$C$23)</f>
        <v>unités</v>
      </c>
      <c r="F43" s="636"/>
      <c r="G43" s="142">
        <f>G26+SUM('Begin:End2'!G30,'Begin:End2'!G34,'Begin:End2'!G39,'Begin:End2'!G43,'Begin:End2'!G48,'Begin:End2'!G52)-SUM('Begin:End2'!G101)-G29</f>
        <v>0</v>
      </c>
      <c r="H43" s="142">
        <f>H26+SUM('Begin:End2'!H30,'Begin:End2'!H34,'Begin:End2'!H39,'Begin:End2'!H43,'Begin:End2'!H48,'Begin:End2'!H52)-SUM('Begin:End2'!H101)-H29</f>
        <v>0</v>
      </c>
      <c r="I43" s="142">
        <f>I26+SUM('Begin:End2'!I30,'Begin:End2'!I34,'Begin:End2'!I39,'Begin:End2'!I43,'Begin:End2'!I48,'Begin:End2'!I52)-SUM('Begin:End2'!I101)-I29</f>
        <v>0</v>
      </c>
      <c r="J43" s="76"/>
      <c r="K43" s="76"/>
      <c r="L43" s="72"/>
      <c r="M43" s="10"/>
    </row>
    <row r="44" spans="1:16" ht="14.1" customHeight="1" x14ac:dyDescent="0.25">
      <c r="A44" s="7"/>
      <c r="B44" s="403" t="str">
        <f>IF(Intro!$G$22="English",O44,P44)</f>
        <v>Différence entre le stock de clôture à la question 1 dans l'onglet Invent-Stock et le stock de clôture calculé</v>
      </c>
      <c r="C44" s="404"/>
      <c r="D44" s="404"/>
      <c r="E44" s="636" t="str">
        <f>IF(Intro!$G$22="English",Variables!$B$23,Variables!$C$23)</f>
        <v>unités</v>
      </c>
      <c r="F44" s="636"/>
      <c r="G44" s="637">
        <f>G32-G43</f>
        <v>0</v>
      </c>
      <c r="H44" s="637">
        <f>H32-H43</f>
        <v>0</v>
      </c>
      <c r="I44" s="637">
        <f>I32-I43</f>
        <v>0</v>
      </c>
      <c r="J44" s="76"/>
      <c r="K44" s="76"/>
      <c r="L44" s="72"/>
      <c r="M44" s="10"/>
      <c r="O44" s="10" t="s">
        <v>195</v>
      </c>
      <c r="P44" s="10" t="s">
        <v>270</v>
      </c>
    </row>
    <row r="45" spans="1:16" x14ac:dyDescent="0.25">
      <c r="A45" s="7"/>
      <c r="B45" s="403"/>
      <c r="C45" s="404"/>
      <c r="D45" s="404"/>
      <c r="E45" s="636"/>
      <c r="F45" s="636"/>
      <c r="G45" s="637"/>
      <c r="H45" s="637"/>
      <c r="I45" s="637"/>
      <c r="J45" s="76"/>
      <c r="K45" s="76"/>
      <c r="L45" s="72"/>
      <c r="M45" s="10"/>
    </row>
    <row r="46" spans="1:16" x14ac:dyDescent="0.25">
      <c r="A46" s="7"/>
      <c r="B46" s="403"/>
      <c r="C46" s="404"/>
      <c r="D46" s="404"/>
      <c r="E46" s="636"/>
      <c r="F46" s="636"/>
      <c r="G46" s="637"/>
      <c r="H46" s="637"/>
      <c r="I46" s="637"/>
      <c r="J46" s="76"/>
      <c r="K46" s="76"/>
      <c r="L46" s="72"/>
      <c r="M46" s="10"/>
    </row>
    <row r="47" spans="1:16" x14ac:dyDescent="0.25">
      <c r="A47" s="7"/>
      <c r="B47" s="75"/>
      <c r="C47" s="76"/>
      <c r="D47" s="76"/>
      <c r="E47" s="76"/>
      <c r="F47" s="76"/>
      <c r="G47" s="76"/>
      <c r="H47" s="76"/>
      <c r="I47" s="76"/>
      <c r="J47" s="76"/>
      <c r="K47" s="76"/>
      <c r="L47" s="59"/>
      <c r="M47" s="10"/>
    </row>
    <row r="48" spans="1:16" x14ac:dyDescent="0.25">
      <c r="A48" s="7"/>
      <c r="B48" s="483" t="str">
        <f>IF(Intro!$G$22="English",O48,P48)</f>
        <v>Si le volume du stock de clôture à la question 1 dans l'onglet Invent-Stock diffère du stock de clôture calculé, expliquez pourquoi il y a une différence.</v>
      </c>
      <c r="C48" s="484"/>
      <c r="D48" s="484"/>
      <c r="E48" s="484"/>
      <c r="F48" s="484"/>
      <c r="G48" s="484"/>
      <c r="H48" s="484"/>
      <c r="I48" s="484"/>
      <c r="J48" s="484"/>
      <c r="K48" s="484"/>
      <c r="L48" s="485"/>
      <c r="M48" s="10"/>
      <c r="O48" s="27" t="s">
        <v>174</v>
      </c>
      <c r="P48" s="10" t="s">
        <v>271</v>
      </c>
    </row>
    <row r="49" spans="1:16" x14ac:dyDescent="0.25">
      <c r="A49" s="7"/>
      <c r="B49" s="75"/>
      <c r="C49" s="76"/>
      <c r="D49" s="76"/>
      <c r="E49" s="76"/>
      <c r="F49" s="76"/>
      <c r="G49" s="76"/>
      <c r="H49" s="76"/>
      <c r="I49" s="76"/>
      <c r="J49" s="76"/>
      <c r="K49" s="76"/>
      <c r="L49" s="59"/>
      <c r="M49" s="10"/>
    </row>
    <row r="50" spans="1:16" s="11" customFormat="1" x14ac:dyDescent="0.25">
      <c r="A50" s="7"/>
      <c r="B50" s="496"/>
      <c r="C50" s="497"/>
      <c r="D50" s="497"/>
      <c r="E50" s="497"/>
      <c r="F50" s="497"/>
      <c r="G50" s="497"/>
      <c r="H50" s="497"/>
      <c r="I50" s="497"/>
      <c r="J50" s="497"/>
      <c r="K50" s="497"/>
      <c r="L50" s="498"/>
      <c r="M50" s="39"/>
    </row>
    <row r="51" spans="1:16" s="11" customFormat="1" x14ac:dyDescent="0.25">
      <c r="A51" s="7"/>
      <c r="B51" s="496"/>
      <c r="C51" s="497"/>
      <c r="D51" s="497"/>
      <c r="E51" s="497"/>
      <c r="F51" s="497"/>
      <c r="G51" s="497"/>
      <c r="H51" s="497"/>
      <c r="I51" s="497"/>
      <c r="J51" s="497"/>
      <c r="K51" s="497"/>
      <c r="L51" s="498"/>
      <c r="M51" s="39"/>
    </row>
    <row r="52" spans="1:16" s="11" customFormat="1" x14ac:dyDescent="0.25">
      <c r="A52" s="7"/>
      <c r="B52" s="496"/>
      <c r="C52" s="497"/>
      <c r="D52" s="497"/>
      <c r="E52" s="497"/>
      <c r="F52" s="497"/>
      <c r="G52" s="497"/>
      <c r="H52" s="497"/>
      <c r="I52" s="497"/>
      <c r="J52" s="497"/>
      <c r="K52" s="497"/>
      <c r="L52" s="498"/>
      <c r="M52" s="39"/>
    </row>
    <row r="53" spans="1:16" s="11" customFormat="1" x14ac:dyDescent="0.25">
      <c r="A53" s="7"/>
      <c r="B53" s="496"/>
      <c r="C53" s="497"/>
      <c r="D53" s="497"/>
      <c r="E53" s="497"/>
      <c r="F53" s="497"/>
      <c r="G53" s="497"/>
      <c r="H53" s="497"/>
      <c r="I53" s="497"/>
      <c r="J53" s="497"/>
      <c r="K53" s="497"/>
      <c r="L53" s="498"/>
      <c r="M53" s="39"/>
    </row>
    <row r="54" spans="1:16" s="11" customFormat="1" x14ac:dyDescent="0.25">
      <c r="A54" s="7"/>
      <c r="B54" s="496"/>
      <c r="C54" s="497"/>
      <c r="D54" s="497"/>
      <c r="E54" s="497"/>
      <c r="F54" s="497"/>
      <c r="G54" s="497"/>
      <c r="H54" s="497"/>
      <c r="I54" s="497"/>
      <c r="J54" s="497"/>
      <c r="K54" s="497"/>
      <c r="L54" s="498"/>
      <c r="M54" s="39"/>
    </row>
    <row r="55" spans="1:16" s="11" customFormat="1" x14ac:dyDescent="0.25">
      <c r="A55" s="7"/>
      <c r="B55" s="496"/>
      <c r="C55" s="497"/>
      <c r="D55" s="497"/>
      <c r="E55" s="497"/>
      <c r="F55" s="497"/>
      <c r="G55" s="497"/>
      <c r="H55" s="497"/>
      <c r="I55" s="497"/>
      <c r="J55" s="497"/>
      <c r="K55" s="497"/>
      <c r="L55" s="498"/>
      <c r="M55" s="39"/>
    </row>
    <row r="56" spans="1:16" s="11" customFormat="1" x14ac:dyDescent="0.25">
      <c r="A56" s="7"/>
      <c r="B56" s="496"/>
      <c r="C56" s="497"/>
      <c r="D56" s="497"/>
      <c r="E56" s="497"/>
      <c r="F56" s="497"/>
      <c r="G56" s="497"/>
      <c r="H56" s="497"/>
      <c r="I56" s="497"/>
      <c r="J56" s="497"/>
      <c r="K56" s="497"/>
      <c r="L56" s="498"/>
      <c r="M56" s="39"/>
    </row>
    <row r="57" spans="1:16" s="11" customFormat="1" x14ac:dyDescent="0.25">
      <c r="A57" s="7"/>
      <c r="B57" s="496"/>
      <c r="C57" s="497"/>
      <c r="D57" s="497"/>
      <c r="E57" s="497"/>
      <c r="F57" s="497"/>
      <c r="G57" s="497"/>
      <c r="H57" s="497"/>
      <c r="I57" s="497"/>
      <c r="J57" s="497"/>
      <c r="K57" s="497"/>
      <c r="L57" s="498"/>
      <c r="M57" s="39"/>
    </row>
    <row r="58" spans="1:16" x14ac:dyDescent="0.25">
      <c r="A58" s="7"/>
      <c r="B58" s="73"/>
      <c r="C58" s="70"/>
      <c r="D58" s="70"/>
      <c r="E58" s="70"/>
      <c r="F58" s="70"/>
      <c r="G58" s="70"/>
      <c r="H58" s="70"/>
      <c r="I58" s="70"/>
      <c r="J58" s="70"/>
      <c r="K58" s="70"/>
      <c r="L58" s="71"/>
      <c r="M58" s="10"/>
    </row>
    <row r="59" spans="1:16" s="11" customFormat="1" x14ac:dyDescent="0.25">
      <c r="A59" s="7"/>
      <c r="B59" s="508" t="s">
        <v>16</v>
      </c>
      <c r="C59" s="509"/>
      <c r="D59" s="509"/>
      <c r="E59" s="509"/>
      <c r="F59" s="509"/>
      <c r="G59" s="509"/>
      <c r="H59" s="509"/>
      <c r="I59" s="509"/>
      <c r="J59" s="509"/>
      <c r="K59" s="509"/>
      <c r="L59" s="510"/>
      <c r="M59" s="74"/>
    </row>
    <row r="60" spans="1:16" x14ac:dyDescent="0.25">
      <c r="A60" s="7"/>
      <c r="B60" s="75"/>
      <c r="C60" s="76"/>
      <c r="D60" s="76"/>
      <c r="E60" s="76"/>
      <c r="F60" s="76"/>
      <c r="G60" s="76"/>
      <c r="H60" s="76"/>
      <c r="I60" s="76"/>
      <c r="J60" s="76"/>
      <c r="K60" s="76"/>
      <c r="L60" s="59"/>
      <c r="M60" s="10"/>
    </row>
    <row r="61" spans="1:16" x14ac:dyDescent="0.25">
      <c r="A61" s="7"/>
      <c r="B61" s="363" t="str">
        <f>IF(Intro!$G$22="English",O61,P61)</f>
        <v>Décrivez comment votre entreprise détermine la valeur des stocks. Fournissez tout changement dans la méthode d'évaluation des stocks ou toute réduction importante de la valeur comptabilisée des stocks depuis le 1er janvier 2023.</v>
      </c>
      <c r="C61" s="364"/>
      <c r="D61" s="364"/>
      <c r="E61" s="364"/>
      <c r="F61" s="364"/>
      <c r="G61" s="364"/>
      <c r="H61" s="364"/>
      <c r="I61" s="364"/>
      <c r="J61" s="364"/>
      <c r="K61" s="364"/>
      <c r="L61" s="365"/>
      <c r="M61" s="10"/>
      <c r="O61" s="10" t="str">
        <f>"Describe how your firm determines the value of inventory. Provide any changes in the method of valuation or major write-downs of inventory that have occurred since January 1, "&amp;Variables!B6&amp;"."</f>
        <v>Describe how your firm determines the value of inventory. Provide any changes in the method of valuation or major write-downs of inventory that have occurred since January 1, 2023.</v>
      </c>
      <c r="P61" s="10" t="str">
        <f>"Décrivez comment votre entreprise détermine la valeur des stocks. Fournissez tout changement dans la méthode d'évaluation des stocks ou toute réduction importante de la valeur comptabilisée des stocks depuis le 1er janvier "&amp;Variables!B6&amp;"."</f>
        <v>Décrivez comment votre entreprise détermine la valeur des stocks. Fournissez tout changement dans la méthode d'évaluation des stocks ou toute réduction importante de la valeur comptabilisée des stocks depuis le 1er janvier 2023.</v>
      </c>
    </row>
    <row r="62" spans="1:16" x14ac:dyDescent="0.25">
      <c r="A62" s="7"/>
      <c r="B62" s="363"/>
      <c r="C62" s="364"/>
      <c r="D62" s="364"/>
      <c r="E62" s="364"/>
      <c r="F62" s="364"/>
      <c r="G62" s="364"/>
      <c r="H62" s="364"/>
      <c r="I62" s="364"/>
      <c r="J62" s="364"/>
      <c r="K62" s="364"/>
      <c r="L62" s="365"/>
      <c r="M62" s="10"/>
    </row>
    <row r="63" spans="1:16" x14ac:dyDescent="0.25">
      <c r="A63" s="7"/>
      <c r="B63" s="75"/>
      <c r="C63" s="76"/>
      <c r="D63" s="76"/>
      <c r="E63" s="76"/>
      <c r="F63" s="76"/>
      <c r="G63" s="76"/>
      <c r="H63" s="76"/>
      <c r="I63" s="76"/>
      <c r="J63" s="76"/>
      <c r="K63" s="76"/>
      <c r="L63" s="59"/>
      <c r="M63" s="10"/>
    </row>
    <row r="64" spans="1:16" s="11" customFormat="1" x14ac:dyDescent="0.25">
      <c r="A64" s="7"/>
      <c r="B64" s="496"/>
      <c r="C64" s="497"/>
      <c r="D64" s="497"/>
      <c r="E64" s="497"/>
      <c r="F64" s="497"/>
      <c r="G64" s="497"/>
      <c r="H64" s="497"/>
      <c r="I64" s="497"/>
      <c r="J64" s="497"/>
      <c r="K64" s="497"/>
      <c r="L64" s="498"/>
      <c r="M64" s="39"/>
    </row>
    <row r="65" spans="1:16" s="11" customFormat="1" x14ac:dyDescent="0.25">
      <c r="A65" s="7"/>
      <c r="B65" s="496"/>
      <c r="C65" s="497"/>
      <c r="D65" s="497"/>
      <c r="E65" s="497"/>
      <c r="F65" s="497"/>
      <c r="G65" s="497"/>
      <c r="H65" s="497"/>
      <c r="I65" s="497"/>
      <c r="J65" s="497"/>
      <c r="K65" s="497"/>
      <c r="L65" s="498"/>
      <c r="M65" s="39"/>
    </row>
    <row r="66" spans="1:16" s="11" customFormat="1" x14ac:dyDescent="0.25">
      <c r="A66" s="7"/>
      <c r="B66" s="496"/>
      <c r="C66" s="497"/>
      <c r="D66" s="497"/>
      <c r="E66" s="497"/>
      <c r="F66" s="497"/>
      <c r="G66" s="497"/>
      <c r="H66" s="497"/>
      <c r="I66" s="497"/>
      <c r="J66" s="497"/>
      <c r="K66" s="497"/>
      <c r="L66" s="498"/>
      <c r="M66" s="39"/>
    </row>
    <row r="67" spans="1:16" s="11" customFormat="1" x14ac:dyDescent="0.25">
      <c r="A67" s="7"/>
      <c r="B67" s="496"/>
      <c r="C67" s="497"/>
      <c r="D67" s="497"/>
      <c r="E67" s="497"/>
      <c r="F67" s="497"/>
      <c r="G67" s="497"/>
      <c r="H67" s="497"/>
      <c r="I67" s="497"/>
      <c r="J67" s="497"/>
      <c r="K67" s="497"/>
      <c r="L67" s="498"/>
      <c r="M67" s="39"/>
    </row>
    <row r="68" spans="1:16" s="11" customFormat="1" x14ac:dyDescent="0.25">
      <c r="A68" s="7"/>
      <c r="B68" s="496"/>
      <c r="C68" s="497"/>
      <c r="D68" s="497"/>
      <c r="E68" s="497"/>
      <c r="F68" s="497"/>
      <c r="G68" s="497"/>
      <c r="H68" s="497"/>
      <c r="I68" s="497"/>
      <c r="J68" s="497"/>
      <c r="K68" s="497"/>
      <c r="L68" s="498"/>
      <c r="M68" s="39"/>
    </row>
    <row r="69" spans="1:16" s="11" customFormat="1" x14ac:dyDescent="0.25">
      <c r="A69" s="7"/>
      <c r="B69" s="496"/>
      <c r="C69" s="497"/>
      <c r="D69" s="497"/>
      <c r="E69" s="497"/>
      <c r="F69" s="497"/>
      <c r="G69" s="497"/>
      <c r="H69" s="497"/>
      <c r="I69" s="497"/>
      <c r="J69" s="497"/>
      <c r="K69" s="497"/>
      <c r="L69" s="498"/>
      <c r="M69" s="39"/>
    </row>
    <row r="70" spans="1:16" s="11" customFormat="1" x14ac:dyDescent="0.25">
      <c r="A70" s="7"/>
      <c r="B70" s="496"/>
      <c r="C70" s="497"/>
      <c r="D70" s="497"/>
      <c r="E70" s="497"/>
      <c r="F70" s="497"/>
      <c r="G70" s="497"/>
      <c r="H70" s="497"/>
      <c r="I70" s="497"/>
      <c r="J70" s="497"/>
      <c r="K70" s="497"/>
      <c r="L70" s="498"/>
      <c r="M70" s="39"/>
    </row>
    <row r="71" spans="1:16" s="11" customFormat="1" x14ac:dyDescent="0.25">
      <c r="A71" s="7"/>
      <c r="B71" s="496"/>
      <c r="C71" s="497"/>
      <c r="D71" s="497"/>
      <c r="E71" s="497"/>
      <c r="F71" s="497"/>
      <c r="G71" s="497"/>
      <c r="H71" s="497"/>
      <c r="I71" s="497"/>
      <c r="J71" s="497"/>
      <c r="K71" s="497"/>
      <c r="L71" s="498"/>
      <c r="M71" s="39"/>
    </row>
    <row r="72" spans="1:16" x14ac:dyDescent="0.25">
      <c r="A72" s="7"/>
      <c r="B72" s="73"/>
      <c r="C72" s="70"/>
      <c r="D72" s="70"/>
      <c r="E72" s="70"/>
      <c r="F72" s="70"/>
      <c r="G72" s="70"/>
      <c r="H72" s="70"/>
      <c r="I72" s="70"/>
      <c r="J72" s="70"/>
      <c r="K72" s="70"/>
      <c r="L72" s="71"/>
      <c r="M72" s="10"/>
    </row>
    <row r="73" spans="1:16" s="11" customFormat="1" x14ac:dyDescent="0.25">
      <c r="A73" s="7"/>
      <c r="B73" s="508" t="s">
        <v>17</v>
      </c>
      <c r="C73" s="509"/>
      <c r="D73" s="509"/>
      <c r="E73" s="509"/>
      <c r="F73" s="509"/>
      <c r="G73" s="509"/>
      <c r="H73" s="509"/>
      <c r="I73" s="509"/>
      <c r="J73" s="509"/>
      <c r="K73" s="509"/>
      <c r="L73" s="510"/>
      <c r="M73" s="74"/>
    </row>
    <row r="74" spans="1:16" x14ac:dyDescent="0.25">
      <c r="A74" s="7"/>
      <c r="B74" s="75"/>
      <c r="C74" s="76"/>
      <c r="D74" s="76"/>
      <c r="E74" s="76"/>
      <c r="F74" s="76"/>
      <c r="G74" s="76"/>
      <c r="H74" s="76"/>
      <c r="I74" s="76"/>
      <c r="J74" s="76"/>
      <c r="K74" s="76"/>
      <c r="L74" s="59"/>
      <c r="M74" s="10"/>
    </row>
    <row r="75" spans="1:16" x14ac:dyDescent="0.25">
      <c r="A75" s="7"/>
      <c r="B75" s="363" t="str">
        <f>IF(Intro!$G$22="English",O75,P75)</f>
        <v>Décrivez tout changement dans le volume des stocks des marchandises maintenus par votre entreprise depuis le 1er janvier 2023 et indiquez si ces changements ont eu une incidence quelconque sur la capacité de votre entreprise à fournir ses clients.</v>
      </c>
      <c r="C75" s="364"/>
      <c r="D75" s="364"/>
      <c r="E75" s="364"/>
      <c r="F75" s="364"/>
      <c r="G75" s="364"/>
      <c r="H75" s="364"/>
      <c r="I75" s="364"/>
      <c r="J75" s="364"/>
      <c r="K75" s="364"/>
      <c r="L75" s="365"/>
      <c r="M75" s="10"/>
      <c r="O75" s="10" t="str">
        <f>"Describe any changes in your firm’s inventory levels of the goods since January 1, "&amp;Variables!B6&amp;" and whether these changes impacted your firm’s ability to supply customers."</f>
        <v>Describe any changes in your firm’s inventory levels of the goods since January 1, 2023 and whether these changes impacted your firm’s ability to supply customers.</v>
      </c>
      <c r="P75" s="10" t="str">
        <f>"Décrivez tout changement dans le volume des stocks des marchandises maintenus par votre entreprise depuis le 1er janvier "&amp;Variables!B6&amp;" et indiquez si ces changements ont eu une incidence quelconque sur la capacité de votre entreprise à fournir ses clients."</f>
        <v>Décrivez tout changement dans le volume des stocks des marchandises maintenus par votre entreprise depuis le 1er janvier 2023 et indiquez si ces changements ont eu une incidence quelconque sur la capacité de votre entreprise à fournir ses clients.</v>
      </c>
    </row>
    <row r="76" spans="1:16" x14ac:dyDescent="0.25">
      <c r="A76" s="7"/>
      <c r="B76" s="363"/>
      <c r="C76" s="364"/>
      <c r="D76" s="364"/>
      <c r="E76" s="364"/>
      <c r="F76" s="364"/>
      <c r="G76" s="364"/>
      <c r="H76" s="364"/>
      <c r="I76" s="364"/>
      <c r="J76" s="364"/>
      <c r="K76" s="364"/>
      <c r="L76" s="365"/>
      <c r="M76" s="10"/>
    </row>
    <row r="77" spans="1:16" x14ac:dyDescent="0.25">
      <c r="A77" s="7"/>
      <c r="B77" s="75"/>
      <c r="C77" s="76"/>
      <c r="D77" s="76"/>
      <c r="E77" s="76"/>
      <c r="F77" s="76"/>
      <c r="G77" s="76"/>
      <c r="H77" s="76"/>
      <c r="I77" s="76"/>
      <c r="J77" s="76"/>
      <c r="K77" s="76"/>
      <c r="L77" s="59"/>
      <c r="M77" s="10"/>
    </row>
    <row r="78" spans="1:16" s="11" customFormat="1" x14ac:dyDescent="0.25">
      <c r="A78" s="7"/>
      <c r="B78" s="496"/>
      <c r="C78" s="497"/>
      <c r="D78" s="497"/>
      <c r="E78" s="497"/>
      <c r="F78" s="497"/>
      <c r="G78" s="497"/>
      <c r="H78" s="497"/>
      <c r="I78" s="497"/>
      <c r="J78" s="497"/>
      <c r="K78" s="497"/>
      <c r="L78" s="498"/>
      <c r="M78" s="39"/>
    </row>
    <row r="79" spans="1:16" s="11" customFormat="1" x14ac:dyDescent="0.25">
      <c r="A79" s="7"/>
      <c r="B79" s="496"/>
      <c r="C79" s="497"/>
      <c r="D79" s="497"/>
      <c r="E79" s="497"/>
      <c r="F79" s="497"/>
      <c r="G79" s="497"/>
      <c r="H79" s="497"/>
      <c r="I79" s="497"/>
      <c r="J79" s="497"/>
      <c r="K79" s="497"/>
      <c r="L79" s="498"/>
      <c r="M79" s="39"/>
    </row>
    <row r="80" spans="1:16" s="11" customFormat="1" x14ac:dyDescent="0.25">
      <c r="A80" s="7"/>
      <c r="B80" s="496"/>
      <c r="C80" s="497"/>
      <c r="D80" s="497"/>
      <c r="E80" s="497"/>
      <c r="F80" s="497"/>
      <c r="G80" s="497"/>
      <c r="H80" s="497"/>
      <c r="I80" s="497"/>
      <c r="J80" s="497"/>
      <c r="K80" s="497"/>
      <c r="L80" s="498"/>
      <c r="M80" s="39"/>
    </row>
    <row r="81" spans="1:16" s="11" customFormat="1" x14ac:dyDescent="0.25">
      <c r="A81" s="7"/>
      <c r="B81" s="496"/>
      <c r="C81" s="497"/>
      <c r="D81" s="497"/>
      <c r="E81" s="497"/>
      <c r="F81" s="497"/>
      <c r="G81" s="497"/>
      <c r="H81" s="497"/>
      <c r="I81" s="497"/>
      <c r="J81" s="497"/>
      <c r="K81" s="497"/>
      <c r="L81" s="498"/>
      <c r="M81" s="39"/>
    </row>
    <row r="82" spans="1:16" s="11" customFormat="1" x14ac:dyDescent="0.25">
      <c r="A82" s="7"/>
      <c r="B82" s="496"/>
      <c r="C82" s="497"/>
      <c r="D82" s="497"/>
      <c r="E82" s="497"/>
      <c r="F82" s="497"/>
      <c r="G82" s="497"/>
      <c r="H82" s="497"/>
      <c r="I82" s="497"/>
      <c r="J82" s="497"/>
      <c r="K82" s="497"/>
      <c r="L82" s="498"/>
      <c r="M82" s="39"/>
    </row>
    <row r="83" spans="1:16" s="11" customFormat="1" x14ac:dyDescent="0.25">
      <c r="A83" s="7"/>
      <c r="B83" s="496"/>
      <c r="C83" s="497"/>
      <c r="D83" s="497"/>
      <c r="E83" s="497"/>
      <c r="F83" s="497"/>
      <c r="G83" s="497"/>
      <c r="H83" s="497"/>
      <c r="I83" s="497"/>
      <c r="J83" s="497"/>
      <c r="K83" s="497"/>
      <c r="L83" s="498"/>
      <c r="M83" s="39"/>
    </row>
    <row r="84" spans="1:16" s="11" customFormat="1" x14ac:dyDescent="0.25">
      <c r="A84" s="7"/>
      <c r="B84" s="496"/>
      <c r="C84" s="497"/>
      <c r="D84" s="497"/>
      <c r="E84" s="497"/>
      <c r="F84" s="497"/>
      <c r="G84" s="497"/>
      <c r="H84" s="497"/>
      <c r="I84" s="497"/>
      <c r="J84" s="497"/>
      <c r="K84" s="497"/>
      <c r="L84" s="498"/>
      <c r="M84" s="39"/>
    </row>
    <row r="85" spans="1:16" s="11" customFormat="1" x14ac:dyDescent="0.25">
      <c r="A85" s="7"/>
      <c r="B85" s="496"/>
      <c r="C85" s="497"/>
      <c r="D85" s="497"/>
      <c r="E85" s="497"/>
      <c r="F85" s="497"/>
      <c r="G85" s="497"/>
      <c r="H85" s="497"/>
      <c r="I85" s="497"/>
      <c r="J85" s="497"/>
      <c r="K85" s="497"/>
      <c r="L85" s="498"/>
      <c r="M85" s="39"/>
    </row>
    <row r="86" spans="1:16" x14ac:dyDescent="0.25">
      <c r="A86" s="7"/>
      <c r="B86" s="73"/>
      <c r="C86" s="70"/>
      <c r="D86" s="70"/>
      <c r="E86" s="70"/>
      <c r="F86" s="70"/>
      <c r="G86" s="70"/>
      <c r="H86" s="70"/>
      <c r="I86" s="70"/>
      <c r="J86" s="70"/>
      <c r="K86" s="70"/>
      <c r="L86" s="71"/>
      <c r="M86" s="10"/>
    </row>
    <row r="87" spans="1:16" s="11" customFormat="1" x14ac:dyDescent="0.25">
      <c r="A87" s="7"/>
      <c r="B87" s="508" t="s">
        <v>18</v>
      </c>
      <c r="C87" s="509"/>
      <c r="D87" s="509"/>
      <c r="E87" s="509"/>
      <c r="F87" s="509"/>
      <c r="G87" s="509"/>
      <c r="H87" s="509"/>
      <c r="I87" s="509"/>
      <c r="J87" s="509"/>
      <c r="K87" s="509"/>
      <c r="L87" s="510"/>
      <c r="M87" s="74"/>
    </row>
    <row r="88" spans="1:16" x14ac:dyDescent="0.25">
      <c r="A88" s="7"/>
      <c r="B88" s="75"/>
      <c r="C88" s="76"/>
      <c r="D88" s="76"/>
      <c r="E88" s="76"/>
      <c r="F88" s="76"/>
      <c r="G88" s="76"/>
      <c r="H88" s="76"/>
      <c r="I88" s="76"/>
      <c r="J88" s="76"/>
      <c r="K88" s="76"/>
      <c r="L88" s="59"/>
      <c r="M88" s="10"/>
    </row>
    <row r="89" spans="1:16" x14ac:dyDescent="0.25">
      <c r="A89" s="7"/>
      <c r="B89" s="363" t="str">
        <f>IF(Intro!$G$22="English",O89,P89)</f>
        <v>Décrivez les plans de votre entreprise pour gérer les niveaux de stocks au cours des deux prochaines années. Fournissez les motifs et les hypothèses sous-tendant ces objectifs et ces stratégies.</v>
      </c>
      <c r="C89" s="364"/>
      <c r="D89" s="364"/>
      <c r="E89" s="364"/>
      <c r="F89" s="364"/>
      <c r="G89" s="364"/>
      <c r="H89" s="364"/>
      <c r="I89" s="364"/>
      <c r="J89" s="364"/>
      <c r="K89" s="364"/>
      <c r="L89" s="365"/>
      <c r="M89" s="10"/>
      <c r="O89" s="10" t="s">
        <v>215</v>
      </c>
      <c r="P89" s="10" t="s">
        <v>146</v>
      </c>
    </row>
    <row r="90" spans="1:16" x14ac:dyDescent="0.25">
      <c r="A90" s="7"/>
      <c r="B90" s="363"/>
      <c r="C90" s="364"/>
      <c r="D90" s="364"/>
      <c r="E90" s="364"/>
      <c r="F90" s="364"/>
      <c r="G90" s="364"/>
      <c r="H90" s="364"/>
      <c r="I90" s="364"/>
      <c r="J90" s="364"/>
      <c r="K90" s="364"/>
      <c r="L90" s="365"/>
      <c r="M90" s="10"/>
    </row>
    <row r="91" spans="1:16" x14ac:dyDescent="0.25">
      <c r="A91" s="7"/>
      <c r="B91" s="75"/>
      <c r="C91" s="76"/>
      <c r="D91" s="76"/>
      <c r="E91" s="76"/>
      <c r="F91" s="76"/>
      <c r="G91" s="76"/>
      <c r="H91" s="76"/>
      <c r="I91" s="76"/>
      <c r="J91" s="76"/>
      <c r="K91" s="76"/>
      <c r="L91" s="59"/>
      <c r="M91" s="10"/>
    </row>
    <row r="92" spans="1:16" s="11" customFormat="1" x14ac:dyDescent="0.25">
      <c r="A92" s="7"/>
      <c r="B92" s="496"/>
      <c r="C92" s="497"/>
      <c r="D92" s="497"/>
      <c r="E92" s="497"/>
      <c r="F92" s="497"/>
      <c r="G92" s="497"/>
      <c r="H92" s="497"/>
      <c r="I92" s="497"/>
      <c r="J92" s="497"/>
      <c r="K92" s="497"/>
      <c r="L92" s="498"/>
      <c r="M92" s="39"/>
    </row>
    <row r="93" spans="1:16" s="11" customFormat="1" x14ac:dyDescent="0.25">
      <c r="A93" s="7"/>
      <c r="B93" s="496"/>
      <c r="C93" s="497"/>
      <c r="D93" s="497"/>
      <c r="E93" s="497"/>
      <c r="F93" s="497"/>
      <c r="G93" s="497"/>
      <c r="H93" s="497"/>
      <c r="I93" s="497"/>
      <c r="J93" s="497"/>
      <c r="K93" s="497"/>
      <c r="L93" s="498"/>
      <c r="M93" s="39"/>
    </row>
    <row r="94" spans="1:16" s="11" customFormat="1" x14ac:dyDescent="0.25">
      <c r="A94" s="7"/>
      <c r="B94" s="496"/>
      <c r="C94" s="497"/>
      <c r="D94" s="497"/>
      <c r="E94" s="497"/>
      <c r="F94" s="497"/>
      <c r="G94" s="497"/>
      <c r="H94" s="497"/>
      <c r="I94" s="497"/>
      <c r="J94" s="497"/>
      <c r="K94" s="497"/>
      <c r="L94" s="498"/>
      <c r="M94" s="39"/>
    </row>
    <row r="95" spans="1:16" s="11" customFormat="1" x14ac:dyDescent="0.25">
      <c r="A95" s="7"/>
      <c r="B95" s="496"/>
      <c r="C95" s="497"/>
      <c r="D95" s="497"/>
      <c r="E95" s="497"/>
      <c r="F95" s="497"/>
      <c r="G95" s="497"/>
      <c r="H95" s="497"/>
      <c r="I95" s="497"/>
      <c r="J95" s="497"/>
      <c r="K95" s="497"/>
      <c r="L95" s="498"/>
      <c r="M95" s="39"/>
    </row>
    <row r="96" spans="1:16" s="11" customFormat="1" x14ac:dyDescent="0.25">
      <c r="A96" s="7"/>
      <c r="B96" s="496"/>
      <c r="C96" s="497"/>
      <c r="D96" s="497"/>
      <c r="E96" s="497"/>
      <c r="F96" s="497"/>
      <c r="G96" s="497"/>
      <c r="H96" s="497"/>
      <c r="I96" s="497"/>
      <c r="J96" s="497"/>
      <c r="K96" s="497"/>
      <c r="L96" s="498"/>
      <c r="M96" s="39"/>
    </row>
    <row r="97" spans="1:14" s="11" customFormat="1" x14ac:dyDescent="0.25">
      <c r="A97" s="7"/>
      <c r="B97" s="496"/>
      <c r="C97" s="497"/>
      <c r="D97" s="497"/>
      <c r="E97" s="497"/>
      <c r="F97" s="497"/>
      <c r="G97" s="497"/>
      <c r="H97" s="497"/>
      <c r="I97" s="497"/>
      <c r="J97" s="497"/>
      <c r="K97" s="497"/>
      <c r="L97" s="498"/>
      <c r="M97" s="39"/>
    </row>
    <row r="98" spans="1:14" s="11" customFormat="1" x14ac:dyDescent="0.25">
      <c r="A98" s="7"/>
      <c r="B98" s="496"/>
      <c r="C98" s="497"/>
      <c r="D98" s="497"/>
      <c r="E98" s="497"/>
      <c r="F98" s="497"/>
      <c r="G98" s="497"/>
      <c r="H98" s="497"/>
      <c r="I98" s="497"/>
      <c r="J98" s="497"/>
      <c r="K98" s="497"/>
      <c r="L98" s="498"/>
      <c r="M98" s="39"/>
    </row>
    <row r="99" spans="1:14" s="11" customFormat="1" x14ac:dyDescent="0.25">
      <c r="A99" s="7"/>
      <c r="B99" s="496"/>
      <c r="C99" s="497"/>
      <c r="D99" s="497"/>
      <c r="E99" s="497"/>
      <c r="F99" s="497"/>
      <c r="G99" s="497"/>
      <c r="H99" s="497"/>
      <c r="I99" s="497"/>
      <c r="J99" s="497"/>
      <c r="K99" s="497"/>
      <c r="L99" s="498"/>
      <c r="M99" s="39"/>
    </row>
    <row r="100" spans="1:14" x14ac:dyDescent="0.25">
      <c r="A100" s="7"/>
      <c r="B100" s="73"/>
      <c r="C100" s="70"/>
      <c r="D100" s="70"/>
      <c r="E100" s="70"/>
      <c r="F100" s="70"/>
      <c r="G100" s="70"/>
      <c r="H100" s="70"/>
      <c r="I100" s="70"/>
      <c r="J100" s="70"/>
      <c r="K100" s="70"/>
      <c r="L100" s="71"/>
      <c r="M100" s="10"/>
    </row>
    <row r="101" spans="1:14" s="45" customFormat="1" x14ac:dyDescent="0.25">
      <c r="A101" s="77"/>
      <c r="B101" s="4"/>
      <c r="C101" s="78"/>
      <c r="D101" s="78"/>
      <c r="E101" s="78"/>
      <c r="F101" s="78"/>
      <c r="G101" s="78"/>
      <c r="H101" s="78"/>
      <c r="I101" s="78"/>
      <c r="J101" s="78"/>
      <c r="K101" s="78"/>
      <c r="L101" s="78"/>
      <c r="N101" s="79"/>
    </row>
    <row r="102" spans="1:14" s="45" customFormat="1" x14ac:dyDescent="0.25">
      <c r="A102" s="77"/>
      <c r="B102" s="4"/>
      <c r="C102" s="78"/>
      <c r="D102" s="78"/>
      <c r="E102" s="78"/>
      <c r="F102" s="78"/>
      <c r="G102" s="78"/>
      <c r="H102" s="78"/>
      <c r="I102" s="78"/>
      <c r="J102" s="78"/>
      <c r="K102" s="78"/>
      <c r="L102" s="78"/>
      <c r="N102" s="79"/>
    </row>
    <row r="103" spans="1:14" s="45" customFormat="1" x14ac:dyDescent="0.25">
      <c r="A103" s="77"/>
      <c r="B103" s="4"/>
      <c r="C103" s="78"/>
      <c r="D103" s="78"/>
      <c r="E103" s="78"/>
      <c r="F103" s="78"/>
      <c r="G103" s="78"/>
      <c r="H103" s="78"/>
      <c r="I103" s="78"/>
      <c r="J103" s="78"/>
      <c r="K103" s="78"/>
      <c r="L103" s="78"/>
      <c r="N103" s="79"/>
    </row>
    <row r="104" spans="1:14" s="45" customFormat="1" x14ac:dyDescent="0.25">
      <c r="A104" s="77"/>
      <c r="B104" s="4"/>
      <c r="C104" s="78"/>
      <c r="D104" s="78"/>
      <c r="E104" s="78"/>
      <c r="F104" s="78"/>
      <c r="G104" s="78"/>
      <c r="H104" s="78"/>
      <c r="I104" s="78"/>
      <c r="J104" s="78"/>
      <c r="K104" s="78"/>
      <c r="L104" s="78"/>
      <c r="N104" s="79"/>
    </row>
    <row r="105" spans="1:14" s="45" customFormat="1" x14ac:dyDescent="0.25">
      <c r="A105" s="77"/>
      <c r="B105" s="4"/>
      <c r="C105" s="78"/>
      <c r="D105" s="78"/>
      <c r="E105" s="78"/>
      <c r="F105" s="78"/>
      <c r="G105" s="78"/>
      <c r="H105" s="78"/>
      <c r="I105" s="78"/>
      <c r="J105" s="78"/>
      <c r="K105" s="78"/>
      <c r="L105" s="78"/>
      <c r="N105" s="79"/>
    </row>
  </sheetData>
  <sheetProtection algorithmName="SHA-512" hashValue="qT1hr25SJs+bmv7JNdCvRr3X8HKA5xFU7dJaNZXHmmdQvTtbR4fjzq+tYzmEB4cmSKcb7iyT32eZ/WwouRZ1yA==" saltValue="u7Kb5+Q2ZPivOWc+j7DGUQ==" spinCount="100000" sheet="1" objects="1" scenarios="1" selectLockedCells="1"/>
  <mergeCells count="53">
    <mergeCell ref="B50:L57"/>
    <mergeCell ref="B64:L71"/>
    <mergeCell ref="B78:L85"/>
    <mergeCell ref="B92:L99"/>
    <mergeCell ref="B61:L62"/>
    <mergeCell ref="B75:L76"/>
    <mergeCell ref="B89:L90"/>
    <mergeCell ref="B59:L59"/>
    <mergeCell ref="B73:L73"/>
    <mergeCell ref="B87:L87"/>
    <mergeCell ref="B4:L4"/>
    <mergeCell ref="B5:L5"/>
    <mergeCell ref="B6:L6"/>
    <mergeCell ref="D26:F26"/>
    <mergeCell ref="D27:F27"/>
    <mergeCell ref="B26:C28"/>
    <mergeCell ref="D28:F28"/>
    <mergeCell ref="B19:L19"/>
    <mergeCell ref="G24:G25"/>
    <mergeCell ref="H24:H25"/>
    <mergeCell ref="I24:I25"/>
    <mergeCell ref="B20:L20"/>
    <mergeCell ref="B32:C34"/>
    <mergeCell ref="D33:F33"/>
    <mergeCell ref="D34:F34"/>
    <mergeCell ref="E43:F43"/>
    <mergeCell ref="D32:F32"/>
    <mergeCell ref="B38:L39"/>
    <mergeCell ref="B36:L36"/>
    <mergeCell ref="B29:C31"/>
    <mergeCell ref="B14:L14"/>
    <mergeCell ref="B8:L8"/>
    <mergeCell ref="B9:L9"/>
    <mergeCell ref="B10:L10"/>
    <mergeCell ref="B12:L12"/>
    <mergeCell ref="B13:L13"/>
    <mergeCell ref="B15:L15"/>
    <mergeCell ref="B16:L16"/>
    <mergeCell ref="B17:L17"/>
    <mergeCell ref="B22:L22"/>
    <mergeCell ref="D29:F29"/>
    <mergeCell ref="D30:F30"/>
    <mergeCell ref="D31:F31"/>
    <mergeCell ref="B48:L48"/>
    <mergeCell ref="B43:D43"/>
    <mergeCell ref="G41:G42"/>
    <mergeCell ref="H41:H42"/>
    <mergeCell ref="I41:I42"/>
    <mergeCell ref="B44:D46"/>
    <mergeCell ref="E44:F46"/>
    <mergeCell ref="G44:G46"/>
    <mergeCell ref="H44:H46"/>
    <mergeCell ref="I44:I46"/>
  </mergeCells>
  <dataValidations count="2">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B50 B64 B78 B92" xr:uid="{6ACA9FFF-56F8-4677-B2D1-6AF270682371}">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26:K34 G43:K44" xr:uid="{98978244-0A96-4FE2-821D-5B2C774BD175}">
      <formula1>1000</formula1>
    </dataValidation>
  </dataValidations>
  <printOptions horizontalCentered="1"/>
  <pageMargins left="0.25" right="0.25" top="0.75" bottom="0.75" header="0.3" footer="0.3"/>
  <pageSetup scale="63" firstPageNumber="35" fitToHeight="0" orientation="portrait" r:id="rId1"/>
  <headerFooter>
    <oddFooter>&amp;L&amp;A</oddFooter>
  </headerFooter>
  <rowBreaks count="1" manualBreakCount="1">
    <brk id="58" min="1" max="11"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4285C6-02EC-4901-81DA-5891BA963E71}">
  <sheetPr codeName="Sheet13">
    <tabColor rgb="FF92D050"/>
    <pageSetUpPr fitToPage="1"/>
  </sheetPr>
  <dimension ref="A1:P63"/>
  <sheetViews>
    <sheetView showGridLines="0" topLeftCell="A34" zoomScaleNormal="100" workbookViewId="0">
      <selection activeCell="O1" sqref="O1:P1048576"/>
    </sheetView>
  </sheetViews>
  <sheetFormatPr defaultColWidth="9.28515625" defaultRowHeight="14.25" x14ac:dyDescent="0.25"/>
  <cols>
    <col min="1" max="1" width="1.7109375" style="8" customWidth="1"/>
    <col min="2" max="2" width="12.28515625" style="1" customWidth="1"/>
    <col min="3" max="3" width="5.7109375" style="1" customWidth="1"/>
    <col min="4" max="4" width="18.5703125" style="1" customWidth="1"/>
    <col min="5" max="12" width="15.42578125" style="1" customWidth="1"/>
    <col min="13" max="13" width="6.28515625" style="9" customWidth="1"/>
    <col min="14" max="14" width="9.28515625" style="10" customWidth="1"/>
    <col min="15" max="15" width="10.7109375" style="10" hidden="1" customWidth="1"/>
    <col min="16" max="16" width="8.7109375" style="10" hidden="1" customWidth="1"/>
    <col min="17" max="17" width="9.28515625" style="10" customWidth="1"/>
    <col min="18" max="16384" width="9.28515625" style="10"/>
  </cols>
  <sheetData>
    <row r="1" spans="1:16" x14ac:dyDescent="0.25">
      <c r="O1" s="11" t="s">
        <v>91</v>
      </c>
      <c r="P1" s="11" t="s">
        <v>107</v>
      </c>
    </row>
    <row r="2" spans="1:16" x14ac:dyDescent="0.25">
      <c r="B2" s="12" t="str">
        <f>Pro!B2</f>
        <v>PROTÉGÉ</v>
      </c>
      <c r="C2" s="12"/>
      <c r="O2" s="2"/>
      <c r="P2" s="2"/>
    </row>
    <row r="3" spans="1:16" x14ac:dyDescent="0.25">
      <c r="B3" s="13"/>
      <c r="C3" s="13"/>
      <c r="O3" s="2"/>
      <c r="P3" s="2"/>
    </row>
    <row r="4" spans="1:16" s="2" customFormat="1" x14ac:dyDescent="0.25">
      <c r="A4" s="4"/>
      <c r="B4" s="444" t="str">
        <f>Info!B4</f>
        <v>QUESTIONNAIRE À L'INTENTION DES IMPORTATEURS</v>
      </c>
      <c r="C4" s="445"/>
      <c r="D4" s="445"/>
      <c r="E4" s="445"/>
      <c r="F4" s="445"/>
      <c r="G4" s="445"/>
      <c r="H4" s="445"/>
      <c r="I4" s="445"/>
      <c r="J4" s="445"/>
      <c r="K4" s="445"/>
      <c r="L4" s="446"/>
      <c r="M4" s="25"/>
      <c r="N4" s="25"/>
      <c r="O4" s="19"/>
      <c r="P4" s="19"/>
    </row>
    <row r="5" spans="1:16" s="2" customFormat="1" x14ac:dyDescent="0.25">
      <c r="A5" s="4"/>
      <c r="B5" s="480" t="str">
        <f>Info!B5</f>
        <v>NQ-2025-009</v>
      </c>
      <c r="C5" s="481"/>
      <c r="D5" s="481"/>
      <c r="E5" s="481"/>
      <c r="F5" s="481"/>
      <c r="G5" s="481"/>
      <c r="H5" s="481"/>
      <c r="I5" s="481"/>
      <c r="J5" s="481"/>
      <c r="K5" s="481"/>
      <c r="L5" s="482"/>
      <c r="M5" s="25"/>
      <c r="N5" s="25"/>
      <c r="O5" s="19"/>
      <c r="P5" s="19"/>
    </row>
    <row r="6" spans="1:16" s="6" customFormat="1" ht="14.25" customHeight="1" x14ac:dyDescent="0.25">
      <c r="A6" s="4"/>
      <c r="B6" s="530" t="str">
        <f>Info!B6</f>
        <v>CARROSSERIES DE CAMIONS</v>
      </c>
      <c r="C6" s="531"/>
      <c r="D6" s="531"/>
      <c r="E6" s="531"/>
      <c r="F6" s="531"/>
      <c r="G6" s="531"/>
      <c r="H6" s="531"/>
      <c r="I6" s="531"/>
      <c r="J6" s="531"/>
      <c r="K6" s="531"/>
      <c r="L6" s="532"/>
      <c r="M6" s="19"/>
      <c r="N6" s="19"/>
      <c r="O6" s="15"/>
      <c r="P6" s="15"/>
    </row>
    <row r="7" spans="1:16" s="6" customFormat="1" x14ac:dyDescent="0.25">
      <c r="A7" s="4"/>
      <c r="B7" s="14"/>
      <c r="C7" s="14"/>
      <c r="D7" s="3"/>
      <c r="E7" s="3"/>
      <c r="F7" s="3"/>
      <c r="G7" s="3"/>
      <c r="H7" s="3"/>
      <c r="I7" s="3"/>
      <c r="J7" s="3"/>
      <c r="K7" s="3"/>
      <c r="L7" s="3"/>
      <c r="O7" s="15"/>
      <c r="P7" s="15"/>
    </row>
    <row r="8" spans="1:16" x14ac:dyDescent="0.25">
      <c r="B8" s="369" t="str">
        <f>IF(Intro!$G$22="English",O8,P8)</f>
        <v>COMMENTAIRES PROTÉGÉS</v>
      </c>
      <c r="C8" s="370"/>
      <c r="D8" s="370"/>
      <c r="E8" s="370"/>
      <c r="F8" s="370"/>
      <c r="G8" s="370"/>
      <c r="H8" s="370"/>
      <c r="I8" s="370"/>
      <c r="J8" s="370"/>
      <c r="K8" s="370"/>
      <c r="L8" s="371"/>
      <c r="M8" s="10"/>
      <c r="O8" s="10" t="s">
        <v>86</v>
      </c>
      <c r="P8" s="10" t="s">
        <v>216</v>
      </c>
    </row>
    <row r="9" spans="1:16" x14ac:dyDescent="0.25">
      <c r="B9" s="16"/>
      <c r="C9" s="35"/>
      <c r="D9" s="36"/>
      <c r="E9" s="36"/>
      <c r="F9" s="36"/>
      <c r="G9" s="36"/>
      <c r="H9" s="36"/>
      <c r="I9" s="36"/>
      <c r="J9" s="36"/>
      <c r="K9" s="36"/>
      <c r="L9" s="17"/>
      <c r="M9" s="10"/>
    </row>
    <row r="10" spans="1:16" x14ac:dyDescent="0.25">
      <c r="B10" s="366" t="str">
        <f>AddPub!B10</f>
        <v>Si votre entreprise désire ajouter des commentaires concernant vos réponses, vous les inscrivez ici. Indiquez à quelle question se rapportent vos commentaires.</v>
      </c>
      <c r="C10" s="367"/>
      <c r="D10" s="367"/>
      <c r="E10" s="367"/>
      <c r="F10" s="367"/>
      <c r="G10" s="367"/>
      <c r="H10" s="367"/>
      <c r="I10" s="367"/>
      <c r="J10" s="367"/>
      <c r="K10" s="367"/>
      <c r="L10" s="368"/>
      <c r="M10" s="10"/>
      <c r="O10" s="18"/>
    </row>
    <row r="11" spans="1:16" x14ac:dyDescent="0.25">
      <c r="B11" s="62"/>
      <c r="C11" s="35"/>
      <c r="D11" s="36"/>
      <c r="E11" s="36"/>
      <c r="F11" s="36"/>
      <c r="G11" s="36"/>
      <c r="H11" s="36"/>
      <c r="I11" s="36"/>
      <c r="J11" s="36"/>
      <c r="K11" s="36"/>
      <c r="L11" s="17"/>
      <c r="M11" s="10"/>
      <c r="O11" s="48" t="s">
        <v>411</v>
      </c>
      <c r="P11" s="48" t="s">
        <v>412</v>
      </c>
    </row>
    <row r="12" spans="1:16" x14ac:dyDescent="0.25">
      <c r="B12" s="113"/>
      <c r="C12" s="35"/>
      <c r="D12" s="128" t="str">
        <f>IF(Intro!$G$22="English",O11,P11)</f>
        <v>Onglet et question</v>
      </c>
      <c r="E12" s="533" t="str">
        <f>IF(Intro!$G$22="English",O12,P12)</f>
        <v>Commentaires</v>
      </c>
      <c r="F12" s="533"/>
      <c r="G12" s="533"/>
      <c r="H12" s="533"/>
      <c r="I12" s="533"/>
      <c r="J12" s="533"/>
      <c r="K12" s="533"/>
      <c r="L12" s="534"/>
      <c r="M12" s="10"/>
      <c r="O12" s="18" t="s">
        <v>127</v>
      </c>
      <c r="P12" s="10" t="s">
        <v>128</v>
      </c>
    </row>
    <row r="13" spans="1:16" x14ac:dyDescent="0.25">
      <c r="B13" s="501" t="str">
        <f>IF(Intro!$G$22="English",O13,P13)</f>
        <v>Commentaire 1</v>
      </c>
      <c r="C13" s="502"/>
      <c r="D13" s="527"/>
      <c r="E13" s="528"/>
      <c r="F13" s="528"/>
      <c r="G13" s="528"/>
      <c r="H13" s="528"/>
      <c r="I13" s="528"/>
      <c r="J13" s="528"/>
      <c r="K13" s="528"/>
      <c r="L13" s="529"/>
      <c r="M13" s="10"/>
      <c r="O13" s="18" t="s">
        <v>129</v>
      </c>
      <c r="P13" s="10" t="s">
        <v>130</v>
      </c>
    </row>
    <row r="14" spans="1:16" x14ac:dyDescent="0.25">
      <c r="B14" s="501"/>
      <c r="C14" s="502"/>
      <c r="D14" s="527"/>
      <c r="E14" s="528"/>
      <c r="F14" s="528"/>
      <c r="G14" s="528"/>
      <c r="H14" s="528"/>
      <c r="I14" s="528"/>
      <c r="J14" s="528"/>
      <c r="K14" s="528"/>
      <c r="L14" s="529"/>
      <c r="M14" s="10"/>
      <c r="O14" s="18"/>
    </row>
    <row r="15" spans="1:16" x14ac:dyDescent="0.25">
      <c r="B15" s="501"/>
      <c r="C15" s="502"/>
      <c r="D15" s="527"/>
      <c r="E15" s="528"/>
      <c r="F15" s="528"/>
      <c r="G15" s="528"/>
      <c r="H15" s="528"/>
      <c r="I15" s="528"/>
      <c r="J15" s="528"/>
      <c r="K15" s="528"/>
      <c r="L15" s="529"/>
      <c r="M15" s="10"/>
      <c r="O15" s="18"/>
    </row>
    <row r="16" spans="1:16" x14ac:dyDescent="0.25">
      <c r="B16" s="501"/>
      <c r="C16" s="502"/>
      <c r="D16" s="527"/>
      <c r="E16" s="528"/>
      <c r="F16" s="528"/>
      <c r="G16" s="528"/>
      <c r="H16" s="528"/>
      <c r="I16" s="528"/>
      <c r="J16" s="528"/>
      <c r="K16" s="528"/>
      <c r="L16" s="529"/>
      <c r="M16" s="10"/>
      <c r="O16" s="18"/>
    </row>
    <row r="17" spans="2:16" x14ac:dyDescent="0.25">
      <c r="B17" s="501"/>
      <c r="C17" s="502"/>
      <c r="D17" s="527"/>
      <c r="E17" s="528"/>
      <c r="F17" s="528"/>
      <c r="G17" s="528"/>
      <c r="H17" s="528"/>
      <c r="I17" s="528"/>
      <c r="J17" s="528"/>
      <c r="K17" s="528"/>
      <c r="L17" s="529"/>
      <c r="M17" s="10"/>
      <c r="O17" s="18"/>
    </row>
    <row r="18" spans="2:16" x14ac:dyDescent="0.25">
      <c r="B18" s="501"/>
      <c r="C18" s="502"/>
      <c r="D18" s="527"/>
      <c r="E18" s="528"/>
      <c r="F18" s="528"/>
      <c r="G18" s="528"/>
      <c r="H18" s="528"/>
      <c r="I18" s="528"/>
      <c r="J18" s="528"/>
      <c r="K18" s="528"/>
      <c r="L18" s="529"/>
      <c r="M18" s="10"/>
      <c r="O18" s="18"/>
    </row>
    <row r="19" spans="2:16" x14ac:dyDescent="0.25">
      <c r="B19" s="501"/>
      <c r="C19" s="502"/>
      <c r="D19" s="527"/>
      <c r="E19" s="528"/>
      <c r="F19" s="528"/>
      <c r="G19" s="528"/>
      <c r="H19" s="528"/>
      <c r="I19" s="528"/>
      <c r="J19" s="528"/>
      <c r="K19" s="528"/>
      <c r="L19" s="529"/>
      <c r="M19" s="10"/>
      <c r="O19" s="18"/>
    </row>
    <row r="20" spans="2:16" x14ac:dyDescent="0.25">
      <c r="B20" s="501"/>
      <c r="C20" s="502"/>
      <c r="D20" s="527"/>
      <c r="E20" s="528"/>
      <c r="F20" s="528"/>
      <c r="G20" s="528"/>
      <c r="H20" s="528"/>
      <c r="I20" s="528"/>
      <c r="J20" s="528"/>
      <c r="K20" s="528"/>
      <c r="L20" s="529"/>
      <c r="M20" s="10"/>
      <c r="O20" s="18"/>
    </row>
    <row r="21" spans="2:16" x14ac:dyDescent="0.25">
      <c r="B21" s="501"/>
      <c r="C21" s="502"/>
      <c r="D21" s="527"/>
      <c r="E21" s="528"/>
      <c r="F21" s="528"/>
      <c r="G21" s="528"/>
      <c r="H21" s="528"/>
      <c r="I21" s="528"/>
      <c r="J21" s="528"/>
      <c r="K21" s="528"/>
      <c r="L21" s="529"/>
      <c r="M21" s="10"/>
      <c r="O21" s="18"/>
    </row>
    <row r="22" spans="2:16" x14ac:dyDescent="0.25">
      <c r="B22" s="501"/>
      <c r="C22" s="502"/>
      <c r="D22" s="527"/>
      <c r="E22" s="528"/>
      <c r="F22" s="528"/>
      <c r="G22" s="528"/>
      <c r="H22" s="528"/>
      <c r="I22" s="528"/>
      <c r="J22" s="528"/>
      <c r="K22" s="528"/>
      <c r="L22" s="529"/>
      <c r="M22" s="10"/>
      <c r="O22" s="18"/>
    </row>
    <row r="23" spans="2:16" x14ac:dyDescent="0.25">
      <c r="B23" s="501" t="str">
        <f>IF(Intro!$G$22="English",O23,P23)</f>
        <v>Commentaire 2</v>
      </c>
      <c r="C23" s="502"/>
      <c r="D23" s="527"/>
      <c r="E23" s="528"/>
      <c r="F23" s="528"/>
      <c r="G23" s="528"/>
      <c r="H23" s="528"/>
      <c r="I23" s="528"/>
      <c r="J23" s="528"/>
      <c r="K23" s="528"/>
      <c r="L23" s="529"/>
      <c r="M23" s="10"/>
      <c r="O23" s="18" t="s">
        <v>131</v>
      </c>
      <c r="P23" s="10" t="s">
        <v>132</v>
      </c>
    </row>
    <row r="24" spans="2:16" x14ac:dyDescent="0.25">
      <c r="B24" s="501"/>
      <c r="C24" s="502"/>
      <c r="D24" s="527"/>
      <c r="E24" s="528"/>
      <c r="F24" s="528"/>
      <c r="G24" s="528"/>
      <c r="H24" s="528"/>
      <c r="I24" s="528"/>
      <c r="J24" s="528"/>
      <c r="K24" s="528"/>
      <c r="L24" s="529"/>
      <c r="M24" s="10"/>
    </row>
    <row r="25" spans="2:16" x14ac:dyDescent="0.25">
      <c r="B25" s="501"/>
      <c r="C25" s="502"/>
      <c r="D25" s="527"/>
      <c r="E25" s="528"/>
      <c r="F25" s="528"/>
      <c r="G25" s="528"/>
      <c r="H25" s="528"/>
      <c r="I25" s="528"/>
      <c r="J25" s="528"/>
      <c r="K25" s="528"/>
      <c r="L25" s="529"/>
      <c r="M25" s="10"/>
    </row>
    <row r="26" spans="2:16" x14ac:dyDescent="0.25">
      <c r="B26" s="501"/>
      <c r="C26" s="502"/>
      <c r="D26" s="527"/>
      <c r="E26" s="528"/>
      <c r="F26" s="528"/>
      <c r="G26" s="528"/>
      <c r="H26" s="528"/>
      <c r="I26" s="528"/>
      <c r="J26" s="528"/>
      <c r="K26" s="528"/>
      <c r="L26" s="529"/>
      <c r="M26" s="10"/>
    </row>
    <row r="27" spans="2:16" x14ac:dyDescent="0.25">
      <c r="B27" s="501"/>
      <c r="C27" s="502"/>
      <c r="D27" s="527"/>
      <c r="E27" s="528"/>
      <c r="F27" s="528"/>
      <c r="G27" s="528"/>
      <c r="H27" s="528"/>
      <c r="I27" s="528"/>
      <c r="J27" s="528"/>
      <c r="K27" s="528"/>
      <c r="L27" s="529"/>
      <c r="M27" s="10"/>
      <c r="O27" s="18"/>
    </row>
    <row r="28" spans="2:16" x14ac:dyDescent="0.25">
      <c r="B28" s="501"/>
      <c r="C28" s="502"/>
      <c r="D28" s="527"/>
      <c r="E28" s="528"/>
      <c r="F28" s="528"/>
      <c r="G28" s="528"/>
      <c r="H28" s="528"/>
      <c r="I28" s="528"/>
      <c r="J28" s="528"/>
      <c r="K28" s="528"/>
      <c r="L28" s="529"/>
      <c r="M28" s="10"/>
      <c r="O28" s="18"/>
    </row>
    <row r="29" spans="2:16" x14ac:dyDescent="0.25">
      <c r="B29" s="501"/>
      <c r="C29" s="502"/>
      <c r="D29" s="527"/>
      <c r="E29" s="528"/>
      <c r="F29" s="528"/>
      <c r="G29" s="528"/>
      <c r="H29" s="528"/>
      <c r="I29" s="528"/>
      <c r="J29" s="528"/>
      <c r="K29" s="528"/>
      <c r="L29" s="529"/>
      <c r="M29" s="10"/>
      <c r="O29" s="18"/>
    </row>
    <row r="30" spans="2:16" x14ac:dyDescent="0.25">
      <c r="B30" s="501"/>
      <c r="C30" s="502"/>
      <c r="D30" s="527"/>
      <c r="E30" s="528"/>
      <c r="F30" s="528"/>
      <c r="G30" s="528"/>
      <c r="H30" s="528"/>
      <c r="I30" s="528"/>
      <c r="J30" s="528"/>
      <c r="K30" s="528"/>
      <c r="L30" s="529"/>
      <c r="M30" s="10"/>
      <c r="O30" s="18"/>
    </row>
    <row r="31" spans="2:16" x14ac:dyDescent="0.25">
      <c r="B31" s="501"/>
      <c r="C31" s="502"/>
      <c r="D31" s="527"/>
      <c r="E31" s="528"/>
      <c r="F31" s="528"/>
      <c r="G31" s="528"/>
      <c r="H31" s="528"/>
      <c r="I31" s="528"/>
      <c r="J31" s="528"/>
      <c r="K31" s="528"/>
      <c r="L31" s="529"/>
      <c r="M31" s="10"/>
      <c r="O31" s="18"/>
    </row>
    <row r="32" spans="2:16" x14ac:dyDescent="0.25">
      <c r="B32" s="501"/>
      <c r="C32" s="502"/>
      <c r="D32" s="527"/>
      <c r="E32" s="528"/>
      <c r="F32" s="528"/>
      <c r="G32" s="528"/>
      <c r="H32" s="528"/>
      <c r="I32" s="528"/>
      <c r="J32" s="528"/>
      <c r="K32" s="528"/>
      <c r="L32" s="529"/>
      <c r="M32" s="10"/>
      <c r="O32" s="18"/>
    </row>
    <row r="33" spans="2:16" x14ac:dyDescent="0.25">
      <c r="B33" s="501" t="str">
        <f>IF(Intro!$G$22="English",O33,P33)</f>
        <v>Commentaire 3</v>
      </c>
      <c r="C33" s="502"/>
      <c r="D33" s="527"/>
      <c r="E33" s="528"/>
      <c r="F33" s="528"/>
      <c r="G33" s="528"/>
      <c r="H33" s="528"/>
      <c r="I33" s="528"/>
      <c r="J33" s="528"/>
      <c r="K33" s="528"/>
      <c r="L33" s="529"/>
      <c r="M33" s="10"/>
      <c r="O33" s="18" t="s">
        <v>133</v>
      </c>
      <c r="P33" s="10" t="s">
        <v>134</v>
      </c>
    </row>
    <row r="34" spans="2:16" x14ac:dyDescent="0.25">
      <c r="B34" s="501"/>
      <c r="C34" s="502"/>
      <c r="D34" s="527"/>
      <c r="E34" s="528"/>
      <c r="F34" s="528"/>
      <c r="G34" s="528"/>
      <c r="H34" s="528"/>
      <c r="I34" s="528"/>
      <c r="J34" s="528"/>
      <c r="K34" s="528"/>
      <c r="L34" s="529"/>
      <c r="M34" s="10"/>
      <c r="O34" s="18"/>
    </row>
    <row r="35" spans="2:16" x14ac:dyDescent="0.25">
      <c r="B35" s="501"/>
      <c r="C35" s="502"/>
      <c r="D35" s="527"/>
      <c r="E35" s="528"/>
      <c r="F35" s="528"/>
      <c r="G35" s="528"/>
      <c r="H35" s="528"/>
      <c r="I35" s="528"/>
      <c r="J35" s="528"/>
      <c r="K35" s="528"/>
      <c r="L35" s="529"/>
      <c r="M35" s="10"/>
      <c r="O35" s="18"/>
    </row>
    <row r="36" spans="2:16" x14ac:dyDescent="0.25">
      <c r="B36" s="501"/>
      <c r="C36" s="502"/>
      <c r="D36" s="527"/>
      <c r="E36" s="528"/>
      <c r="F36" s="528"/>
      <c r="G36" s="528"/>
      <c r="H36" s="528"/>
      <c r="I36" s="528"/>
      <c r="J36" s="528"/>
      <c r="K36" s="528"/>
      <c r="L36" s="529"/>
      <c r="M36" s="10"/>
      <c r="O36" s="18"/>
    </row>
    <row r="37" spans="2:16" x14ac:dyDescent="0.25">
      <c r="B37" s="501"/>
      <c r="C37" s="502"/>
      <c r="D37" s="527"/>
      <c r="E37" s="528"/>
      <c r="F37" s="528"/>
      <c r="G37" s="528"/>
      <c r="H37" s="528"/>
      <c r="I37" s="528"/>
      <c r="J37" s="528"/>
      <c r="K37" s="528"/>
      <c r="L37" s="529"/>
      <c r="M37" s="10"/>
      <c r="O37" s="18"/>
    </row>
    <row r="38" spans="2:16" x14ac:dyDescent="0.25">
      <c r="B38" s="501"/>
      <c r="C38" s="502"/>
      <c r="D38" s="527"/>
      <c r="E38" s="528"/>
      <c r="F38" s="528"/>
      <c r="G38" s="528"/>
      <c r="H38" s="528"/>
      <c r="I38" s="528"/>
      <c r="J38" s="528"/>
      <c r="K38" s="528"/>
      <c r="L38" s="529"/>
      <c r="M38" s="10"/>
      <c r="O38" s="18"/>
    </row>
    <row r="39" spans="2:16" x14ac:dyDescent="0.25">
      <c r="B39" s="501"/>
      <c r="C39" s="502"/>
      <c r="D39" s="527"/>
      <c r="E39" s="528"/>
      <c r="F39" s="528"/>
      <c r="G39" s="528"/>
      <c r="H39" s="528"/>
      <c r="I39" s="528"/>
      <c r="J39" s="528"/>
      <c r="K39" s="528"/>
      <c r="L39" s="529"/>
      <c r="M39" s="10"/>
      <c r="O39" s="18"/>
    </row>
    <row r="40" spans="2:16" x14ac:dyDescent="0.25">
      <c r="B40" s="501"/>
      <c r="C40" s="502"/>
      <c r="D40" s="527"/>
      <c r="E40" s="528"/>
      <c r="F40" s="528"/>
      <c r="G40" s="528"/>
      <c r="H40" s="528"/>
      <c r="I40" s="528"/>
      <c r="J40" s="528"/>
      <c r="K40" s="528"/>
      <c r="L40" s="529"/>
      <c r="M40" s="10"/>
      <c r="O40" s="18"/>
    </row>
    <row r="41" spans="2:16" x14ac:dyDescent="0.25">
      <c r="B41" s="501"/>
      <c r="C41" s="502"/>
      <c r="D41" s="527"/>
      <c r="E41" s="528"/>
      <c r="F41" s="528"/>
      <c r="G41" s="528"/>
      <c r="H41" s="528"/>
      <c r="I41" s="528"/>
      <c r="J41" s="528"/>
      <c r="K41" s="528"/>
      <c r="L41" s="529"/>
      <c r="M41" s="10"/>
      <c r="O41" s="18"/>
    </row>
    <row r="42" spans="2:16" x14ac:dyDescent="0.25">
      <c r="B42" s="501"/>
      <c r="C42" s="502"/>
      <c r="D42" s="527"/>
      <c r="E42" s="528"/>
      <c r="F42" s="528"/>
      <c r="G42" s="528"/>
      <c r="H42" s="528"/>
      <c r="I42" s="528"/>
      <c r="J42" s="528"/>
      <c r="K42" s="528"/>
      <c r="L42" s="529"/>
      <c r="M42" s="10"/>
      <c r="O42" s="18"/>
    </row>
    <row r="43" spans="2:16" x14ac:dyDescent="0.25">
      <c r="B43" s="501" t="str">
        <f>IF(Intro!$G$22="English",O43,P43)</f>
        <v>Commentaire 4</v>
      </c>
      <c r="C43" s="502"/>
      <c r="D43" s="527"/>
      <c r="E43" s="528"/>
      <c r="F43" s="528"/>
      <c r="G43" s="528"/>
      <c r="H43" s="528"/>
      <c r="I43" s="528"/>
      <c r="J43" s="528"/>
      <c r="K43" s="528"/>
      <c r="L43" s="529"/>
      <c r="M43" s="10"/>
      <c r="O43" s="18" t="s">
        <v>135</v>
      </c>
      <c r="P43" s="10" t="s">
        <v>136</v>
      </c>
    </row>
    <row r="44" spans="2:16" x14ac:dyDescent="0.25">
      <c r="B44" s="501"/>
      <c r="C44" s="502"/>
      <c r="D44" s="527"/>
      <c r="E44" s="528"/>
      <c r="F44" s="528"/>
      <c r="G44" s="528"/>
      <c r="H44" s="528"/>
      <c r="I44" s="528"/>
      <c r="J44" s="528"/>
      <c r="K44" s="528"/>
      <c r="L44" s="529"/>
      <c r="M44" s="10"/>
      <c r="O44" s="18"/>
    </row>
    <row r="45" spans="2:16" x14ac:dyDescent="0.25">
      <c r="B45" s="501"/>
      <c r="C45" s="502"/>
      <c r="D45" s="527"/>
      <c r="E45" s="528"/>
      <c r="F45" s="528"/>
      <c r="G45" s="528"/>
      <c r="H45" s="528"/>
      <c r="I45" s="528"/>
      <c r="J45" s="528"/>
      <c r="K45" s="528"/>
      <c r="L45" s="529"/>
      <c r="M45" s="10"/>
      <c r="O45" s="18"/>
    </row>
    <row r="46" spans="2:16" x14ac:dyDescent="0.25">
      <c r="B46" s="501"/>
      <c r="C46" s="502"/>
      <c r="D46" s="527"/>
      <c r="E46" s="528"/>
      <c r="F46" s="528"/>
      <c r="G46" s="528"/>
      <c r="H46" s="528"/>
      <c r="I46" s="528"/>
      <c r="J46" s="528"/>
      <c r="K46" s="528"/>
      <c r="L46" s="529"/>
      <c r="M46" s="10"/>
      <c r="O46" s="18"/>
    </row>
    <row r="47" spans="2:16" x14ac:dyDescent="0.25">
      <c r="B47" s="501"/>
      <c r="C47" s="502"/>
      <c r="D47" s="527"/>
      <c r="E47" s="528"/>
      <c r="F47" s="528"/>
      <c r="G47" s="528"/>
      <c r="H47" s="528"/>
      <c r="I47" s="528"/>
      <c r="J47" s="528"/>
      <c r="K47" s="528"/>
      <c r="L47" s="529"/>
      <c r="M47" s="10"/>
      <c r="O47" s="18"/>
    </row>
    <row r="48" spans="2:16" x14ac:dyDescent="0.25">
      <c r="B48" s="501"/>
      <c r="C48" s="502"/>
      <c r="D48" s="527"/>
      <c r="E48" s="528"/>
      <c r="F48" s="528"/>
      <c r="G48" s="528"/>
      <c r="H48" s="528"/>
      <c r="I48" s="528"/>
      <c r="J48" s="528"/>
      <c r="K48" s="528"/>
      <c r="L48" s="529"/>
      <c r="M48" s="10"/>
      <c r="O48" s="18"/>
    </row>
    <row r="49" spans="1:16" x14ac:dyDescent="0.25">
      <c r="B49" s="501"/>
      <c r="C49" s="502"/>
      <c r="D49" s="527"/>
      <c r="E49" s="528"/>
      <c r="F49" s="528"/>
      <c r="G49" s="528"/>
      <c r="H49" s="528"/>
      <c r="I49" s="528"/>
      <c r="J49" s="528"/>
      <c r="K49" s="528"/>
      <c r="L49" s="529"/>
      <c r="M49" s="10"/>
      <c r="O49" s="18"/>
    </row>
    <row r="50" spans="1:16" x14ac:dyDescent="0.25">
      <c r="B50" s="501"/>
      <c r="C50" s="502"/>
      <c r="D50" s="527"/>
      <c r="E50" s="528"/>
      <c r="F50" s="528"/>
      <c r="G50" s="528"/>
      <c r="H50" s="528"/>
      <c r="I50" s="528"/>
      <c r="J50" s="528"/>
      <c r="K50" s="528"/>
      <c r="L50" s="529"/>
      <c r="M50" s="10"/>
      <c r="O50" s="18"/>
    </row>
    <row r="51" spans="1:16" x14ac:dyDescent="0.25">
      <c r="B51" s="501"/>
      <c r="C51" s="502"/>
      <c r="D51" s="527"/>
      <c r="E51" s="528"/>
      <c r="F51" s="528"/>
      <c r="G51" s="528"/>
      <c r="H51" s="528"/>
      <c r="I51" s="528"/>
      <c r="J51" s="528"/>
      <c r="K51" s="528"/>
      <c r="L51" s="529"/>
      <c r="M51" s="10"/>
      <c r="O51" s="18"/>
    </row>
    <row r="52" spans="1:16" x14ac:dyDescent="0.25">
      <c r="B52" s="501"/>
      <c r="C52" s="502"/>
      <c r="D52" s="527"/>
      <c r="E52" s="528"/>
      <c r="F52" s="528"/>
      <c r="G52" s="528"/>
      <c r="H52" s="528"/>
      <c r="I52" s="528"/>
      <c r="J52" s="528"/>
      <c r="K52" s="528"/>
      <c r="L52" s="529"/>
      <c r="M52" s="10"/>
      <c r="O52" s="18"/>
    </row>
    <row r="53" spans="1:16" x14ac:dyDescent="0.25">
      <c r="B53" s="501" t="str">
        <f>IF(Intro!$G$22="English",O53,P53)</f>
        <v>Commentaire 5</v>
      </c>
      <c r="C53" s="502"/>
      <c r="D53" s="527"/>
      <c r="E53" s="528"/>
      <c r="F53" s="528"/>
      <c r="G53" s="528"/>
      <c r="H53" s="528"/>
      <c r="I53" s="528"/>
      <c r="J53" s="528"/>
      <c r="K53" s="528"/>
      <c r="L53" s="529"/>
      <c r="M53" s="10"/>
      <c r="O53" s="18" t="s">
        <v>137</v>
      </c>
      <c r="P53" s="10" t="s">
        <v>138</v>
      </c>
    </row>
    <row r="54" spans="1:16" x14ac:dyDescent="0.25">
      <c r="B54" s="501"/>
      <c r="C54" s="502"/>
      <c r="D54" s="527"/>
      <c r="E54" s="528"/>
      <c r="F54" s="528"/>
      <c r="G54" s="528"/>
      <c r="H54" s="528"/>
      <c r="I54" s="528"/>
      <c r="J54" s="528"/>
      <c r="K54" s="528"/>
      <c r="L54" s="529"/>
      <c r="M54" s="10"/>
      <c r="O54" s="18"/>
    </row>
    <row r="55" spans="1:16" x14ac:dyDescent="0.25">
      <c r="B55" s="501"/>
      <c r="C55" s="502"/>
      <c r="D55" s="527"/>
      <c r="E55" s="528"/>
      <c r="F55" s="528"/>
      <c r="G55" s="528"/>
      <c r="H55" s="528"/>
      <c r="I55" s="528"/>
      <c r="J55" s="528"/>
      <c r="K55" s="528"/>
      <c r="L55" s="529"/>
      <c r="M55" s="10"/>
      <c r="O55" s="18"/>
    </row>
    <row r="56" spans="1:16" x14ac:dyDescent="0.25">
      <c r="B56" s="501"/>
      <c r="C56" s="502"/>
      <c r="D56" s="527"/>
      <c r="E56" s="528"/>
      <c r="F56" s="528"/>
      <c r="G56" s="528"/>
      <c r="H56" s="528"/>
      <c r="I56" s="528"/>
      <c r="J56" s="528"/>
      <c r="K56" s="528"/>
      <c r="L56" s="529"/>
      <c r="M56" s="10"/>
      <c r="O56" s="18"/>
    </row>
    <row r="57" spans="1:16" x14ac:dyDescent="0.25">
      <c r="B57" s="501"/>
      <c r="C57" s="502"/>
      <c r="D57" s="527"/>
      <c r="E57" s="528"/>
      <c r="F57" s="528"/>
      <c r="G57" s="528"/>
      <c r="H57" s="528"/>
      <c r="I57" s="528"/>
      <c r="J57" s="528"/>
      <c r="K57" s="528"/>
      <c r="L57" s="529"/>
      <c r="M57" s="10"/>
      <c r="O57" s="18"/>
    </row>
    <row r="58" spans="1:16" x14ac:dyDescent="0.25">
      <c r="B58" s="501"/>
      <c r="C58" s="502"/>
      <c r="D58" s="527"/>
      <c r="E58" s="528"/>
      <c r="F58" s="528"/>
      <c r="G58" s="528"/>
      <c r="H58" s="528"/>
      <c r="I58" s="528"/>
      <c r="J58" s="528"/>
      <c r="K58" s="528"/>
      <c r="L58" s="529"/>
      <c r="M58" s="10"/>
      <c r="O58" s="18"/>
    </row>
    <row r="59" spans="1:16" x14ac:dyDescent="0.25">
      <c r="B59" s="501"/>
      <c r="C59" s="502"/>
      <c r="D59" s="527"/>
      <c r="E59" s="528"/>
      <c r="F59" s="528"/>
      <c r="G59" s="528"/>
      <c r="H59" s="528"/>
      <c r="I59" s="528"/>
      <c r="J59" s="528"/>
      <c r="K59" s="528"/>
      <c r="L59" s="529"/>
      <c r="M59" s="10"/>
      <c r="O59" s="18"/>
    </row>
    <row r="60" spans="1:16" x14ac:dyDescent="0.25">
      <c r="B60" s="501"/>
      <c r="C60" s="502"/>
      <c r="D60" s="527"/>
      <c r="E60" s="528"/>
      <c r="F60" s="528"/>
      <c r="G60" s="528"/>
      <c r="H60" s="528"/>
      <c r="I60" s="528"/>
      <c r="J60" s="528"/>
      <c r="K60" s="528"/>
      <c r="L60" s="529"/>
      <c r="M60" s="10"/>
      <c r="O60" s="18"/>
    </row>
    <row r="61" spans="1:16" x14ac:dyDescent="0.25">
      <c r="B61" s="501"/>
      <c r="C61" s="502"/>
      <c r="D61" s="527"/>
      <c r="E61" s="528"/>
      <c r="F61" s="528"/>
      <c r="G61" s="528"/>
      <c r="H61" s="528"/>
      <c r="I61" s="528"/>
      <c r="J61" s="528"/>
      <c r="K61" s="528"/>
      <c r="L61" s="529"/>
      <c r="M61" s="10"/>
      <c r="O61" s="18"/>
    </row>
    <row r="62" spans="1:16" x14ac:dyDescent="0.25">
      <c r="B62" s="535"/>
      <c r="C62" s="536"/>
      <c r="D62" s="537"/>
      <c r="E62" s="538"/>
      <c r="F62" s="538"/>
      <c r="G62" s="538"/>
      <c r="H62" s="538"/>
      <c r="I62" s="538"/>
      <c r="J62" s="538"/>
      <c r="K62" s="538"/>
      <c r="L62" s="539"/>
      <c r="M62" s="10"/>
      <c r="O62" s="18"/>
    </row>
    <row r="63" spans="1:16" s="45" customFormat="1" x14ac:dyDescent="0.25">
      <c r="A63" s="77"/>
      <c r="B63" s="4"/>
      <c r="C63" s="78"/>
      <c r="D63" s="78"/>
      <c r="E63" s="78"/>
      <c r="F63" s="78"/>
      <c r="G63" s="78"/>
      <c r="H63" s="78"/>
      <c r="I63" s="78"/>
      <c r="J63" s="78"/>
      <c r="K63" s="78"/>
      <c r="L63" s="78"/>
      <c r="N63" s="79"/>
    </row>
  </sheetData>
  <sheetProtection algorithmName="SHA-512" hashValue="m/rV7QlhTrIELK5G8uvn6C+3NHG1SkSbCAlUEZprAAfl7qmJCJ6dV8XDo7htM+mS/FbZK1hvaAQPtXT4WlD47g==" saltValue="G6uhsFZRy8mDfmDCoWsOgw==" spinCount="100000" sheet="1" objects="1" scenarios="1" selectLockedCells="1"/>
  <mergeCells count="21">
    <mergeCell ref="B53:C62"/>
    <mergeCell ref="D53:D62"/>
    <mergeCell ref="E53:L62"/>
    <mergeCell ref="E23:L32"/>
    <mergeCell ref="B33:C42"/>
    <mergeCell ref="D33:D42"/>
    <mergeCell ref="E33:L42"/>
    <mergeCell ref="B43:C52"/>
    <mergeCell ref="D43:D52"/>
    <mergeCell ref="E43:L52"/>
    <mergeCell ref="B4:L4"/>
    <mergeCell ref="B5:L5"/>
    <mergeCell ref="B6:L6"/>
    <mergeCell ref="B10:L10"/>
    <mergeCell ref="B8:L8"/>
    <mergeCell ref="E12:L12"/>
    <mergeCell ref="B13:C22"/>
    <mergeCell ref="D13:D22"/>
    <mergeCell ref="E13:L22"/>
    <mergeCell ref="B23:C32"/>
    <mergeCell ref="D23:D32"/>
  </mergeCells>
  <dataValidations count="1">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D13:E13 D23:E23 D33:E33 D43:E43 D53:E53" xr:uid="{B92FEF87-A425-4F02-8AC2-0EF59A6CC48F}">
      <formula1>1000</formula1>
    </dataValidation>
  </dataValidations>
  <printOptions horizontalCentered="1"/>
  <pageMargins left="0.25" right="0.25" top="0.75" bottom="0.75" header="0.3" footer="0.3"/>
  <pageSetup scale="63" firstPageNumber="37" fitToHeight="0" orientation="portrait" r:id="rId1"/>
  <headerFooter>
    <oddFooter>&amp;L&amp;A</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AE6E06-317F-43E4-A6C6-377C9C18C326}">
  <sheetPr codeName="Sheet14">
    <tabColor rgb="FF00B0F0"/>
    <pageSetUpPr fitToPage="1"/>
  </sheetPr>
  <dimension ref="A1:P105"/>
  <sheetViews>
    <sheetView showGridLines="0" topLeftCell="A11" zoomScaleNormal="100" workbookViewId="0">
      <selection activeCell="B19" sqref="B19:L26"/>
    </sheetView>
  </sheetViews>
  <sheetFormatPr defaultColWidth="9.28515625" defaultRowHeight="14.25" x14ac:dyDescent="0.25"/>
  <cols>
    <col min="1" max="1" width="1.7109375" style="8" customWidth="1"/>
    <col min="2" max="3" width="14.5703125" style="1" customWidth="1"/>
    <col min="4" max="4" width="16" style="1" customWidth="1"/>
    <col min="5" max="12" width="14.5703125" style="1" customWidth="1"/>
    <col min="13" max="13" width="6.28515625" style="9" customWidth="1"/>
    <col min="14" max="14" width="9.28515625" style="10" customWidth="1"/>
    <col min="15" max="15" width="10.7109375" style="10" hidden="1" customWidth="1"/>
    <col min="16" max="16" width="8.7109375" style="10" hidden="1" customWidth="1"/>
    <col min="17" max="19" width="9.28515625" style="10" customWidth="1"/>
    <col min="20" max="16384" width="9.28515625" style="10"/>
  </cols>
  <sheetData>
    <row r="1" spans="1:16" x14ac:dyDescent="0.25">
      <c r="O1" s="11" t="s">
        <v>91</v>
      </c>
      <c r="P1" s="11" t="s">
        <v>107</v>
      </c>
    </row>
    <row r="2" spans="1:16" x14ac:dyDescent="0.25">
      <c r="B2" s="12" t="s">
        <v>65</v>
      </c>
      <c r="O2" s="2"/>
      <c r="P2" s="2"/>
    </row>
    <row r="3" spans="1:16" x14ac:dyDescent="0.25">
      <c r="B3" s="13"/>
      <c r="O3" s="2"/>
      <c r="P3" s="2"/>
    </row>
    <row r="4" spans="1:16" s="2" customFormat="1" x14ac:dyDescent="0.25">
      <c r="A4" s="4"/>
      <c r="B4" s="444" t="str">
        <f>Info!B4</f>
        <v>QUESTIONNAIRE À L'INTENTION DES IMPORTATEURS</v>
      </c>
      <c r="C4" s="445"/>
      <c r="D4" s="445"/>
      <c r="E4" s="445"/>
      <c r="F4" s="445"/>
      <c r="G4" s="445"/>
      <c r="H4" s="445"/>
      <c r="I4" s="445"/>
      <c r="J4" s="445"/>
      <c r="K4" s="445"/>
      <c r="L4" s="446"/>
      <c r="M4" s="25"/>
      <c r="N4" s="25"/>
      <c r="O4" s="19"/>
      <c r="P4" s="19"/>
    </row>
    <row r="5" spans="1:16" s="2" customFormat="1" x14ac:dyDescent="0.25">
      <c r="A5" s="4"/>
      <c r="B5" s="480" t="str">
        <f>Info!B5</f>
        <v>NQ-2025-009</v>
      </c>
      <c r="C5" s="481"/>
      <c r="D5" s="481"/>
      <c r="E5" s="481"/>
      <c r="F5" s="481"/>
      <c r="G5" s="481"/>
      <c r="H5" s="481"/>
      <c r="I5" s="481"/>
      <c r="J5" s="481"/>
      <c r="K5" s="481"/>
      <c r="L5" s="482"/>
      <c r="M5" s="25"/>
      <c r="N5" s="25"/>
      <c r="O5" s="19"/>
      <c r="P5" s="19"/>
    </row>
    <row r="6" spans="1:16" s="6" customFormat="1" ht="14.25" customHeight="1" x14ac:dyDescent="0.25">
      <c r="A6" s="4"/>
      <c r="B6" s="530" t="str">
        <f>Info!B6</f>
        <v>CARROSSERIES DE CAMIONS</v>
      </c>
      <c r="C6" s="531"/>
      <c r="D6" s="531"/>
      <c r="E6" s="531"/>
      <c r="F6" s="531"/>
      <c r="G6" s="531"/>
      <c r="H6" s="531"/>
      <c r="I6" s="531"/>
      <c r="J6" s="531"/>
      <c r="K6" s="531"/>
      <c r="L6" s="532"/>
      <c r="M6" s="19"/>
      <c r="N6" s="19"/>
      <c r="O6" s="15"/>
      <c r="P6" s="15"/>
    </row>
    <row r="7" spans="1:16" s="6" customFormat="1" x14ac:dyDescent="0.25">
      <c r="A7" s="4"/>
      <c r="B7" s="14"/>
      <c r="C7" s="3"/>
      <c r="D7" s="3"/>
      <c r="E7" s="3"/>
      <c r="F7" s="3"/>
      <c r="G7" s="3"/>
      <c r="H7" s="3"/>
      <c r="I7" s="3"/>
      <c r="J7" s="3"/>
      <c r="K7" s="3"/>
      <c r="L7" s="3"/>
      <c r="O7" s="15"/>
      <c r="P7" s="15"/>
    </row>
    <row r="8" spans="1:16" x14ac:dyDescent="0.25">
      <c r="B8" s="369" t="str">
        <f>IF(Intro!$G$22="English",O8,P8)</f>
        <v>CONFIRMATION DES DONNÉES DÉCLARÉES</v>
      </c>
      <c r="C8" s="370"/>
      <c r="D8" s="370"/>
      <c r="E8" s="370"/>
      <c r="F8" s="370"/>
      <c r="G8" s="370"/>
      <c r="H8" s="370"/>
      <c r="I8" s="370"/>
      <c r="J8" s="370"/>
      <c r="K8" s="370"/>
      <c r="L8" s="371"/>
      <c r="M8" s="10"/>
      <c r="O8" s="10" t="s">
        <v>60</v>
      </c>
      <c r="P8" s="10" t="s">
        <v>29</v>
      </c>
    </row>
    <row r="9" spans="1:16" x14ac:dyDescent="0.25">
      <c r="B9" s="369" t="str">
        <f>IF(Intro!$G$22="English",O9,P9)</f>
        <v>GÉNÉRAL</v>
      </c>
      <c r="C9" s="370"/>
      <c r="D9" s="370"/>
      <c r="E9" s="370"/>
      <c r="F9" s="370"/>
      <c r="G9" s="370"/>
      <c r="H9" s="370"/>
      <c r="I9" s="370"/>
      <c r="J9" s="370"/>
      <c r="K9" s="370"/>
      <c r="L9" s="371"/>
      <c r="M9" s="10"/>
      <c r="O9" s="106" t="s">
        <v>349</v>
      </c>
      <c r="P9" s="106" t="s">
        <v>350</v>
      </c>
    </row>
    <row r="10" spans="1:16" x14ac:dyDescent="0.25">
      <c r="B10" s="75"/>
      <c r="C10" s="76"/>
      <c r="D10" s="76"/>
      <c r="E10" s="76"/>
      <c r="F10" s="76"/>
      <c r="G10" s="76"/>
      <c r="H10" s="76"/>
      <c r="I10" s="76"/>
      <c r="J10" s="76"/>
      <c r="K10" s="76"/>
      <c r="L10" s="59"/>
      <c r="M10" s="10"/>
    </row>
    <row r="11" spans="1:16" s="39" customFormat="1" x14ac:dyDescent="0.25">
      <c r="A11" s="50"/>
      <c r="B11" s="403" t="str">
        <f>IF(Intro!$G$22="English",O11,P11)</f>
        <v>Confirmez que toutes les données déclarées dans ce questionnaire concernent les marchandises telles que définies dans l’onglet « Intro ».</v>
      </c>
      <c r="C11" s="404"/>
      <c r="D11" s="404"/>
      <c r="E11" s="404"/>
      <c r="F11" s="404"/>
      <c r="G11" s="404"/>
      <c r="H11" s="404"/>
      <c r="I11" s="404"/>
      <c r="J11" s="527"/>
      <c r="K11" s="1"/>
      <c r="L11" s="55"/>
      <c r="O11" s="39" t="s">
        <v>409</v>
      </c>
      <c r="P11" s="39" t="s">
        <v>410</v>
      </c>
    </row>
    <row r="12" spans="1:16" s="39" customFormat="1" x14ac:dyDescent="0.25">
      <c r="A12" s="50"/>
      <c r="B12" s="403"/>
      <c r="C12" s="404"/>
      <c r="D12" s="404"/>
      <c r="E12" s="404"/>
      <c r="F12" s="404"/>
      <c r="G12" s="404"/>
      <c r="H12" s="404"/>
      <c r="I12" s="404"/>
      <c r="J12" s="527"/>
      <c r="K12" s="1"/>
      <c r="L12" s="55"/>
    </row>
    <row r="13" spans="1:16" s="39" customFormat="1" x14ac:dyDescent="0.25">
      <c r="A13" s="50"/>
      <c r="B13" s="403" t="str">
        <f>IF(Intro!$G$22="English",O13,P13)</f>
        <v>Confirmez que tous les volumes déclarés dans ce questionnaire sont en unités.</v>
      </c>
      <c r="C13" s="404"/>
      <c r="D13" s="404"/>
      <c r="E13" s="404"/>
      <c r="F13" s="404"/>
      <c r="G13" s="404"/>
      <c r="H13" s="404"/>
      <c r="I13" s="404"/>
      <c r="J13" s="150"/>
      <c r="K13" s="1"/>
      <c r="L13" s="72"/>
      <c r="O13" s="39" t="str">
        <f>"Confirm that all volumes reported in this questionnaire are in "&amp;(Variables!B23)&amp;"."</f>
        <v>Confirm that all volumes reported in this questionnaire are in units.</v>
      </c>
      <c r="P13" s="39" t="str">
        <f>"Confirmez que tous les volumes déclarés dans ce questionnaire sont en "&amp;(Variables!C23)&amp;"."</f>
        <v>Confirmez que tous les volumes déclarés dans ce questionnaire sont en unités.</v>
      </c>
    </row>
    <row r="14" spans="1:16" s="39" customFormat="1" x14ac:dyDescent="0.25">
      <c r="A14" s="50"/>
      <c r="B14" s="403" t="str">
        <f>IF(Intro!$G$22="English",O14,P14)</f>
        <v>Confirmez que toutes les valeurs déclarées dans ce questionnaire sont en dollars canadiens.</v>
      </c>
      <c r="C14" s="404" t="str">
        <f>IF(SUM(Pro!E19:E19)&lt;&gt;0,"X","-")</f>
        <v>-</v>
      </c>
      <c r="D14" s="404" t="str">
        <f>IF(SUM(Pro!F19:F19)&lt;&gt;0,"X","-")</f>
        <v>-</v>
      </c>
      <c r="E14" s="404" t="str">
        <f>IF(SUM(Pro!G19:G19)&lt;&gt;0,"X","-")</f>
        <v>-</v>
      </c>
      <c r="F14" s="404" t="str">
        <f>IF(SUM(Pro!H19:H19)&lt;&gt;0,"X","-")</f>
        <v>-</v>
      </c>
      <c r="G14" s="404" t="str">
        <f>IF(SUM(Pro!I19:I19)&lt;&gt;0,"X","-")</f>
        <v>-</v>
      </c>
      <c r="H14" s="404"/>
      <c r="I14" s="404"/>
      <c r="J14" s="150"/>
      <c r="K14" s="1"/>
      <c r="L14" s="72"/>
      <c r="O14" s="39" t="s">
        <v>218</v>
      </c>
      <c r="P14" s="39" t="s">
        <v>217</v>
      </c>
    </row>
    <row r="15" spans="1:16" s="39" customFormat="1" x14ac:dyDescent="0.25">
      <c r="A15" s="50"/>
      <c r="B15" s="403" t="str">
        <f>IF(Intro!$G$22="English",O15,P15)</f>
        <v>Confirmez que tous les renseignements déclarés le sont selon l’année civile.</v>
      </c>
      <c r="C15" s="404" t="e">
        <f>IF(SUM(Pro!#REF!)&lt;&gt;0,"X","-")</f>
        <v>#REF!</v>
      </c>
      <c r="D15" s="404" t="e">
        <f>IF(SUM(Pro!#REF!)&lt;&gt;0,"X","-")</f>
        <v>#REF!</v>
      </c>
      <c r="E15" s="404" t="e">
        <f>IF(SUM(Pro!#REF!)&lt;&gt;0,"X","-")</f>
        <v>#REF!</v>
      </c>
      <c r="F15" s="404" t="e">
        <f>IF(SUM(Pro!#REF!)&lt;&gt;0,"X","-")</f>
        <v>#REF!</v>
      </c>
      <c r="G15" s="404" t="e">
        <f>IF(SUM(Pro!#REF!)&lt;&gt;0,"X","-")</f>
        <v>#REF!</v>
      </c>
      <c r="H15" s="404"/>
      <c r="I15" s="404"/>
      <c r="J15" s="150"/>
      <c r="K15" s="1"/>
      <c r="L15" s="55"/>
      <c r="O15" s="39" t="s">
        <v>87</v>
      </c>
      <c r="P15" s="39" t="s">
        <v>88</v>
      </c>
    </row>
    <row r="16" spans="1:16" x14ac:dyDescent="0.25">
      <c r="B16" s="75"/>
      <c r="C16" s="76"/>
      <c r="D16" s="76"/>
      <c r="E16" s="76"/>
      <c r="F16" s="76"/>
      <c r="G16" s="76"/>
      <c r="H16" s="76"/>
      <c r="I16" s="76"/>
      <c r="J16" s="76"/>
      <c r="K16" s="76"/>
      <c r="L16" s="59"/>
      <c r="M16" s="10"/>
    </row>
    <row r="17" spans="1:16" x14ac:dyDescent="0.25">
      <c r="B17" s="366" t="str">
        <f>IF(Intro!$G$22="English",O17,P17)</f>
        <v>Si non, expliquez.</v>
      </c>
      <c r="C17" s="367"/>
      <c r="D17" s="367"/>
      <c r="E17" s="367"/>
      <c r="F17" s="367"/>
      <c r="G17" s="367"/>
      <c r="H17" s="367"/>
      <c r="I17" s="367"/>
      <c r="J17" s="367"/>
      <c r="K17" s="367"/>
      <c r="L17" s="368"/>
      <c r="M17" s="10"/>
      <c r="O17" s="56" t="s">
        <v>378</v>
      </c>
      <c r="P17" s="6" t="s">
        <v>379</v>
      </c>
    </row>
    <row r="18" spans="1:16" s="39" customFormat="1" x14ac:dyDescent="0.25">
      <c r="A18" s="50"/>
      <c r="B18" s="54"/>
      <c r="C18" s="152"/>
      <c r="D18" s="152"/>
      <c r="E18" s="152"/>
      <c r="F18" s="152"/>
      <c r="G18" s="152"/>
      <c r="H18" s="152"/>
      <c r="I18" s="152"/>
      <c r="J18" s="152"/>
      <c r="K18" s="152"/>
      <c r="L18" s="55"/>
      <c r="O18" s="6"/>
      <c r="P18" s="6"/>
    </row>
    <row r="19" spans="1:16" s="11" customFormat="1" x14ac:dyDescent="0.25">
      <c r="A19" s="8"/>
      <c r="B19" s="496"/>
      <c r="C19" s="653"/>
      <c r="D19" s="653"/>
      <c r="E19" s="653"/>
      <c r="F19" s="653"/>
      <c r="G19" s="653"/>
      <c r="H19" s="653"/>
      <c r="I19" s="653"/>
      <c r="J19" s="653"/>
      <c r="K19" s="653"/>
      <c r="L19" s="498"/>
      <c r="M19" s="39"/>
      <c r="O19" s="153"/>
      <c r="P19" s="153"/>
    </row>
    <row r="20" spans="1:16" s="11" customFormat="1" x14ac:dyDescent="0.25">
      <c r="A20" s="8"/>
      <c r="B20" s="496"/>
      <c r="C20" s="653"/>
      <c r="D20" s="653"/>
      <c r="E20" s="653"/>
      <c r="F20" s="653"/>
      <c r="G20" s="653"/>
      <c r="H20" s="653"/>
      <c r="I20" s="653"/>
      <c r="J20" s="653"/>
      <c r="K20" s="653"/>
      <c r="L20" s="498"/>
      <c r="M20" s="39"/>
      <c r="O20" s="153"/>
      <c r="P20" s="153"/>
    </row>
    <row r="21" spans="1:16" s="11" customFormat="1" x14ac:dyDescent="0.25">
      <c r="A21" s="8"/>
      <c r="B21" s="496"/>
      <c r="C21" s="653"/>
      <c r="D21" s="653"/>
      <c r="E21" s="653"/>
      <c r="F21" s="653"/>
      <c r="G21" s="653"/>
      <c r="H21" s="653"/>
      <c r="I21" s="653"/>
      <c r="J21" s="653"/>
      <c r="K21" s="653"/>
      <c r="L21" s="498"/>
      <c r="M21" s="39"/>
      <c r="O21" s="153"/>
      <c r="P21" s="153"/>
    </row>
    <row r="22" spans="1:16" s="11" customFormat="1" x14ac:dyDescent="0.25">
      <c r="A22" s="8"/>
      <c r="B22" s="496"/>
      <c r="C22" s="653"/>
      <c r="D22" s="653"/>
      <c r="E22" s="653"/>
      <c r="F22" s="653"/>
      <c r="G22" s="653"/>
      <c r="H22" s="653"/>
      <c r="I22" s="653"/>
      <c r="J22" s="653"/>
      <c r="K22" s="653"/>
      <c r="L22" s="498"/>
      <c r="M22" s="39"/>
      <c r="O22" s="153"/>
      <c r="P22" s="153"/>
    </row>
    <row r="23" spans="1:16" s="11" customFormat="1" x14ac:dyDescent="0.25">
      <c r="A23" s="8"/>
      <c r="B23" s="496"/>
      <c r="C23" s="653"/>
      <c r="D23" s="653"/>
      <c r="E23" s="653"/>
      <c r="F23" s="653"/>
      <c r="G23" s="653"/>
      <c r="H23" s="653"/>
      <c r="I23" s="653"/>
      <c r="J23" s="653"/>
      <c r="K23" s="653"/>
      <c r="L23" s="498"/>
      <c r="M23" s="39"/>
      <c r="O23" s="153"/>
      <c r="P23" s="153"/>
    </row>
    <row r="24" spans="1:16" s="11" customFormat="1" x14ac:dyDescent="0.25">
      <c r="A24" s="8"/>
      <c r="B24" s="496"/>
      <c r="C24" s="653"/>
      <c r="D24" s="653"/>
      <c r="E24" s="653"/>
      <c r="F24" s="653"/>
      <c r="G24" s="653"/>
      <c r="H24" s="653"/>
      <c r="I24" s="653"/>
      <c r="J24" s="653"/>
      <c r="K24" s="653"/>
      <c r="L24" s="498"/>
      <c r="M24" s="39"/>
      <c r="O24" s="153"/>
      <c r="P24" s="153"/>
    </row>
    <row r="25" spans="1:16" s="11" customFormat="1" x14ac:dyDescent="0.25">
      <c r="A25" s="8"/>
      <c r="B25" s="496"/>
      <c r="C25" s="653"/>
      <c r="D25" s="653"/>
      <c r="E25" s="653"/>
      <c r="F25" s="653"/>
      <c r="G25" s="653"/>
      <c r="H25" s="653"/>
      <c r="I25" s="653"/>
      <c r="J25" s="653"/>
      <c r="K25" s="653"/>
      <c r="L25" s="498"/>
      <c r="M25" s="39"/>
      <c r="O25" s="153"/>
      <c r="P25" s="153"/>
    </row>
    <row r="26" spans="1:16" s="11" customFormat="1" x14ac:dyDescent="0.25">
      <c r="A26" s="8"/>
      <c r="B26" s="496"/>
      <c r="C26" s="653"/>
      <c r="D26" s="653"/>
      <c r="E26" s="653"/>
      <c r="F26" s="653"/>
      <c r="G26" s="653"/>
      <c r="H26" s="653"/>
      <c r="I26" s="653"/>
      <c r="J26" s="653"/>
      <c r="K26" s="653"/>
      <c r="L26" s="498"/>
      <c r="M26" s="39"/>
      <c r="O26" s="153"/>
      <c r="P26" s="153"/>
    </row>
    <row r="27" spans="1:16" x14ac:dyDescent="0.25">
      <c r="B27" s="75"/>
      <c r="C27" s="41"/>
      <c r="D27" s="41"/>
      <c r="E27" s="41"/>
      <c r="F27" s="41"/>
      <c r="G27" s="41"/>
      <c r="H27" s="41"/>
      <c r="I27" s="41"/>
      <c r="J27" s="41"/>
      <c r="K27" s="41"/>
      <c r="L27" s="59"/>
      <c r="M27" s="10"/>
    </row>
    <row r="28" spans="1:16" x14ac:dyDescent="0.25">
      <c r="B28" s="369" t="str">
        <f>IF(Intro!$G$22="English",O28,P28)</f>
        <v>IMPORTATIONS ET VENTES</v>
      </c>
      <c r="C28" s="370"/>
      <c r="D28" s="370"/>
      <c r="E28" s="370"/>
      <c r="F28" s="370"/>
      <c r="G28" s="370"/>
      <c r="H28" s="370"/>
      <c r="I28" s="370"/>
      <c r="J28" s="370"/>
      <c r="K28" s="370"/>
      <c r="L28" s="371"/>
      <c r="M28" s="10"/>
      <c r="O28" s="106" t="s">
        <v>334</v>
      </c>
      <c r="P28" s="106" t="s">
        <v>335</v>
      </c>
    </row>
    <row r="29" spans="1:16" x14ac:dyDescent="0.25">
      <c r="B29" s="75"/>
      <c r="C29" s="76"/>
      <c r="D29" s="76"/>
      <c r="E29" s="76"/>
      <c r="F29" s="76"/>
      <c r="G29" s="76"/>
      <c r="H29" s="76"/>
      <c r="I29" s="76"/>
      <c r="J29" s="76"/>
      <c r="K29" s="76"/>
      <c r="L29" s="59"/>
      <c r="M29" s="10"/>
    </row>
    <row r="30" spans="1:16" x14ac:dyDescent="0.25">
      <c r="B30" s="363" t="str">
        <f>IF(Intro!$G$22="English",O30,P30)</f>
        <v>Les informations publiques/non confidentielles de ce tableau sont automatiquement générées à partir des informations fournies dans les onglets "Imp" et l'onglet "Invent-Stock". Toute modification de ce résumé public doit donc être effectuée dans ces onglets.</v>
      </c>
      <c r="C30" s="364"/>
      <c r="D30" s="364"/>
      <c r="E30" s="364"/>
      <c r="F30" s="364"/>
      <c r="G30" s="364"/>
      <c r="H30" s="364"/>
      <c r="I30" s="364"/>
      <c r="J30" s="364"/>
      <c r="K30" s="364"/>
      <c r="L30" s="365"/>
      <c r="M30" s="10"/>
      <c r="O30" s="10" t="s">
        <v>362</v>
      </c>
      <c r="P30" s="10" t="s">
        <v>175</v>
      </c>
    </row>
    <row r="31" spans="1:16" x14ac:dyDescent="0.25">
      <c r="B31" s="363"/>
      <c r="C31" s="364"/>
      <c r="D31" s="364"/>
      <c r="E31" s="364"/>
      <c r="F31" s="364"/>
      <c r="G31" s="364"/>
      <c r="H31" s="364"/>
      <c r="I31" s="364"/>
      <c r="J31" s="364"/>
      <c r="K31" s="364"/>
      <c r="L31" s="365"/>
      <c r="M31" s="10"/>
    </row>
    <row r="32" spans="1:16" x14ac:dyDescent="0.25">
      <c r="B32" s="75"/>
      <c r="C32" s="76"/>
      <c r="D32" s="76"/>
      <c r="E32" s="76"/>
      <c r="F32" s="76"/>
      <c r="G32" s="76"/>
      <c r="H32" s="76"/>
      <c r="I32" s="76"/>
      <c r="J32" s="76"/>
      <c r="K32" s="76"/>
      <c r="L32" s="59"/>
      <c r="M32" s="10"/>
    </row>
    <row r="33" spans="1:16" x14ac:dyDescent="0.25">
      <c r="B33" s="62"/>
      <c r="D33" s="112"/>
      <c r="E33" s="568">
        <f>Variables!B6</f>
        <v>2023</v>
      </c>
      <c r="F33" s="568">
        <f>E33+1</f>
        <v>2024</v>
      </c>
      <c r="G33" s="568">
        <f>F33+1</f>
        <v>2025</v>
      </c>
      <c r="H33" s="76"/>
      <c r="I33" s="76"/>
      <c r="J33" s="91"/>
      <c r="K33" s="91"/>
      <c r="L33" s="72"/>
      <c r="M33" s="10"/>
      <c r="O33" s="18"/>
    </row>
    <row r="34" spans="1:16" x14ac:dyDescent="0.25">
      <c r="B34" s="113"/>
      <c r="D34" s="112"/>
      <c r="E34" s="568"/>
      <c r="F34" s="568"/>
      <c r="G34" s="568"/>
      <c r="H34" s="76"/>
      <c r="I34" s="76"/>
      <c r="J34" s="91"/>
      <c r="K34" s="91"/>
      <c r="L34" s="72"/>
      <c r="M34" s="10"/>
      <c r="O34" s="18"/>
    </row>
    <row r="35" spans="1:16" s="39" customFormat="1" x14ac:dyDescent="0.25">
      <c r="A35" s="50"/>
      <c r="B35" s="87"/>
      <c r="C35" s="88"/>
      <c r="E35" s="647" t="str">
        <f>IF(Intro!$G$22="English","Imports from "&amp;Variables!B43,"Importations de "&amp;Variables!C43)</f>
        <v>Importations de Chine</v>
      </c>
      <c r="F35" s="648"/>
      <c r="G35" s="649"/>
      <c r="H35" s="76"/>
      <c r="I35" s="76"/>
      <c r="J35" s="91"/>
      <c r="K35" s="91"/>
      <c r="L35" s="72"/>
    </row>
    <row r="36" spans="1:16" s="39" customFormat="1" x14ac:dyDescent="0.25">
      <c r="A36" s="50"/>
      <c r="B36" s="184"/>
      <c r="C36" s="185"/>
      <c r="E36" s="650" t="str">
        <f>IF(Intro!$G$22="English",O36,P36)</f>
        <v>Unités réfrigérées</v>
      </c>
      <c r="F36" s="651"/>
      <c r="G36" s="652"/>
      <c r="H36" s="76"/>
      <c r="I36" s="76"/>
      <c r="J36" s="91"/>
      <c r="K36" s="91"/>
      <c r="L36" s="72"/>
      <c r="O36" s="26" t="s">
        <v>468</v>
      </c>
      <c r="P36" s="171" t="s">
        <v>469</v>
      </c>
    </row>
    <row r="37" spans="1:16" s="39" customFormat="1" x14ac:dyDescent="0.25">
      <c r="A37" s="50"/>
      <c r="B37" s="184"/>
      <c r="C37" s="185"/>
      <c r="D37" s="147" t="str">
        <f>IF(Intro!$G$22="English",O37,P37)</f>
        <v>Kits</v>
      </c>
      <c r="E37" s="149" t="str">
        <f>IF(SUM(Begin:End!G$30)&lt;&gt;0,"X","-")</f>
        <v>-</v>
      </c>
      <c r="F37" s="149" t="str">
        <f>IF(SUM(Begin:End!H$30)&lt;&gt;0,"X","-")</f>
        <v>-</v>
      </c>
      <c r="G37" s="149" t="str">
        <f>IF(SUM(Begin:End!I$30)&lt;&gt;0,"X","-")</f>
        <v>-</v>
      </c>
      <c r="H37" s="76"/>
      <c r="I37" s="76"/>
      <c r="J37" s="91"/>
      <c r="K37" s="91"/>
      <c r="L37" s="72"/>
      <c r="O37" s="26" t="s">
        <v>489</v>
      </c>
      <c r="P37" s="171" t="s">
        <v>489</v>
      </c>
    </row>
    <row r="38" spans="1:16" s="39" customFormat="1" x14ac:dyDescent="0.25">
      <c r="A38" s="50"/>
      <c r="B38" s="184"/>
      <c r="C38" s="185"/>
      <c r="D38" s="147" t="str">
        <f>IF(Intro!$G$22="English",O38,P38)</f>
        <v>Carrosseries de camions entièrement assemblées</v>
      </c>
      <c r="E38" s="149" t="str">
        <f>IF(SUM(Begin:End!G$34)&lt;&gt;0,"X","-")</f>
        <v>-</v>
      </c>
      <c r="F38" s="149" t="str">
        <f>IF(SUM(Begin:End!H$34)&lt;&gt;0,"X","-")</f>
        <v>-</v>
      </c>
      <c r="G38" s="149" t="str">
        <f>IF(SUM(Begin:End!I$34)&lt;&gt;0,"X","-")</f>
        <v>-</v>
      </c>
      <c r="H38" s="76"/>
      <c r="I38" s="76"/>
      <c r="J38" s="91"/>
      <c r="K38" s="91"/>
      <c r="L38" s="72"/>
      <c r="O38" s="10" t="s">
        <v>490</v>
      </c>
      <c r="P38" s="10" t="s">
        <v>493</v>
      </c>
    </row>
    <row r="39" spans="1:16" s="39" customFormat="1" ht="15.75" customHeight="1" x14ac:dyDescent="0.25">
      <c r="A39" s="50"/>
      <c r="B39" s="184"/>
      <c r="C39" s="185"/>
      <c r="E39" s="650" t="str">
        <f>IF(Intro!$G$22="English",O39,P39)</f>
        <v>Unités fermées de fret sec</v>
      </c>
      <c r="F39" s="651"/>
      <c r="G39" s="652"/>
      <c r="H39" s="76"/>
      <c r="I39" s="76"/>
      <c r="J39" s="91"/>
      <c r="K39" s="91"/>
      <c r="L39" s="72"/>
      <c r="O39" s="26" t="s">
        <v>470</v>
      </c>
      <c r="P39" s="171" t="s">
        <v>522</v>
      </c>
    </row>
    <row r="40" spans="1:16" s="39" customFormat="1" x14ac:dyDescent="0.25">
      <c r="A40" s="50"/>
      <c r="B40" s="184"/>
      <c r="C40" s="185"/>
      <c r="D40" s="147" t="str">
        <f>IF(Intro!$G$22="English",O40,P40)</f>
        <v>Kits</v>
      </c>
      <c r="E40" s="149" t="str">
        <f>IF(SUM(Begin:End!G$39)&lt;&gt;0,"X","-")</f>
        <v>-</v>
      </c>
      <c r="F40" s="149" t="str">
        <f>IF(SUM(Begin:End!H$39)&lt;&gt;0,"X","-")</f>
        <v>-</v>
      </c>
      <c r="G40" s="149" t="str">
        <f>IF(SUM(Begin:End!I$39)&lt;&gt;0,"X","-")</f>
        <v>-</v>
      </c>
      <c r="H40" s="76"/>
      <c r="I40" s="76"/>
      <c r="J40" s="91"/>
      <c r="K40" s="91"/>
      <c r="L40" s="72"/>
      <c r="O40" s="26" t="s">
        <v>489</v>
      </c>
      <c r="P40" s="171" t="s">
        <v>489</v>
      </c>
    </row>
    <row r="41" spans="1:16" s="39" customFormat="1" x14ac:dyDescent="0.25">
      <c r="A41" s="50"/>
      <c r="B41" s="184"/>
      <c r="C41" s="185"/>
      <c r="D41" s="147" t="str">
        <f>IF(Intro!$G$22="English",O41,P41)</f>
        <v>Carrosseries de camions entièrement assemblées</v>
      </c>
      <c r="E41" s="149" t="str">
        <f>IF(SUM(Begin:End!G$43)&lt;&gt;0,"X","-")</f>
        <v>-</v>
      </c>
      <c r="F41" s="149" t="str">
        <f>IF(SUM(Begin:End!H$43)&lt;&gt;0,"X","-")</f>
        <v>-</v>
      </c>
      <c r="G41" s="149" t="str">
        <f>IF(SUM(Begin:End!I$43)&lt;&gt;0,"X","-")</f>
        <v>-</v>
      </c>
      <c r="H41" s="76"/>
      <c r="I41" s="76"/>
      <c r="J41" s="91"/>
      <c r="K41" s="91"/>
      <c r="L41" s="72"/>
      <c r="O41" s="10" t="s">
        <v>490</v>
      </c>
      <c r="P41" s="10" t="s">
        <v>493</v>
      </c>
    </row>
    <row r="42" spans="1:16" s="39" customFormat="1" x14ac:dyDescent="0.25">
      <c r="A42" s="50"/>
      <c r="B42" s="184"/>
      <c r="C42" s="185"/>
      <c r="E42" s="650" t="str">
        <f>IF(Intro!$G$22="English",O42,P42)</f>
        <v>Tout autre</v>
      </c>
      <c r="F42" s="651"/>
      <c r="G42" s="652"/>
      <c r="H42" s="76"/>
      <c r="I42" s="76"/>
      <c r="J42" s="91"/>
      <c r="K42" s="91"/>
      <c r="L42" s="72"/>
      <c r="O42" s="26" t="s">
        <v>471</v>
      </c>
      <c r="P42" s="171" t="s">
        <v>472</v>
      </c>
    </row>
    <row r="43" spans="1:16" s="39" customFormat="1" x14ac:dyDescent="0.25">
      <c r="A43" s="50"/>
      <c r="B43" s="184"/>
      <c r="C43" s="185"/>
      <c r="D43" s="147" t="str">
        <f>IF(Intro!$G$22="English",O43,P43)</f>
        <v>Kits</v>
      </c>
      <c r="E43" s="149" t="str">
        <f>IF(SUM(Begin:End!G$48)&lt;&gt;0,"X","-")</f>
        <v>-</v>
      </c>
      <c r="F43" s="149" t="str">
        <f>IF(SUM(Begin:End!H$48)&lt;&gt;0,"X","-")</f>
        <v>-</v>
      </c>
      <c r="G43" s="149" t="str">
        <f>IF(SUM(Begin:End!I$48)&lt;&gt;0,"X","-")</f>
        <v>-</v>
      </c>
      <c r="H43" s="76"/>
      <c r="I43" s="76"/>
      <c r="J43" s="91"/>
      <c r="K43" s="91"/>
      <c r="L43" s="72"/>
      <c r="O43" s="26" t="s">
        <v>489</v>
      </c>
      <c r="P43" s="171" t="s">
        <v>489</v>
      </c>
    </row>
    <row r="44" spans="1:16" s="39" customFormat="1" x14ac:dyDescent="0.25">
      <c r="A44" s="50"/>
      <c r="B44" s="184"/>
      <c r="C44" s="185"/>
      <c r="D44" s="147" t="str">
        <f>IF(Intro!$G$22="English",O44,P44)</f>
        <v>Carrosseries de camions entièrement assemblées</v>
      </c>
      <c r="E44" s="149" t="str">
        <f>IF(SUM(Begin:End!G$52)&lt;&gt;0,"X","-")</f>
        <v>-</v>
      </c>
      <c r="F44" s="149" t="str">
        <f>IF(SUM(Begin:End!H$52)&lt;&gt;0,"X","-")</f>
        <v>-</v>
      </c>
      <c r="G44" s="149" t="str">
        <f>IF(SUM(Begin:End!I$52)&lt;&gt;0,"X","-")</f>
        <v>-</v>
      </c>
      <c r="H44" s="76"/>
      <c r="I44" s="76"/>
      <c r="J44" s="91"/>
      <c r="K44" s="91"/>
      <c r="L44" s="72"/>
      <c r="O44" s="10" t="s">
        <v>490</v>
      </c>
      <c r="P44" s="10" t="s">
        <v>493</v>
      </c>
    </row>
    <row r="45" spans="1:16" s="39" customFormat="1" x14ac:dyDescent="0.25">
      <c r="A45" s="50"/>
      <c r="B45" s="184"/>
      <c r="C45" s="185"/>
      <c r="D45" s="147"/>
      <c r="E45" s="1"/>
      <c r="F45" s="1"/>
      <c r="G45" s="1"/>
      <c r="H45" s="76"/>
      <c r="I45" s="76"/>
      <c r="J45" s="91"/>
      <c r="K45" s="91"/>
      <c r="L45" s="72"/>
    </row>
    <row r="46" spans="1:16" s="39" customFormat="1" x14ac:dyDescent="0.25">
      <c r="A46" s="50"/>
      <c r="B46" s="87"/>
      <c r="C46" s="88"/>
      <c r="E46" s="647" t="str">
        <f>IF(Intro!$G$22="English","Imports from "&amp;Variables!B44,"Importations de "&amp;Variables!C44)</f>
        <v>Importations de États-Unis d'Amérique</v>
      </c>
      <c r="F46" s="648"/>
      <c r="G46" s="649"/>
      <c r="H46" s="76"/>
      <c r="I46" s="76"/>
      <c r="J46" s="91"/>
      <c r="K46" s="91"/>
      <c r="L46" s="72"/>
    </row>
    <row r="47" spans="1:16" s="39" customFormat="1" x14ac:dyDescent="0.25">
      <c r="A47" s="50"/>
      <c r="B47" s="184"/>
      <c r="C47" s="185"/>
      <c r="E47" s="650" t="str">
        <f>IF(Intro!$G$22="English",O47,P47)</f>
        <v>Unités réfrigérées</v>
      </c>
      <c r="F47" s="651"/>
      <c r="G47" s="652"/>
      <c r="H47" s="76"/>
      <c r="I47" s="76"/>
      <c r="J47" s="91"/>
      <c r="K47" s="91"/>
      <c r="L47" s="72"/>
      <c r="O47" s="26" t="s">
        <v>468</v>
      </c>
      <c r="P47" s="171" t="s">
        <v>469</v>
      </c>
    </row>
    <row r="48" spans="1:16" s="39" customFormat="1" x14ac:dyDescent="0.25">
      <c r="A48" s="50"/>
      <c r="B48" s="184"/>
      <c r="C48" s="185"/>
      <c r="D48" s="147" t="str">
        <f>IF(Intro!$G$22="English",O48,P48)</f>
        <v>Kits</v>
      </c>
      <c r="E48" s="149" t="str">
        <f>IF('Imp-US|É-U'!G$30&lt;&gt;0,"X","-")</f>
        <v>-</v>
      </c>
      <c r="F48" s="149" t="str">
        <f>IF('Imp-US|É-U'!H$30&lt;&gt;0,"X","-")</f>
        <v>-</v>
      </c>
      <c r="G48" s="149" t="str">
        <f>IF('Imp-US|É-U'!I$30&lt;&gt;0,"X","-")</f>
        <v>-</v>
      </c>
      <c r="H48" s="76"/>
      <c r="I48" s="76"/>
      <c r="J48" s="91"/>
      <c r="K48" s="91"/>
      <c r="L48" s="72"/>
      <c r="O48" s="26" t="s">
        <v>489</v>
      </c>
      <c r="P48" s="171" t="s">
        <v>489</v>
      </c>
    </row>
    <row r="49" spans="1:16" s="39" customFormat="1" x14ac:dyDescent="0.25">
      <c r="A49" s="50"/>
      <c r="B49" s="184"/>
      <c r="C49" s="185"/>
      <c r="D49" s="147" t="str">
        <f>IF(Intro!$G$22="English",O49,P49)</f>
        <v>Carrosseries de camions entièrement assemblées</v>
      </c>
      <c r="E49" s="149" t="str">
        <f>IF('Imp-US|É-U'!G$34&lt;&gt;0,"X","-")</f>
        <v>-</v>
      </c>
      <c r="F49" s="149" t="str">
        <f>IF('Imp-US|É-U'!H$34&lt;&gt;0,"X","-")</f>
        <v>-</v>
      </c>
      <c r="G49" s="149" t="str">
        <f>IF('Imp-US|É-U'!I$34&lt;&gt;0,"X","-")</f>
        <v>-</v>
      </c>
      <c r="H49" s="76"/>
      <c r="I49" s="76"/>
      <c r="J49" s="91"/>
      <c r="K49" s="91"/>
      <c r="L49" s="72"/>
      <c r="O49" s="10" t="s">
        <v>490</v>
      </c>
      <c r="P49" s="10" t="s">
        <v>493</v>
      </c>
    </row>
    <row r="50" spans="1:16" s="39" customFormat="1" x14ac:dyDescent="0.25">
      <c r="A50" s="50"/>
      <c r="B50" s="184"/>
      <c r="C50" s="185"/>
      <c r="E50" s="650" t="str">
        <f>IF(Intro!$G$22="English",O50,P50)</f>
        <v>Unités fermées de fret sec</v>
      </c>
      <c r="F50" s="651"/>
      <c r="G50" s="652"/>
      <c r="H50" s="76"/>
      <c r="I50" s="76"/>
      <c r="J50" s="91"/>
      <c r="K50" s="91"/>
      <c r="L50" s="72"/>
      <c r="O50" s="26" t="s">
        <v>470</v>
      </c>
      <c r="P50" s="171" t="s">
        <v>522</v>
      </c>
    </row>
    <row r="51" spans="1:16" s="39" customFormat="1" x14ac:dyDescent="0.25">
      <c r="A51" s="50"/>
      <c r="B51" s="184"/>
      <c r="C51" s="185"/>
      <c r="D51" s="147" t="str">
        <f>IF(Intro!$G$22="English",O51,P51)</f>
        <v>Kits</v>
      </c>
      <c r="E51" s="149" t="str">
        <f>IF('Imp-US|É-U'!G$39&lt;&gt;0,"X","-")</f>
        <v>-</v>
      </c>
      <c r="F51" s="149" t="str">
        <f>IF('Imp-US|É-U'!H$39&lt;&gt;0,"X","-")</f>
        <v>-</v>
      </c>
      <c r="G51" s="149" t="str">
        <f>IF('Imp-US|É-U'!I$39&lt;&gt;0,"X","-")</f>
        <v>-</v>
      </c>
      <c r="H51" s="76"/>
      <c r="I51" s="76"/>
      <c r="J51" s="91"/>
      <c r="K51" s="91"/>
      <c r="L51" s="72"/>
      <c r="O51" s="26" t="s">
        <v>489</v>
      </c>
      <c r="P51" s="171" t="s">
        <v>489</v>
      </c>
    </row>
    <row r="52" spans="1:16" s="39" customFormat="1" x14ac:dyDescent="0.25">
      <c r="A52" s="50"/>
      <c r="B52" s="184"/>
      <c r="C52" s="185"/>
      <c r="D52" s="147" t="str">
        <f>IF(Intro!$G$22="English",O52,P52)</f>
        <v>Carrosseries de camions entièrement assemblées</v>
      </c>
      <c r="E52" s="149" t="str">
        <f>IF('Imp-US|É-U'!G$43&lt;&gt;0,"X","-")</f>
        <v>-</v>
      </c>
      <c r="F52" s="149" t="str">
        <f>IF('Imp-US|É-U'!H$43&lt;&gt;0,"X","-")</f>
        <v>-</v>
      </c>
      <c r="G52" s="149" t="str">
        <f>IF('Imp-US|É-U'!I$43&lt;&gt;0,"X","-")</f>
        <v>-</v>
      </c>
      <c r="H52" s="76"/>
      <c r="I52" s="76"/>
      <c r="J52" s="91"/>
      <c r="K52" s="91"/>
      <c r="L52" s="72"/>
      <c r="O52" s="10" t="s">
        <v>490</v>
      </c>
      <c r="P52" s="10" t="s">
        <v>493</v>
      </c>
    </row>
    <row r="53" spans="1:16" s="39" customFormat="1" x14ac:dyDescent="0.25">
      <c r="A53" s="50"/>
      <c r="B53" s="184"/>
      <c r="C53" s="185"/>
      <c r="E53" s="650" t="str">
        <f>IF(Intro!$G$22="English",O53,P53)</f>
        <v>Tout autre</v>
      </c>
      <c r="F53" s="651"/>
      <c r="G53" s="652"/>
      <c r="H53" s="76"/>
      <c r="I53" s="76"/>
      <c r="J53" s="91"/>
      <c r="K53" s="91"/>
      <c r="L53" s="72"/>
      <c r="O53" s="26" t="s">
        <v>471</v>
      </c>
      <c r="P53" s="171" t="s">
        <v>472</v>
      </c>
    </row>
    <row r="54" spans="1:16" s="39" customFormat="1" x14ac:dyDescent="0.25">
      <c r="A54" s="50"/>
      <c r="B54" s="184"/>
      <c r="C54" s="185"/>
      <c r="D54" s="147" t="str">
        <f>IF(Intro!$G$22="English",O54,P54)</f>
        <v>Kits</v>
      </c>
      <c r="E54" s="149" t="str">
        <f>IF('Imp-US|É-U'!G$48&lt;&gt;0,"X","-")</f>
        <v>-</v>
      </c>
      <c r="F54" s="149" t="str">
        <f>IF('Imp-US|É-U'!H$48&lt;&gt;0,"X","-")</f>
        <v>-</v>
      </c>
      <c r="G54" s="149" t="str">
        <f>IF('Imp-US|É-U'!I$48&lt;&gt;0,"X","-")</f>
        <v>-</v>
      </c>
      <c r="H54" s="76"/>
      <c r="I54" s="76"/>
      <c r="J54" s="91"/>
      <c r="K54" s="91"/>
      <c r="L54" s="72"/>
      <c r="O54" s="26" t="s">
        <v>489</v>
      </c>
      <c r="P54" s="171" t="s">
        <v>489</v>
      </c>
    </row>
    <row r="55" spans="1:16" s="39" customFormat="1" x14ac:dyDescent="0.25">
      <c r="A55" s="50"/>
      <c r="B55" s="184"/>
      <c r="C55" s="185"/>
      <c r="D55" s="147" t="str">
        <f>IF(Intro!$G$22="English",O55,P55)</f>
        <v>Carrosseries de camions entièrement assemblées</v>
      </c>
      <c r="E55" s="149" t="str">
        <f>IF('Imp-US|É-U'!G$52&lt;&gt;0,"X","-")</f>
        <v>-</v>
      </c>
      <c r="F55" s="149" t="str">
        <f>IF('Imp-US|É-U'!H$52&lt;&gt;0,"X","-")</f>
        <v>-</v>
      </c>
      <c r="G55" s="149" t="str">
        <f>IF('Imp-US|É-U'!I$52&lt;&gt;0,"X","-")</f>
        <v>-</v>
      </c>
      <c r="H55" s="76"/>
      <c r="I55" s="76"/>
      <c r="J55" s="91"/>
      <c r="K55" s="91"/>
      <c r="L55" s="72"/>
      <c r="O55" s="10" t="s">
        <v>490</v>
      </c>
      <c r="P55" s="10" t="s">
        <v>493</v>
      </c>
    </row>
    <row r="56" spans="1:16" s="39" customFormat="1" x14ac:dyDescent="0.25">
      <c r="A56" s="50"/>
      <c r="B56" s="184"/>
      <c r="C56" s="185"/>
      <c r="D56" s="147"/>
      <c r="E56" s="1"/>
      <c r="F56" s="1"/>
      <c r="G56" s="1"/>
      <c r="H56" s="76"/>
      <c r="I56" s="76"/>
      <c r="J56" s="91"/>
      <c r="K56" s="91"/>
      <c r="L56" s="72"/>
      <c r="O56" s="10"/>
      <c r="P56" s="10"/>
    </row>
    <row r="57" spans="1:16" s="39" customFormat="1" x14ac:dyDescent="0.25">
      <c r="A57" s="50"/>
      <c r="B57" s="224"/>
      <c r="C57" s="225"/>
      <c r="E57" s="647" t="str">
        <f>IF(Intro!$G$22="English","Imports from "&amp;Variables!B45,"Importations de "&amp;Variables!C45)</f>
        <v>Importations de Mexique</v>
      </c>
      <c r="F57" s="648"/>
      <c r="G57" s="649"/>
      <c r="H57" s="76"/>
      <c r="I57" s="76"/>
      <c r="J57" s="91"/>
      <c r="K57" s="91"/>
      <c r="L57" s="72"/>
      <c r="O57" s="10"/>
      <c r="P57" s="10"/>
    </row>
    <row r="58" spans="1:16" s="39" customFormat="1" x14ac:dyDescent="0.25">
      <c r="A58" s="50"/>
      <c r="B58" s="224"/>
      <c r="C58" s="225"/>
      <c r="E58" s="650" t="str">
        <f>IF(Intro!$G$22="English",O58,P58)</f>
        <v>Unités réfrigérées</v>
      </c>
      <c r="F58" s="651"/>
      <c r="G58" s="652"/>
      <c r="H58" s="76"/>
      <c r="I58" s="76"/>
      <c r="J58" s="91"/>
      <c r="K58" s="91"/>
      <c r="L58" s="72"/>
      <c r="O58" s="26" t="s">
        <v>468</v>
      </c>
      <c r="P58" s="171" t="s">
        <v>469</v>
      </c>
    </row>
    <row r="59" spans="1:16" s="39" customFormat="1" x14ac:dyDescent="0.25">
      <c r="A59" s="50"/>
      <c r="B59" s="224"/>
      <c r="C59" s="225"/>
      <c r="D59" s="227" t="str">
        <f>IF(Intro!$G$22="English",O59,P59)</f>
        <v>Kits</v>
      </c>
      <c r="E59" s="149" t="str">
        <f>IF('Imp-Mex'!G$30&lt;&gt;0,"X","-")</f>
        <v>-</v>
      </c>
      <c r="F59" s="149" t="str">
        <f>IF('Imp-Mex'!H$30&lt;&gt;0,"X","-")</f>
        <v>-</v>
      </c>
      <c r="G59" s="149" t="str">
        <f>IF('Imp-Mex'!I$30&lt;&gt;0,"X","-")</f>
        <v>-</v>
      </c>
      <c r="H59" s="76"/>
      <c r="I59" s="76"/>
      <c r="J59" s="91"/>
      <c r="K59" s="91"/>
      <c r="L59" s="72"/>
      <c r="O59" s="26" t="s">
        <v>489</v>
      </c>
      <c r="P59" s="171" t="s">
        <v>489</v>
      </c>
    </row>
    <row r="60" spans="1:16" s="39" customFormat="1" x14ac:dyDescent="0.25">
      <c r="A60" s="50"/>
      <c r="B60" s="224"/>
      <c r="C60" s="225"/>
      <c r="D60" s="227" t="str">
        <f>IF(Intro!$G$22="English",O60,P60)</f>
        <v>Carrosseries de camions entièrement assemblées</v>
      </c>
      <c r="E60" s="149" t="str">
        <f>IF('Imp-Mex'!G$34&lt;&gt;0,"X","-")</f>
        <v>-</v>
      </c>
      <c r="F60" s="149" t="str">
        <f>IF('Imp-Mex'!H$34&lt;&gt;0,"X","-")</f>
        <v>-</v>
      </c>
      <c r="G60" s="149" t="str">
        <f>IF('Imp-Mex'!I$34&lt;&gt;0,"X","-")</f>
        <v>-</v>
      </c>
      <c r="H60" s="76"/>
      <c r="I60" s="76"/>
      <c r="J60" s="91"/>
      <c r="K60" s="91"/>
      <c r="L60" s="72"/>
      <c r="O60" s="10" t="s">
        <v>490</v>
      </c>
      <c r="P60" s="10" t="s">
        <v>493</v>
      </c>
    </row>
    <row r="61" spans="1:16" s="39" customFormat="1" x14ac:dyDescent="0.25">
      <c r="A61" s="50"/>
      <c r="B61" s="224"/>
      <c r="C61" s="225"/>
      <c r="E61" s="650" t="str">
        <f>IF(Intro!$G$22="English",O61,P61)</f>
        <v>Unités fermées de fret sec</v>
      </c>
      <c r="F61" s="651"/>
      <c r="G61" s="652"/>
      <c r="H61" s="76"/>
      <c r="I61" s="76"/>
      <c r="J61" s="91"/>
      <c r="K61" s="91"/>
      <c r="L61" s="72"/>
      <c r="O61" s="26" t="s">
        <v>470</v>
      </c>
      <c r="P61" s="171" t="s">
        <v>522</v>
      </c>
    </row>
    <row r="62" spans="1:16" s="39" customFormat="1" x14ac:dyDescent="0.25">
      <c r="A62" s="50"/>
      <c r="B62" s="224"/>
      <c r="C62" s="225"/>
      <c r="D62" s="227" t="str">
        <f>IF(Intro!$G$22="English",O62,P62)</f>
        <v>Kits</v>
      </c>
      <c r="E62" s="149" t="str">
        <f>IF('Imp-Mex'!G$39&lt;&gt;0,"X","-")</f>
        <v>-</v>
      </c>
      <c r="F62" s="149" t="str">
        <f>IF('Imp-Mex'!H$39&lt;&gt;0,"X","-")</f>
        <v>-</v>
      </c>
      <c r="G62" s="149" t="str">
        <f>IF('Imp-Mex'!I$39&lt;&gt;0,"X","-")</f>
        <v>-</v>
      </c>
      <c r="H62" s="76"/>
      <c r="I62" s="76"/>
      <c r="J62" s="91"/>
      <c r="K62" s="91"/>
      <c r="L62" s="72"/>
      <c r="O62" s="26" t="s">
        <v>489</v>
      </c>
      <c r="P62" s="171" t="s">
        <v>489</v>
      </c>
    </row>
    <row r="63" spans="1:16" s="39" customFormat="1" x14ac:dyDescent="0.25">
      <c r="A63" s="50"/>
      <c r="B63" s="224"/>
      <c r="C63" s="225"/>
      <c r="D63" s="227" t="str">
        <f>IF(Intro!$G$22="English",O63,P63)</f>
        <v>Carrosseries de camions entièrement assemblées</v>
      </c>
      <c r="E63" s="149" t="str">
        <f>IF('Imp-Mex'!G$43&lt;&gt;0,"X","-")</f>
        <v>-</v>
      </c>
      <c r="F63" s="149" t="str">
        <f>IF('Imp-Mex'!H$43&lt;&gt;0,"X","-")</f>
        <v>-</v>
      </c>
      <c r="G63" s="149" t="str">
        <f>IF('Imp-Mex'!I$43&lt;&gt;0,"X","-")</f>
        <v>-</v>
      </c>
      <c r="H63" s="76"/>
      <c r="I63" s="76"/>
      <c r="J63" s="91"/>
      <c r="K63" s="91"/>
      <c r="L63" s="72"/>
      <c r="O63" s="10" t="s">
        <v>490</v>
      </c>
      <c r="P63" s="10" t="s">
        <v>493</v>
      </c>
    </row>
    <row r="64" spans="1:16" s="39" customFormat="1" x14ac:dyDescent="0.25">
      <c r="A64" s="50"/>
      <c r="B64" s="224"/>
      <c r="C64" s="225"/>
      <c r="E64" s="650" t="str">
        <f>IF(Intro!$G$22="English",O64,P64)</f>
        <v>Tout autre</v>
      </c>
      <c r="F64" s="651"/>
      <c r="G64" s="652"/>
      <c r="H64" s="76"/>
      <c r="I64" s="76"/>
      <c r="J64" s="91"/>
      <c r="K64" s="91"/>
      <c r="L64" s="72"/>
      <c r="O64" s="26" t="s">
        <v>471</v>
      </c>
      <c r="P64" s="171" t="s">
        <v>472</v>
      </c>
    </row>
    <row r="65" spans="1:16" s="39" customFormat="1" x14ac:dyDescent="0.25">
      <c r="A65" s="50"/>
      <c r="B65" s="224"/>
      <c r="C65" s="225"/>
      <c r="D65" s="227" t="str">
        <f>IF(Intro!$G$22="English",O65,P65)</f>
        <v>Kits</v>
      </c>
      <c r="E65" s="149" t="str">
        <f>IF('Imp-Mex'!G$48&lt;&gt;0,"X","-")</f>
        <v>-</v>
      </c>
      <c r="F65" s="149" t="str">
        <f>IF('Imp-Mex'!H$48&lt;&gt;0,"X","-")</f>
        <v>-</v>
      </c>
      <c r="G65" s="149" t="str">
        <f>IF('Imp-Mex'!I$48&lt;&gt;0,"X","-")</f>
        <v>-</v>
      </c>
      <c r="H65" s="76"/>
      <c r="I65" s="76"/>
      <c r="J65" s="91"/>
      <c r="K65" s="91"/>
      <c r="L65" s="72"/>
      <c r="O65" s="26" t="s">
        <v>489</v>
      </c>
      <c r="P65" s="171" t="s">
        <v>489</v>
      </c>
    </row>
    <row r="66" spans="1:16" s="39" customFormat="1" x14ac:dyDescent="0.25">
      <c r="A66" s="50"/>
      <c r="B66" s="224"/>
      <c r="C66" s="225"/>
      <c r="D66" s="227" t="str">
        <f>IF(Intro!$G$22="English",O66,P66)</f>
        <v>Carrosseries de camions entièrement assemblées</v>
      </c>
      <c r="E66" s="149" t="str">
        <f>IF('Imp-Mex'!G$52&lt;&gt;0,"X","-")</f>
        <v>-</v>
      </c>
      <c r="F66" s="149" t="str">
        <f>IF('Imp-Mex'!H$52&lt;&gt;0,"X","-")</f>
        <v>-</v>
      </c>
      <c r="G66" s="149" t="str">
        <f>IF('Imp-Mex'!I$52&lt;&gt;0,"X","-")</f>
        <v>-</v>
      </c>
      <c r="H66" s="76"/>
      <c r="I66" s="76"/>
      <c r="J66" s="91"/>
      <c r="K66" s="91"/>
      <c r="L66" s="72"/>
      <c r="O66" s="10" t="s">
        <v>490</v>
      </c>
      <c r="P66" s="10" t="s">
        <v>493</v>
      </c>
    </row>
    <row r="67" spans="1:16" s="39" customFormat="1" x14ac:dyDescent="0.25">
      <c r="A67" s="50"/>
      <c r="B67" s="224"/>
      <c r="C67" s="225"/>
      <c r="D67" s="227"/>
      <c r="E67" s="1"/>
      <c r="F67" s="1"/>
      <c r="G67" s="1"/>
      <c r="H67" s="76"/>
      <c r="I67" s="76"/>
      <c r="J67" s="91"/>
      <c r="K67" s="91"/>
      <c r="L67" s="72"/>
      <c r="O67" s="10"/>
      <c r="P67" s="10"/>
    </row>
    <row r="68" spans="1:16" s="39" customFormat="1" x14ac:dyDescent="0.25">
      <c r="A68" s="50"/>
      <c r="B68" s="224"/>
      <c r="C68" s="225"/>
      <c r="D68" s="227"/>
      <c r="E68" s="1"/>
      <c r="F68" s="1"/>
      <c r="G68" s="1"/>
      <c r="H68" s="76"/>
      <c r="I68" s="76"/>
      <c r="J68" s="91"/>
      <c r="K68" s="91"/>
      <c r="L68" s="72"/>
      <c r="O68" s="10"/>
      <c r="P68" s="10"/>
    </row>
    <row r="69" spans="1:16" s="39" customFormat="1" x14ac:dyDescent="0.25">
      <c r="A69" s="50"/>
      <c r="B69" s="87"/>
      <c r="C69" s="88"/>
      <c r="E69" s="647" t="str">
        <f>IF(Intro!$G$22="English","Imports from "&amp;Variables!B46,"Importations de "&amp;Variables!C46)</f>
        <v>Importations de Autre pays</v>
      </c>
      <c r="F69" s="648"/>
      <c r="G69" s="649"/>
      <c r="H69" s="76"/>
      <c r="I69" s="76"/>
      <c r="J69" s="91"/>
      <c r="K69" s="91"/>
      <c r="L69" s="72"/>
    </row>
    <row r="70" spans="1:16" s="39" customFormat="1" x14ac:dyDescent="0.25">
      <c r="A70" s="50"/>
      <c r="B70" s="184"/>
      <c r="C70" s="185"/>
      <c r="E70" s="650" t="str">
        <f>IF(Intro!$G$22="English",O70,P70)</f>
        <v>Unités réfrigérées</v>
      </c>
      <c r="F70" s="651"/>
      <c r="G70" s="652"/>
      <c r="H70" s="76"/>
      <c r="I70" s="76"/>
      <c r="J70" s="91"/>
      <c r="K70" s="91"/>
      <c r="L70" s="72"/>
      <c r="O70" s="26" t="s">
        <v>468</v>
      </c>
      <c r="P70" s="171" t="s">
        <v>469</v>
      </c>
    </row>
    <row r="71" spans="1:16" s="39" customFormat="1" x14ac:dyDescent="0.25">
      <c r="A71" s="50"/>
      <c r="B71" s="184"/>
      <c r="C71" s="185"/>
      <c r="D71" s="147" t="str">
        <f>IF(Intro!$G$22="English",O71,P71)</f>
        <v>Kits</v>
      </c>
      <c r="E71" s="149" t="str">
        <f>IF('Imp-Other|Autre'!G$30&lt;&gt;0,"X","-")</f>
        <v>-</v>
      </c>
      <c r="F71" s="149" t="str">
        <f>IF('Imp-Other|Autre'!H$30&lt;&gt;0,"X","-")</f>
        <v>-</v>
      </c>
      <c r="G71" s="149" t="str">
        <f>IF('Imp-Other|Autre'!I$30&lt;&gt;0,"X","-")</f>
        <v>-</v>
      </c>
      <c r="H71" s="76"/>
      <c r="I71" s="76"/>
      <c r="J71" s="91"/>
      <c r="K71" s="91"/>
      <c r="L71" s="72"/>
      <c r="O71" s="26" t="s">
        <v>489</v>
      </c>
      <c r="P71" s="171" t="s">
        <v>489</v>
      </c>
    </row>
    <row r="72" spans="1:16" s="39" customFormat="1" x14ac:dyDescent="0.25">
      <c r="A72" s="50"/>
      <c r="B72" s="184"/>
      <c r="C72" s="185"/>
      <c r="D72" s="147" t="str">
        <f>IF(Intro!$G$22="English",O72,P72)</f>
        <v>Carrosseries de camions entièrement assemblées</v>
      </c>
      <c r="E72" s="149" t="str">
        <f>IF('Imp-Other|Autre'!G$34&lt;&gt;0,"X","-")</f>
        <v>-</v>
      </c>
      <c r="F72" s="149" t="str">
        <f>IF('Imp-Other|Autre'!H$34&lt;&gt;0,"X","-")</f>
        <v>-</v>
      </c>
      <c r="G72" s="149" t="str">
        <f>IF('Imp-Other|Autre'!I$34&lt;&gt;0,"X","-")</f>
        <v>-</v>
      </c>
      <c r="H72" s="76"/>
      <c r="I72" s="76"/>
      <c r="J72" s="91"/>
      <c r="K72" s="91"/>
      <c r="L72" s="72"/>
      <c r="O72" s="10" t="s">
        <v>490</v>
      </c>
      <c r="P72" s="10" t="s">
        <v>493</v>
      </c>
    </row>
    <row r="73" spans="1:16" s="39" customFormat="1" x14ac:dyDescent="0.25">
      <c r="A73" s="50"/>
      <c r="B73" s="184"/>
      <c r="C73" s="185"/>
      <c r="E73" s="650" t="str">
        <f>IF(Intro!$G$22="English",O73,P73)</f>
        <v>Unités fermées de fret sec</v>
      </c>
      <c r="F73" s="651"/>
      <c r="G73" s="652"/>
      <c r="H73" s="76"/>
      <c r="I73" s="76"/>
      <c r="J73" s="91"/>
      <c r="K73" s="91"/>
      <c r="L73" s="72"/>
      <c r="O73" s="26" t="s">
        <v>470</v>
      </c>
      <c r="P73" s="171" t="s">
        <v>522</v>
      </c>
    </row>
    <row r="74" spans="1:16" s="39" customFormat="1" x14ac:dyDescent="0.25">
      <c r="A74" s="50"/>
      <c r="B74" s="184"/>
      <c r="C74" s="185"/>
      <c r="D74" s="147" t="str">
        <f>IF(Intro!$G$22="English",O74,P74)</f>
        <v>Kits</v>
      </c>
      <c r="E74" s="149" t="str">
        <f>IF('Imp-Other|Autre'!G$39&lt;&gt;0,"X","-")</f>
        <v>-</v>
      </c>
      <c r="F74" s="149" t="str">
        <f>IF('Imp-Other|Autre'!H$39&lt;&gt;0,"X","-")</f>
        <v>-</v>
      </c>
      <c r="G74" s="149" t="str">
        <f>IF('Imp-Other|Autre'!I$39&lt;&gt;0,"X","-")</f>
        <v>-</v>
      </c>
      <c r="H74" s="76"/>
      <c r="I74" s="76"/>
      <c r="J74" s="91"/>
      <c r="K74" s="91"/>
      <c r="L74" s="72"/>
      <c r="O74" s="26" t="s">
        <v>489</v>
      </c>
      <c r="P74" s="171" t="s">
        <v>489</v>
      </c>
    </row>
    <row r="75" spans="1:16" s="39" customFormat="1" x14ac:dyDescent="0.25">
      <c r="A75" s="50"/>
      <c r="B75" s="184"/>
      <c r="C75" s="185"/>
      <c r="D75" s="147" t="str">
        <f>IF(Intro!$G$22="English",O75,P75)</f>
        <v>Carrosseries de camions entièrement assemblées</v>
      </c>
      <c r="E75" s="149" t="str">
        <f>IF('Imp-Other|Autre'!G$43&lt;&gt;0,"X","-")</f>
        <v>-</v>
      </c>
      <c r="F75" s="149" t="str">
        <f>IF('Imp-Other|Autre'!H$43&lt;&gt;0,"X","-")</f>
        <v>-</v>
      </c>
      <c r="G75" s="149" t="str">
        <f>IF('Imp-Other|Autre'!I$43&lt;&gt;0,"X","-")</f>
        <v>-</v>
      </c>
      <c r="H75" s="76"/>
      <c r="I75" s="76"/>
      <c r="J75" s="91"/>
      <c r="K75" s="91"/>
      <c r="L75" s="72"/>
      <c r="O75" s="10" t="s">
        <v>490</v>
      </c>
      <c r="P75" s="10" t="s">
        <v>493</v>
      </c>
    </row>
    <row r="76" spans="1:16" s="39" customFormat="1" x14ac:dyDescent="0.25">
      <c r="A76" s="50"/>
      <c r="B76" s="184"/>
      <c r="C76" s="185"/>
      <c r="E76" s="650" t="str">
        <f>IF(Intro!$G$22="English",O76,P76)</f>
        <v>Tout autre</v>
      </c>
      <c r="F76" s="651"/>
      <c r="G76" s="652"/>
      <c r="H76" s="76"/>
      <c r="I76" s="76"/>
      <c r="J76" s="91"/>
      <c r="K76" s="91"/>
      <c r="L76" s="72"/>
      <c r="O76" s="26" t="s">
        <v>471</v>
      </c>
      <c r="P76" s="171" t="s">
        <v>472</v>
      </c>
    </row>
    <row r="77" spans="1:16" s="39" customFormat="1" x14ac:dyDescent="0.25">
      <c r="A77" s="50"/>
      <c r="B77" s="184"/>
      <c r="C77" s="185"/>
      <c r="D77" s="147" t="str">
        <f>IF(Intro!$G$22="English",O77,P77)</f>
        <v>Kits</v>
      </c>
      <c r="E77" s="149" t="str">
        <f>IF('Imp-Other|Autre'!G$48&lt;&gt;0,"X","-")</f>
        <v>-</v>
      </c>
      <c r="F77" s="149" t="str">
        <f>IF('Imp-Other|Autre'!H$48&lt;&gt;0,"X","-")</f>
        <v>-</v>
      </c>
      <c r="G77" s="149" t="str">
        <f>IF('Imp-Other|Autre'!I$48&lt;&gt;0,"X","-")</f>
        <v>-</v>
      </c>
      <c r="H77" s="76"/>
      <c r="I77" s="76"/>
      <c r="J77" s="91"/>
      <c r="K77" s="91"/>
      <c r="L77" s="72"/>
      <c r="O77" s="26" t="s">
        <v>489</v>
      </c>
      <c r="P77" s="171" t="s">
        <v>489</v>
      </c>
    </row>
    <row r="78" spans="1:16" s="39" customFormat="1" x14ac:dyDescent="0.25">
      <c r="A78" s="50"/>
      <c r="B78" s="184"/>
      <c r="C78" s="185"/>
      <c r="D78" s="147" t="str">
        <f>IF(Intro!$G$22="English",O78,P78)</f>
        <v>Carrosseries de camions entièrement assemblées</v>
      </c>
      <c r="E78" s="149" t="str">
        <f>IF('Imp-Other|Autre'!G$52&lt;&gt;0,"X","-")</f>
        <v>-</v>
      </c>
      <c r="F78" s="149" t="str">
        <f>IF('Imp-Other|Autre'!H$52&lt;&gt;0,"X","-")</f>
        <v>-</v>
      </c>
      <c r="G78" s="149" t="str">
        <f>IF('Imp-Other|Autre'!I$52&lt;&gt;0,"X","-")</f>
        <v>-</v>
      </c>
      <c r="H78" s="76"/>
      <c r="I78" s="76"/>
      <c r="J78" s="91"/>
      <c r="K78" s="91"/>
      <c r="L78" s="72"/>
      <c r="O78" s="10" t="s">
        <v>490</v>
      </c>
      <c r="P78" s="10" t="s">
        <v>493</v>
      </c>
    </row>
    <row r="79" spans="1:16" s="39" customFormat="1" x14ac:dyDescent="0.25">
      <c r="A79" s="50"/>
      <c r="B79" s="110"/>
      <c r="C79" s="111"/>
      <c r="D79" s="148" t="str">
        <f>'Imp-Other|Autre'!B23</f>
        <v xml:space="preserve">Autres pays incluent : </v>
      </c>
      <c r="E79" s="641" t="str">
        <f>IF('Imp-Other|Autre'!D23="","-",'Imp-Other|Autre'!D23)</f>
        <v>-</v>
      </c>
      <c r="F79" s="642"/>
      <c r="G79" s="642"/>
      <c r="H79" s="76"/>
      <c r="I79" s="76"/>
      <c r="J79" s="91"/>
      <c r="K79" s="91"/>
      <c r="L79" s="72"/>
    </row>
    <row r="80" spans="1:16" s="39" customFormat="1" x14ac:dyDescent="0.25">
      <c r="A80" s="50"/>
      <c r="B80" s="110"/>
      <c r="C80" s="111"/>
      <c r="D80" s="148"/>
      <c r="E80" s="643"/>
      <c r="F80" s="644"/>
      <c r="G80" s="644"/>
      <c r="H80" s="76"/>
      <c r="I80" s="76"/>
      <c r="J80" s="91"/>
      <c r="K80" s="91"/>
      <c r="L80" s="72"/>
    </row>
    <row r="81" spans="1:16" s="39" customFormat="1" x14ac:dyDescent="0.25">
      <c r="A81" s="50"/>
      <c r="B81" s="110"/>
      <c r="C81" s="111"/>
      <c r="D81" s="148"/>
      <c r="E81" s="645"/>
      <c r="F81" s="646"/>
      <c r="G81" s="646"/>
      <c r="H81" s="76"/>
      <c r="I81" s="76"/>
      <c r="J81" s="91"/>
      <c r="K81" s="91"/>
      <c r="L81" s="72"/>
    </row>
    <row r="82" spans="1:16" s="39" customFormat="1" x14ac:dyDescent="0.25">
      <c r="A82" s="50"/>
      <c r="B82" s="110"/>
      <c r="C82" s="111"/>
      <c r="D82" s="148"/>
      <c r="E82" s="1"/>
      <c r="F82" s="1"/>
      <c r="G82" s="1"/>
      <c r="H82" s="76"/>
      <c r="I82" s="76"/>
      <c r="J82" s="91"/>
      <c r="K82" s="91"/>
      <c r="L82" s="72"/>
    </row>
    <row r="83" spans="1:16" s="39" customFormat="1" x14ac:dyDescent="0.25">
      <c r="A83" s="50"/>
      <c r="B83" s="110"/>
      <c r="C83" s="111"/>
      <c r="E83" s="647" t="str">
        <f>IF(Intro!$G$22="English",O83,P83)</f>
        <v>Unités réfrigérées</v>
      </c>
      <c r="F83" s="648"/>
      <c r="G83" s="649"/>
      <c r="H83" s="76"/>
      <c r="I83" s="76"/>
      <c r="J83" s="91"/>
      <c r="K83" s="91"/>
      <c r="L83" s="72"/>
      <c r="O83" s="26" t="s">
        <v>468</v>
      </c>
      <c r="P83" s="171" t="s">
        <v>469</v>
      </c>
    </row>
    <row r="84" spans="1:16" s="39" customFormat="1" x14ac:dyDescent="0.25">
      <c r="A84" s="50"/>
      <c r="B84" s="110"/>
      <c r="C84" s="111"/>
      <c r="E84" s="650" t="str">
        <f>IF(Intro!$G$22="English",O84,P84)</f>
        <v>Kits</v>
      </c>
      <c r="F84" s="651"/>
      <c r="G84" s="652"/>
      <c r="H84" s="76"/>
      <c r="I84" s="76"/>
      <c r="J84" s="91"/>
      <c r="K84" s="91"/>
      <c r="L84" s="72"/>
      <c r="O84" s="26" t="s">
        <v>489</v>
      </c>
      <c r="P84" s="171" t="s">
        <v>489</v>
      </c>
    </row>
    <row r="85" spans="1:16" s="39" customFormat="1" ht="15" customHeight="1" x14ac:dyDescent="0.25">
      <c r="A85" s="50"/>
      <c r="B85" s="654" t="str">
        <f>'Imp-China|Chine -Exp1'!B58</f>
        <v>Ventes aux distributeurs/concessionnaires au Canada</v>
      </c>
      <c r="C85" s="655"/>
      <c r="D85" s="656"/>
      <c r="E85" s="149" t="str">
        <f>IF(SUM('Begin:End2'!G$58)&lt;&gt;0,"X","-")</f>
        <v>-</v>
      </c>
      <c r="F85" s="149" t="str">
        <f>IF(SUM('Begin:End2'!H$58)&lt;&gt;0,"X","-")</f>
        <v>-</v>
      </c>
      <c r="G85" s="149" t="str">
        <f>IF(SUM('Begin:End2'!I$58)&lt;&gt;0,"X","-")</f>
        <v>-</v>
      </c>
      <c r="H85" s="76"/>
      <c r="I85" s="76"/>
      <c r="J85" s="91"/>
      <c r="K85" s="91"/>
      <c r="L85" s="72"/>
    </row>
    <row r="86" spans="1:16" s="39" customFormat="1" ht="30.75" customHeight="1" x14ac:dyDescent="0.25">
      <c r="A86" s="50"/>
      <c r="B86" s="493" t="str">
        <f>'Imp-China|Chine -Exp1'!B61</f>
        <v>Ventes aux utilisateurs finals/opérateurs de grande flotte au Canada</v>
      </c>
      <c r="C86" s="494"/>
      <c r="D86" s="495"/>
      <c r="E86" s="149" t="str">
        <f>IF(SUM('Begin:End2'!G$61)&lt;&gt;0,"X","-")</f>
        <v>-</v>
      </c>
      <c r="F86" s="149" t="str">
        <f>IF(SUM('Begin:End2'!H$61)&lt;&gt;0,"X","-")</f>
        <v>-</v>
      </c>
      <c r="G86" s="149" t="str">
        <f>IF(SUM('Begin:End2'!I$61)&lt;&gt;0,"X","-")</f>
        <v>-</v>
      </c>
      <c r="H86" s="76"/>
      <c r="I86" s="76"/>
      <c r="J86" s="91"/>
      <c r="K86" s="91"/>
      <c r="L86" s="72"/>
    </row>
    <row r="87" spans="1:16" s="39" customFormat="1" x14ac:dyDescent="0.25">
      <c r="A87" s="50"/>
      <c r="B87" s="206"/>
      <c r="C87" s="207"/>
      <c r="D87" s="208"/>
      <c r="E87" s="650" t="str">
        <f>IF(Intro!$G$22="English",O87,P87)</f>
        <v>Carrosseries de camions entièrement assemblées</v>
      </c>
      <c r="F87" s="651"/>
      <c r="G87" s="652"/>
      <c r="H87" s="76"/>
      <c r="I87" s="76"/>
      <c r="J87" s="91"/>
      <c r="K87" s="91"/>
      <c r="L87" s="72"/>
      <c r="O87" s="10" t="s">
        <v>490</v>
      </c>
      <c r="P87" s="10" t="s">
        <v>493</v>
      </c>
    </row>
    <row r="88" spans="1:16" s="39" customFormat="1" ht="15" customHeight="1" x14ac:dyDescent="0.25">
      <c r="A88" s="50"/>
      <c r="B88" s="654" t="str">
        <f>'Imp-China|Chine -Exp1'!B58</f>
        <v>Ventes aux distributeurs/concessionnaires au Canada</v>
      </c>
      <c r="C88" s="655"/>
      <c r="D88" s="656"/>
      <c r="E88" s="149" t="str">
        <f>IF(SUM('Begin:End2'!G$65)&lt;&gt;0,"X","-")</f>
        <v>-</v>
      </c>
      <c r="F88" s="149" t="str">
        <f>IF(SUM('Begin:End2'!H$65)&lt;&gt;0,"X","-")</f>
        <v>-</v>
      </c>
      <c r="G88" s="149" t="str">
        <f>IF(SUM('Begin:End2'!I$65)&lt;&gt;0,"X","-")</f>
        <v>-</v>
      </c>
      <c r="H88" s="76"/>
      <c r="I88" s="76"/>
      <c r="J88" s="91"/>
      <c r="K88" s="91"/>
      <c r="L88" s="72"/>
    </row>
    <row r="89" spans="1:16" s="39" customFormat="1" ht="29.25" customHeight="1" x14ac:dyDescent="0.25">
      <c r="A89" s="50"/>
      <c r="B89" s="493" t="str">
        <f>'Imp-China|Chine -Exp1'!B61</f>
        <v>Ventes aux utilisateurs finals/opérateurs de grande flotte au Canada</v>
      </c>
      <c r="C89" s="494"/>
      <c r="D89" s="495"/>
      <c r="E89" s="149" t="str">
        <f>IF(SUM('Begin:End2'!G$68)&lt;&gt;0,"X","-")</f>
        <v>-</v>
      </c>
      <c r="F89" s="149" t="str">
        <f>IF(SUM('Begin:End2'!H$68)&lt;&gt;0,"X","-")</f>
        <v>-</v>
      </c>
      <c r="G89" s="149" t="str">
        <f>IF(SUM('Begin:End2'!I$68)&lt;&gt;0,"X","-")</f>
        <v>-</v>
      </c>
      <c r="H89" s="76"/>
      <c r="I89" s="76"/>
      <c r="J89" s="91"/>
      <c r="K89" s="91"/>
      <c r="L89" s="72"/>
    </row>
    <row r="90" spans="1:16" s="39" customFormat="1" x14ac:dyDescent="0.25">
      <c r="A90" s="50"/>
      <c r="B90" s="184"/>
      <c r="C90" s="185"/>
      <c r="E90" s="647" t="str">
        <f>IF(Intro!$G$22="English",O90,P90)</f>
        <v>Unités fermées de fret sec</v>
      </c>
      <c r="F90" s="648"/>
      <c r="G90" s="649"/>
      <c r="H90" s="76"/>
      <c r="I90" s="76"/>
      <c r="J90" s="91"/>
      <c r="K90" s="91"/>
      <c r="L90" s="72"/>
      <c r="O90" s="26" t="s">
        <v>470</v>
      </c>
      <c r="P90" s="171" t="s">
        <v>522</v>
      </c>
    </row>
    <row r="91" spans="1:16" s="39" customFormat="1" x14ac:dyDescent="0.25">
      <c r="A91" s="50"/>
      <c r="B91" s="184"/>
      <c r="C91" s="185"/>
      <c r="E91" s="650" t="str">
        <f>IF(Intro!$G$22="English",O91,P91)</f>
        <v>Kits</v>
      </c>
      <c r="F91" s="651"/>
      <c r="G91" s="652"/>
      <c r="H91" s="76"/>
      <c r="I91" s="76"/>
      <c r="J91" s="91"/>
      <c r="K91" s="91"/>
      <c r="L91" s="72"/>
      <c r="O91" s="26" t="s">
        <v>489</v>
      </c>
      <c r="P91" s="171" t="s">
        <v>489</v>
      </c>
    </row>
    <row r="92" spans="1:16" s="39" customFormat="1" ht="15" customHeight="1" x14ac:dyDescent="0.25">
      <c r="A92" s="50"/>
      <c r="B92" s="654" t="str">
        <f>'Imp-China|Chine -Exp1'!B58</f>
        <v>Ventes aux distributeurs/concessionnaires au Canada</v>
      </c>
      <c r="C92" s="655"/>
      <c r="D92" s="656"/>
      <c r="E92" s="149" t="str">
        <f>IF(SUM('Begin:End2'!G$73)&lt;&gt;0,"X","-")</f>
        <v>-</v>
      </c>
      <c r="F92" s="149" t="str">
        <f>IF(SUM('Begin:End2'!H$73)&lt;&gt;0,"X","-")</f>
        <v>-</v>
      </c>
      <c r="G92" s="149" t="str">
        <f>IF(SUM('Begin:End2'!I$73)&lt;&gt;0,"X","-")</f>
        <v>-</v>
      </c>
      <c r="H92" s="76"/>
      <c r="I92" s="76"/>
      <c r="J92" s="91"/>
      <c r="K92" s="91"/>
      <c r="L92" s="72"/>
    </row>
    <row r="93" spans="1:16" s="39" customFormat="1" ht="27" customHeight="1" x14ac:dyDescent="0.25">
      <c r="A93" s="50"/>
      <c r="B93" s="493" t="str">
        <f>'Imp-China|Chine -Exp1'!B61</f>
        <v>Ventes aux utilisateurs finals/opérateurs de grande flotte au Canada</v>
      </c>
      <c r="C93" s="494"/>
      <c r="D93" s="495"/>
      <c r="E93" s="149" t="str">
        <f>IF(SUM('Begin:End2'!G$76)&lt;&gt;0,"X","-")</f>
        <v>-</v>
      </c>
      <c r="F93" s="149" t="str">
        <f>IF(SUM('Begin:End2'!H$76)&lt;&gt;0,"X","-")</f>
        <v>-</v>
      </c>
      <c r="G93" s="149" t="str">
        <f>IF(SUM('Begin:End2'!I$76)&lt;&gt;0,"X","-")</f>
        <v>-</v>
      </c>
      <c r="H93" s="76"/>
      <c r="I93" s="76"/>
      <c r="J93" s="91"/>
      <c r="K93" s="91"/>
      <c r="L93" s="72"/>
    </row>
    <row r="94" spans="1:16" s="39" customFormat="1" x14ac:dyDescent="0.25">
      <c r="A94" s="50"/>
      <c r="B94" s="206"/>
      <c r="C94" s="207"/>
      <c r="D94" s="208"/>
      <c r="E94" s="650" t="str">
        <f>IF(Intro!$G$22="English",O94,P94)</f>
        <v>Carrosseries de camions entièrement assemblées</v>
      </c>
      <c r="F94" s="651"/>
      <c r="G94" s="652"/>
      <c r="H94" s="76"/>
      <c r="I94" s="76"/>
      <c r="J94" s="91"/>
      <c r="K94" s="91"/>
      <c r="L94" s="72"/>
      <c r="O94" s="10" t="s">
        <v>490</v>
      </c>
      <c r="P94" s="10" t="s">
        <v>493</v>
      </c>
    </row>
    <row r="95" spans="1:16" s="39" customFormat="1" ht="15" customHeight="1" x14ac:dyDescent="0.25">
      <c r="A95" s="50"/>
      <c r="B95" s="654" t="str">
        <f>'Imp-China|Chine -Exp1'!B58</f>
        <v>Ventes aux distributeurs/concessionnaires au Canada</v>
      </c>
      <c r="C95" s="655"/>
      <c r="D95" s="656"/>
      <c r="E95" s="149" t="str">
        <f>IF(SUM('Begin:End2'!G$80)&lt;&gt;0,"X","-")</f>
        <v>-</v>
      </c>
      <c r="F95" s="149" t="str">
        <f>IF(SUM('Begin:End2'!H$80)&lt;&gt;0,"X","-")</f>
        <v>-</v>
      </c>
      <c r="G95" s="149" t="str">
        <f>IF(SUM('Begin:End2'!I$80)&lt;&gt;0,"X","-")</f>
        <v>-</v>
      </c>
      <c r="H95" s="76"/>
      <c r="I95" s="76"/>
      <c r="J95" s="91"/>
      <c r="K95" s="91"/>
      <c r="L95" s="72"/>
      <c r="O95" s="26" t="s">
        <v>489</v>
      </c>
      <c r="P95" s="171" t="s">
        <v>489</v>
      </c>
    </row>
    <row r="96" spans="1:16" s="39" customFormat="1" ht="29.25" customHeight="1" x14ac:dyDescent="0.25">
      <c r="A96" s="50"/>
      <c r="B96" s="493" t="str">
        <f>'Imp-China|Chine -Exp1'!B61</f>
        <v>Ventes aux utilisateurs finals/opérateurs de grande flotte au Canada</v>
      </c>
      <c r="C96" s="494"/>
      <c r="D96" s="495"/>
      <c r="E96" s="149" t="str">
        <f>IF(SUM('Begin:End2'!G$83)&lt;&gt;0,"X","-")</f>
        <v>-</v>
      </c>
      <c r="F96" s="149" t="str">
        <f>IF(SUM('Begin:End2'!H$83)&lt;&gt;0,"X","-")</f>
        <v>-</v>
      </c>
      <c r="G96" s="149" t="str">
        <f>IF(SUM('Begin:End2'!I$83)&lt;&gt;0,"X","-")</f>
        <v>-</v>
      </c>
      <c r="H96" s="76"/>
      <c r="I96" s="76"/>
      <c r="J96" s="91"/>
      <c r="K96" s="91"/>
      <c r="L96" s="72"/>
      <c r="O96" s="10" t="s">
        <v>490</v>
      </c>
      <c r="P96" s="10" t="s">
        <v>493</v>
      </c>
    </row>
    <row r="97" spans="1:16" s="39" customFormat="1" x14ac:dyDescent="0.25">
      <c r="A97" s="50"/>
      <c r="B97" s="206"/>
      <c r="C97" s="207"/>
      <c r="D97" s="208"/>
      <c r="E97" s="647" t="str">
        <f>IF(Intro!$G$22="English",O97,P97)</f>
        <v>Tout autre</v>
      </c>
      <c r="F97" s="648"/>
      <c r="G97" s="649"/>
      <c r="H97" s="76"/>
      <c r="I97" s="76"/>
      <c r="J97" s="91"/>
      <c r="K97" s="91"/>
      <c r="L97" s="72"/>
      <c r="O97" s="26" t="s">
        <v>471</v>
      </c>
      <c r="P97" s="171" t="s">
        <v>472</v>
      </c>
    </row>
    <row r="98" spans="1:16" s="39" customFormat="1" x14ac:dyDescent="0.25">
      <c r="A98" s="50"/>
      <c r="B98" s="206"/>
      <c r="C98" s="207"/>
      <c r="D98" s="208"/>
      <c r="E98" s="650" t="str">
        <f>IF(Intro!$G$22="English",O98,P98)</f>
        <v>Kits</v>
      </c>
      <c r="F98" s="651"/>
      <c r="G98" s="652"/>
      <c r="H98" s="76"/>
      <c r="I98" s="76"/>
      <c r="J98" s="91"/>
      <c r="K98" s="91"/>
      <c r="L98" s="72"/>
      <c r="O98" s="26" t="s">
        <v>489</v>
      </c>
      <c r="P98" s="171" t="s">
        <v>489</v>
      </c>
    </row>
    <row r="99" spans="1:16" s="39" customFormat="1" ht="15" customHeight="1" x14ac:dyDescent="0.25">
      <c r="A99" s="50"/>
      <c r="B99" s="654" t="str">
        <f>'Imp-China|Chine -Exp1'!B58</f>
        <v>Ventes aux distributeurs/concessionnaires au Canada</v>
      </c>
      <c r="C99" s="655"/>
      <c r="D99" s="656"/>
      <c r="E99" s="149" t="str">
        <f>IF(SUM('Begin:End2'!G$88)&lt;&gt;0,"X","-")</f>
        <v>-</v>
      </c>
      <c r="F99" s="149" t="str">
        <f>IF(SUM('Begin:End2'!H$88)&lt;&gt;0,"X","-")</f>
        <v>-</v>
      </c>
      <c r="G99" s="149" t="str">
        <f>IF(SUM('Begin:End2'!I$88)&lt;&gt;0,"X","-")</f>
        <v>-</v>
      </c>
      <c r="H99" s="76"/>
      <c r="I99" s="76"/>
      <c r="J99" s="91"/>
      <c r="K99" s="91"/>
      <c r="L99" s="72"/>
    </row>
    <row r="100" spans="1:16" s="39" customFormat="1" ht="29.25" customHeight="1" x14ac:dyDescent="0.25">
      <c r="A100" s="50"/>
      <c r="B100" s="493" t="str">
        <f>'Imp-China|Chine -Exp1'!B61</f>
        <v>Ventes aux utilisateurs finals/opérateurs de grande flotte au Canada</v>
      </c>
      <c r="C100" s="494"/>
      <c r="D100" s="495"/>
      <c r="E100" s="149" t="str">
        <f>IF(SUM('Begin:End2'!G$91)&lt;&gt;0,"X","-")</f>
        <v>-</v>
      </c>
      <c r="F100" s="149" t="str">
        <f>IF(SUM('Begin:End2'!H$91)&lt;&gt;0,"X","-")</f>
        <v>-</v>
      </c>
      <c r="G100" s="149" t="str">
        <f>IF(SUM('Begin:End2'!I$91)&lt;&gt;0,"X","-")</f>
        <v>-</v>
      </c>
      <c r="H100" s="76"/>
      <c r="I100" s="76"/>
      <c r="J100" s="91"/>
      <c r="K100" s="91"/>
      <c r="L100" s="72"/>
    </row>
    <row r="101" spans="1:16" s="39" customFormat="1" x14ac:dyDescent="0.25">
      <c r="A101" s="50"/>
      <c r="B101" s="206"/>
      <c r="C101" s="207"/>
      <c r="D101" s="208"/>
      <c r="E101" s="650" t="str">
        <f>IF(Intro!$G$22="English",O101,P101)</f>
        <v>Carrosseries de camions entièrement assemblées</v>
      </c>
      <c r="F101" s="651"/>
      <c r="G101" s="652"/>
      <c r="H101" s="76"/>
      <c r="I101" s="76"/>
      <c r="J101" s="91"/>
      <c r="K101" s="91"/>
      <c r="L101" s="72"/>
      <c r="O101" s="10" t="s">
        <v>490</v>
      </c>
      <c r="P101" s="10" t="s">
        <v>493</v>
      </c>
    </row>
    <row r="102" spans="1:16" s="39" customFormat="1" ht="30.75" customHeight="1" x14ac:dyDescent="0.25">
      <c r="A102" s="50"/>
      <c r="B102" s="654" t="str">
        <f>'Imp-China|Chine -Exp1'!B58</f>
        <v>Ventes aux distributeurs/concessionnaires au Canada</v>
      </c>
      <c r="C102" s="655"/>
      <c r="D102" s="656"/>
      <c r="E102" s="149" t="str">
        <f>IF(SUM('Begin:End2'!G$95)&lt;&gt;0,"X","-")</f>
        <v>-</v>
      </c>
      <c r="F102" s="149" t="str">
        <f>IF(SUM('Begin:End2'!H$95)&lt;&gt;0,"X","-")</f>
        <v>-</v>
      </c>
      <c r="G102" s="149" t="str">
        <f>IF(SUM('Begin:End2'!I$95)&lt;&gt;0,"X","-")</f>
        <v>-</v>
      </c>
      <c r="H102" s="76"/>
      <c r="I102" s="76"/>
      <c r="J102" s="91"/>
      <c r="K102" s="91"/>
      <c r="L102" s="72"/>
    </row>
    <row r="103" spans="1:16" s="39" customFormat="1" ht="29.25" customHeight="1" x14ac:dyDescent="0.25">
      <c r="A103" s="50"/>
      <c r="B103" s="493" t="str">
        <f>'Imp-China|Chine -Exp1'!B61</f>
        <v>Ventes aux utilisateurs finals/opérateurs de grande flotte au Canada</v>
      </c>
      <c r="C103" s="494"/>
      <c r="D103" s="495"/>
      <c r="E103" s="149" t="str">
        <f>IF(SUM('Begin:End2'!G$98)&lt;&gt;0,"X","-")</f>
        <v>-</v>
      </c>
      <c r="F103" s="149" t="str">
        <f>IF(SUM('Begin:End2'!H$98)&lt;&gt;0,"X","-")</f>
        <v>-</v>
      </c>
      <c r="G103" s="149" t="str">
        <f>IF(SUM('Begin:End2'!I$98)&lt;&gt;0,"X","-")</f>
        <v>-</v>
      </c>
      <c r="H103" s="76"/>
      <c r="I103" s="76"/>
      <c r="J103" s="91"/>
      <c r="K103" s="91"/>
      <c r="L103" s="72"/>
    </row>
    <row r="104" spans="1:16" s="39" customFormat="1" x14ac:dyDescent="0.25">
      <c r="A104" s="50"/>
      <c r="B104" s="87"/>
      <c r="C104" s="88"/>
      <c r="D104" s="147" t="str">
        <f>'Invent-Stock'!B29</f>
        <v>Ventes à l'exportation</v>
      </c>
      <c r="E104" s="149" t="str">
        <f>IF('Invent-Stock'!G29&lt;&gt;0,"X","-")</f>
        <v>-</v>
      </c>
      <c r="F104" s="149" t="str">
        <f>IF('Invent-Stock'!H29&lt;&gt;0,"X","-")</f>
        <v>-</v>
      </c>
      <c r="G104" s="149" t="str">
        <f>IF('Invent-Stock'!I29&lt;&gt;0,"X","-")</f>
        <v>-</v>
      </c>
      <c r="H104" s="76"/>
      <c r="I104" s="76"/>
      <c r="J104" s="91"/>
      <c r="K104" s="91"/>
      <c r="L104" s="72"/>
    </row>
    <row r="105" spans="1:16" x14ac:dyDescent="0.25">
      <c r="B105" s="73"/>
      <c r="C105" s="85"/>
      <c r="D105" s="85"/>
      <c r="E105" s="70"/>
      <c r="F105" s="70"/>
      <c r="G105" s="70"/>
      <c r="H105" s="70"/>
      <c r="I105" s="70"/>
      <c r="J105" s="70"/>
      <c r="K105" s="70"/>
      <c r="L105" s="71"/>
      <c r="M105" s="10"/>
    </row>
  </sheetData>
  <sheetProtection algorithmName="SHA-512" hashValue="pBglCjZTa7v/Uz9hexMx42qyl/6+b4EfjDAIgCNlBs2bFp4p4I0ElMSe7GCG8g9yHymjvAeni7unSnewOdHtfw==" saltValue="h4s/WSYCXSz7oXO8cgHRNA==" spinCount="100000" sheet="1" objects="1" scenarios="1" selectLockedCells="1"/>
  <mergeCells count="55">
    <mergeCell ref="B102:D102"/>
    <mergeCell ref="B103:D103"/>
    <mergeCell ref="B93:D93"/>
    <mergeCell ref="B95:D95"/>
    <mergeCell ref="B96:D96"/>
    <mergeCell ref="B99:D99"/>
    <mergeCell ref="B100:D100"/>
    <mergeCell ref="B85:D85"/>
    <mergeCell ref="B86:D86"/>
    <mergeCell ref="B88:D88"/>
    <mergeCell ref="B89:D89"/>
    <mergeCell ref="B92:D92"/>
    <mergeCell ref="B4:L4"/>
    <mergeCell ref="B5:L5"/>
    <mergeCell ref="B6:L6"/>
    <mergeCell ref="B28:L28"/>
    <mergeCell ref="B8:L8"/>
    <mergeCell ref="B9:L9"/>
    <mergeCell ref="B11:I12"/>
    <mergeCell ref="J11:J12"/>
    <mergeCell ref="B13:I13"/>
    <mergeCell ref="B14:I14"/>
    <mergeCell ref="B15:I15"/>
    <mergeCell ref="F33:F34"/>
    <mergeCell ref="G33:G34"/>
    <mergeCell ref="E35:G35"/>
    <mergeCell ref="E36:G36"/>
    <mergeCell ref="B17:L17"/>
    <mergeCell ref="B19:L26"/>
    <mergeCell ref="B30:L31"/>
    <mergeCell ref="E33:E34"/>
    <mergeCell ref="E39:G39"/>
    <mergeCell ref="E42:G42"/>
    <mergeCell ref="E46:G46"/>
    <mergeCell ref="E47:G47"/>
    <mergeCell ref="E50:G50"/>
    <mergeCell ref="E53:G53"/>
    <mergeCell ref="E69:G69"/>
    <mergeCell ref="E70:G70"/>
    <mergeCell ref="E73:G73"/>
    <mergeCell ref="E76:G76"/>
    <mergeCell ref="E57:G57"/>
    <mergeCell ref="E58:G58"/>
    <mergeCell ref="E61:G61"/>
    <mergeCell ref="E64:G64"/>
    <mergeCell ref="E91:G91"/>
    <mergeCell ref="E94:G94"/>
    <mergeCell ref="E98:G98"/>
    <mergeCell ref="E97:G97"/>
    <mergeCell ref="E101:G101"/>
    <mergeCell ref="E79:G81"/>
    <mergeCell ref="E83:G83"/>
    <mergeCell ref="E84:G84"/>
    <mergeCell ref="E87:G87"/>
    <mergeCell ref="E90:G90"/>
  </mergeCells>
  <dataValidations count="1">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19" xr:uid="{7001EC79-BB29-42CC-BA8E-F10C32CC887D}">
      <formula1>1000</formula1>
    </dataValidation>
  </dataValidations>
  <printOptions horizontalCentered="1"/>
  <pageMargins left="0.25" right="0.25" top="0.75" bottom="0.75" header="0.3" footer="0.3"/>
  <pageSetup scale="63" firstPageNumber="38" fitToHeight="0" orientation="portrait" r:id="rId1"/>
  <headerFooter>
    <oddFooter>&amp;L&amp;A</oddFooter>
  </headerFooter>
  <rowBreaks count="1" manualBreakCount="1">
    <brk id="82" min="1" max="11" man="1"/>
  </rowBreaks>
  <extLst>
    <ext xmlns:x14="http://schemas.microsoft.com/office/spreadsheetml/2009/9/main" uri="{CCE6A557-97BC-4b89-ADB6-D9C93CAAB3DF}">
      <x14:dataValidations xmlns:xm="http://schemas.microsoft.com/office/excel/2006/main" count="1">
        <x14:dataValidation type="list" allowBlank="1" showInputMessage="1" showErrorMessage="1" xr:uid="{D1480E6A-B19A-423F-ADBE-D835D510D40F}">
          <x14:formula1>
            <xm:f>Variables!$D$52:$D$53</xm:f>
          </x14:formula1>
          <xm:sqref>J11:J15</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7C73CD-9BD9-4F02-8BAF-D6E3479C7571}">
  <dimension ref="A1:AV174"/>
  <sheetViews>
    <sheetView topLeftCell="A143" zoomScale="87" workbookViewId="0">
      <selection activeCell="I116" sqref="I116"/>
    </sheetView>
  </sheetViews>
  <sheetFormatPr defaultRowHeight="15" x14ac:dyDescent="0.25"/>
  <sheetData>
    <row r="1" spans="2:48" x14ac:dyDescent="0.25">
      <c r="B1" t="s">
        <v>489</v>
      </c>
      <c r="W1" t="s">
        <v>425</v>
      </c>
    </row>
    <row r="3" spans="2:48" x14ac:dyDescent="0.25">
      <c r="B3" t="s">
        <v>556</v>
      </c>
    </row>
    <row r="4" spans="2:48" ht="15.75" thickBot="1" x14ac:dyDescent="0.3"/>
    <row r="5" spans="2:48" x14ac:dyDescent="0.25">
      <c r="B5" s="229" t="s">
        <v>557</v>
      </c>
      <c r="C5" s="230" t="s">
        <v>558</v>
      </c>
      <c r="D5" s="230" t="s">
        <v>559</v>
      </c>
      <c r="E5" s="231" t="s">
        <v>560</v>
      </c>
      <c r="F5" s="231" t="s">
        <v>561</v>
      </c>
      <c r="G5" s="231" t="s">
        <v>562</v>
      </c>
      <c r="H5" s="232" t="s">
        <v>563</v>
      </c>
      <c r="I5" s="232" t="s">
        <v>564</v>
      </c>
      <c r="J5" s="233" t="s">
        <v>565</v>
      </c>
      <c r="K5" s="234" t="s">
        <v>566</v>
      </c>
      <c r="L5" s="234" t="s">
        <v>567</v>
      </c>
      <c r="M5" s="235" t="s">
        <v>568</v>
      </c>
      <c r="W5" s="229" t="s">
        <v>557</v>
      </c>
      <c r="X5" s="230" t="s">
        <v>558</v>
      </c>
      <c r="Y5" s="230" t="s">
        <v>559</v>
      </c>
      <c r="Z5" s="231" t="s">
        <v>560</v>
      </c>
      <c r="AA5" s="231" t="s">
        <v>561</v>
      </c>
      <c r="AB5" s="231" t="s">
        <v>562</v>
      </c>
      <c r="AC5" s="232" t="s">
        <v>563</v>
      </c>
      <c r="AD5" s="232" t="s">
        <v>564</v>
      </c>
      <c r="AE5" s="233" t="s">
        <v>565</v>
      </c>
      <c r="AF5" s="234" t="s">
        <v>566</v>
      </c>
      <c r="AG5" s="234" t="s">
        <v>567</v>
      </c>
      <c r="AH5" s="235" t="s">
        <v>568</v>
      </c>
    </row>
    <row r="6" spans="2:48" x14ac:dyDescent="0.25">
      <c r="B6" s="236">
        <f>Intro!$E$77</f>
        <v>0</v>
      </c>
      <c r="C6" s="237" t="s">
        <v>569</v>
      </c>
      <c r="D6" s="237" t="s">
        <v>570</v>
      </c>
      <c r="E6" s="238" t="s">
        <v>571</v>
      </c>
      <c r="F6" s="238" t="s">
        <v>572</v>
      </c>
      <c r="G6" s="238"/>
      <c r="H6" s="239"/>
      <c r="I6" s="240" t="s">
        <v>573</v>
      </c>
      <c r="J6" s="241" t="s">
        <v>574</v>
      </c>
      <c r="K6" s="274" t="str">
        <f>Confirm!E37</f>
        <v>-</v>
      </c>
      <c r="L6" s="274" t="str">
        <f>Confirm!F37</f>
        <v>-</v>
      </c>
      <c r="M6" s="274" t="str">
        <f>Confirm!G37</f>
        <v>-</v>
      </c>
      <c r="W6" s="236">
        <f>Intro!$E$77</f>
        <v>0</v>
      </c>
      <c r="X6" s="237" t="s">
        <v>569</v>
      </c>
      <c r="Y6" s="237" t="s">
        <v>570</v>
      </c>
      <c r="Z6" s="238" t="s">
        <v>571</v>
      </c>
      <c r="AA6" s="238" t="s">
        <v>572</v>
      </c>
      <c r="AB6" s="238"/>
      <c r="AC6" s="239"/>
      <c r="AD6" s="240" t="s">
        <v>573</v>
      </c>
      <c r="AE6" s="241" t="s">
        <v>574</v>
      </c>
      <c r="AF6" s="274" t="str">
        <f>Confirm!E38</f>
        <v>-</v>
      </c>
      <c r="AG6" s="274" t="str">
        <f>Confirm!F38</f>
        <v>-</v>
      </c>
      <c r="AH6" s="274" t="str">
        <f>Confirm!G38</f>
        <v>-</v>
      </c>
    </row>
    <row r="7" spans="2:48" x14ac:dyDescent="0.25">
      <c r="B7" s="236">
        <f>Intro!$E$77</f>
        <v>0</v>
      </c>
      <c r="C7" s="242" t="str">
        <f>C6</f>
        <v>Importer   |  Importateurs</v>
      </c>
      <c r="D7" s="242" t="s">
        <v>570</v>
      </c>
      <c r="E7" s="243" t="s">
        <v>575</v>
      </c>
      <c r="F7" s="243" t="s">
        <v>576</v>
      </c>
      <c r="G7" s="243"/>
      <c r="H7" s="242"/>
      <c r="I7" s="244" t="s">
        <v>573</v>
      </c>
      <c r="J7" s="245" t="s">
        <v>574</v>
      </c>
      <c r="K7" s="275" t="str">
        <f>Confirm!E48</f>
        <v>-</v>
      </c>
      <c r="L7" s="275" t="str">
        <f>Confirm!F48</f>
        <v>-</v>
      </c>
      <c r="M7" s="275" t="str">
        <f>Confirm!G48</f>
        <v>-</v>
      </c>
      <c r="W7" s="236">
        <f>Intro!$E$77</f>
        <v>0</v>
      </c>
      <c r="X7" s="242" t="str">
        <f>X6</f>
        <v>Importer   |  Importateurs</v>
      </c>
      <c r="Y7" s="242" t="s">
        <v>570</v>
      </c>
      <c r="Z7" s="243" t="s">
        <v>575</v>
      </c>
      <c r="AA7" s="243" t="s">
        <v>576</v>
      </c>
      <c r="AB7" s="243"/>
      <c r="AC7" s="242"/>
      <c r="AD7" s="244" t="s">
        <v>573</v>
      </c>
      <c r="AE7" s="245" t="s">
        <v>574</v>
      </c>
      <c r="AF7" s="275" t="str">
        <f>Confirm!E49</f>
        <v>-</v>
      </c>
      <c r="AG7" s="275" t="str">
        <f>Confirm!F49</f>
        <v>-</v>
      </c>
      <c r="AH7" s="275" t="str">
        <f>Confirm!G49</f>
        <v>-</v>
      </c>
    </row>
    <row r="8" spans="2:48" x14ac:dyDescent="0.25">
      <c r="B8" s="236">
        <f>Intro!$E$77</f>
        <v>0</v>
      </c>
      <c r="C8" s="246" t="str">
        <f>C7</f>
        <v>Importer   |  Importateurs</v>
      </c>
      <c r="D8" s="246" t="s">
        <v>570</v>
      </c>
      <c r="E8" s="247" t="s">
        <v>577</v>
      </c>
      <c r="F8" s="247" t="s">
        <v>576</v>
      </c>
      <c r="G8" s="247"/>
      <c r="H8" s="246"/>
      <c r="I8" s="240" t="s">
        <v>573</v>
      </c>
      <c r="J8" s="248" t="s">
        <v>574</v>
      </c>
      <c r="K8" s="276" t="str">
        <f>Confirm!E59</f>
        <v>-</v>
      </c>
      <c r="L8" s="276" t="str">
        <f>Confirm!F59</f>
        <v>-</v>
      </c>
      <c r="M8" s="276" t="str">
        <f>Confirm!G59</f>
        <v>-</v>
      </c>
      <c r="W8" s="236">
        <f>Intro!$E$77</f>
        <v>0</v>
      </c>
      <c r="X8" s="246" t="str">
        <f>X7</f>
        <v>Importer   |  Importateurs</v>
      </c>
      <c r="Y8" s="246" t="s">
        <v>570</v>
      </c>
      <c r="Z8" s="247" t="s">
        <v>577</v>
      </c>
      <c r="AA8" s="247" t="s">
        <v>576</v>
      </c>
      <c r="AB8" s="247"/>
      <c r="AC8" s="246"/>
      <c r="AD8" s="240" t="s">
        <v>573</v>
      </c>
      <c r="AE8" s="248" t="s">
        <v>574</v>
      </c>
      <c r="AF8" s="276" t="str">
        <f>Confirm!E60</f>
        <v>-</v>
      </c>
      <c r="AG8" s="276" t="str">
        <f>Confirm!F60</f>
        <v>-</v>
      </c>
      <c r="AH8" s="276" t="str">
        <f>Confirm!G60</f>
        <v>-</v>
      </c>
    </row>
    <row r="9" spans="2:48" x14ac:dyDescent="0.25">
      <c r="B9" s="236">
        <f>Intro!$E$77</f>
        <v>0</v>
      </c>
      <c r="C9" s="249" t="str">
        <f>C7</f>
        <v>Importer   |  Importateurs</v>
      </c>
      <c r="D9" s="249" t="s">
        <v>570</v>
      </c>
      <c r="E9" s="250" t="s">
        <v>578</v>
      </c>
      <c r="F9" s="250" t="s">
        <v>576</v>
      </c>
      <c r="G9" s="250" t="str">
        <f>Confirm!E79</f>
        <v>-</v>
      </c>
      <c r="H9" s="249"/>
      <c r="I9" s="244" t="s">
        <v>573</v>
      </c>
      <c r="J9" s="251" t="s">
        <v>574</v>
      </c>
      <c r="K9" s="277" t="str">
        <f>Confirm!E71</f>
        <v>-</v>
      </c>
      <c r="L9" s="277" t="str">
        <f>Confirm!F71</f>
        <v>-</v>
      </c>
      <c r="M9" s="277" t="str">
        <f>Confirm!G71</f>
        <v>-</v>
      </c>
      <c r="W9" s="236">
        <f>Intro!$E$77</f>
        <v>0</v>
      </c>
      <c r="X9" s="249" t="str">
        <f>X7</f>
        <v>Importer   |  Importateurs</v>
      </c>
      <c r="Y9" s="249" t="s">
        <v>570</v>
      </c>
      <c r="Z9" s="250" t="s">
        <v>578</v>
      </c>
      <c r="AA9" s="250" t="s">
        <v>576</v>
      </c>
      <c r="AB9" s="250" t="str">
        <f>Confirm!E79</f>
        <v>-</v>
      </c>
      <c r="AC9" s="249"/>
      <c r="AD9" s="244" t="s">
        <v>573</v>
      </c>
      <c r="AE9" s="251" t="s">
        <v>574</v>
      </c>
      <c r="AF9" s="277" t="str">
        <f>Confirm!E72</f>
        <v>-</v>
      </c>
      <c r="AG9" s="277" t="str">
        <f>Confirm!F72</f>
        <v>-</v>
      </c>
      <c r="AH9" s="277" t="str">
        <f>Confirm!G72</f>
        <v>-</v>
      </c>
    </row>
    <row r="10" spans="2:48" x14ac:dyDescent="0.25">
      <c r="B10" s="236">
        <f>Intro!$E$77</f>
        <v>0</v>
      </c>
      <c r="C10" s="246" t="str">
        <f t="shared" ref="C10:C12" si="0">C9</f>
        <v>Importer   |  Importateurs</v>
      </c>
      <c r="D10" s="246" t="s">
        <v>579</v>
      </c>
      <c r="E10" s="247" t="s">
        <v>580</v>
      </c>
      <c r="F10" s="247" t="s">
        <v>574</v>
      </c>
      <c r="G10" s="247"/>
      <c r="H10" s="246"/>
      <c r="I10" s="240" t="s">
        <v>573</v>
      </c>
      <c r="J10" s="248" t="s">
        <v>581</v>
      </c>
      <c r="K10" s="276" t="str">
        <f>Confirm!E85</f>
        <v>-</v>
      </c>
      <c r="L10" s="276" t="str">
        <f>Confirm!F85</f>
        <v>-</v>
      </c>
      <c r="M10" s="276" t="str">
        <f>Confirm!G85</f>
        <v>-</v>
      </c>
      <c r="W10" s="236">
        <f>Intro!$E$77</f>
        <v>0</v>
      </c>
      <c r="X10" s="246" t="str">
        <f t="shared" ref="X10:X12" si="1">X9</f>
        <v>Importer   |  Importateurs</v>
      </c>
      <c r="Y10" s="246" t="s">
        <v>579</v>
      </c>
      <c r="Z10" s="247" t="s">
        <v>580</v>
      </c>
      <c r="AA10" s="247" t="s">
        <v>574</v>
      </c>
      <c r="AB10" s="247"/>
      <c r="AC10" s="246"/>
      <c r="AD10" s="240" t="s">
        <v>573</v>
      </c>
      <c r="AE10" s="248" t="s">
        <v>581</v>
      </c>
      <c r="AF10" s="276" t="str">
        <f>Confirm!E88</f>
        <v>-</v>
      </c>
      <c r="AG10" s="276" t="str">
        <f>Confirm!F88</f>
        <v>-</v>
      </c>
      <c r="AH10" s="276" t="str">
        <f>Confirm!G88</f>
        <v>-</v>
      </c>
    </row>
    <row r="11" spans="2:48" x14ac:dyDescent="0.25">
      <c r="B11" s="236">
        <f>Intro!$E$77</f>
        <v>0</v>
      </c>
      <c r="C11" s="249" t="str">
        <f t="shared" si="0"/>
        <v>Importer   |  Importateurs</v>
      </c>
      <c r="D11" s="249" t="s">
        <v>579</v>
      </c>
      <c r="E11" s="250" t="s">
        <v>580</v>
      </c>
      <c r="F11" s="250" t="s">
        <v>574</v>
      </c>
      <c r="G11" s="250"/>
      <c r="H11" s="249"/>
      <c r="I11" s="244" t="s">
        <v>573</v>
      </c>
      <c r="J11" s="251" t="s">
        <v>582</v>
      </c>
      <c r="K11" s="277" t="str">
        <f>Confirm!E86</f>
        <v>-</v>
      </c>
      <c r="L11" s="277" t="str">
        <f>Confirm!F86</f>
        <v>-</v>
      </c>
      <c r="M11" s="277" t="str">
        <f>Confirm!G86</f>
        <v>-</v>
      </c>
      <c r="W11" s="236">
        <f>Intro!$E$77</f>
        <v>0</v>
      </c>
      <c r="X11" s="249" t="str">
        <f t="shared" si="1"/>
        <v>Importer   |  Importateurs</v>
      </c>
      <c r="Y11" s="249" t="s">
        <v>579</v>
      </c>
      <c r="Z11" s="250" t="s">
        <v>580</v>
      </c>
      <c r="AA11" s="250" t="s">
        <v>574</v>
      </c>
      <c r="AB11" s="250"/>
      <c r="AC11" s="249"/>
      <c r="AD11" s="244" t="s">
        <v>573</v>
      </c>
      <c r="AE11" s="251" t="s">
        <v>582</v>
      </c>
      <c r="AF11" s="277" t="str">
        <f>Confirm!E89</f>
        <v>-</v>
      </c>
      <c r="AG11" s="277" t="str">
        <f>Confirm!F89</f>
        <v>-</v>
      </c>
      <c r="AH11" s="277" t="str">
        <f>Confirm!G89</f>
        <v>-</v>
      </c>
    </row>
    <row r="12" spans="2:48" x14ac:dyDescent="0.25">
      <c r="B12" s="236">
        <f>Intro!$E$77</f>
        <v>0</v>
      </c>
      <c r="C12" s="246" t="str">
        <f t="shared" si="0"/>
        <v>Importer   |  Importateurs</v>
      </c>
      <c r="D12" s="246" t="s">
        <v>583</v>
      </c>
      <c r="E12" s="247" t="s">
        <v>580</v>
      </c>
      <c r="F12" s="247" t="s">
        <v>574</v>
      </c>
      <c r="G12" s="247"/>
      <c r="H12" s="246"/>
      <c r="I12" s="240" t="s">
        <v>573</v>
      </c>
      <c r="J12" s="248" t="s">
        <v>574</v>
      </c>
      <c r="K12" s="276" t="str">
        <f>Confirm!E104</f>
        <v>-</v>
      </c>
      <c r="L12" s="276" t="str">
        <f>Confirm!F104</f>
        <v>-</v>
      </c>
      <c r="M12" s="276" t="str">
        <f>Confirm!G104</f>
        <v>-</v>
      </c>
      <c r="W12" s="236">
        <f>Intro!$E$77</f>
        <v>0</v>
      </c>
      <c r="X12" s="246" t="str">
        <f t="shared" si="1"/>
        <v>Importer   |  Importateurs</v>
      </c>
      <c r="Y12" s="246" t="s">
        <v>583</v>
      </c>
      <c r="Z12" s="247" t="s">
        <v>580</v>
      </c>
      <c r="AA12" s="247" t="s">
        <v>574</v>
      </c>
      <c r="AB12" s="247"/>
      <c r="AC12" s="246"/>
      <c r="AD12" s="240" t="s">
        <v>573</v>
      </c>
      <c r="AE12" s="248" t="s">
        <v>574</v>
      </c>
      <c r="AF12" s="276" t="str">
        <f>Confirm!E104</f>
        <v>-</v>
      </c>
      <c r="AG12" s="276" t="str">
        <f>Confirm!F104</f>
        <v>-</v>
      </c>
      <c r="AH12" s="276" t="str">
        <f>Confirm!G104</f>
        <v>-</v>
      </c>
    </row>
    <row r="14" spans="2:48" x14ac:dyDescent="0.25">
      <c r="B14" t="s">
        <v>685</v>
      </c>
    </row>
    <row r="15" spans="2:48" ht="15.75" thickBot="1" x14ac:dyDescent="0.3"/>
    <row r="16" spans="2:48" ht="36.75" x14ac:dyDescent="0.25">
      <c r="B16" s="252" t="s">
        <v>606</v>
      </c>
      <c r="C16" s="252" t="s">
        <v>607</v>
      </c>
      <c r="D16" s="252" t="s">
        <v>584</v>
      </c>
      <c r="E16" s="252" t="s">
        <v>585</v>
      </c>
      <c r="F16" s="253" t="s">
        <v>586</v>
      </c>
      <c r="G16" s="253" t="s">
        <v>587</v>
      </c>
      <c r="H16" s="253" t="s">
        <v>588</v>
      </c>
      <c r="I16" s="252" t="s">
        <v>589</v>
      </c>
      <c r="J16" s="252" t="s">
        <v>590</v>
      </c>
      <c r="K16" s="254" t="s">
        <v>591</v>
      </c>
      <c r="L16" s="252" t="s">
        <v>592</v>
      </c>
      <c r="M16" s="255" t="s">
        <v>593</v>
      </c>
      <c r="N16" s="252" t="s">
        <v>594</v>
      </c>
      <c r="O16" s="252" t="s">
        <v>595</v>
      </c>
      <c r="P16" s="252" t="s">
        <v>596</v>
      </c>
      <c r="Q16" s="252" t="s">
        <v>597</v>
      </c>
      <c r="R16" s="256" t="str">
        <f>UPPER("VOL  - "&amp;'[1]Case Labels'!$G$3)</f>
        <v>VOL  - 2023</v>
      </c>
      <c r="S16" s="256" t="str">
        <f>"VOL  - "&amp;'[1]Case Labels'!$G$4</f>
        <v>VOL  - 2024</v>
      </c>
      <c r="T16" s="256" t="str">
        <f>"VOL  - "&amp;'[1]Case Labels'!$G$5</f>
        <v>VOL  - 2025</v>
      </c>
      <c r="U16" s="257" t="s">
        <v>598</v>
      </c>
      <c r="V16" s="258" t="str">
        <f>"VAL  - "&amp;'[1]Case Labels'!$G$3</f>
        <v>VAL  - 2023</v>
      </c>
      <c r="W16" s="258" t="str">
        <f>"VAL  - "&amp;'[1]Case Labels'!$G$4</f>
        <v>VAL  - 2024</v>
      </c>
      <c r="X16" s="259" t="str">
        <f>"VAL  - "&amp;'[1]Case Labels'!$G$5</f>
        <v>VAL  - 2025</v>
      </c>
      <c r="Y16" s="273"/>
      <c r="Z16" s="252" t="s">
        <v>606</v>
      </c>
      <c r="AA16" s="252" t="s">
        <v>607</v>
      </c>
      <c r="AB16" s="252" t="s">
        <v>584</v>
      </c>
      <c r="AC16" s="252" t="s">
        <v>585</v>
      </c>
      <c r="AD16" s="253" t="s">
        <v>586</v>
      </c>
      <c r="AE16" s="253" t="s">
        <v>587</v>
      </c>
      <c r="AF16" s="253" t="s">
        <v>588</v>
      </c>
      <c r="AG16" s="252" t="s">
        <v>589</v>
      </c>
      <c r="AH16" s="252" t="s">
        <v>590</v>
      </c>
      <c r="AI16" s="254" t="s">
        <v>591</v>
      </c>
      <c r="AJ16" s="252" t="s">
        <v>592</v>
      </c>
      <c r="AK16" s="255" t="s">
        <v>593</v>
      </c>
      <c r="AL16" s="252" t="s">
        <v>594</v>
      </c>
      <c r="AM16" s="252" t="s">
        <v>595</v>
      </c>
      <c r="AN16" s="252" t="s">
        <v>596</v>
      </c>
      <c r="AO16" s="252" t="s">
        <v>597</v>
      </c>
      <c r="AP16" s="256" t="str">
        <f>UPPER("VOL  - "&amp;'[1]Case Labels'!$G$3)</f>
        <v>VOL  - 2023</v>
      </c>
      <c r="AQ16" s="256" t="str">
        <f>"VOL  - "&amp;'[1]Case Labels'!$G$4</f>
        <v>VOL  - 2024</v>
      </c>
      <c r="AR16" s="256" t="str">
        <f>"VOL  - "&amp;'[1]Case Labels'!$G$5</f>
        <v>VOL  - 2025</v>
      </c>
      <c r="AS16" s="257" t="s">
        <v>598</v>
      </c>
      <c r="AT16" s="258" t="str">
        <f>"VAL  - "&amp;'[1]Case Labels'!$G$3</f>
        <v>VAL  - 2023</v>
      </c>
      <c r="AU16" s="258" t="str">
        <f>"VAL  - "&amp;'[1]Case Labels'!$G$4</f>
        <v>VAL  - 2024</v>
      </c>
      <c r="AV16" s="259" t="str">
        <f>"VAL  - "&amp;'[1]Case Labels'!$G$5</f>
        <v>VAL  - 2025</v>
      </c>
    </row>
    <row r="17" spans="2:48" ht="36.75" x14ac:dyDescent="0.25">
      <c r="B17" s="260">
        <f>B6</f>
        <v>0</v>
      </c>
      <c r="C17" s="260">
        <f>B17</f>
        <v>0</v>
      </c>
      <c r="D17" s="261" t="s">
        <v>599</v>
      </c>
      <c r="E17" s="260">
        <f>Public!G15</f>
        <v>0</v>
      </c>
      <c r="F17" s="262"/>
      <c r="G17" s="262"/>
      <c r="H17" s="262"/>
      <c r="I17" s="260" t="s">
        <v>601</v>
      </c>
      <c r="J17" s="260" t="s">
        <v>608</v>
      </c>
      <c r="K17" s="260" t="s">
        <v>613</v>
      </c>
      <c r="L17" s="260" t="s">
        <v>571</v>
      </c>
      <c r="M17" s="263"/>
      <c r="N17" s="260" t="s">
        <v>614</v>
      </c>
      <c r="O17" s="264" t="s">
        <v>602</v>
      </c>
      <c r="P17" s="265" t="s">
        <v>574</v>
      </c>
      <c r="Q17" s="266" t="s">
        <v>573</v>
      </c>
      <c r="R17">
        <f>'Imp-China|Chine -Exp1'!G30+'Imp-China|Chine -Exp 2'!G30+'Imp-China|Chine -Exp 3'!G30</f>
        <v>0</v>
      </c>
      <c r="S17">
        <f>'Imp-China|Chine -Exp1'!H30+'Imp-China|Chine -Exp 2'!H30+'Imp-China|Chine -Exp 3'!H30</f>
        <v>0</v>
      </c>
      <c r="T17">
        <f>'Imp-China|Chine -Exp1'!I30+'Imp-China|Chine -Exp 2'!I30+'Imp-China|Chine -Exp 3'!I30</f>
        <v>0</v>
      </c>
      <c r="V17">
        <f>('Imp-China|Chine -Exp1'!G31+'Imp-China|Chine -Exp 2'!G31+'Imp-China|Chine -Exp 3'!G31)/1000</f>
        <v>0</v>
      </c>
      <c r="W17">
        <f>('Imp-China|Chine -Exp1'!H31+'Imp-China|Chine -Exp 2'!H31+'Imp-China|Chine -Exp 3'!H31)/1000</f>
        <v>0</v>
      </c>
      <c r="X17">
        <f>('Imp-China|Chine -Exp1'!I31+'Imp-China|Chine -Exp 2'!I31+'Imp-China|Chine -Exp 3'!I31)/1000</f>
        <v>0</v>
      </c>
      <c r="Z17" s="260">
        <f>B17</f>
        <v>0</v>
      </c>
      <c r="AA17" s="260">
        <f>Z17</f>
        <v>0</v>
      </c>
      <c r="AB17" s="261" t="s">
        <v>599</v>
      </c>
      <c r="AC17" s="260" t="s">
        <v>600</v>
      </c>
      <c r="AD17" s="262"/>
      <c r="AE17" s="262"/>
      <c r="AF17" s="262"/>
      <c r="AG17" s="260" t="s">
        <v>601</v>
      </c>
      <c r="AH17" s="260" t="s">
        <v>608</v>
      </c>
      <c r="AI17" s="260" t="s">
        <v>613</v>
      </c>
      <c r="AJ17" s="260" t="s">
        <v>571</v>
      </c>
      <c r="AK17" s="263"/>
      <c r="AL17" s="260" t="s">
        <v>614</v>
      </c>
      <c r="AM17" s="264" t="s">
        <v>602</v>
      </c>
      <c r="AN17" s="265" t="s">
        <v>574</v>
      </c>
      <c r="AO17" s="266" t="s">
        <v>573</v>
      </c>
      <c r="AP17">
        <f>'Imp-China|Chine -Exp1'!G34+'Imp-China|Chine -Exp 2'!G34+'Imp-China|Chine -Exp 3'!G34</f>
        <v>0</v>
      </c>
      <c r="AQ17">
        <f>'Imp-China|Chine -Exp1'!H34+'Imp-China|Chine -Exp 2'!H34+'Imp-China|Chine -Exp 3'!H34</f>
        <v>0</v>
      </c>
      <c r="AR17">
        <f>'Imp-China|Chine -Exp1'!I34+'Imp-China|Chine -Exp 2'!I34+'Imp-China|Chine -Exp 3'!I34</f>
        <v>0</v>
      </c>
      <c r="AT17">
        <f>('Imp-China|Chine -Exp1'!G35+'Imp-China|Chine -Exp 2'!G35+'Imp-China|Chine -Exp 3'!G35)/1000</f>
        <v>0</v>
      </c>
      <c r="AU17">
        <f>('Imp-China|Chine -Exp1'!H35+'Imp-China|Chine -Exp 2'!H35+'Imp-China|Chine -Exp 3'!H35)/1000</f>
        <v>0</v>
      </c>
      <c r="AV17">
        <f>('Imp-China|Chine -Exp1'!I35+'Imp-China|Chine -Exp 2'!I35+'Imp-China|Chine -Exp 3'!I35)/1000</f>
        <v>0</v>
      </c>
    </row>
    <row r="18" spans="2:48" ht="36.75" x14ac:dyDescent="0.25">
      <c r="B18" s="267">
        <f t="shared" ref="B18:E19" si="2">B17</f>
        <v>0</v>
      </c>
      <c r="C18" s="267">
        <f>C17</f>
        <v>0</v>
      </c>
      <c r="D18" s="267" t="str">
        <f t="shared" si="2"/>
        <v>2 - Importer</v>
      </c>
      <c r="E18" s="267">
        <f t="shared" si="2"/>
        <v>0</v>
      </c>
      <c r="F18" s="268"/>
      <c r="G18" s="268"/>
      <c r="H18" s="268"/>
      <c r="I18" s="267" t="s">
        <v>601</v>
      </c>
      <c r="J18" s="267" t="s">
        <v>608</v>
      </c>
      <c r="K18" s="267" t="s">
        <v>613</v>
      </c>
      <c r="L18" s="267" t="s">
        <v>571</v>
      </c>
      <c r="M18" s="269"/>
      <c r="N18" s="267" t="s">
        <v>614</v>
      </c>
      <c r="O18" s="270" t="s">
        <v>603</v>
      </c>
      <c r="P18" s="271" t="s">
        <v>600</v>
      </c>
      <c r="Q18" s="266" t="s">
        <v>573</v>
      </c>
      <c r="R18">
        <f>'Imp-China|Chine -Exp1'!G58+'Imp-China|Chine -Exp 2'!G58+'Imp-China|Chine -Exp 3'!G58</f>
        <v>0</v>
      </c>
      <c r="S18">
        <f>'Imp-China|Chine -Exp1'!H58+'Imp-China|Chine -Exp 2'!H58+'Imp-China|Chine -Exp 3'!H58</f>
        <v>0</v>
      </c>
      <c r="T18">
        <f>'Imp-China|Chine -Exp1'!I58+'Imp-China|Chine -Exp 2'!I58+'Imp-China|Chine -Exp 3'!I58</f>
        <v>0</v>
      </c>
      <c r="V18">
        <f>('Imp-China|Chine -Exp1'!G59+'Imp-China|Chine -Exp 2'!G59+'Imp-China|Chine -Exp 3'!G59)/1000</f>
        <v>0</v>
      </c>
      <c r="W18">
        <f>('Imp-China|Chine -Exp1'!H59+'Imp-China|Chine -Exp 2'!H59+'Imp-China|Chine -Exp 3'!H59)/1000</f>
        <v>0</v>
      </c>
      <c r="X18">
        <f>('Imp-China|Chine -Exp1'!I59+'Imp-China|Chine -Exp 2'!I59+'Imp-China|Chine -Exp 3'!I59)/1000</f>
        <v>0</v>
      </c>
      <c r="Z18" s="267">
        <f t="shared" ref="Z18:AC19" si="3">Z17</f>
        <v>0</v>
      </c>
      <c r="AA18" s="267">
        <f>AA17</f>
        <v>0</v>
      </c>
      <c r="AB18" s="267" t="str">
        <f t="shared" si="3"/>
        <v>2 - Importer</v>
      </c>
      <c r="AC18" s="267" t="str">
        <f t="shared" si="3"/>
        <v>1 - Distributor</v>
      </c>
      <c r="AD18" s="268"/>
      <c r="AE18" s="268"/>
      <c r="AF18" s="268"/>
      <c r="AG18" s="267" t="s">
        <v>601</v>
      </c>
      <c r="AH18" s="267" t="s">
        <v>608</v>
      </c>
      <c r="AI18" s="267" t="s">
        <v>613</v>
      </c>
      <c r="AJ18" s="267" t="s">
        <v>571</v>
      </c>
      <c r="AK18" s="269"/>
      <c r="AL18" s="267" t="s">
        <v>614</v>
      </c>
      <c r="AM18" s="270" t="s">
        <v>603</v>
      </c>
      <c r="AN18" s="271" t="s">
        <v>600</v>
      </c>
      <c r="AO18" s="266" t="s">
        <v>573</v>
      </c>
      <c r="AP18">
        <f>'Imp-China|Chine -Exp1'!G65+'Imp-China|Chine -Exp 2'!G65+'Imp-China|Chine -Exp 3'!G65</f>
        <v>0</v>
      </c>
      <c r="AQ18">
        <f>'Imp-China|Chine -Exp1'!H65+'Imp-China|Chine -Exp 2'!H65+'Imp-China|Chine -Exp 3'!H65</f>
        <v>0</v>
      </c>
      <c r="AR18">
        <f>'Imp-China|Chine -Exp1'!I65+'Imp-China|Chine -Exp 2'!I65+'Imp-China|Chine -Exp 3'!I65</f>
        <v>0</v>
      </c>
      <c r="AT18">
        <f>('Imp-China|Chine -Exp1'!G66+'Imp-China|Chine -Exp 2'!G66+'Imp-China|Chine -Exp 3'!G66)/1000</f>
        <v>0</v>
      </c>
      <c r="AU18">
        <f>('Imp-China|Chine -Exp1'!H66+'Imp-China|Chine -Exp 2'!H66+'Imp-China|Chine -Exp 3'!H66)/1000</f>
        <v>0</v>
      </c>
      <c r="AV18">
        <f>('Imp-China|Chine -Exp1'!I66+'Imp-China|Chine -Exp 2'!I66+'Imp-China|Chine -Exp 3'!I66)/1000</f>
        <v>0</v>
      </c>
    </row>
    <row r="19" spans="2:48" ht="36.75" x14ac:dyDescent="0.25">
      <c r="B19" s="267">
        <f t="shared" si="2"/>
        <v>0</v>
      </c>
      <c r="C19" s="267">
        <f t="shared" si="2"/>
        <v>0</v>
      </c>
      <c r="D19" s="267" t="str">
        <f t="shared" si="2"/>
        <v>2 - Importer</v>
      </c>
      <c r="E19" s="267">
        <f>E18</f>
        <v>0</v>
      </c>
      <c r="F19" s="268"/>
      <c r="G19" s="268"/>
      <c r="H19" s="268"/>
      <c r="I19" s="267" t="s">
        <v>601</v>
      </c>
      <c r="J19" s="267" t="s">
        <v>608</v>
      </c>
      <c r="K19" s="267" t="s">
        <v>613</v>
      </c>
      <c r="L19" s="267" t="s">
        <v>571</v>
      </c>
      <c r="M19" s="269"/>
      <c r="N19" s="267" t="s">
        <v>614</v>
      </c>
      <c r="O19" s="270" t="s">
        <v>603</v>
      </c>
      <c r="P19" s="271" t="s">
        <v>604</v>
      </c>
      <c r="Q19" s="266" t="s">
        <v>573</v>
      </c>
      <c r="R19">
        <f>'Imp-China|Chine -Exp1'!G61+'Imp-China|Chine -Exp 2'!G61+'Imp-China|Chine -Exp 3'!G61</f>
        <v>0</v>
      </c>
      <c r="S19">
        <f>'Imp-China|Chine -Exp1'!H61+'Imp-China|Chine -Exp 2'!H61+'Imp-China|Chine -Exp 3'!H61</f>
        <v>0</v>
      </c>
      <c r="T19">
        <f>'Imp-China|Chine -Exp1'!I61+'Imp-China|Chine -Exp 2'!I61+'Imp-China|Chine -Exp 3'!I61</f>
        <v>0</v>
      </c>
      <c r="V19">
        <f>('Imp-China|Chine -Exp1'!G62+'Imp-China|Chine -Exp 2'!G62+'Imp-China|Chine -Exp 3'!G62)/1000</f>
        <v>0</v>
      </c>
      <c r="W19">
        <f>('Imp-China|Chine -Exp1'!H62+'Imp-China|Chine -Exp 2'!H62+'Imp-China|Chine -Exp 3'!H62)/1000</f>
        <v>0</v>
      </c>
      <c r="X19">
        <f>('Imp-China|Chine -Exp1'!I62+'Imp-China|Chine -Exp 2'!I62+'Imp-China|Chine -Exp 3'!I62)/1000</f>
        <v>0</v>
      </c>
      <c r="Z19" s="267">
        <f t="shared" si="3"/>
        <v>0</v>
      </c>
      <c r="AA19" s="267">
        <f t="shared" si="3"/>
        <v>0</v>
      </c>
      <c r="AB19" s="267" t="str">
        <f t="shared" si="3"/>
        <v>2 - Importer</v>
      </c>
      <c r="AC19" s="267" t="str">
        <f>AC18</f>
        <v>1 - Distributor</v>
      </c>
      <c r="AD19" s="268"/>
      <c r="AE19" s="268"/>
      <c r="AF19" s="268"/>
      <c r="AG19" s="267" t="s">
        <v>601</v>
      </c>
      <c r="AH19" s="267" t="s">
        <v>608</v>
      </c>
      <c r="AI19" s="267" t="s">
        <v>613</v>
      </c>
      <c r="AJ19" s="267" t="s">
        <v>571</v>
      </c>
      <c r="AK19" s="269"/>
      <c r="AL19" s="267" t="s">
        <v>614</v>
      </c>
      <c r="AM19" s="270" t="s">
        <v>603</v>
      </c>
      <c r="AN19" s="271" t="s">
        <v>604</v>
      </c>
      <c r="AO19" s="266" t="s">
        <v>573</v>
      </c>
      <c r="AP19">
        <f>'Imp-China|Chine -Exp1'!G68+'Imp-China|Chine -Exp 2'!G68+'Imp-China|Chine -Exp 3'!G68</f>
        <v>0</v>
      </c>
      <c r="AQ19">
        <f>'Imp-China|Chine -Exp1'!H68+'Imp-China|Chine -Exp 2'!H68+'Imp-China|Chine -Exp 3'!H68</f>
        <v>0</v>
      </c>
      <c r="AR19">
        <f>'Imp-China|Chine -Exp1'!I68+'Imp-China|Chine -Exp 2'!I68+'Imp-China|Chine -Exp 3'!I68</f>
        <v>0</v>
      </c>
      <c r="AT19">
        <f>('Imp-China|Chine -Exp1'!G69+'Imp-China|Chine -Exp 2'!G69+'Imp-China|Chine -Exp 3'!G69)/1000</f>
        <v>0</v>
      </c>
      <c r="AU19">
        <f>('Imp-China|Chine -Exp1'!H69+'Imp-China|Chine -Exp 2'!H69+'Imp-China|Chine -Exp 3'!H69)/1000</f>
        <v>0</v>
      </c>
      <c r="AV19">
        <f>('Imp-China|Chine -Exp1'!I69+'Imp-China|Chine -Exp 2'!I69+'Imp-China|Chine -Exp 3'!I69)/1000</f>
        <v>0</v>
      </c>
    </row>
    <row r="20" spans="2:48" ht="36.75" x14ac:dyDescent="0.25">
      <c r="B20" s="267">
        <f>B19</f>
        <v>0</v>
      </c>
      <c r="C20" s="260">
        <f>B20</f>
        <v>0</v>
      </c>
      <c r="D20" s="261" t="s">
        <v>599</v>
      </c>
      <c r="E20" s="260">
        <f>E17</f>
        <v>0</v>
      </c>
      <c r="F20" s="262"/>
      <c r="G20" s="262"/>
      <c r="H20" s="262"/>
      <c r="I20" s="260" t="s">
        <v>615</v>
      </c>
      <c r="J20" s="260" t="s">
        <v>609</v>
      </c>
      <c r="K20" s="260" t="s">
        <v>610</v>
      </c>
      <c r="L20" s="260" t="s">
        <v>611</v>
      </c>
      <c r="M20" s="263"/>
      <c r="N20" s="260" t="s">
        <v>612</v>
      </c>
      <c r="O20" s="264" t="s">
        <v>602</v>
      </c>
      <c r="P20" s="265" t="s">
        <v>574</v>
      </c>
      <c r="Q20" s="266" t="s">
        <v>573</v>
      </c>
      <c r="R20">
        <f>'Imp-US|É-U'!G30</f>
        <v>0</v>
      </c>
      <c r="S20">
        <f>'Imp-US|É-U'!H30</f>
        <v>0</v>
      </c>
      <c r="T20">
        <f>'Imp-US|É-U'!I30</f>
        <v>0</v>
      </c>
      <c r="V20">
        <f>'Imp-US|É-U'!G31/1000</f>
        <v>0</v>
      </c>
      <c r="W20">
        <f>'Imp-US|É-U'!H31/1000</f>
        <v>0</v>
      </c>
      <c r="X20">
        <f>'Imp-US|É-U'!I31/1000</f>
        <v>0</v>
      </c>
      <c r="Z20" s="267">
        <f>Z19</f>
        <v>0</v>
      </c>
      <c r="AA20" s="260">
        <f>Z20</f>
        <v>0</v>
      </c>
      <c r="AB20" s="261" t="s">
        <v>599</v>
      </c>
      <c r="AC20" s="260" t="s">
        <v>600</v>
      </c>
      <c r="AD20" s="262"/>
      <c r="AE20" s="262"/>
      <c r="AF20" s="262"/>
      <c r="AG20" s="260" t="s">
        <v>615</v>
      </c>
      <c r="AH20" s="260" t="s">
        <v>609</v>
      </c>
      <c r="AI20" s="260" t="s">
        <v>610</v>
      </c>
      <c r="AJ20" s="260" t="s">
        <v>611</v>
      </c>
      <c r="AK20" s="263"/>
      <c r="AL20" s="260" t="s">
        <v>612</v>
      </c>
      <c r="AM20" s="264" t="s">
        <v>602</v>
      </c>
      <c r="AN20" s="265" t="s">
        <v>574</v>
      </c>
      <c r="AO20" s="266" t="s">
        <v>573</v>
      </c>
      <c r="AP20">
        <f>'Imp-US|É-U'!G34</f>
        <v>0</v>
      </c>
      <c r="AQ20">
        <f>'Imp-US|É-U'!H34</f>
        <v>0</v>
      </c>
      <c r="AR20">
        <f>'Imp-US|É-U'!I34</f>
        <v>0</v>
      </c>
      <c r="AT20">
        <f>'Imp-US|É-U'!G35/1000</f>
        <v>0</v>
      </c>
      <c r="AU20">
        <f>'Imp-US|É-U'!H35/1000</f>
        <v>0</v>
      </c>
      <c r="AV20">
        <f>'Imp-US|É-U'!I35/1000</f>
        <v>0</v>
      </c>
    </row>
    <row r="21" spans="2:48" ht="36.75" x14ac:dyDescent="0.25">
      <c r="B21" s="267">
        <f t="shared" ref="B21:E25" si="4">B20</f>
        <v>0</v>
      </c>
      <c r="C21" s="267">
        <f t="shared" si="4"/>
        <v>0</v>
      </c>
      <c r="D21" s="267" t="str">
        <f t="shared" si="4"/>
        <v>2 - Importer</v>
      </c>
      <c r="E21" s="267">
        <f t="shared" si="4"/>
        <v>0</v>
      </c>
      <c r="F21" s="268"/>
      <c r="G21" s="268"/>
      <c r="H21" s="268"/>
      <c r="I21" s="267" t="s">
        <v>615</v>
      </c>
      <c r="J21" s="267" t="s">
        <v>609</v>
      </c>
      <c r="K21" s="267" t="s">
        <v>610</v>
      </c>
      <c r="L21" s="267" t="s">
        <v>611</v>
      </c>
      <c r="M21" s="269"/>
      <c r="N21" s="267" t="s">
        <v>612</v>
      </c>
      <c r="O21" s="270" t="s">
        <v>603</v>
      </c>
      <c r="P21" s="271" t="s">
        <v>600</v>
      </c>
      <c r="Q21" s="266" t="s">
        <v>573</v>
      </c>
      <c r="R21">
        <f>'Imp-US|É-U'!G58</f>
        <v>0</v>
      </c>
      <c r="S21">
        <f>'Imp-US|É-U'!H58</f>
        <v>0</v>
      </c>
      <c r="T21">
        <f>'Imp-US|É-U'!I58</f>
        <v>0</v>
      </c>
      <c r="V21">
        <f>'Imp-US|É-U'!G59/1000</f>
        <v>0</v>
      </c>
      <c r="W21">
        <f>'Imp-US|É-U'!H59/1000</f>
        <v>0</v>
      </c>
      <c r="X21">
        <f>'Imp-US|É-U'!I59/1000</f>
        <v>0</v>
      </c>
      <c r="Z21" s="267">
        <f t="shared" ref="Z21:AC25" si="5">Z20</f>
        <v>0</v>
      </c>
      <c r="AA21" s="267">
        <f t="shared" si="5"/>
        <v>0</v>
      </c>
      <c r="AB21" s="267" t="str">
        <f t="shared" si="5"/>
        <v>2 - Importer</v>
      </c>
      <c r="AC21" s="267" t="str">
        <f t="shared" si="5"/>
        <v>1 - Distributor</v>
      </c>
      <c r="AD21" s="268"/>
      <c r="AE21" s="268"/>
      <c r="AF21" s="268"/>
      <c r="AG21" s="267" t="s">
        <v>615</v>
      </c>
      <c r="AH21" s="267" t="s">
        <v>609</v>
      </c>
      <c r="AI21" s="267" t="s">
        <v>610</v>
      </c>
      <c r="AJ21" s="267" t="s">
        <v>611</v>
      </c>
      <c r="AK21" s="269"/>
      <c r="AL21" s="267" t="s">
        <v>612</v>
      </c>
      <c r="AM21" s="270" t="s">
        <v>603</v>
      </c>
      <c r="AN21" s="271" t="s">
        <v>600</v>
      </c>
      <c r="AO21" s="266" t="s">
        <v>573</v>
      </c>
      <c r="AP21">
        <f>'Imp-US|É-U'!G65</f>
        <v>0</v>
      </c>
      <c r="AQ21">
        <f>'Imp-US|É-U'!H65</f>
        <v>0</v>
      </c>
      <c r="AR21">
        <f>'Imp-US|É-U'!I65</f>
        <v>0</v>
      </c>
      <c r="AT21">
        <f>'Imp-US|É-U'!G66/1000</f>
        <v>0</v>
      </c>
      <c r="AU21">
        <f>'Imp-US|É-U'!H66/1000</f>
        <v>0</v>
      </c>
      <c r="AV21">
        <f>'Imp-US|É-U'!I66/1000</f>
        <v>0</v>
      </c>
    </row>
    <row r="22" spans="2:48" ht="36.75" x14ac:dyDescent="0.25">
      <c r="B22" s="267">
        <f t="shared" si="4"/>
        <v>0</v>
      </c>
      <c r="C22" s="267">
        <f t="shared" si="4"/>
        <v>0</v>
      </c>
      <c r="D22" s="267" t="str">
        <f>D21</f>
        <v>2 - Importer</v>
      </c>
      <c r="E22" s="267">
        <f>E21</f>
        <v>0</v>
      </c>
      <c r="F22" s="268"/>
      <c r="G22" s="268"/>
      <c r="H22" s="268"/>
      <c r="I22" s="267" t="s">
        <v>615</v>
      </c>
      <c r="J22" s="267" t="s">
        <v>609</v>
      </c>
      <c r="K22" s="267" t="s">
        <v>610</v>
      </c>
      <c r="L22" s="267" t="s">
        <v>611</v>
      </c>
      <c r="M22" s="269"/>
      <c r="N22" s="267" t="s">
        <v>612</v>
      </c>
      <c r="O22" s="270" t="s">
        <v>603</v>
      </c>
      <c r="P22" s="271" t="s">
        <v>604</v>
      </c>
      <c r="Q22" s="266" t="s">
        <v>573</v>
      </c>
      <c r="R22">
        <f>'Imp-US|É-U'!G61</f>
        <v>0</v>
      </c>
      <c r="S22">
        <f>'Imp-US|É-U'!H61</f>
        <v>0</v>
      </c>
      <c r="T22">
        <f>'Imp-US|É-U'!I61</f>
        <v>0</v>
      </c>
      <c r="V22">
        <f>'Imp-US|É-U'!G62/1000</f>
        <v>0</v>
      </c>
      <c r="W22">
        <f>'Imp-US|É-U'!H62/1000</f>
        <v>0</v>
      </c>
      <c r="X22">
        <f>'Imp-US|É-U'!I62/1000</f>
        <v>0</v>
      </c>
      <c r="Z22" s="267">
        <f t="shared" si="5"/>
        <v>0</v>
      </c>
      <c r="AA22" s="267">
        <f t="shared" si="5"/>
        <v>0</v>
      </c>
      <c r="AB22" s="267" t="str">
        <f>AB21</f>
        <v>2 - Importer</v>
      </c>
      <c r="AC22" s="267" t="str">
        <f>AC21</f>
        <v>1 - Distributor</v>
      </c>
      <c r="AD22" s="268"/>
      <c r="AE22" s="268"/>
      <c r="AF22" s="268"/>
      <c r="AG22" s="267" t="s">
        <v>615</v>
      </c>
      <c r="AH22" s="267" t="s">
        <v>609</v>
      </c>
      <c r="AI22" s="267" t="s">
        <v>610</v>
      </c>
      <c r="AJ22" s="267" t="s">
        <v>611</v>
      </c>
      <c r="AK22" s="269"/>
      <c r="AL22" s="267" t="s">
        <v>612</v>
      </c>
      <c r="AM22" s="270" t="s">
        <v>603</v>
      </c>
      <c r="AN22" s="271" t="s">
        <v>604</v>
      </c>
      <c r="AO22" s="266" t="s">
        <v>573</v>
      </c>
      <c r="AP22">
        <f>'Imp-US|É-U'!G68</f>
        <v>0</v>
      </c>
      <c r="AQ22">
        <f>'Imp-US|É-U'!H68</f>
        <v>0</v>
      </c>
      <c r="AR22">
        <f>'Imp-US|É-U'!I68</f>
        <v>0</v>
      </c>
      <c r="AT22">
        <f>'Imp-US|É-U'!G69/1000</f>
        <v>0</v>
      </c>
      <c r="AU22">
        <f>'Imp-US|É-U'!H69/1000</f>
        <v>0</v>
      </c>
      <c r="AV22">
        <f>'Imp-US|É-U'!I69/1000</f>
        <v>0</v>
      </c>
    </row>
    <row r="23" spans="2:48" ht="36.75" x14ac:dyDescent="0.25">
      <c r="B23" s="267">
        <f>B22</f>
        <v>0</v>
      </c>
      <c r="C23" s="260">
        <f>B23</f>
        <v>0</v>
      </c>
      <c r="D23" s="261" t="s">
        <v>599</v>
      </c>
      <c r="E23" s="260">
        <f>E17</f>
        <v>0</v>
      </c>
      <c r="F23" s="262"/>
      <c r="G23" s="262"/>
      <c r="H23" s="262"/>
      <c r="I23" s="260" t="s">
        <v>616</v>
      </c>
      <c r="J23" s="260" t="s">
        <v>609</v>
      </c>
      <c r="K23" s="260" t="s">
        <v>610</v>
      </c>
      <c r="L23" s="260" t="s">
        <v>577</v>
      </c>
      <c r="M23" s="263"/>
      <c r="N23" s="260" t="s">
        <v>612</v>
      </c>
      <c r="O23" s="264" t="s">
        <v>602</v>
      </c>
      <c r="P23" s="265" t="s">
        <v>574</v>
      </c>
      <c r="Q23" s="266" t="s">
        <v>573</v>
      </c>
      <c r="R23">
        <f>'Imp-Mex'!G30</f>
        <v>0</v>
      </c>
      <c r="S23">
        <f>'Imp-Mex'!H30</f>
        <v>0</v>
      </c>
      <c r="T23">
        <f>'Imp-Mex'!I30</f>
        <v>0</v>
      </c>
      <c r="V23">
        <f>'Imp-Mex'!G31/1000</f>
        <v>0</v>
      </c>
      <c r="W23">
        <f>'Imp-Mex'!H31/1000</f>
        <v>0</v>
      </c>
      <c r="X23">
        <f>'Imp-Mex'!I31/1000</f>
        <v>0</v>
      </c>
      <c r="Z23" s="267">
        <f>Z22</f>
        <v>0</v>
      </c>
      <c r="AA23" s="260">
        <f>Z23</f>
        <v>0</v>
      </c>
      <c r="AB23" s="261" t="s">
        <v>599</v>
      </c>
      <c r="AC23" s="260" t="s">
        <v>600</v>
      </c>
      <c r="AD23" s="262"/>
      <c r="AE23" s="262"/>
      <c r="AF23" s="262"/>
      <c r="AG23" s="260" t="s">
        <v>616</v>
      </c>
      <c r="AH23" s="260" t="s">
        <v>609</v>
      </c>
      <c r="AI23" s="260" t="s">
        <v>610</v>
      </c>
      <c r="AJ23" s="260" t="s">
        <v>577</v>
      </c>
      <c r="AK23" s="263"/>
      <c r="AL23" s="260" t="s">
        <v>612</v>
      </c>
      <c r="AM23" s="264" t="s">
        <v>602</v>
      </c>
      <c r="AN23" s="265" t="s">
        <v>574</v>
      </c>
      <c r="AO23" s="266" t="s">
        <v>573</v>
      </c>
      <c r="AP23">
        <f>'Imp-Mex'!G34</f>
        <v>0</v>
      </c>
      <c r="AQ23">
        <f>'Imp-Mex'!H34</f>
        <v>0</v>
      </c>
      <c r="AR23">
        <f>'Imp-Mex'!I34</f>
        <v>0</v>
      </c>
      <c r="AT23">
        <f>'Imp-Mex'!G35/1000</f>
        <v>0</v>
      </c>
      <c r="AU23">
        <f>'Imp-Mex'!H35/1000</f>
        <v>0</v>
      </c>
      <c r="AV23">
        <f>'Imp-Mex'!I35/1000</f>
        <v>0</v>
      </c>
    </row>
    <row r="24" spans="2:48" ht="36.75" x14ac:dyDescent="0.25">
      <c r="B24" s="267">
        <f t="shared" ref="B24:B25" si="6">B23</f>
        <v>0</v>
      </c>
      <c r="C24" s="267">
        <f t="shared" si="4"/>
        <v>0</v>
      </c>
      <c r="D24" s="267" t="str">
        <f>D23</f>
        <v>2 - Importer</v>
      </c>
      <c r="E24" s="267">
        <f t="shared" ref="E24" si="7">E23</f>
        <v>0</v>
      </c>
      <c r="F24" s="268"/>
      <c r="G24" s="268"/>
      <c r="H24" s="268"/>
      <c r="I24" s="267" t="s">
        <v>616</v>
      </c>
      <c r="J24" s="267" t="s">
        <v>609</v>
      </c>
      <c r="K24" s="267" t="s">
        <v>610</v>
      </c>
      <c r="L24" s="267" t="s">
        <v>577</v>
      </c>
      <c r="M24" s="269"/>
      <c r="N24" s="267" t="s">
        <v>612</v>
      </c>
      <c r="O24" s="270" t="s">
        <v>603</v>
      </c>
      <c r="P24" s="271" t="s">
        <v>600</v>
      </c>
      <c r="Q24" s="266" t="s">
        <v>573</v>
      </c>
      <c r="R24">
        <f>'Imp-Mex'!G58</f>
        <v>0</v>
      </c>
      <c r="S24">
        <f>'Imp-Mex'!H58</f>
        <v>0</v>
      </c>
      <c r="T24">
        <f>'Imp-Mex'!I58</f>
        <v>0</v>
      </c>
      <c r="V24">
        <f>'Imp-Mex'!G59/1000</f>
        <v>0</v>
      </c>
      <c r="W24">
        <f>'Imp-Mex'!H59/1000</f>
        <v>0</v>
      </c>
      <c r="X24">
        <f>'Imp-Mex'!I59/1000</f>
        <v>0</v>
      </c>
      <c r="Z24" s="267">
        <f t="shared" ref="Z24:Z25" si="8">Z23</f>
        <v>0</v>
      </c>
      <c r="AA24" s="267">
        <f t="shared" si="5"/>
        <v>0</v>
      </c>
      <c r="AB24" s="267" t="str">
        <f>AB23</f>
        <v>2 - Importer</v>
      </c>
      <c r="AC24" s="267" t="str">
        <f t="shared" ref="AC24" si="9">AC23</f>
        <v>1 - Distributor</v>
      </c>
      <c r="AD24" s="268"/>
      <c r="AE24" s="268"/>
      <c r="AF24" s="268"/>
      <c r="AG24" s="267" t="s">
        <v>616</v>
      </c>
      <c r="AH24" s="267" t="s">
        <v>609</v>
      </c>
      <c r="AI24" s="267" t="s">
        <v>610</v>
      </c>
      <c r="AJ24" s="267" t="s">
        <v>577</v>
      </c>
      <c r="AK24" s="269"/>
      <c r="AL24" s="267" t="s">
        <v>612</v>
      </c>
      <c r="AM24" s="270" t="s">
        <v>603</v>
      </c>
      <c r="AN24" s="271" t="s">
        <v>600</v>
      </c>
      <c r="AO24" s="266" t="s">
        <v>573</v>
      </c>
      <c r="AP24">
        <f>'Imp-Mex'!G65</f>
        <v>0</v>
      </c>
      <c r="AQ24">
        <f>'Imp-Mex'!H65</f>
        <v>0</v>
      </c>
      <c r="AR24">
        <f>'Imp-Mex'!I65</f>
        <v>0</v>
      </c>
      <c r="AT24">
        <f>'Imp-Mex'!G66/1000</f>
        <v>0</v>
      </c>
      <c r="AU24">
        <f>'Imp-Mex'!H66/1000</f>
        <v>0</v>
      </c>
      <c r="AV24">
        <f>'Imp-Mex'!I66/1000</f>
        <v>0</v>
      </c>
    </row>
    <row r="25" spans="2:48" ht="36.75" x14ac:dyDescent="0.25">
      <c r="B25" s="267">
        <f t="shared" si="6"/>
        <v>0</v>
      </c>
      <c r="C25" s="267">
        <f t="shared" si="4"/>
        <v>0</v>
      </c>
      <c r="D25" s="267" t="str">
        <f t="shared" si="4"/>
        <v>2 - Importer</v>
      </c>
      <c r="E25" s="267">
        <f>E24</f>
        <v>0</v>
      </c>
      <c r="F25" s="268"/>
      <c r="G25" s="268"/>
      <c r="H25" s="268"/>
      <c r="I25" s="267" t="s">
        <v>616</v>
      </c>
      <c r="J25" s="267" t="s">
        <v>609</v>
      </c>
      <c r="K25" s="267" t="s">
        <v>610</v>
      </c>
      <c r="L25" s="267" t="s">
        <v>577</v>
      </c>
      <c r="M25" s="269"/>
      <c r="N25" s="267" t="s">
        <v>612</v>
      </c>
      <c r="O25" s="270" t="s">
        <v>603</v>
      </c>
      <c r="P25" s="271" t="s">
        <v>604</v>
      </c>
      <c r="Q25" s="266" t="s">
        <v>573</v>
      </c>
      <c r="R25">
        <f>'Imp-Mex'!G61</f>
        <v>0</v>
      </c>
      <c r="S25">
        <f>'Imp-Mex'!H61</f>
        <v>0</v>
      </c>
      <c r="T25">
        <f>'Imp-Mex'!I61</f>
        <v>0</v>
      </c>
      <c r="V25">
        <f>'Imp-Mex'!G62/1000</f>
        <v>0</v>
      </c>
      <c r="W25">
        <f>'Imp-Mex'!H62/1000</f>
        <v>0</v>
      </c>
      <c r="X25">
        <f>'Imp-Mex'!I62/1000</f>
        <v>0</v>
      </c>
      <c r="Z25" s="267">
        <f t="shared" si="8"/>
        <v>0</v>
      </c>
      <c r="AA25" s="267">
        <f t="shared" si="5"/>
        <v>0</v>
      </c>
      <c r="AB25" s="267" t="str">
        <f t="shared" si="5"/>
        <v>2 - Importer</v>
      </c>
      <c r="AC25" s="267" t="str">
        <f>AC24</f>
        <v>1 - Distributor</v>
      </c>
      <c r="AD25" s="268"/>
      <c r="AE25" s="268"/>
      <c r="AF25" s="268"/>
      <c r="AG25" s="267" t="s">
        <v>616</v>
      </c>
      <c r="AH25" s="267" t="s">
        <v>609</v>
      </c>
      <c r="AI25" s="267" t="s">
        <v>610</v>
      </c>
      <c r="AJ25" s="267" t="s">
        <v>577</v>
      </c>
      <c r="AK25" s="269"/>
      <c r="AL25" s="267" t="s">
        <v>612</v>
      </c>
      <c r="AM25" s="270" t="s">
        <v>603</v>
      </c>
      <c r="AN25" s="271" t="s">
        <v>604</v>
      </c>
      <c r="AO25" s="266" t="s">
        <v>573</v>
      </c>
      <c r="AP25">
        <f>'Imp-Mex'!G68</f>
        <v>0</v>
      </c>
      <c r="AQ25">
        <f>'Imp-Mex'!H68</f>
        <v>0</v>
      </c>
      <c r="AR25">
        <f>'Imp-Mex'!I68</f>
        <v>0</v>
      </c>
      <c r="AT25">
        <f>'Imp-Mex'!G69/1000</f>
        <v>0</v>
      </c>
      <c r="AU25">
        <f>'Imp-Mex'!H69/1000</f>
        <v>0</v>
      </c>
      <c r="AV25">
        <f>'Imp-Mex'!I69/1000</f>
        <v>0</v>
      </c>
    </row>
    <row r="26" spans="2:48" s="343" customFormat="1" ht="36.75" x14ac:dyDescent="0.25">
      <c r="B26" s="260">
        <f>B25</f>
        <v>0</v>
      </c>
      <c r="C26" s="260">
        <f>C25</f>
        <v>0</v>
      </c>
      <c r="D26" s="260" t="s">
        <v>599</v>
      </c>
      <c r="E26" s="260">
        <f>E17</f>
        <v>0</v>
      </c>
      <c r="F26" s="262"/>
      <c r="G26" s="262"/>
      <c r="H26" s="262"/>
      <c r="I26" s="260" t="s">
        <v>605</v>
      </c>
      <c r="J26" s="260" t="s">
        <v>609</v>
      </c>
      <c r="K26" s="260" t="s">
        <v>610</v>
      </c>
      <c r="L26" s="341" t="s">
        <v>578</v>
      </c>
      <c r="M26" s="342" t="str">
        <f>$G$9</f>
        <v>-</v>
      </c>
      <c r="N26" s="260" t="s">
        <v>612</v>
      </c>
      <c r="O26" s="264" t="s">
        <v>602</v>
      </c>
      <c r="P26" s="260" t="s">
        <v>574</v>
      </c>
      <c r="Q26" s="266" t="s">
        <v>573</v>
      </c>
      <c r="R26" s="343">
        <f>'Imp-Other|Autre'!G30</f>
        <v>0</v>
      </c>
      <c r="S26" s="343">
        <f>'Imp-Other|Autre'!H30</f>
        <v>0</v>
      </c>
      <c r="T26" s="343">
        <f>'Imp-Other|Autre'!I30</f>
        <v>0</v>
      </c>
      <c r="V26" s="343">
        <f>'Imp-Other|Autre'!G31/1000</f>
        <v>0</v>
      </c>
      <c r="W26" s="343">
        <f>'Imp-Other|Autre'!H31/1000</f>
        <v>0</v>
      </c>
      <c r="X26" s="343">
        <f>'Imp-Other|Autre'!I31/1000</f>
        <v>0</v>
      </c>
      <c r="Z26" s="260">
        <f>Z25</f>
        <v>0</v>
      </c>
      <c r="AA26" s="260">
        <f>AA25</f>
        <v>0</v>
      </c>
      <c r="AB26" s="260" t="s">
        <v>599</v>
      </c>
      <c r="AC26" s="260" t="s">
        <v>600</v>
      </c>
      <c r="AD26" s="262"/>
      <c r="AE26" s="262"/>
      <c r="AF26" s="262"/>
      <c r="AG26" s="260" t="s">
        <v>605</v>
      </c>
      <c r="AH26" s="260" t="s">
        <v>609</v>
      </c>
      <c r="AI26" s="260" t="s">
        <v>610</v>
      </c>
      <c r="AJ26" s="341" t="s">
        <v>578</v>
      </c>
      <c r="AK26" s="342" t="str">
        <f>$AB$9</f>
        <v>-</v>
      </c>
      <c r="AL26" s="260" t="s">
        <v>612</v>
      </c>
      <c r="AM26" s="264" t="s">
        <v>602</v>
      </c>
      <c r="AN26" s="260" t="s">
        <v>574</v>
      </c>
      <c r="AO26" s="266" t="s">
        <v>573</v>
      </c>
      <c r="AP26" s="343">
        <f>'Imp-Other|Autre'!G34</f>
        <v>0</v>
      </c>
      <c r="AQ26" s="343">
        <f>'Imp-Other|Autre'!H34</f>
        <v>0</v>
      </c>
      <c r="AR26" s="343">
        <f>'Imp-Other|Autre'!I34</f>
        <v>0</v>
      </c>
      <c r="AT26" s="343">
        <f>'Imp-Other|Autre'!G35/1000</f>
        <v>0</v>
      </c>
      <c r="AU26" s="343">
        <f>'Imp-Other|Autre'!H35/1000</f>
        <v>0</v>
      </c>
      <c r="AV26" s="343">
        <f>'Imp-Other|Autre'!I35/1000</f>
        <v>0</v>
      </c>
    </row>
    <row r="27" spans="2:48" ht="36.75" x14ac:dyDescent="0.25">
      <c r="B27" s="267">
        <f t="shared" ref="B27:C28" si="10">B26</f>
        <v>0</v>
      </c>
      <c r="C27" s="267">
        <f>C26</f>
        <v>0</v>
      </c>
      <c r="D27" s="267" t="str">
        <f t="shared" ref="D27:E28" si="11">D26</f>
        <v>2 - Importer</v>
      </c>
      <c r="E27" s="267">
        <f t="shared" si="11"/>
        <v>0</v>
      </c>
      <c r="F27" s="268"/>
      <c r="G27" s="268"/>
      <c r="H27" s="268"/>
      <c r="I27" s="267" t="s">
        <v>605</v>
      </c>
      <c r="J27" s="267" t="s">
        <v>609</v>
      </c>
      <c r="K27" s="267" t="s">
        <v>610</v>
      </c>
      <c r="L27" s="272" t="s">
        <v>578</v>
      </c>
      <c r="M27" s="333" t="str">
        <f t="shared" ref="M27:M28" si="12">$G$9</f>
        <v>-</v>
      </c>
      <c r="N27" s="267" t="s">
        <v>612</v>
      </c>
      <c r="O27" s="270" t="s">
        <v>603</v>
      </c>
      <c r="P27" s="267" t="s">
        <v>600</v>
      </c>
      <c r="Q27" s="266" t="s">
        <v>573</v>
      </c>
      <c r="R27">
        <f>'Imp-Other|Autre'!G58</f>
        <v>0</v>
      </c>
      <c r="S27">
        <f>'Imp-Other|Autre'!H58</f>
        <v>0</v>
      </c>
      <c r="T27">
        <f>'Imp-Other|Autre'!I58</f>
        <v>0</v>
      </c>
      <c r="V27">
        <f>'Imp-Other|Autre'!G59/1000</f>
        <v>0</v>
      </c>
      <c r="W27">
        <f>'Imp-Other|Autre'!H59/1000</f>
        <v>0</v>
      </c>
      <c r="X27">
        <f>'Imp-Other|Autre'!I59/1000</f>
        <v>0</v>
      </c>
      <c r="Z27" s="267">
        <f t="shared" ref="Z27:AA28" si="13">Z26</f>
        <v>0</v>
      </c>
      <c r="AA27" s="267">
        <f>AA26</f>
        <v>0</v>
      </c>
      <c r="AB27" s="267" t="str">
        <f t="shared" ref="AB27:AC28" si="14">AB26</f>
        <v>2 - Importer</v>
      </c>
      <c r="AC27" s="267" t="str">
        <f t="shared" si="14"/>
        <v>1 - Distributor</v>
      </c>
      <c r="AD27" s="268"/>
      <c r="AE27" s="268"/>
      <c r="AF27" s="268"/>
      <c r="AG27" s="267" t="s">
        <v>605</v>
      </c>
      <c r="AH27" s="267" t="s">
        <v>609</v>
      </c>
      <c r="AI27" s="267" t="s">
        <v>610</v>
      </c>
      <c r="AJ27" s="272" t="s">
        <v>578</v>
      </c>
      <c r="AK27" s="333" t="str">
        <f t="shared" ref="AK27:AK28" si="15">$AB$9</f>
        <v>-</v>
      </c>
      <c r="AL27" s="267" t="s">
        <v>612</v>
      </c>
      <c r="AM27" s="270" t="s">
        <v>603</v>
      </c>
      <c r="AN27" s="267" t="s">
        <v>600</v>
      </c>
      <c r="AO27" s="266" t="s">
        <v>573</v>
      </c>
      <c r="AP27">
        <f>'Imp-Other|Autre'!G65</f>
        <v>0</v>
      </c>
      <c r="AQ27">
        <f>'Imp-Other|Autre'!H65</f>
        <v>0</v>
      </c>
      <c r="AR27">
        <f>'Imp-Other|Autre'!I65</f>
        <v>0</v>
      </c>
      <c r="AT27">
        <f>'Imp-Other|Autre'!G66/1000</f>
        <v>0</v>
      </c>
      <c r="AU27">
        <f>'Imp-Other|Autre'!H66/1000</f>
        <v>0</v>
      </c>
      <c r="AV27">
        <f>'Imp-Other|Autre'!I66/1000</f>
        <v>0</v>
      </c>
    </row>
    <row r="28" spans="2:48" ht="36.75" x14ac:dyDescent="0.25">
      <c r="B28" s="267">
        <f t="shared" si="10"/>
        <v>0</v>
      </c>
      <c r="C28" s="267">
        <f t="shared" si="10"/>
        <v>0</v>
      </c>
      <c r="D28" s="267" t="str">
        <f t="shared" si="11"/>
        <v>2 - Importer</v>
      </c>
      <c r="E28" s="267">
        <f>E27</f>
        <v>0</v>
      </c>
      <c r="F28" s="268"/>
      <c r="G28" s="268"/>
      <c r="H28" s="268"/>
      <c r="I28" s="267" t="s">
        <v>605</v>
      </c>
      <c r="J28" s="267" t="s">
        <v>609</v>
      </c>
      <c r="K28" s="267" t="s">
        <v>610</v>
      </c>
      <c r="L28" s="272" t="s">
        <v>578</v>
      </c>
      <c r="M28" s="333" t="str">
        <f t="shared" si="12"/>
        <v>-</v>
      </c>
      <c r="N28" s="267" t="s">
        <v>612</v>
      </c>
      <c r="O28" s="270" t="s">
        <v>603</v>
      </c>
      <c r="P28" s="267" t="s">
        <v>604</v>
      </c>
      <c r="Q28" s="266" t="s">
        <v>573</v>
      </c>
      <c r="R28">
        <f>'Imp-Other|Autre'!G61</f>
        <v>0</v>
      </c>
      <c r="S28">
        <f>'Imp-Other|Autre'!H61</f>
        <v>0</v>
      </c>
      <c r="T28">
        <f>'Imp-Other|Autre'!I61</f>
        <v>0</v>
      </c>
      <c r="V28">
        <f>'Imp-Other|Autre'!G62/1000</f>
        <v>0</v>
      </c>
      <c r="W28">
        <f>'Imp-Other|Autre'!H62/1000</f>
        <v>0</v>
      </c>
      <c r="X28">
        <f>'Imp-Other|Autre'!I62/1000</f>
        <v>0</v>
      </c>
      <c r="Z28" s="267">
        <f t="shared" si="13"/>
        <v>0</v>
      </c>
      <c r="AA28" s="267">
        <f t="shared" si="13"/>
        <v>0</v>
      </c>
      <c r="AB28" s="267" t="str">
        <f t="shared" si="14"/>
        <v>2 - Importer</v>
      </c>
      <c r="AC28" s="267" t="str">
        <f>AC27</f>
        <v>1 - Distributor</v>
      </c>
      <c r="AD28" s="268"/>
      <c r="AE28" s="268"/>
      <c r="AF28" s="268"/>
      <c r="AG28" s="267" t="s">
        <v>605</v>
      </c>
      <c r="AH28" s="267" t="s">
        <v>609</v>
      </c>
      <c r="AI28" s="267" t="s">
        <v>610</v>
      </c>
      <c r="AJ28" s="272" t="s">
        <v>578</v>
      </c>
      <c r="AK28" s="333" t="str">
        <f t="shared" si="15"/>
        <v>-</v>
      </c>
      <c r="AL28" s="267" t="s">
        <v>612</v>
      </c>
      <c r="AM28" s="270" t="s">
        <v>603</v>
      </c>
      <c r="AN28" s="267" t="s">
        <v>604</v>
      </c>
      <c r="AO28" s="266" t="s">
        <v>573</v>
      </c>
      <c r="AP28">
        <f>'Imp-Other|Autre'!G68</f>
        <v>0</v>
      </c>
      <c r="AQ28">
        <f>'Imp-Other|Autre'!H68</f>
        <v>0</v>
      </c>
      <c r="AR28">
        <f>'Imp-Other|Autre'!I68</f>
        <v>0</v>
      </c>
      <c r="AT28">
        <f>'Imp-Other|Autre'!G69/1000</f>
        <v>0</v>
      </c>
      <c r="AU28">
        <f>'Imp-Other|Autre'!H69/1000</f>
        <v>0</v>
      </c>
      <c r="AV28">
        <f>'Imp-Other|Autre'!I69/1000</f>
        <v>0</v>
      </c>
    </row>
    <row r="30" spans="2:48" x14ac:dyDescent="0.25">
      <c r="B30" t="s">
        <v>645</v>
      </c>
    </row>
    <row r="32" spans="2:48" ht="26.25" x14ac:dyDescent="0.25">
      <c r="B32" s="290" t="s">
        <v>606</v>
      </c>
      <c r="C32" s="291" t="s">
        <v>625</v>
      </c>
      <c r="D32" s="291" t="s">
        <v>584</v>
      </c>
      <c r="E32" s="291" t="s">
        <v>585</v>
      </c>
      <c r="F32" s="292" t="s">
        <v>626</v>
      </c>
      <c r="G32" s="292" t="s">
        <v>587</v>
      </c>
      <c r="H32" s="292" t="s">
        <v>588</v>
      </c>
      <c r="I32" s="291" t="s">
        <v>589</v>
      </c>
      <c r="J32" s="291" t="s">
        <v>590</v>
      </c>
      <c r="K32" s="293" t="s">
        <v>591</v>
      </c>
      <c r="L32" s="291" t="s">
        <v>592</v>
      </c>
      <c r="M32" s="291" t="s">
        <v>593</v>
      </c>
      <c r="N32" s="291" t="s">
        <v>594</v>
      </c>
      <c r="O32" s="291" t="s">
        <v>627</v>
      </c>
      <c r="P32" s="291" t="s">
        <v>628</v>
      </c>
      <c r="Q32" s="291" t="s">
        <v>595</v>
      </c>
      <c r="R32" s="294" t="s">
        <v>629</v>
      </c>
      <c r="S32" s="294" t="s">
        <v>630</v>
      </c>
      <c r="T32" s="294" t="s">
        <v>631</v>
      </c>
      <c r="U32" s="294" t="s">
        <v>632</v>
      </c>
      <c r="V32" s="294" t="s">
        <v>633</v>
      </c>
      <c r="W32" s="294" t="s">
        <v>634</v>
      </c>
      <c r="X32" s="294" t="s">
        <v>635</v>
      </c>
      <c r="Y32" s="295" t="s">
        <v>636</v>
      </c>
      <c r="Z32" s="296" t="s">
        <v>637</v>
      </c>
      <c r="AA32" s="296" t="s">
        <v>638</v>
      </c>
      <c r="AB32" s="296" t="s">
        <v>639</v>
      </c>
      <c r="AC32" s="296" t="s">
        <v>640</v>
      </c>
      <c r="AD32" s="296" t="s">
        <v>641</v>
      </c>
      <c r="AE32" s="296" t="s">
        <v>642</v>
      </c>
      <c r="AF32" s="296" t="s">
        <v>643</v>
      </c>
      <c r="AG32" s="296" t="s">
        <v>644</v>
      </c>
    </row>
    <row r="33" spans="2:33" x14ac:dyDescent="0.25">
      <c r="B33" s="278">
        <f>$B$17</f>
        <v>0</v>
      </c>
      <c r="C33" s="278">
        <f>$B$17</f>
        <v>0</v>
      </c>
      <c r="D33" s="279" t="s">
        <v>599</v>
      </c>
      <c r="E33" s="279">
        <f>$E$17</f>
        <v>0</v>
      </c>
      <c r="F33" s="280"/>
      <c r="G33" s="280"/>
      <c r="H33" s="280"/>
      <c r="I33" s="279" t="s">
        <v>601</v>
      </c>
      <c r="J33" s="279" t="s">
        <v>608</v>
      </c>
      <c r="K33" s="279" t="s">
        <v>613</v>
      </c>
      <c r="L33" s="279" t="s">
        <v>571</v>
      </c>
      <c r="M33" s="279" t="s">
        <v>574</v>
      </c>
      <c r="N33" s="279" t="s">
        <v>614</v>
      </c>
      <c r="O33" s="279" t="s">
        <v>646</v>
      </c>
      <c r="P33" s="279" t="s">
        <v>617</v>
      </c>
      <c r="Q33" s="281" t="s">
        <v>602</v>
      </c>
      <c r="R33" s="282">
        <f>'Imp-China|Chine -Exp1'!E150</f>
        <v>0</v>
      </c>
      <c r="S33" s="282">
        <f>'Imp-China|Chine -Exp1'!F150</f>
        <v>0</v>
      </c>
      <c r="T33" s="282">
        <f>'Imp-China|Chine -Exp1'!G150</f>
        <v>0</v>
      </c>
      <c r="U33" s="282">
        <f>'Imp-China|Chine -Exp1'!H150</f>
        <v>0</v>
      </c>
      <c r="V33" s="282">
        <f>'Imp-China|Chine -Exp1'!I150</f>
        <v>0</v>
      </c>
      <c r="W33" s="282">
        <f>'Imp-China|Chine -Exp1'!J150</f>
        <v>0</v>
      </c>
      <c r="X33" s="282">
        <f>'Imp-China|Chine -Exp1'!K150</f>
        <v>0</v>
      </c>
      <c r="Y33" s="282">
        <f>'Imp-China|Chine -Exp1'!L150</f>
        <v>0</v>
      </c>
      <c r="Z33" s="282">
        <f>'Imp-China|Chine -Exp1'!E151/1000</f>
        <v>0</v>
      </c>
      <c r="AA33" s="282">
        <f>'Imp-China|Chine -Exp1'!F151/1000</f>
        <v>0</v>
      </c>
      <c r="AB33" s="282">
        <f>'Imp-China|Chine -Exp1'!G151/1000</f>
        <v>0</v>
      </c>
      <c r="AC33" s="282">
        <f>'Imp-China|Chine -Exp1'!H151/1000</f>
        <v>0</v>
      </c>
      <c r="AD33" s="282">
        <f>'Imp-China|Chine -Exp1'!I151/1000</f>
        <v>0</v>
      </c>
      <c r="AE33" s="282">
        <f>'Imp-China|Chine -Exp1'!J151/1000</f>
        <v>0</v>
      </c>
      <c r="AF33" s="282">
        <f>'Imp-China|Chine -Exp1'!K151/1000</f>
        <v>0</v>
      </c>
      <c r="AG33" s="282">
        <f>'Imp-China|Chine -Exp1'!L151/1000</f>
        <v>0</v>
      </c>
    </row>
    <row r="34" spans="2:33" x14ac:dyDescent="0.25">
      <c r="B34" s="278">
        <f t="shared" ref="B34:C65" si="16">$B$17</f>
        <v>0</v>
      </c>
      <c r="C34" s="278">
        <f t="shared" si="16"/>
        <v>0</v>
      </c>
      <c r="D34" s="283" t="s">
        <v>599</v>
      </c>
      <c r="E34" s="279">
        <f t="shared" ref="E34:E97" si="17">$E$17</f>
        <v>0</v>
      </c>
      <c r="F34" s="284"/>
      <c r="G34" s="284"/>
      <c r="H34" s="284"/>
      <c r="I34" s="283" t="s">
        <v>601</v>
      </c>
      <c r="J34" s="283" t="s">
        <v>608</v>
      </c>
      <c r="K34" s="283" t="s">
        <v>613</v>
      </c>
      <c r="L34" s="283" t="s">
        <v>571</v>
      </c>
      <c r="M34" s="283" t="s">
        <v>574</v>
      </c>
      <c r="N34" s="283" t="s">
        <v>614</v>
      </c>
      <c r="O34" s="283" t="s">
        <v>647</v>
      </c>
      <c r="P34" s="283" t="s">
        <v>618</v>
      </c>
      <c r="Q34" s="285" t="s">
        <v>602</v>
      </c>
      <c r="R34" s="286">
        <f>'Imp-China|Chine -Exp1'!E155</f>
        <v>0</v>
      </c>
      <c r="S34" s="286">
        <f>'Imp-China|Chine -Exp1'!F155</f>
        <v>0</v>
      </c>
      <c r="T34" s="286">
        <f>'Imp-China|Chine -Exp1'!G155</f>
        <v>0</v>
      </c>
      <c r="U34" s="286">
        <f>'Imp-China|Chine -Exp1'!H155</f>
        <v>0</v>
      </c>
      <c r="V34" s="286">
        <f>'Imp-China|Chine -Exp1'!I155</f>
        <v>0</v>
      </c>
      <c r="W34" s="286">
        <f>'Imp-China|Chine -Exp1'!J155</f>
        <v>0</v>
      </c>
      <c r="X34" s="286">
        <f>'Imp-China|Chine -Exp1'!K155</f>
        <v>0</v>
      </c>
      <c r="Y34" s="286">
        <f>'Imp-China|Chine -Exp1'!L155</f>
        <v>0</v>
      </c>
      <c r="Z34" s="286">
        <f>'Imp-China|Chine -Exp1'!E156/1000</f>
        <v>0</v>
      </c>
      <c r="AA34" s="286">
        <f>'Imp-China|Chine -Exp1'!F156/1000</f>
        <v>0</v>
      </c>
      <c r="AB34" s="286">
        <f>'Imp-China|Chine -Exp1'!G156/1000</f>
        <v>0</v>
      </c>
      <c r="AC34" s="286">
        <f>'Imp-China|Chine -Exp1'!H156/1000</f>
        <v>0</v>
      </c>
      <c r="AD34" s="286">
        <f>'Imp-China|Chine -Exp1'!I156/1000</f>
        <v>0</v>
      </c>
      <c r="AE34" s="286">
        <f>'Imp-China|Chine -Exp1'!J156/1000</f>
        <v>0</v>
      </c>
      <c r="AF34" s="286">
        <f>'Imp-China|Chine -Exp1'!K156/1000</f>
        <v>0</v>
      </c>
      <c r="AG34" s="286">
        <f>'Imp-China|Chine -Exp1'!L156/1000</f>
        <v>0</v>
      </c>
    </row>
    <row r="35" spans="2:33" x14ac:dyDescent="0.25">
      <c r="B35" s="278">
        <f t="shared" si="16"/>
        <v>0</v>
      </c>
      <c r="C35" s="278">
        <f t="shared" si="16"/>
        <v>0</v>
      </c>
      <c r="D35" s="287" t="s">
        <v>599</v>
      </c>
      <c r="E35" s="279">
        <f t="shared" si="17"/>
        <v>0</v>
      </c>
      <c r="F35" s="284"/>
      <c r="G35" s="284"/>
      <c r="H35" s="284"/>
      <c r="I35" s="287" t="s">
        <v>601</v>
      </c>
      <c r="J35" s="287" t="s">
        <v>608</v>
      </c>
      <c r="K35" s="287" t="s">
        <v>613</v>
      </c>
      <c r="L35" s="287" t="s">
        <v>571</v>
      </c>
      <c r="M35" s="287" t="s">
        <v>574</v>
      </c>
      <c r="N35" s="287" t="s">
        <v>614</v>
      </c>
      <c r="O35" s="287" t="s">
        <v>648</v>
      </c>
      <c r="P35" s="287" t="s">
        <v>619</v>
      </c>
      <c r="Q35" s="288" t="s">
        <v>602</v>
      </c>
      <c r="R35" s="289">
        <f>'Imp-China|Chine -Exp1'!E160</f>
        <v>0</v>
      </c>
      <c r="S35" s="289">
        <f>'Imp-China|Chine -Exp1'!F160</f>
        <v>0</v>
      </c>
      <c r="T35" s="289">
        <f>'Imp-China|Chine -Exp1'!G160</f>
        <v>0</v>
      </c>
      <c r="U35" s="289">
        <f>'Imp-China|Chine -Exp1'!H160</f>
        <v>0</v>
      </c>
      <c r="V35" s="289">
        <f>'Imp-China|Chine -Exp1'!I160</f>
        <v>0</v>
      </c>
      <c r="W35" s="289">
        <f>'Imp-China|Chine -Exp1'!J160</f>
        <v>0</v>
      </c>
      <c r="X35" s="289">
        <f>'Imp-China|Chine -Exp1'!K160</f>
        <v>0</v>
      </c>
      <c r="Y35" s="289">
        <f>'Imp-China|Chine -Exp1'!L160</f>
        <v>0</v>
      </c>
      <c r="Z35" s="289">
        <f>'Imp-China|Chine -Exp1'!E161/1000</f>
        <v>0</v>
      </c>
      <c r="AA35" s="289">
        <f>'Imp-China|Chine -Exp1'!F161/1000</f>
        <v>0</v>
      </c>
      <c r="AB35" s="289">
        <f>'Imp-China|Chine -Exp1'!G161/1000</f>
        <v>0</v>
      </c>
      <c r="AC35" s="289">
        <f>'Imp-China|Chine -Exp1'!H161/1000</f>
        <v>0</v>
      </c>
      <c r="AD35" s="289">
        <f>'Imp-China|Chine -Exp1'!I161/1000</f>
        <v>0</v>
      </c>
      <c r="AE35" s="289">
        <f>'Imp-China|Chine -Exp1'!J161/1000</f>
        <v>0</v>
      </c>
      <c r="AF35" s="289">
        <f>'Imp-China|Chine -Exp1'!K161/1000</f>
        <v>0</v>
      </c>
      <c r="AG35" s="289">
        <f>'Imp-China|Chine -Exp1'!L161/1000</f>
        <v>0</v>
      </c>
    </row>
    <row r="36" spans="2:33" x14ac:dyDescent="0.25">
      <c r="B36" s="278">
        <f t="shared" si="16"/>
        <v>0</v>
      </c>
      <c r="C36" s="278">
        <f t="shared" si="16"/>
        <v>0</v>
      </c>
      <c r="D36" s="283" t="s">
        <v>599</v>
      </c>
      <c r="E36" s="279">
        <f t="shared" si="17"/>
        <v>0</v>
      </c>
      <c r="F36" s="284"/>
      <c r="G36" s="284"/>
      <c r="H36" s="284"/>
      <c r="I36" s="283" t="s">
        <v>601</v>
      </c>
      <c r="J36" s="283" t="s">
        <v>608</v>
      </c>
      <c r="K36" s="283" t="s">
        <v>613</v>
      </c>
      <c r="L36" s="283" t="s">
        <v>571</v>
      </c>
      <c r="M36" s="283" t="s">
        <v>574</v>
      </c>
      <c r="N36" s="283" t="s">
        <v>614</v>
      </c>
      <c r="O36" s="283" t="s">
        <v>649</v>
      </c>
      <c r="P36" s="283" t="s">
        <v>620</v>
      </c>
      <c r="Q36" s="285" t="s">
        <v>602</v>
      </c>
      <c r="R36" s="286">
        <f>'Imp-China|Chine -Exp1'!E165</f>
        <v>0</v>
      </c>
      <c r="S36" s="286">
        <f>'Imp-China|Chine -Exp1'!F165</f>
        <v>0</v>
      </c>
      <c r="T36" s="286">
        <f>'Imp-China|Chine -Exp1'!G165</f>
        <v>0</v>
      </c>
      <c r="U36" s="286">
        <f>'Imp-China|Chine -Exp1'!H165</f>
        <v>0</v>
      </c>
      <c r="V36" s="286">
        <f>'Imp-China|Chine -Exp1'!I165</f>
        <v>0</v>
      </c>
      <c r="W36" s="286">
        <f>'Imp-China|Chine -Exp1'!J165</f>
        <v>0</v>
      </c>
      <c r="X36" s="286">
        <f>'Imp-China|Chine -Exp1'!K165</f>
        <v>0</v>
      </c>
      <c r="Y36" s="286">
        <f>'Imp-China|Chine -Exp1'!L165</f>
        <v>0</v>
      </c>
      <c r="Z36" s="286">
        <f>'Imp-China|Chine -Exp1'!E166/1000</f>
        <v>0</v>
      </c>
      <c r="AA36" s="286">
        <f>'Imp-China|Chine -Exp1'!F166/1000</f>
        <v>0</v>
      </c>
      <c r="AB36" s="286">
        <f>'Imp-China|Chine -Exp1'!G166/1000</f>
        <v>0</v>
      </c>
      <c r="AC36" s="286">
        <f>'Imp-China|Chine -Exp1'!H166/1000</f>
        <v>0</v>
      </c>
      <c r="AD36" s="286">
        <f>'Imp-China|Chine -Exp1'!I166/1000</f>
        <v>0</v>
      </c>
      <c r="AE36" s="286">
        <f>'Imp-China|Chine -Exp1'!J166/1000</f>
        <v>0</v>
      </c>
      <c r="AF36" s="286">
        <f>'Imp-China|Chine -Exp1'!K166/1000</f>
        <v>0</v>
      </c>
      <c r="AG36" s="286">
        <f>'Imp-China|Chine -Exp1'!L166/1000</f>
        <v>0</v>
      </c>
    </row>
    <row r="37" spans="2:33" x14ac:dyDescent="0.25">
      <c r="B37" s="278">
        <f t="shared" si="16"/>
        <v>0</v>
      </c>
      <c r="C37" s="278">
        <f t="shared" si="16"/>
        <v>0</v>
      </c>
      <c r="D37" s="287" t="s">
        <v>599</v>
      </c>
      <c r="E37" s="279">
        <f t="shared" si="17"/>
        <v>0</v>
      </c>
      <c r="F37" s="284"/>
      <c r="G37" s="284"/>
      <c r="H37" s="284"/>
      <c r="I37" s="287" t="s">
        <v>601</v>
      </c>
      <c r="J37" s="287" t="s">
        <v>608</v>
      </c>
      <c r="K37" s="287" t="s">
        <v>613</v>
      </c>
      <c r="L37" s="287" t="s">
        <v>571</v>
      </c>
      <c r="M37" s="287" t="s">
        <v>574</v>
      </c>
      <c r="N37" s="287" t="s">
        <v>614</v>
      </c>
      <c r="O37" s="287" t="s">
        <v>650</v>
      </c>
      <c r="P37" s="287" t="s">
        <v>621</v>
      </c>
      <c r="Q37" s="288" t="s">
        <v>602</v>
      </c>
      <c r="R37" s="289">
        <f>'Imp-China|Chine -Exp1'!E170</f>
        <v>0</v>
      </c>
      <c r="S37" s="289">
        <f>'Imp-China|Chine -Exp1'!F170</f>
        <v>0</v>
      </c>
      <c r="T37" s="289">
        <f>'Imp-China|Chine -Exp1'!G170</f>
        <v>0</v>
      </c>
      <c r="U37" s="289">
        <f>'Imp-China|Chine -Exp1'!H170</f>
        <v>0</v>
      </c>
      <c r="V37" s="289">
        <f>'Imp-China|Chine -Exp1'!I170</f>
        <v>0</v>
      </c>
      <c r="W37" s="289">
        <f>'Imp-China|Chine -Exp1'!J170</f>
        <v>0</v>
      </c>
      <c r="X37" s="289">
        <f>'Imp-China|Chine -Exp1'!K170</f>
        <v>0</v>
      </c>
      <c r="Y37" s="289">
        <f>'Imp-China|Chine -Exp1'!L170</f>
        <v>0</v>
      </c>
      <c r="Z37" s="289">
        <f>'Imp-China|Chine -Exp1'!E171/1000</f>
        <v>0</v>
      </c>
      <c r="AA37" s="289">
        <f>'Imp-China|Chine -Exp1'!F171/1000</f>
        <v>0</v>
      </c>
      <c r="AB37" s="289">
        <f>'Imp-China|Chine -Exp1'!G171/1000</f>
        <v>0</v>
      </c>
      <c r="AC37" s="289">
        <f>'Imp-China|Chine -Exp1'!H171/1000</f>
        <v>0</v>
      </c>
      <c r="AD37" s="289">
        <f>'Imp-China|Chine -Exp1'!I171/1000</f>
        <v>0</v>
      </c>
      <c r="AE37" s="289">
        <f>'Imp-China|Chine -Exp1'!J171/1000</f>
        <v>0</v>
      </c>
      <c r="AF37" s="289">
        <f>'Imp-China|Chine -Exp1'!K171/1000</f>
        <v>0</v>
      </c>
      <c r="AG37" s="289">
        <f>'Imp-China|Chine -Exp1'!L171/1000</f>
        <v>0</v>
      </c>
    </row>
    <row r="38" spans="2:33" x14ac:dyDescent="0.25">
      <c r="B38" s="278">
        <f t="shared" si="16"/>
        <v>0</v>
      </c>
      <c r="C38" s="278">
        <f t="shared" si="16"/>
        <v>0</v>
      </c>
      <c r="D38" s="283" t="s">
        <v>599</v>
      </c>
      <c r="E38" s="279">
        <f t="shared" si="17"/>
        <v>0</v>
      </c>
      <c r="F38" s="284"/>
      <c r="G38" s="284"/>
      <c r="H38" s="284"/>
      <c r="I38" s="283" t="s">
        <v>601</v>
      </c>
      <c r="J38" s="283" t="s">
        <v>608</v>
      </c>
      <c r="K38" s="283" t="s">
        <v>613</v>
      </c>
      <c r="L38" s="283" t="s">
        <v>571</v>
      </c>
      <c r="M38" s="283" t="s">
        <v>574</v>
      </c>
      <c r="N38" s="283" t="s">
        <v>614</v>
      </c>
      <c r="O38" s="283" t="s">
        <v>651</v>
      </c>
      <c r="P38" s="283" t="s">
        <v>622</v>
      </c>
      <c r="Q38" s="285" t="s">
        <v>602</v>
      </c>
      <c r="R38" s="286">
        <f>'Imp-China|Chine -Exp1'!E175</f>
        <v>0</v>
      </c>
      <c r="S38" s="286">
        <f>'Imp-China|Chine -Exp1'!F175</f>
        <v>0</v>
      </c>
      <c r="T38" s="286">
        <f>'Imp-China|Chine -Exp1'!G175</f>
        <v>0</v>
      </c>
      <c r="U38" s="286">
        <f>'Imp-China|Chine -Exp1'!H175</f>
        <v>0</v>
      </c>
      <c r="V38" s="286">
        <f>'Imp-China|Chine -Exp1'!I175</f>
        <v>0</v>
      </c>
      <c r="W38" s="286">
        <f>'Imp-China|Chine -Exp1'!J175</f>
        <v>0</v>
      </c>
      <c r="X38" s="286">
        <f>'Imp-China|Chine -Exp1'!K175</f>
        <v>0</v>
      </c>
      <c r="Y38" s="286">
        <f>'Imp-China|Chine -Exp1'!L175</f>
        <v>0</v>
      </c>
      <c r="Z38" s="286">
        <f>'Imp-China|Chine -Exp1'!E176/1000</f>
        <v>0</v>
      </c>
      <c r="AA38" s="286">
        <f>'Imp-China|Chine -Exp1'!F176/1000</f>
        <v>0</v>
      </c>
      <c r="AB38" s="286">
        <f>'Imp-China|Chine -Exp1'!G176/1000</f>
        <v>0</v>
      </c>
      <c r="AC38" s="286">
        <f>'Imp-China|Chine -Exp1'!H176/1000</f>
        <v>0</v>
      </c>
      <c r="AD38" s="286">
        <f>'Imp-China|Chine -Exp1'!I176/1000</f>
        <v>0</v>
      </c>
      <c r="AE38" s="286">
        <f>'Imp-China|Chine -Exp1'!J176/1000</f>
        <v>0</v>
      </c>
      <c r="AF38" s="286">
        <f>'Imp-China|Chine -Exp1'!K176/1000</f>
        <v>0</v>
      </c>
      <c r="AG38" s="286">
        <f>'Imp-China|Chine -Exp1'!L176/1000</f>
        <v>0</v>
      </c>
    </row>
    <row r="39" spans="2:33" x14ac:dyDescent="0.25">
      <c r="B39" s="278">
        <f t="shared" si="16"/>
        <v>0</v>
      </c>
      <c r="C39" s="278">
        <f t="shared" si="16"/>
        <v>0</v>
      </c>
      <c r="D39" s="287" t="s">
        <v>599</v>
      </c>
      <c r="E39" s="279">
        <f t="shared" si="17"/>
        <v>0</v>
      </c>
      <c r="F39" s="284"/>
      <c r="G39" s="284"/>
      <c r="H39" s="284"/>
      <c r="I39" s="287" t="s">
        <v>601</v>
      </c>
      <c r="J39" s="287" t="s">
        <v>608</v>
      </c>
      <c r="K39" s="287" t="s">
        <v>613</v>
      </c>
      <c r="L39" s="287" t="s">
        <v>571</v>
      </c>
      <c r="M39" s="287" t="s">
        <v>574</v>
      </c>
      <c r="N39" s="287" t="s">
        <v>614</v>
      </c>
      <c r="O39" s="287" t="s">
        <v>646</v>
      </c>
      <c r="P39" s="287" t="s">
        <v>617</v>
      </c>
      <c r="Q39" s="288" t="s">
        <v>603</v>
      </c>
      <c r="R39" s="289">
        <f>'Imp-China|Chine -Exp1'!E206</f>
        <v>0</v>
      </c>
      <c r="S39" s="289">
        <f>'Imp-China|Chine -Exp1'!F206</f>
        <v>0</v>
      </c>
      <c r="T39" s="289">
        <f>'Imp-China|Chine -Exp1'!G206</f>
        <v>0</v>
      </c>
      <c r="U39" s="289">
        <f>'Imp-China|Chine -Exp1'!H206</f>
        <v>0</v>
      </c>
      <c r="V39" s="289">
        <f>'Imp-China|Chine -Exp1'!I206</f>
        <v>0</v>
      </c>
      <c r="W39" s="289">
        <f>'Imp-China|Chine -Exp1'!J206</f>
        <v>0</v>
      </c>
      <c r="X39" s="289">
        <f>'Imp-China|Chine -Exp1'!K206</f>
        <v>0</v>
      </c>
      <c r="Y39" s="289">
        <f>'Imp-China|Chine -Exp1'!L206</f>
        <v>0</v>
      </c>
      <c r="Z39" s="289">
        <f>'Imp-China|Chine -Exp1'!E207/1000</f>
        <v>0</v>
      </c>
      <c r="AA39" s="289">
        <f>'Imp-China|Chine -Exp1'!F207/1000</f>
        <v>0</v>
      </c>
      <c r="AB39" s="289">
        <f>'Imp-China|Chine -Exp1'!G207/1000</f>
        <v>0</v>
      </c>
      <c r="AC39" s="289">
        <f>'Imp-China|Chine -Exp1'!H207/1000</f>
        <v>0</v>
      </c>
      <c r="AD39" s="289">
        <f>'Imp-China|Chine -Exp1'!I207/1000</f>
        <v>0</v>
      </c>
      <c r="AE39" s="289">
        <f>'Imp-China|Chine -Exp1'!J207/1000</f>
        <v>0</v>
      </c>
      <c r="AF39" s="289">
        <f>'Imp-China|Chine -Exp1'!K207/1000</f>
        <v>0</v>
      </c>
      <c r="AG39" s="289">
        <f>'Imp-China|Chine -Exp1'!L207/1000</f>
        <v>0</v>
      </c>
    </row>
    <row r="40" spans="2:33" x14ac:dyDescent="0.25">
      <c r="B40" s="278">
        <f t="shared" si="16"/>
        <v>0</v>
      </c>
      <c r="C40" s="278">
        <f t="shared" si="16"/>
        <v>0</v>
      </c>
      <c r="D40" s="283" t="s">
        <v>599</v>
      </c>
      <c r="E40" s="279">
        <f t="shared" si="17"/>
        <v>0</v>
      </c>
      <c r="F40" s="284"/>
      <c r="G40" s="284"/>
      <c r="H40" s="284"/>
      <c r="I40" s="283" t="s">
        <v>601</v>
      </c>
      <c r="J40" s="283" t="s">
        <v>608</v>
      </c>
      <c r="K40" s="283" t="s">
        <v>613</v>
      </c>
      <c r="L40" s="283" t="s">
        <v>571</v>
      </c>
      <c r="M40" s="283" t="s">
        <v>574</v>
      </c>
      <c r="N40" s="283" t="s">
        <v>614</v>
      </c>
      <c r="O40" s="283" t="s">
        <v>647</v>
      </c>
      <c r="P40" s="283" t="s">
        <v>618</v>
      </c>
      <c r="Q40" s="285" t="s">
        <v>603</v>
      </c>
      <c r="R40" s="286">
        <f>'Imp-China|Chine -Exp1'!E211</f>
        <v>0</v>
      </c>
      <c r="S40" s="286">
        <f>'Imp-China|Chine -Exp1'!F211</f>
        <v>0</v>
      </c>
      <c r="T40" s="286">
        <f>'Imp-China|Chine -Exp1'!G211</f>
        <v>0</v>
      </c>
      <c r="U40" s="286">
        <f>'Imp-China|Chine -Exp1'!H211</f>
        <v>0</v>
      </c>
      <c r="V40" s="286">
        <f>'Imp-China|Chine -Exp1'!I211</f>
        <v>0</v>
      </c>
      <c r="W40" s="286">
        <f>'Imp-China|Chine -Exp1'!J211</f>
        <v>0</v>
      </c>
      <c r="X40" s="286">
        <f>'Imp-China|Chine -Exp1'!K211</f>
        <v>0</v>
      </c>
      <c r="Y40" s="286">
        <f>'Imp-China|Chine -Exp1'!L211</f>
        <v>0</v>
      </c>
      <c r="Z40" s="286">
        <f>'Imp-China|Chine -Exp1'!E212/1000</f>
        <v>0</v>
      </c>
      <c r="AA40" s="286">
        <f>'Imp-China|Chine -Exp1'!F212/1000</f>
        <v>0</v>
      </c>
      <c r="AB40" s="286">
        <f>'Imp-China|Chine -Exp1'!G212/1000</f>
        <v>0</v>
      </c>
      <c r="AC40" s="286">
        <f>'Imp-China|Chine -Exp1'!H212/1000</f>
        <v>0</v>
      </c>
      <c r="AD40" s="286">
        <f>'Imp-China|Chine -Exp1'!I212/1000</f>
        <v>0</v>
      </c>
      <c r="AE40" s="286">
        <f>'Imp-China|Chine -Exp1'!J212/1000</f>
        <v>0</v>
      </c>
      <c r="AF40" s="286">
        <f>'Imp-China|Chine -Exp1'!K212/1000</f>
        <v>0</v>
      </c>
      <c r="AG40" s="286">
        <f>'Imp-China|Chine -Exp1'!L212/1000</f>
        <v>0</v>
      </c>
    </row>
    <row r="41" spans="2:33" x14ac:dyDescent="0.25">
      <c r="B41" s="278">
        <f t="shared" si="16"/>
        <v>0</v>
      </c>
      <c r="C41" s="278">
        <f t="shared" si="16"/>
        <v>0</v>
      </c>
      <c r="D41" s="287" t="s">
        <v>599</v>
      </c>
      <c r="E41" s="279">
        <f t="shared" si="17"/>
        <v>0</v>
      </c>
      <c r="F41" s="284"/>
      <c r="G41" s="284"/>
      <c r="H41" s="284"/>
      <c r="I41" s="287" t="s">
        <v>601</v>
      </c>
      <c r="J41" s="287" t="s">
        <v>608</v>
      </c>
      <c r="K41" s="287" t="s">
        <v>613</v>
      </c>
      <c r="L41" s="287" t="s">
        <v>571</v>
      </c>
      <c r="M41" s="287" t="s">
        <v>574</v>
      </c>
      <c r="N41" s="287" t="s">
        <v>614</v>
      </c>
      <c r="O41" s="287" t="s">
        <v>648</v>
      </c>
      <c r="P41" s="287" t="s">
        <v>619</v>
      </c>
      <c r="Q41" s="288" t="s">
        <v>603</v>
      </c>
      <c r="R41" s="289">
        <f>'Imp-China|Chine -Exp1'!E216</f>
        <v>0</v>
      </c>
      <c r="S41" s="289">
        <f>'Imp-China|Chine -Exp1'!F216</f>
        <v>0</v>
      </c>
      <c r="T41" s="289">
        <f>'Imp-China|Chine -Exp1'!G216</f>
        <v>0</v>
      </c>
      <c r="U41" s="289">
        <f>'Imp-China|Chine -Exp1'!H216</f>
        <v>0</v>
      </c>
      <c r="V41" s="289">
        <f>'Imp-China|Chine -Exp1'!I216</f>
        <v>0</v>
      </c>
      <c r="W41" s="289">
        <f>'Imp-China|Chine -Exp1'!J216</f>
        <v>0</v>
      </c>
      <c r="X41" s="289">
        <f>'Imp-China|Chine -Exp1'!K216</f>
        <v>0</v>
      </c>
      <c r="Y41" s="289">
        <f>'Imp-China|Chine -Exp1'!L216</f>
        <v>0</v>
      </c>
      <c r="Z41" s="289">
        <f>'Imp-China|Chine -Exp1'!E217/1000</f>
        <v>0</v>
      </c>
      <c r="AA41" s="289">
        <f>'Imp-China|Chine -Exp1'!F217/1000</f>
        <v>0</v>
      </c>
      <c r="AB41" s="289">
        <f>'Imp-China|Chine -Exp1'!G217/1000</f>
        <v>0</v>
      </c>
      <c r="AC41" s="289">
        <f>'Imp-China|Chine -Exp1'!H217/1000</f>
        <v>0</v>
      </c>
      <c r="AD41" s="289">
        <f>'Imp-China|Chine -Exp1'!I217/1000</f>
        <v>0</v>
      </c>
      <c r="AE41" s="289">
        <f>'Imp-China|Chine -Exp1'!J217/1000</f>
        <v>0</v>
      </c>
      <c r="AF41" s="289">
        <f>'Imp-China|Chine -Exp1'!K217/1000</f>
        <v>0</v>
      </c>
      <c r="AG41" s="289">
        <f>'Imp-China|Chine -Exp1'!L217/1000</f>
        <v>0</v>
      </c>
    </row>
    <row r="42" spans="2:33" x14ac:dyDescent="0.25">
      <c r="B42" s="278">
        <f t="shared" si="16"/>
        <v>0</v>
      </c>
      <c r="C42" s="278">
        <f t="shared" si="16"/>
        <v>0</v>
      </c>
      <c r="D42" s="283" t="s">
        <v>599</v>
      </c>
      <c r="E42" s="279">
        <f t="shared" si="17"/>
        <v>0</v>
      </c>
      <c r="F42" s="284"/>
      <c r="G42" s="284"/>
      <c r="H42" s="284"/>
      <c r="I42" s="283" t="s">
        <v>601</v>
      </c>
      <c r="J42" s="283" t="s">
        <v>608</v>
      </c>
      <c r="K42" s="283" t="s">
        <v>613</v>
      </c>
      <c r="L42" s="283" t="s">
        <v>571</v>
      </c>
      <c r="M42" s="283" t="s">
        <v>574</v>
      </c>
      <c r="N42" s="283" t="s">
        <v>614</v>
      </c>
      <c r="O42" s="283" t="s">
        <v>649</v>
      </c>
      <c r="P42" s="283" t="s">
        <v>620</v>
      </c>
      <c r="Q42" s="285" t="s">
        <v>603</v>
      </c>
      <c r="R42" s="286">
        <f>'Imp-China|Chine -Exp1'!E221</f>
        <v>0</v>
      </c>
      <c r="S42" s="286">
        <f>'Imp-China|Chine -Exp1'!F221</f>
        <v>0</v>
      </c>
      <c r="T42" s="286">
        <f>'Imp-China|Chine -Exp1'!G221</f>
        <v>0</v>
      </c>
      <c r="U42" s="286">
        <f>'Imp-China|Chine -Exp1'!H221</f>
        <v>0</v>
      </c>
      <c r="V42" s="286">
        <f>'Imp-China|Chine -Exp1'!I221</f>
        <v>0</v>
      </c>
      <c r="W42" s="286">
        <f>'Imp-China|Chine -Exp1'!J221</f>
        <v>0</v>
      </c>
      <c r="X42" s="286">
        <f>'Imp-China|Chine -Exp1'!K221</f>
        <v>0</v>
      </c>
      <c r="Y42" s="286">
        <f>'Imp-China|Chine -Exp1'!L221</f>
        <v>0</v>
      </c>
      <c r="Z42" s="286">
        <f>'Imp-China|Chine -Exp1'!E222/1000</f>
        <v>0</v>
      </c>
      <c r="AA42" s="286">
        <f>'Imp-China|Chine -Exp1'!F222/1000</f>
        <v>0</v>
      </c>
      <c r="AB42" s="286">
        <f>'Imp-China|Chine -Exp1'!G222/1000</f>
        <v>0</v>
      </c>
      <c r="AC42" s="286">
        <f>'Imp-China|Chine -Exp1'!H222/1000</f>
        <v>0</v>
      </c>
      <c r="AD42" s="286">
        <f>'Imp-China|Chine -Exp1'!I222/1000</f>
        <v>0</v>
      </c>
      <c r="AE42" s="286">
        <f>'Imp-China|Chine -Exp1'!J222/1000</f>
        <v>0</v>
      </c>
      <c r="AF42" s="286">
        <f>'Imp-China|Chine -Exp1'!K222/1000</f>
        <v>0</v>
      </c>
      <c r="AG42" s="286">
        <f>'Imp-China|Chine -Exp1'!L222/1000</f>
        <v>0</v>
      </c>
    </row>
    <row r="43" spans="2:33" x14ac:dyDescent="0.25">
      <c r="B43" s="278">
        <f t="shared" si="16"/>
        <v>0</v>
      </c>
      <c r="C43" s="278">
        <f t="shared" si="16"/>
        <v>0</v>
      </c>
      <c r="D43" s="287" t="s">
        <v>599</v>
      </c>
      <c r="E43" s="279">
        <f t="shared" si="17"/>
        <v>0</v>
      </c>
      <c r="F43" s="284"/>
      <c r="G43" s="284"/>
      <c r="H43" s="284"/>
      <c r="I43" s="287" t="s">
        <v>601</v>
      </c>
      <c r="J43" s="287" t="s">
        <v>608</v>
      </c>
      <c r="K43" s="287" t="s">
        <v>613</v>
      </c>
      <c r="L43" s="287" t="s">
        <v>571</v>
      </c>
      <c r="M43" s="287" t="s">
        <v>574</v>
      </c>
      <c r="N43" s="287" t="s">
        <v>614</v>
      </c>
      <c r="O43" s="287" t="s">
        <v>650</v>
      </c>
      <c r="P43" s="287" t="s">
        <v>621</v>
      </c>
      <c r="Q43" s="288" t="s">
        <v>603</v>
      </c>
      <c r="R43" s="289">
        <f>'Imp-China|Chine -Exp1'!E226</f>
        <v>0</v>
      </c>
      <c r="S43" s="289">
        <f>'Imp-China|Chine -Exp1'!F226</f>
        <v>0</v>
      </c>
      <c r="T43" s="289">
        <f>'Imp-China|Chine -Exp1'!G226</f>
        <v>0</v>
      </c>
      <c r="U43" s="289">
        <f>'Imp-China|Chine -Exp1'!H226</f>
        <v>0</v>
      </c>
      <c r="V43" s="289">
        <f>'Imp-China|Chine -Exp1'!I226</f>
        <v>0</v>
      </c>
      <c r="W43" s="289">
        <f>'Imp-China|Chine -Exp1'!J226</f>
        <v>0</v>
      </c>
      <c r="X43" s="289">
        <f>'Imp-China|Chine -Exp1'!K226</f>
        <v>0</v>
      </c>
      <c r="Y43" s="289">
        <f>'Imp-China|Chine -Exp1'!L226</f>
        <v>0</v>
      </c>
      <c r="Z43" s="289">
        <f>'Imp-China|Chine -Exp1'!E227/1000</f>
        <v>0</v>
      </c>
      <c r="AA43" s="289">
        <f>'Imp-China|Chine -Exp1'!F227/1000</f>
        <v>0</v>
      </c>
      <c r="AB43" s="289">
        <f>'Imp-China|Chine -Exp1'!G227/1000</f>
        <v>0</v>
      </c>
      <c r="AC43" s="289">
        <f>'Imp-China|Chine -Exp1'!H227/1000</f>
        <v>0</v>
      </c>
      <c r="AD43" s="289">
        <f>'Imp-China|Chine -Exp1'!I227/1000</f>
        <v>0</v>
      </c>
      <c r="AE43" s="289">
        <f>'Imp-China|Chine -Exp1'!J227/1000</f>
        <v>0</v>
      </c>
      <c r="AF43" s="289">
        <f>'Imp-China|Chine -Exp1'!K227/1000</f>
        <v>0</v>
      </c>
      <c r="AG43" s="289">
        <f>'Imp-China|Chine -Exp1'!L227/1000</f>
        <v>0</v>
      </c>
    </row>
    <row r="44" spans="2:33" x14ac:dyDescent="0.25">
      <c r="B44" s="278">
        <f t="shared" si="16"/>
        <v>0</v>
      </c>
      <c r="C44" s="278">
        <f t="shared" si="16"/>
        <v>0</v>
      </c>
      <c r="D44" s="283" t="s">
        <v>599</v>
      </c>
      <c r="E44" s="279">
        <f t="shared" si="17"/>
        <v>0</v>
      </c>
      <c r="F44" s="284"/>
      <c r="G44" s="284"/>
      <c r="H44" s="284"/>
      <c r="I44" s="283" t="s">
        <v>601</v>
      </c>
      <c r="J44" s="283" t="s">
        <v>608</v>
      </c>
      <c r="K44" s="283" t="s">
        <v>613</v>
      </c>
      <c r="L44" s="283" t="s">
        <v>571</v>
      </c>
      <c r="M44" s="283" t="s">
        <v>574</v>
      </c>
      <c r="N44" s="283" t="s">
        <v>614</v>
      </c>
      <c r="O44" s="283" t="s">
        <v>651</v>
      </c>
      <c r="P44" s="283" t="s">
        <v>622</v>
      </c>
      <c r="Q44" s="285" t="s">
        <v>603</v>
      </c>
      <c r="R44" s="286">
        <f>'Imp-China|Chine -Exp1'!E231</f>
        <v>0</v>
      </c>
      <c r="S44" s="286">
        <f>'Imp-China|Chine -Exp1'!F231</f>
        <v>0</v>
      </c>
      <c r="T44" s="286">
        <f>'Imp-China|Chine -Exp1'!G231</f>
        <v>0</v>
      </c>
      <c r="U44" s="286">
        <f>'Imp-China|Chine -Exp1'!H231</f>
        <v>0</v>
      </c>
      <c r="V44" s="286">
        <f>'Imp-China|Chine -Exp1'!I231</f>
        <v>0</v>
      </c>
      <c r="W44" s="286">
        <f>'Imp-China|Chine -Exp1'!J231</f>
        <v>0</v>
      </c>
      <c r="X44" s="286">
        <f>'Imp-China|Chine -Exp1'!K231</f>
        <v>0</v>
      </c>
      <c r="Y44" s="286">
        <f>'Imp-China|Chine -Exp1'!L231</f>
        <v>0</v>
      </c>
      <c r="Z44" s="286">
        <f>'Imp-China|Chine -Exp1'!E232/1000</f>
        <v>0</v>
      </c>
      <c r="AA44" s="286">
        <f>'Imp-China|Chine -Exp1'!F232/1000</f>
        <v>0</v>
      </c>
      <c r="AB44" s="286">
        <f>'Imp-China|Chine -Exp1'!G232/1000</f>
        <v>0</v>
      </c>
      <c r="AC44" s="286">
        <f>'Imp-China|Chine -Exp1'!H232/1000</f>
        <v>0</v>
      </c>
      <c r="AD44" s="286">
        <f>'Imp-China|Chine -Exp1'!I232/1000</f>
        <v>0</v>
      </c>
      <c r="AE44" s="286">
        <f>'Imp-China|Chine -Exp1'!J232/1000</f>
        <v>0</v>
      </c>
      <c r="AF44" s="286">
        <f>'Imp-China|Chine -Exp1'!K232/1000</f>
        <v>0</v>
      </c>
      <c r="AG44" s="286">
        <f>'Imp-China|Chine -Exp1'!L232/1000</f>
        <v>0</v>
      </c>
    </row>
    <row r="45" spans="2:33" x14ac:dyDescent="0.25">
      <c r="B45" s="278">
        <f t="shared" si="16"/>
        <v>0</v>
      </c>
      <c r="C45" s="278">
        <f t="shared" si="16"/>
        <v>0</v>
      </c>
      <c r="D45" s="287" t="s">
        <v>599</v>
      </c>
      <c r="E45" s="279">
        <f t="shared" si="17"/>
        <v>0</v>
      </c>
      <c r="F45" s="284"/>
      <c r="G45" s="284"/>
      <c r="H45" s="284"/>
      <c r="I45" s="287" t="s">
        <v>623</v>
      </c>
      <c r="J45" s="287" t="s">
        <v>608</v>
      </c>
      <c r="K45" s="287" t="s">
        <v>613</v>
      </c>
      <c r="L45" s="287" t="s">
        <v>571</v>
      </c>
      <c r="M45" s="287" t="s">
        <v>574</v>
      </c>
      <c r="N45" s="287" t="s">
        <v>614</v>
      </c>
      <c r="O45" s="287" t="s">
        <v>646</v>
      </c>
      <c r="P45" s="287" t="s">
        <v>617</v>
      </c>
      <c r="Q45" s="288" t="s">
        <v>602</v>
      </c>
      <c r="R45" s="289">
        <f>'Imp-China|Chine -Exp 2'!E150</f>
        <v>0</v>
      </c>
      <c r="S45" s="289">
        <f>'Imp-China|Chine -Exp 2'!F150</f>
        <v>0</v>
      </c>
      <c r="T45" s="289">
        <f>'Imp-China|Chine -Exp 2'!G150</f>
        <v>0</v>
      </c>
      <c r="U45" s="289">
        <f>'Imp-China|Chine -Exp 2'!H150</f>
        <v>0</v>
      </c>
      <c r="V45" s="289">
        <f>'Imp-China|Chine -Exp 2'!I150</f>
        <v>0</v>
      </c>
      <c r="W45" s="289">
        <f>'Imp-China|Chine -Exp 2'!J150</f>
        <v>0</v>
      </c>
      <c r="X45" s="289">
        <f>'Imp-China|Chine -Exp 2'!K150</f>
        <v>0</v>
      </c>
      <c r="Y45" s="289">
        <f>'Imp-China|Chine -Exp 2'!L150</f>
        <v>0</v>
      </c>
      <c r="Z45" s="289">
        <f>'Imp-China|Chine -Exp 2'!E151/1000</f>
        <v>0</v>
      </c>
      <c r="AA45" s="289">
        <f>'Imp-China|Chine -Exp 2'!F151/1000</f>
        <v>0</v>
      </c>
      <c r="AB45" s="289">
        <f>'Imp-China|Chine -Exp 2'!G151/1000</f>
        <v>0</v>
      </c>
      <c r="AC45" s="289">
        <f>'Imp-China|Chine -Exp 2'!H151/1000</f>
        <v>0</v>
      </c>
      <c r="AD45" s="289">
        <f>'Imp-China|Chine -Exp 2'!I151/1000</f>
        <v>0</v>
      </c>
      <c r="AE45" s="289">
        <f>'Imp-China|Chine -Exp 2'!J151/1000</f>
        <v>0</v>
      </c>
      <c r="AF45" s="289">
        <f>'Imp-China|Chine -Exp 2'!K151/1000</f>
        <v>0</v>
      </c>
      <c r="AG45" s="289">
        <f>'Imp-China|Chine -Exp 2'!L151/1000</f>
        <v>0</v>
      </c>
    </row>
    <row r="46" spans="2:33" x14ac:dyDescent="0.25">
      <c r="B46" s="278">
        <f t="shared" si="16"/>
        <v>0</v>
      </c>
      <c r="C46" s="278">
        <f t="shared" si="16"/>
        <v>0</v>
      </c>
      <c r="D46" s="283" t="s">
        <v>599</v>
      </c>
      <c r="E46" s="279">
        <f t="shared" si="17"/>
        <v>0</v>
      </c>
      <c r="F46" s="284"/>
      <c r="G46" s="284"/>
      <c r="H46" s="284"/>
      <c r="I46" s="283" t="s">
        <v>623</v>
      </c>
      <c r="J46" s="283" t="s">
        <v>608</v>
      </c>
      <c r="K46" s="283" t="s">
        <v>613</v>
      </c>
      <c r="L46" s="283" t="s">
        <v>571</v>
      </c>
      <c r="M46" s="283" t="s">
        <v>574</v>
      </c>
      <c r="N46" s="283" t="s">
        <v>614</v>
      </c>
      <c r="O46" s="283" t="s">
        <v>647</v>
      </c>
      <c r="P46" s="283" t="s">
        <v>618</v>
      </c>
      <c r="Q46" s="285" t="s">
        <v>602</v>
      </c>
      <c r="R46" s="286">
        <f>'Imp-China|Chine -Exp 2'!E155</f>
        <v>0</v>
      </c>
      <c r="S46" s="286">
        <f>'Imp-China|Chine -Exp 2'!F155</f>
        <v>0</v>
      </c>
      <c r="T46" s="286">
        <f>'Imp-China|Chine -Exp 2'!G155</f>
        <v>0</v>
      </c>
      <c r="U46" s="286">
        <f>'Imp-China|Chine -Exp 2'!H155</f>
        <v>0</v>
      </c>
      <c r="V46" s="286">
        <f>'Imp-China|Chine -Exp 2'!I155</f>
        <v>0</v>
      </c>
      <c r="W46" s="286">
        <f>'Imp-China|Chine -Exp 2'!J155</f>
        <v>0</v>
      </c>
      <c r="X46" s="286">
        <f>'Imp-China|Chine -Exp 2'!K155</f>
        <v>0</v>
      </c>
      <c r="Y46" s="286">
        <f>'Imp-China|Chine -Exp 2'!L155</f>
        <v>0</v>
      </c>
      <c r="Z46" s="286">
        <f>'Imp-China|Chine -Exp 2'!E156/1000</f>
        <v>0</v>
      </c>
      <c r="AA46" s="286">
        <f>'Imp-China|Chine -Exp 2'!F156/1000</f>
        <v>0</v>
      </c>
      <c r="AB46" s="286">
        <f>'Imp-China|Chine -Exp 2'!G156/1000</f>
        <v>0</v>
      </c>
      <c r="AC46" s="286">
        <f>'Imp-China|Chine -Exp 2'!H156/1000</f>
        <v>0</v>
      </c>
      <c r="AD46" s="286">
        <f>'Imp-China|Chine -Exp 2'!I156/1000</f>
        <v>0</v>
      </c>
      <c r="AE46" s="286">
        <f>'Imp-China|Chine -Exp 2'!J156/1000</f>
        <v>0</v>
      </c>
      <c r="AF46" s="286">
        <f>'Imp-China|Chine -Exp 2'!K156/1000</f>
        <v>0</v>
      </c>
      <c r="AG46" s="286">
        <f>'Imp-China|Chine -Exp 2'!L156/1000</f>
        <v>0</v>
      </c>
    </row>
    <row r="47" spans="2:33" x14ac:dyDescent="0.25">
      <c r="B47" s="278">
        <f t="shared" si="16"/>
        <v>0</v>
      </c>
      <c r="C47" s="278">
        <f t="shared" si="16"/>
        <v>0</v>
      </c>
      <c r="D47" s="287" t="s">
        <v>599</v>
      </c>
      <c r="E47" s="279">
        <f t="shared" si="17"/>
        <v>0</v>
      </c>
      <c r="F47" s="284"/>
      <c r="G47" s="284"/>
      <c r="H47" s="284"/>
      <c r="I47" s="287" t="s">
        <v>623</v>
      </c>
      <c r="J47" s="287" t="s">
        <v>608</v>
      </c>
      <c r="K47" s="287" t="s">
        <v>613</v>
      </c>
      <c r="L47" s="287" t="s">
        <v>571</v>
      </c>
      <c r="M47" s="287" t="s">
        <v>574</v>
      </c>
      <c r="N47" s="287" t="s">
        <v>614</v>
      </c>
      <c r="O47" s="287" t="s">
        <v>648</v>
      </c>
      <c r="P47" s="287" t="s">
        <v>619</v>
      </c>
      <c r="Q47" s="288" t="s">
        <v>602</v>
      </c>
      <c r="R47" s="289">
        <f>'Imp-China|Chine -Exp 2'!E160</f>
        <v>0</v>
      </c>
      <c r="S47" s="289">
        <f>'Imp-China|Chine -Exp 2'!F160</f>
        <v>0</v>
      </c>
      <c r="T47" s="289">
        <f>'Imp-China|Chine -Exp 2'!G160</f>
        <v>0</v>
      </c>
      <c r="U47" s="289">
        <f>'Imp-China|Chine -Exp 2'!H160</f>
        <v>0</v>
      </c>
      <c r="V47" s="289">
        <f>'Imp-China|Chine -Exp 2'!I160</f>
        <v>0</v>
      </c>
      <c r="W47" s="289">
        <f>'Imp-China|Chine -Exp 2'!J160</f>
        <v>0</v>
      </c>
      <c r="X47" s="289">
        <f>'Imp-China|Chine -Exp 2'!K160</f>
        <v>0</v>
      </c>
      <c r="Y47" s="289">
        <f>'Imp-China|Chine -Exp 2'!L160</f>
        <v>0</v>
      </c>
      <c r="Z47" s="289">
        <f>'Imp-China|Chine -Exp 2'!E161/1000</f>
        <v>0</v>
      </c>
      <c r="AA47" s="289">
        <f>'Imp-China|Chine -Exp 2'!F161/1000</f>
        <v>0</v>
      </c>
      <c r="AB47" s="289">
        <f>'Imp-China|Chine -Exp 2'!G161/1000</f>
        <v>0</v>
      </c>
      <c r="AC47" s="289">
        <f>'Imp-China|Chine -Exp 2'!H161/1000</f>
        <v>0</v>
      </c>
      <c r="AD47" s="289">
        <f>'Imp-China|Chine -Exp 2'!I161/1000</f>
        <v>0</v>
      </c>
      <c r="AE47" s="289">
        <f>'Imp-China|Chine -Exp 2'!J161/1000</f>
        <v>0</v>
      </c>
      <c r="AF47" s="289">
        <f>'Imp-China|Chine -Exp 2'!K161/1000</f>
        <v>0</v>
      </c>
      <c r="AG47" s="289">
        <f>'Imp-China|Chine -Exp 2'!L161/1000</f>
        <v>0</v>
      </c>
    </row>
    <row r="48" spans="2:33" x14ac:dyDescent="0.25">
      <c r="B48" s="278">
        <f t="shared" si="16"/>
        <v>0</v>
      </c>
      <c r="C48" s="278">
        <f t="shared" si="16"/>
        <v>0</v>
      </c>
      <c r="D48" s="283" t="s">
        <v>599</v>
      </c>
      <c r="E48" s="279">
        <f t="shared" si="17"/>
        <v>0</v>
      </c>
      <c r="F48" s="284"/>
      <c r="G48" s="284"/>
      <c r="H48" s="284"/>
      <c r="I48" s="283" t="s">
        <v>623</v>
      </c>
      <c r="J48" s="283" t="s">
        <v>608</v>
      </c>
      <c r="K48" s="283" t="s">
        <v>613</v>
      </c>
      <c r="L48" s="283" t="s">
        <v>571</v>
      </c>
      <c r="M48" s="283" t="s">
        <v>574</v>
      </c>
      <c r="N48" s="283" t="s">
        <v>614</v>
      </c>
      <c r="O48" s="283" t="s">
        <v>649</v>
      </c>
      <c r="P48" s="283" t="s">
        <v>620</v>
      </c>
      <c r="Q48" s="285" t="s">
        <v>602</v>
      </c>
      <c r="R48" s="286">
        <f>'Imp-China|Chine -Exp 2'!E165</f>
        <v>0</v>
      </c>
      <c r="S48" s="286">
        <f>'Imp-China|Chine -Exp 2'!F165</f>
        <v>0</v>
      </c>
      <c r="T48" s="286">
        <f>'Imp-China|Chine -Exp 2'!G165</f>
        <v>0</v>
      </c>
      <c r="U48" s="286">
        <f>'Imp-China|Chine -Exp 2'!H165</f>
        <v>0</v>
      </c>
      <c r="V48" s="286">
        <f>'Imp-China|Chine -Exp 2'!I165</f>
        <v>0</v>
      </c>
      <c r="W48" s="286">
        <f>'Imp-China|Chine -Exp 2'!J165</f>
        <v>0</v>
      </c>
      <c r="X48" s="286">
        <f>'Imp-China|Chine -Exp 2'!K165</f>
        <v>0</v>
      </c>
      <c r="Y48" s="286">
        <f>'Imp-China|Chine -Exp 2'!L165</f>
        <v>0</v>
      </c>
      <c r="Z48" s="286">
        <f>'Imp-China|Chine -Exp 2'!E166/1000</f>
        <v>0</v>
      </c>
      <c r="AA48" s="286">
        <f>'Imp-China|Chine -Exp 2'!F166/1000</f>
        <v>0</v>
      </c>
      <c r="AB48" s="286">
        <f>'Imp-China|Chine -Exp 2'!G166/1000</f>
        <v>0</v>
      </c>
      <c r="AC48" s="286">
        <f>'Imp-China|Chine -Exp 2'!H166/1000</f>
        <v>0</v>
      </c>
      <c r="AD48" s="286">
        <f>'Imp-China|Chine -Exp 2'!I166/1000</f>
        <v>0</v>
      </c>
      <c r="AE48" s="286">
        <f>'Imp-China|Chine -Exp 2'!J166/1000</f>
        <v>0</v>
      </c>
      <c r="AF48" s="286">
        <f>'Imp-China|Chine -Exp 2'!K166/1000</f>
        <v>0</v>
      </c>
      <c r="AG48" s="286">
        <f>'Imp-China|Chine -Exp 2'!L166/1000</f>
        <v>0</v>
      </c>
    </row>
    <row r="49" spans="2:33" x14ac:dyDescent="0.25">
      <c r="B49" s="278">
        <f t="shared" si="16"/>
        <v>0</v>
      </c>
      <c r="C49" s="278">
        <f t="shared" si="16"/>
        <v>0</v>
      </c>
      <c r="D49" s="287" t="s">
        <v>599</v>
      </c>
      <c r="E49" s="279">
        <f t="shared" si="17"/>
        <v>0</v>
      </c>
      <c r="F49" s="284"/>
      <c r="G49" s="284"/>
      <c r="H49" s="284"/>
      <c r="I49" s="287" t="s">
        <v>623</v>
      </c>
      <c r="J49" s="287" t="s">
        <v>608</v>
      </c>
      <c r="K49" s="287" t="s">
        <v>613</v>
      </c>
      <c r="L49" s="287" t="s">
        <v>571</v>
      </c>
      <c r="M49" s="287" t="s">
        <v>574</v>
      </c>
      <c r="N49" s="287" t="s">
        <v>614</v>
      </c>
      <c r="O49" s="287" t="s">
        <v>650</v>
      </c>
      <c r="P49" s="287" t="s">
        <v>621</v>
      </c>
      <c r="Q49" s="288" t="s">
        <v>602</v>
      </c>
      <c r="R49" s="289">
        <f>'Imp-China|Chine -Exp 2'!E170</f>
        <v>0</v>
      </c>
      <c r="S49" s="289">
        <f>'Imp-China|Chine -Exp 2'!F170</f>
        <v>0</v>
      </c>
      <c r="T49" s="289">
        <f>'Imp-China|Chine -Exp 2'!G170</f>
        <v>0</v>
      </c>
      <c r="U49" s="289">
        <f>'Imp-China|Chine -Exp 2'!H170</f>
        <v>0</v>
      </c>
      <c r="V49" s="289">
        <f>'Imp-China|Chine -Exp 2'!I170</f>
        <v>0</v>
      </c>
      <c r="W49" s="289">
        <f>'Imp-China|Chine -Exp 2'!J170</f>
        <v>0</v>
      </c>
      <c r="X49" s="289">
        <f>'Imp-China|Chine -Exp 2'!K170</f>
        <v>0</v>
      </c>
      <c r="Y49" s="289">
        <f>'Imp-China|Chine -Exp 2'!L170</f>
        <v>0</v>
      </c>
      <c r="Z49" s="289">
        <f>'Imp-China|Chine -Exp 2'!E171/1000</f>
        <v>0</v>
      </c>
      <c r="AA49" s="289">
        <f>'Imp-China|Chine -Exp 2'!F171/1000</f>
        <v>0</v>
      </c>
      <c r="AB49" s="289">
        <f>'Imp-China|Chine -Exp 2'!G171/1000</f>
        <v>0</v>
      </c>
      <c r="AC49" s="289">
        <f>'Imp-China|Chine -Exp 2'!H171/1000</f>
        <v>0</v>
      </c>
      <c r="AD49" s="289">
        <f>'Imp-China|Chine -Exp 2'!I171/1000</f>
        <v>0</v>
      </c>
      <c r="AE49" s="289">
        <f>'Imp-China|Chine -Exp 2'!J171/1000</f>
        <v>0</v>
      </c>
      <c r="AF49" s="289">
        <f>'Imp-China|Chine -Exp 2'!K171/1000</f>
        <v>0</v>
      </c>
      <c r="AG49" s="289">
        <f>'Imp-China|Chine -Exp 2'!L171/1000</f>
        <v>0</v>
      </c>
    </row>
    <row r="50" spans="2:33" x14ac:dyDescent="0.25">
      <c r="B50" s="278">
        <f t="shared" si="16"/>
        <v>0</v>
      </c>
      <c r="C50" s="278">
        <f t="shared" si="16"/>
        <v>0</v>
      </c>
      <c r="D50" s="283" t="s">
        <v>599</v>
      </c>
      <c r="E50" s="279">
        <f t="shared" si="17"/>
        <v>0</v>
      </c>
      <c r="F50" s="284"/>
      <c r="G50" s="284"/>
      <c r="H50" s="284"/>
      <c r="I50" s="283" t="s">
        <v>623</v>
      </c>
      <c r="J50" s="283" t="s">
        <v>608</v>
      </c>
      <c r="K50" s="283" t="s">
        <v>613</v>
      </c>
      <c r="L50" s="283" t="s">
        <v>571</v>
      </c>
      <c r="M50" s="283" t="s">
        <v>574</v>
      </c>
      <c r="N50" s="283" t="s">
        <v>614</v>
      </c>
      <c r="O50" s="283" t="s">
        <v>651</v>
      </c>
      <c r="P50" s="283" t="s">
        <v>622</v>
      </c>
      <c r="Q50" s="285" t="s">
        <v>602</v>
      </c>
      <c r="R50" s="286">
        <f>'Imp-China|Chine -Exp 2'!E175</f>
        <v>0</v>
      </c>
      <c r="S50" s="286">
        <f>'Imp-China|Chine -Exp 2'!F175</f>
        <v>0</v>
      </c>
      <c r="T50" s="286">
        <f>'Imp-China|Chine -Exp 2'!G175</f>
        <v>0</v>
      </c>
      <c r="U50" s="286">
        <f>'Imp-China|Chine -Exp 2'!H175</f>
        <v>0</v>
      </c>
      <c r="V50" s="286">
        <f>'Imp-China|Chine -Exp 2'!I175</f>
        <v>0</v>
      </c>
      <c r="W50" s="286">
        <f>'Imp-China|Chine -Exp 2'!J175</f>
        <v>0</v>
      </c>
      <c r="X50" s="286">
        <f>'Imp-China|Chine -Exp 2'!K175</f>
        <v>0</v>
      </c>
      <c r="Y50" s="286">
        <f>'Imp-China|Chine -Exp 2'!L175</f>
        <v>0</v>
      </c>
      <c r="Z50" s="286">
        <f>'Imp-China|Chine -Exp 2'!E176/1000</f>
        <v>0</v>
      </c>
      <c r="AA50" s="286">
        <f>'Imp-China|Chine -Exp 2'!F176/1000</f>
        <v>0</v>
      </c>
      <c r="AB50" s="286">
        <f>'Imp-China|Chine -Exp 2'!G176/1000</f>
        <v>0</v>
      </c>
      <c r="AC50" s="286">
        <f>'Imp-China|Chine -Exp 2'!H176/1000</f>
        <v>0</v>
      </c>
      <c r="AD50" s="286">
        <f>'Imp-China|Chine -Exp 2'!I176/1000</f>
        <v>0</v>
      </c>
      <c r="AE50" s="286">
        <f>'Imp-China|Chine -Exp 2'!J176/1000</f>
        <v>0</v>
      </c>
      <c r="AF50" s="286">
        <f>'Imp-China|Chine -Exp 2'!K176/1000</f>
        <v>0</v>
      </c>
      <c r="AG50" s="286">
        <f>'Imp-China|Chine -Exp 2'!L176/1000</f>
        <v>0</v>
      </c>
    </row>
    <row r="51" spans="2:33" x14ac:dyDescent="0.25">
      <c r="B51" s="278">
        <f t="shared" si="16"/>
        <v>0</v>
      </c>
      <c r="C51" s="278">
        <f t="shared" si="16"/>
        <v>0</v>
      </c>
      <c r="D51" s="287" t="s">
        <v>599</v>
      </c>
      <c r="E51" s="279">
        <f t="shared" si="17"/>
        <v>0</v>
      </c>
      <c r="F51" s="284"/>
      <c r="G51" s="284"/>
      <c r="H51" s="284"/>
      <c r="I51" s="287" t="s">
        <v>623</v>
      </c>
      <c r="J51" s="287" t="s">
        <v>608</v>
      </c>
      <c r="K51" s="287" t="s">
        <v>613</v>
      </c>
      <c r="L51" s="287" t="s">
        <v>571</v>
      </c>
      <c r="M51" s="287" t="s">
        <v>574</v>
      </c>
      <c r="N51" s="287" t="s">
        <v>614</v>
      </c>
      <c r="O51" s="287" t="s">
        <v>646</v>
      </c>
      <c r="P51" s="287" t="s">
        <v>617</v>
      </c>
      <c r="Q51" s="288" t="s">
        <v>603</v>
      </c>
      <c r="R51" s="289">
        <f>'Imp-China|Chine -Exp 2'!E206</f>
        <v>0</v>
      </c>
      <c r="S51" s="289">
        <f>'Imp-China|Chine -Exp 2'!F206</f>
        <v>0</v>
      </c>
      <c r="T51" s="289">
        <f>'Imp-China|Chine -Exp 2'!G206</f>
        <v>0</v>
      </c>
      <c r="U51" s="289">
        <f>'Imp-China|Chine -Exp 2'!H206</f>
        <v>0</v>
      </c>
      <c r="V51" s="289">
        <f>'Imp-China|Chine -Exp 2'!I206</f>
        <v>0</v>
      </c>
      <c r="W51" s="289">
        <f>'Imp-China|Chine -Exp 2'!J206</f>
        <v>0</v>
      </c>
      <c r="X51" s="289">
        <f>'Imp-China|Chine -Exp 2'!K206</f>
        <v>0</v>
      </c>
      <c r="Y51" s="289">
        <f>'Imp-China|Chine -Exp 2'!L206</f>
        <v>0</v>
      </c>
      <c r="Z51" s="289">
        <f>'Imp-China|Chine -Exp 2'!E207/1000</f>
        <v>0</v>
      </c>
      <c r="AA51" s="289">
        <f>'Imp-China|Chine -Exp 2'!F207/1000</f>
        <v>0</v>
      </c>
      <c r="AB51" s="289">
        <f>'Imp-China|Chine -Exp 2'!G207/1000</f>
        <v>0</v>
      </c>
      <c r="AC51" s="289">
        <f>'Imp-China|Chine -Exp 2'!H207/1000</f>
        <v>0</v>
      </c>
      <c r="AD51" s="289">
        <f>'Imp-China|Chine -Exp 2'!I207/1000</f>
        <v>0</v>
      </c>
      <c r="AE51" s="289">
        <f>'Imp-China|Chine -Exp 2'!J207/1000</f>
        <v>0</v>
      </c>
      <c r="AF51" s="289">
        <f>'Imp-China|Chine -Exp 2'!K207/1000</f>
        <v>0</v>
      </c>
      <c r="AG51" s="289">
        <f>'Imp-China|Chine -Exp 2'!L207/1000</f>
        <v>0</v>
      </c>
    </row>
    <row r="52" spans="2:33" x14ac:dyDescent="0.25">
      <c r="B52" s="278">
        <f t="shared" si="16"/>
        <v>0</v>
      </c>
      <c r="C52" s="278">
        <f t="shared" si="16"/>
        <v>0</v>
      </c>
      <c r="D52" s="283" t="s">
        <v>599</v>
      </c>
      <c r="E52" s="279">
        <f t="shared" si="17"/>
        <v>0</v>
      </c>
      <c r="F52" s="284"/>
      <c r="G52" s="284"/>
      <c r="H52" s="284"/>
      <c r="I52" s="283" t="s">
        <v>623</v>
      </c>
      <c r="J52" s="283" t="s">
        <v>608</v>
      </c>
      <c r="K52" s="283" t="s">
        <v>613</v>
      </c>
      <c r="L52" s="283" t="s">
        <v>571</v>
      </c>
      <c r="M52" s="283" t="s">
        <v>574</v>
      </c>
      <c r="N52" s="283" t="s">
        <v>614</v>
      </c>
      <c r="O52" s="283" t="s">
        <v>647</v>
      </c>
      <c r="P52" s="283" t="s">
        <v>618</v>
      </c>
      <c r="Q52" s="285" t="s">
        <v>603</v>
      </c>
      <c r="R52" s="286">
        <f>'Imp-China|Chine -Exp 2'!E211</f>
        <v>0</v>
      </c>
      <c r="S52" s="286">
        <f>'Imp-China|Chine -Exp 2'!F211</f>
        <v>0</v>
      </c>
      <c r="T52" s="286">
        <f>'Imp-China|Chine -Exp 2'!G211</f>
        <v>0</v>
      </c>
      <c r="U52" s="286">
        <f>'Imp-China|Chine -Exp 2'!H211</f>
        <v>0</v>
      </c>
      <c r="V52" s="286">
        <f>'Imp-China|Chine -Exp 2'!I211</f>
        <v>0</v>
      </c>
      <c r="W52" s="286">
        <f>'Imp-China|Chine -Exp 2'!J211</f>
        <v>0</v>
      </c>
      <c r="X52" s="286">
        <f>'Imp-China|Chine -Exp 2'!K211</f>
        <v>0</v>
      </c>
      <c r="Y52" s="286">
        <f>'Imp-China|Chine -Exp 2'!L211</f>
        <v>0</v>
      </c>
      <c r="Z52" s="286">
        <f>'Imp-China|Chine -Exp 2'!E212/1000</f>
        <v>0</v>
      </c>
      <c r="AA52" s="286">
        <f>'Imp-China|Chine -Exp 2'!F212/1000</f>
        <v>0</v>
      </c>
      <c r="AB52" s="286">
        <f>'Imp-China|Chine -Exp 2'!G212/1000</f>
        <v>0</v>
      </c>
      <c r="AC52" s="286">
        <f>'Imp-China|Chine -Exp 2'!H212/1000</f>
        <v>0</v>
      </c>
      <c r="AD52" s="286">
        <f>'Imp-China|Chine -Exp 2'!I212/1000</f>
        <v>0</v>
      </c>
      <c r="AE52" s="286">
        <f>'Imp-China|Chine -Exp 2'!J212/1000</f>
        <v>0</v>
      </c>
      <c r="AF52" s="286">
        <f>'Imp-China|Chine -Exp 2'!K212/1000</f>
        <v>0</v>
      </c>
      <c r="AG52" s="286">
        <f>'Imp-China|Chine -Exp 2'!L212/1000</f>
        <v>0</v>
      </c>
    </row>
    <row r="53" spans="2:33" x14ac:dyDescent="0.25">
      <c r="B53" s="278">
        <f t="shared" si="16"/>
        <v>0</v>
      </c>
      <c r="C53" s="278">
        <f t="shared" si="16"/>
        <v>0</v>
      </c>
      <c r="D53" s="287" t="s">
        <v>599</v>
      </c>
      <c r="E53" s="279">
        <f t="shared" si="17"/>
        <v>0</v>
      </c>
      <c r="F53" s="284"/>
      <c r="G53" s="284"/>
      <c r="H53" s="284"/>
      <c r="I53" s="287" t="s">
        <v>623</v>
      </c>
      <c r="J53" s="287" t="s">
        <v>608</v>
      </c>
      <c r="K53" s="287" t="s">
        <v>613</v>
      </c>
      <c r="L53" s="287" t="s">
        <v>571</v>
      </c>
      <c r="M53" s="287" t="s">
        <v>574</v>
      </c>
      <c r="N53" s="287" t="s">
        <v>614</v>
      </c>
      <c r="O53" s="287" t="s">
        <v>648</v>
      </c>
      <c r="P53" s="287" t="s">
        <v>619</v>
      </c>
      <c r="Q53" s="288" t="s">
        <v>603</v>
      </c>
      <c r="R53" s="289">
        <f>'Imp-China|Chine -Exp 2'!E216</f>
        <v>0</v>
      </c>
      <c r="S53" s="289">
        <f>'Imp-China|Chine -Exp 2'!F216</f>
        <v>0</v>
      </c>
      <c r="T53" s="289">
        <f>'Imp-China|Chine -Exp 2'!G216</f>
        <v>0</v>
      </c>
      <c r="U53" s="289">
        <f>'Imp-China|Chine -Exp 2'!H216</f>
        <v>0</v>
      </c>
      <c r="V53" s="289">
        <f>'Imp-China|Chine -Exp 2'!I216</f>
        <v>0</v>
      </c>
      <c r="W53" s="289">
        <f>'Imp-China|Chine -Exp 2'!J216</f>
        <v>0</v>
      </c>
      <c r="X53" s="289">
        <f>'Imp-China|Chine -Exp 2'!K216</f>
        <v>0</v>
      </c>
      <c r="Y53" s="289">
        <f>'Imp-China|Chine -Exp 2'!L216</f>
        <v>0</v>
      </c>
      <c r="Z53" s="289">
        <f>'Imp-China|Chine -Exp 2'!E217/1000</f>
        <v>0</v>
      </c>
      <c r="AA53" s="289">
        <f>'Imp-China|Chine -Exp 2'!F217/1000</f>
        <v>0</v>
      </c>
      <c r="AB53" s="289">
        <f>'Imp-China|Chine -Exp 2'!G217/1000</f>
        <v>0</v>
      </c>
      <c r="AC53" s="289">
        <f>'Imp-China|Chine -Exp 2'!H217/1000</f>
        <v>0</v>
      </c>
      <c r="AD53" s="289">
        <f>'Imp-China|Chine -Exp 2'!I217/1000</f>
        <v>0</v>
      </c>
      <c r="AE53" s="289">
        <f>'Imp-China|Chine -Exp 2'!J217/1000</f>
        <v>0</v>
      </c>
      <c r="AF53" s="289">
        <f>'Imp-China|Chine -Exp 2'!K217/1000</f>
        <v>0</v>
      </c>
      <c r="AG53" s="289">
        <f>'Imp-China|Chine -Exp 2'!L217/1000</f>
        <v>0</v>
      </c>
    </row>
    <row r="54" spans="2:33" x14ac:dyDescent="0.25">
      <c r="B54" s="278">
        <f t="shared" si="16"/>
        <v>0</v>
      </c>
      <c r="C54" s="278">
        <f t="shared" si="16"/>
        <v>0</v>
      </c>
      <c r="D54" s="283" t="s">
        <v>599</v>
      </c>
      <c r="E54" s="279">
        <f t="shared" si="17"/>
        <v>0</v>
      </c>
      <c r="F54" s="284"/>
      <c r="G54" s="284"/>
      <c r="H54" s="284"/>
      <c r="I54" s="283" t="s">
        <v>623</v>
      </c>
      <c r="J54" s="283" t="s">
        <v>608</v>
      </c>
      <c r="K54" s="283" t="s">
        <v>613</v>
      </c>
      <c r="L54" s="283" t="s">
        <v>571</v>
      </c>
      <c r="M54" s="283" t="s">
        <v>574</v>
      </c>
      <c r="N54" s="283" t="s">
        <v>614</v>
      </c>
      <c r="O54" s="283" t="s">
        <v>649</v>
      </c>
      <c r="P54" s="283" t="s">
        <v>620</v>
      </c>
      <c r="Q54" s="285" t="s">
        <v>603</v>
      </c>
      <c r="R54" s="286">
        <f>'Imp-China|Chine -Exp 2'!E221</f>
        <v>0</v>
      </c>
      <c r="S54" s="286">
        <f>'Imp-China|Chine -Exp 2'!F221</f>
        <v>0</v>
      </c>
      <c r="T54" s="286">
        <f>'Imp-China|Chine -Exp 2'!G221</f>
        <v>0</v>
      </c>
      <c r="U54" s="286">
        <f>'Imp-China|Chine -Exp 2'!H221</f>
        <v>0</v>
      </c>
      <c r="V54" s="286">
        <f>'Imp-China|Chine -Exp 2'!I221</f>
        <v>0</v>
      </c>
      <c r="W54" s="286">
        <f>'Imp-China|Chine -Exp 2'!J221</f>
        <v>0</v>
      </c>
      <c r="X54" s="286">
        <f>'Imp-China|Chine -Exp 2'!K221</f>
        <v>0</v>
      </c>
      <c r="Y54" s="286">
        <f>'Imp-China|Chine -Exp 2'!L221</f>
        <v>0</v>
      </c>
      <c r="Z54" s="286">
        <f>'Imp-China|Chine -Exp 2'!E222/1000</f>
        <v>0</v>
      </c>
      <c r="AA54" s="286">
        <f>'Imp-China|Chine -Exp 2'!F222/1000</f>
        <v>0</v>
      </c>
      <c r="AB54" s="286">
        <f>'Imp-China|Chine -Exp 2'!G222/1000</f>
        <v>0</v>
      </c>
      <c r="AC54" s="286">
        <f>'Imp-China|Chine -Exp 2'!H222/1000</f>
        <v>0</v>
      </c>
      <c r="AD54" s="286">
        <f>'Imp-China|Chine -Exp 2'!I222/1000</f>
        <v>0</v>
      </c>
      <c r="AE54" s="286">
        <f>'Imp-China|Chine -Exp 2'!J222/1000</f>
        <v>0</v>
      </c>
      <c r="AF54" s="286">
        <f>'Imp-China|Chine -Exp 2'!K222/1000</f>
        <v>0</v>
      </c>
      <c r="AG54" s="286">
        <f>'Imp-China|Chine -Exp 2'!L222/1000</f>
        <v>0</v>
      </c>
    </row>
    <row r="55" spans="2:33" x14ac:dyDescent="0.25">
      <c r="B55" s="278">
        <f t="shared" si="16"/>
        <v>0</v>
      </c>
      <c r="C55" s="278">
        <f t="shared" si="16"/>
        <v>0</v>
      </c>
      <c r="D55" s="287" t="s">
        <v>599</v>
      </c>
      <c r="E55" s="279">
        <f t="shared" si="17"/>
        <v>0</v>
      </c>
      <c r="F55" s="284"/>
      <c r="G55" s="284"/>
      <c r="H55" s="284"/>
      <c r="I55" s="287" t="s">
        <v>623</v>
      </c>
      <c r="J55" s="287" t="s">
        <v>608</v>
      </c>
      <c r="K55" s="287" t="s">
        <v>613</v>
      </c>
      <c r="L55" s="287" t="s">
        <v>571</v>
      </c>
      <c r="M55" s="287" t="s">
        <v>574</v>
      </c>
      <c r="N55" s="287" t="s">
        <v>614</v>
      </c>
      <c r="O55" s="287" t="s">
        <v>650</v>
      </c>
      <c r="P55" s="287" t="s">
        <v>621</v>
      </c>
      <c r="Q55" s="288" t="s">
        <v>603</v>
      </c>
      <c r="R55" s="289">
        <f>'Imp-China|Chine -Exp 2'!E226</f>
        <v>0</v>
      </c>
      <c r="S55" s="289">
        <f>'Imp-China|Chine -Exp 2'!F226</f>
        <v>0</v>
      </c>
      <c r="T55" s="289">
        <f>'Imp-China|Chine -Exp 2'!G226</f>
        <v>0</v>
      </c>
      <c r="U55" s="289">
        <f>'Imp-China|Chine -Exp 2'!H226</f>
        <v>0</v>
      </c>
      <c r="V55" s="289">
        <f>'Imp-China|Chine -Exp 2'!I226</f>
        <v>0</v>
      </c>
      <c r="W55" s="289">
        <f>'Imp-China|Chine -Exp 2'!J226</f>
        <v>0</v>
      </c>
      <c r="X55" s="289">
        <f>'Imp-China|Chine -Exp 2'!K226</f>
        <v>0</v>
      </c>
      <c r="Y55" s="289">
        <f>'Imp-China|Chine -Exp 2'!L226</f>
        <v>0</v>
      </c>
      <c r="Z55" s="289">
        <f>'Imp-China|Chine -Exp 2'!E227/1000</f>
        <v>0</v>
      </c>
      <c r="AA55" s="289">
        <f>'Imp-China|Chine -Exp 2'!F227/1000</f>
        <v>0</v>
      </c>
      <c r="AB55" s="289">
        <f>'Imp-China|Chine -Exp 2'!G227/1000</f>
        <v>0</v>
      </c>
      <c r="AC55" s="289">
        <f>'Imp-China|Chine -Exp 2'!H227/1000</f>
        <v>0</v>
      </c>
      <c r="AD55" s="289">
        <f>'Imp-China|Chine -Exp 2'!I227/1000</f>
        <v>0</v>
      </c>
      <c r="AE55" s="289">
        <f>'Imp-China|Chine -Exp 2'!J227/1000</f>
        <v>0</v>
      </c>
      <c r="AF55" s="289">
        <f>'Imp-China|Chine -Exp 2'!K227/1000</f>
        <v>0</v>
      </c>
      <c r="AG55" s="289">
        <f>'Imp-China|Chine -Exp 2'!L227/1000</f>
        <v>0</v>
      </c>
    </row>
    <row r="56" spans="2:33" x14ac:dyDescent="0.25">
      <c r="B56" s="278">
        <f t="shared" si="16"/>
        <v>0</v>
      </c>
      <c r="C56" s="278">
        <f t="shared" si="16"/>
        <v>0</v>
      </c>
      <c r="D56" s="283" t="s">
        <v>599</v>
      </c>
      <c r="E56" s="279">
        <f t="shared" si="17"/>
        <v>0</v>
      </c>
      <c r="F56" s="284"/>
      <c r="G56" s="284"/>
      <c r="H56" s="284"/>
      <c r="I56" s="283" t="s">
        <v>623</v>
      </c>
      <c r="J56" s="283" t="s">
        <v>608</v>
      </c>
      <c r="K56" s="283" t="s">
        <v>613</v>
      </c>
      <c r="L56" s="283" t="s">
        <v>571</v>
      </c>
      <c r="M56" s="283" t="s">
        <v>574</v>
      </c>
      <c r="N56" s="283" t="s">
        <v>614</v>
      </c>
      <c r="O56" s="283" t="s">
        <v>651</v>
      </c>
      <c r="P56" s="283" t="s">
        <v>622</v>
      </c>
      <c r="Q56" s="285" t="s">
        <v>603</v>
      </c>
      <c r="R56" s="286">
        <f>'Imp-China|Chine -Exp 2'!E231</f>
        <v>0</v>
      </c>
      <c r="S56" s="286">
        <f>'Imp-China|Chine -Exp 2'!F231</f>
        <v>0</v>
      </c>
      <c r="T56" s="286">
        <f>'Imp-China|Chine -Exp 2'!G231</f>
        <v>0</v>
      </c>
      <c r="U56" s="286">
        <f>'Imp-China|Chine -Exp 2'!H231</f>
        <v>0</v>
      </c>
      <c r="V56" s="286">
        <f>'Imp-China|Chine -Exp 2'!I231</f>
        <v>0</v>
      </c>
      <c r="W56" s="286">
        <f>'Imp-China|Chine -Exp 2'!J231</f>
        <v>0</v>
      </c>
      <c r="X56" s="286">
        <f>'Imp-China|Chine -Exp 2'!K231</f>
        <v>0</v>
      </c>
      <c r="Y56" s="286">
        <f>'Imp-China|Chine -Exp 2'!L231</f>
        <v>0</v>
      </c>
      <c r="Z56" s="286">
        <f>'Imp-China|Chine -Exp 2'!E232/1000</f>
        <v>0</v>
      </c>
      <c r="AA56" s="286">
        <f>'Imp-China|Chine -Exp 2'!F232/1000</f>
        <v>0</v>
      </c>
      <c r="AB56" s="286">
        <f>'Imp-China|Chine -Exp 2'!G232/1000</f>
        <v>0</v>
      </c>
      <c r="AC56" s="286">
        <f>'Imp-China|Chine -Exp 2'!H232/1000</f>
        <v>0</v>
      </c>
      <c r="AD56" s="286">
        <f>'Imp-China|Chine -Exp 2'!I232/1000</f>
        <v>0</v>
      </c>
      <c r="AE56" s="286">
        <f>'Imp-China|Chine -Exp 2'!J232/1000</f>
        <v>0</v>
      </c>
      <c r="AF56" s="286">
        <f>'Imp-China|Chine -Exp 2'!K232/1000</f>
        <v>0</v>
      </c>
      <c r="AG56" s="286">
        <f>'Imp-China|Chine -Exp 2'!L232/1000</f>
        <v>0</v>
      </c>
    </row>
    <row r="57" spans="2:33" x14ac:dyDescent="0.25">
      <c r="B57" s="278">
        <f t="shared" si="16"/>
        <v>0</v>
      </c>
      <c r="C57" s="278">
        <f t="shared" si="16"/>
        <v>0</v>
      </c>
      <c r="D57" s="287" t="s">
        <v>599</v>
      </c>
      <c r="E57" s="279">
        <f t="shared" si="17"/>
        <v>0</v>
      </c>
      <c r="F57" s="284"/>
      <c r="G57" s="284"/>
      <c r="H57" s="284"/>
      <c r="I57" s="287" t="s">
        <v>624</v>
      </c>
      <c r="J57" s="287" t="s">
        <v>608</v>
      </c>
      <c r="K57" s="287" t="s">
        <v>613</v>
      </c>
      <c r="L57" s="287" t="s">
        <v>571</v>
      </c>
      <c r="M57" s="287" t="s">
        <v>574</v>
      </c>
      <c r="N57" s="287" t="s">
        <v>614</v>
      </c>
      <c r="O57" s="287" t="s">
        <v>646</v>
      </c>
      <c r="P57" s="287" t="s">
        <v>617</v>
      </c>
      <c r="Q57" s="288" t="s">
        <v>602</v>
      </c>
      <c r="R57" s="289">
        <f>'Imp-China|Chine -Exp 3'!E150</f>
        <v>0</v>
      </c>
      <c r="S57" s="289">
        <f>'Imp-China|Chine -Exp 3'!F150</f>
        <v>0</v>
      </c>
      <c r="T57" s="289">
        <f>'Imp-China|Chine -Exp 3'!G150</f>
        <v>0</v>
      </c>
      <c r="U57" s="289">
        <f>'Imp-China|Chine -Exp 3'!H150</f>
        <v>0</v>
      </c>
      <c r="V57" s="289">
        <f>'Imp-China|Chine -Exp 3'!I150</f>
        <v>0</v>
      </c>
      <c r="W57" s="289">
        <f>'Imp-China|Chine -Exp 3'!J150</f>
        <v>0</v>
      </c>
      <c r="X57" s="289">
        <f>'Imp-China|Chine -Exp 3'!K150</f>
        <v>0</v>
      </c>
      <c r="Y57" s="289">
        <f>'Imp-China|Chine -Exp 3'!L150</f>
        <v>0</v>
      </c>
      <c r="Z57" s="289">
        <f>'Imp-China|Chine -Exp 3'!E151/1000</f>
        <v>0</v>
      </c>
      <c r="AA57" s="289">
        <f>'Imp-China|Chine -Exp 3'!F151/1000</f>
        <v>0</v>
      </c>
      <c r="AB57" s="289">
        <f>'Imp-China|Chine -Exp 3'!G151/1000</f>
        <v>0</v>
      </c>
      <c r="AC57" s="289">
        <f>'Imp-China|Chine -Exp 3'!H151/1000</f>
        <v>0</v>
      </c>
      <c r="AD57" s="289">
        <f>'Imp-China|Chine -Exp 3'!I151/1000</f>
        <v>0</v>
      </c>
      <c r="AE57" s="289">
        <f>'Imp-China|Chine -Exp 3'!J151/1000</f>
        <v>0</v>
      </c>
      <c r="AF57" s="289">
        <f>'Imp-China|Chine -Exp 3'!K151/1000</f>
        <v>0</v>
      </c>
      <c r="AG57" s="289">
        <f>'Imp-China|Chine -Exp 3'!L151/1000</f>
        <v>0</v>
      </c>
    </row>
    <row r="58" spans="2:33" x14ac:dyDescent="0.25">
      <c r="B58" s="278">
        <f t="shared" si="16"/>
        <v>0</v>
      </c>
      <c r="C58" s="278">
        <f t="shared" si="16"/>
        <v>0</v>
      </c>
      <c r="D58" s="283" t="s">
        <v>599</v>
      </c>
      <c r="E58" s="279">
        <f t="shared" si="17"/>
        <v>0</v>
      </c>
      <c r="F58" s="284"/>
      <c r="G58" s="284"/>
      <c r="H58" s="284"/>
      <c r="I58" s="283" t="s">
        <v>624</v>
      </c>
      <c r="J58" s="283" t="s">
        <v>608</v>
      </c>
      <c r="K58" s="283" t="s">
        <v>613</v>
      </c>
      <c r="L58" s="283" t="s">
        <v>571</v>
      </c>
      <c r="M58" s="283" t="s">
        <v>574</v>
      </c>
      <c r="N58" s="283" t="s">
        <v>614</v>
      </c>
      <c r="O58" s="283" t="s">
        <v>647</v>
      </c>
      <c r="P58" s="283" t="s">
        <v>618</v>
      </c>
      <c r="Q58" s="285" t="s">
        <v>602</v>
      </c>
      <c r="R58" s="286">
        <f>'Imp-China|Chine -Exp 3'!E155</f>
        <v>0</v>
      </c>
      <c r="S58" s="286">
        <f>'Imp-China|Chine -Exp 3'!F155</f>
        <v>0</v>
      </c>
      <c r="T58" s="286">
        <f>'Imp-China|Chine -Exp 3'!G155</f>
        <v>0</v>
      </c>
      <c r="U58" s="286">
        <f>'Imp-China|Chine -Exp 3'!H155</f>
        <v>0</v>
      </c>
      <c r="V58" s="286">
        <f>'Imp-China|Chine -Exp 3'!I155</f>
        <v>0</v>
      </c>
      <c r="W58" s="286">
        <f>'Imp-China|Chine -Exp 3'!J155</f>
        <v>0</v>
      </c>
      <c r="X58" s="286">
        <f>'Imp-China|Chine -Exp 3'!K155</f>
        <v>0</v>
      </c>
      <c r="Y58" s="286">
        <f>'Imp-China|Chine -Exp 3'!L155</f>
        <v>0</v>
      </c>
      <c r="Z58" s="286">
        <f>'Imp-China|Chine -Exp 3'!E156/1000</f>
        <v>0</v>
      </c>
      <c r="AA58" s="286">
        <f>'Imp-China|Chine -Exp 3'!F156/1000</f>
        <v>0</v>
      </c>
      <c r="AB58" s="286">
        <f>'Imp-China|Chine -Exp 3'!G156/1000</f>
        <v>0</v>
      </c>
      <c r="AC58" s="286">
        <f>'Imp-China|Chine -Exp 3'!H156/1000</f>
        <v>0</v>
      </c>
      <c r="AD58" s="286">
        <f>'Imp-China|Chine -Exp 3'!I156/1000</f>
        <v>0</v>
      </c>
      <c r="AE58" s="286">
        <f>'Imp-China|Chine -Exp 3'!J156/1000</f>
        <v>0</v>
      </c>
      <c r="AF58" s="286">
        <f>'Imp-China|Chine -Exp 3'!K156/1000</f>
        <v>0</v>
      </c>
      <c r="AG58" s="286">
        <f>'Imp-China|Chine -Exp 3'!L156/1000</f>
        <v>0</v>
      </c>
    </row>
    <row r="59" spans="2:33" x14ac:dyDescent="0.25">
      <c r="B59" s="278">
        <f t="shared" si="16"/>
        <v>0</v>
      </c>
      <c r="C59" s="278">
        <f t="shared" si="16"/>
        <v>0</v>
      </c>
      <c r="D59" s="287" t="s">
        <v>599</v>
      </c>
      <c r="E59" s="279">
        <f t="shared" si="17"/>
        <v>0</v>
      </c>
      <c r="F59" s="284"/>
      <c r="G59" s="284"/>
      <c r="H59" s="284"/>
      <c r="I59" s="287" t="s">
        <v>624</v>
      </c>
      <c r="J59" s="287" t="s">
        <v>608</v>
      </c>
      <c r="K59" s="287" t="s">
        <v>613</v>
      </c>
      <c r="L59" s="287" t="s">
        <v>571</v>
      </c>
      <c r="M59" s="287" t="s">
        <v>574</v>
      </c>
      <c r="N59" s="287" t="s">
        <v>614</v>
      </c>
      <c r="O59" s="287" t="s">
        <v>648</v>
      </c>
      <c r="P59" s="287" t="s">
        <v>619</v>
      </c>
      <c r="Q59" s="288" t="s">
        <v>602</v>
      </c>
      <c r="R59" s="289">
        <f>'Imp-China|Chine -Exp 3'!E160</f>
        <v>0</v>
      </c>
      <c r="S59" s="289">
        <f>'Imp-China|Chine -Exp 3'!F160</f>
        <v>0</v>
      </c>
      <c r="T59" s="289">
        <f>'Imp-China|Chine -Exp 3'!G160</f>
        <v>0</v>
      </c>
      <c r="U59" s="289">
        <f>'Imp-China|Chine -Exp 3'!H160</f>
        <v>0</v>
      </c>
      <c r="V59" s="289">
        <f>'Imp-China|Chine -Exp 3'!I160</f>
        <v>0</v>
      </c>
      <c r="W59" s="289">
        <f>'Imp-China|Chine -Exp 3'!J160</f>
        <v>0</v>
      </c>
      <c r="X59" s="289">
        <f>'Imp-China|Chine -Exp 3'!K160</f>
        <v>0</v>
      </c>
      <c r="Y59" s="289">
        <f>'Imp-China|Chine -Exp 3'!L160</f>
        <v>0</v>
      </c>
      <c r="Z59" s="289">
        <f>'Imp-China|Chine -Exp 3'!E161/1000</f>
        <v>0</v>
      </c>
      <c r="AA59" s="289">
        <f>'Imp-China|Chine -Exp 3'!F161/1000</f>
        <v>0</v>
      </c>
      <c r="AB59" s="289">
        <f>'Imp-China|Chine -Exp 3'!G161/1000</f>
        <v>0</v>
      </c>
      <c r="AC59" s="289">
        <f>'Imp-China|Chine -Exp 3'!H161/1000</f>
        <v>0</v>
      </c>
      <c r="AD59" s="289">
        <f>'Imp-China|Chine -Exp 3'!I161/1000</f>
        <v>0</v>
      </c>
      <c r="AE59" s="289">
        <f>'Imp-China|Chine -Exp 3'!J161/1000</f>
        <v>0</v>
      </c>
      <c r="AF59" s="289">
        <f>'Imp-China|Chine -Exp 3'!K161/1000</f>
        <v>0</v>
      </c>
      <c r="AG59" s="289">
        <f>'Imp-China|Chine -Exp 3'!L161/1000</f>
        <v>0</v>
      </c>
    </row>
    <row r="60" spans="2:33" x14ac:dyDescent="0.25">
      <c r="B60" s="278">
        <f t="shared" si="16"/>
        <v>0</v>
      </c>
      <c r="C60" s="278">
        <f t="shared" si="16"/>
        <v>0</v>
      </c>
      <c r="D60" s="283" t="s">
        <v>599</v>
      </c>
      <c r="E60" s="279">
        <f t="shared" si="17"/>
        <v>0</v>
      </c>
      <c r="F60" s="284"/>
      <c r="G60" s="284"/>
      <c r="H60" s="284"/>
      <c r="I60" s="283" t="s">
        <v>624</v>
      </c>
      <c r="J60" s="283" t="s">
        <v>608</v>
      </c>
      <c r="K60" s="283" t="s">
        <v>613</v>
      </c>
      <c r="L60" s="283" t="s">
        <v>571</v>
      </c>
      <c r="M60" s="283" t="s">
        <v>574</v>
      </c>
      <c r="N60" s="283" t="s">
        <v>614</v>
      </c>
      <c r="O60" s="283" t="s">
        <v>649</v>
      </c>
      <c r="P60" s="283" t="s">
        <v>620</v>
      </c>
      <c r="Q60" s="285" t="s">
        <v>602</v>
      </c>
      <c r="R60" s="286">
        <f>'Imp-China|Chine -Exp 3'!E165</f>
        <v>0</v>
      </c>
      <c r="S60" s="286">
        <f>'Imp-China|Chine -Exp 3'!F165</f>
        <v>0</v>
      </c>
      <c r="T60" s="286">
        <f>'Imp-China|Chine -Exp 3'!G165</f>
        <v>0</v>
      </c>
      <c r="U60" s="286">
        <f>'Imp-China|Chine -Exp 3'!H165</f>
        <v>0</v>
      </c>
      <c r="V60" s="286">
        <f>'Imp-China|Chine -Exp 3'!I165</f>
        <v>0</v>
      </c>
      <c r="W60" s="286">
        <f>'Imp-China|Chine -Exp 3'!J165</f>
        <v>0</v>
      </c>
      <c r="X60" s="286">
        <f>'Imp-China|Chine -Exp 3'!K165</f>
        <v>0</v>
      </c>
      <c r="Y60" s="286">
        <f>'Imp-China|Chine -Exp 3'!L165</f>
        <v>0</v>
      </c>
      <c r="Z60" s="286">
        <f>'Imp-China|Chine -Exp 3'!E166/1000</f>
        <v>0</v>
      </c>
      <c r="AA60" s="286">
        <f>'Imp-China|Chine -Exp 3'!F166/1000</f>
        <v>0</v>
      </c>
      <c r="AB60" s="286">
        <f>'Imp-China|Chine -Exp 3'!G166/1000</f>
        <v>0</v>
      </c>
      <c r="AC60" s="286">
        <f>'Imp-China|Chine -Exp 3'!H166/1000</f>
        <v>0</v>
      </c>
      <c r="AD60" s="286">
        <f>'Imp-China|Chine -Exp 3'!I166/1000</f>
        <v>0</v>
      </c>
      <c r="AE60" s="286">
        <f>'Imp-China|Chine -Exp 3'!J166/1000</f>
        <v>0</v>
      </c>
      <c r="AF60" s="286">
        <f>'Imp-China|Chine -Exp 3'!K166/1000</f>
        <v>0</v>
      </c>
      <c r="AG60" s="286">
        <f>'Imp-China|Chine -Exp 3'!L166/1000</f>
        <v>0</v>
      </c>
    </row>
    <row r="61" spans="2:33" x14ac:dyDescent="0.25">
      <c r="B61" s="278">
        <f t="shared" si="16"/>
        <v>0</v>
      </c>
      <c r="C61" s="278">
        <f t="shared" si="16"/>
        <v>0</v>
      </c>
      <c r="D61" s="287" t="s">
        <v>599</v>
      </c>
      <c r="E61" s="279">
        <f t="shared" si="17"/>
        <v>0</v>
      </c>
      <c r="F61" s="284"/>
      <c r="G61" s="284"/>
      <c r="H61" s="284"/>
      <c r="I61" s="287" t="s">
        <v>624</v>
      </c>
      <c r="J61" s="287" t="s">
        <v>608</v>
      </c>
      <c r="K61" s="287" t="s">
        <v>613</v>
      </c>
      <c r="L61" s="287" t="s">
        <v>571</v>
      </c>
      <c r="M61" s="287" t="s">
        <v>574</v>
      </c>
      <c r="N61" s="287" t="s">
        <v>614</v>
      </c>
      <c r="O61" s="287" t="s">
        <v>650</v>
      </c>
      <c r="P61" s="287" t="s">
        <v>621</v>
      </c>
      <c r="Q61" s="288" t="s">
        <v>602</v>
      </c>
      <c r="R61" s="289">
        <f>'Imp-China|Chine -Exp 3'!E170</f>
        <v>0</v>
      </c>
      <c r="S61" s="289">
        <f>'Imp-China|Chine -Exp 3'!F170</f>
        <v>0</v>
      </c>
      <c r="T61" s="289">
        <f>'Imp-China|Chine -Exp 3'!G170</f>
        <v>0</v>
      </c>
      <c r="U61" s="289">
        <f>'Imp-China|Chine -Exp 3'!H170</f>
        <v>0</v>
      </c>
      <c r="V61" s="289">
        <f>'Imp-China|Chine -Exp 3'!I170</f>
        <v>0</v>
      </c>
      <c r="W61" s="289">
        <f>'Imp-China|Chine -Exp 3'!J170</f>
        <v>0</v>
      </c>
      <c r="X61" s="289">
        <f>'Imp-China|Chine -Exp 3'!K170</f>
        <v>0</v>
      </c>
      <c r="Y61" s="289">
        <f>'Imp-China|Chine -Exp 3'!L170</f>
        <v>0</v>
      </c>
      <c r="Z61" s="289">
        <f>'Imp-China|Chine -Exp 3'!E171/1000</f>
        <v>0</v>
      </c>
      <c r="AA61" s="289">
        <f>'Imp-China|Chine -Exp 3'!F171/1000</f>
        <v>0</v>
      </c>
      <c r="AB61" s="289">
        <f>'Imp-China|Chine -Exp 3'!G171/1000</f>
        <v>0</v>
      </c>
      <c r="AC61" s="289">
        <f>'Imp-China|Chine -Exp 3'!H171/1000</f>
        <v>0</v>
      </c>
      <c r="AD61" s="289">
        <f>'Imp-China|Chine -Exp 3'!I171/1000</f>
        <v>0</v>
      </c>
      <c r="AE61" s="289">
        <f>'Imp-China|Chine -Exp 3'!J171/1000</f>
        <v>0</v>
      </c>
      <c r="AF61" s="289">
        <f>'Imp-China|Chine -Exp 3'!K171/1000</f>
        <v>0</v>
      </c>
      <c r="AG61" s="289">
        <f>'Imp-China|Chine -Exp 3'!L171/1000</f>
        <v>0</v>
      </c>
    </row>
    <row r="62" spans="2:33" x14ac:dyDescent="0.25">
      <c r="B62" s="278">
        <f t="shared" si="16"/>
        <v>0</v>
      </c>
      <c r="C62" s="278">
        <f t="shared" si="16"/>
        <v>0</v>
      </c>
      <c r="D62" s="283" t="s">
        <v>599</v>
      </c>
      <c r="E62" s="279">
        <f t="shared" si="17"/>
        <v>0</v>
      </c>
      <c r="F62" s="284"/>
      <c r="G62" s="284"/>
      <c r="H62" s="284"/>
      <c r="I62" s="283" t="s">
        <v>624</v>
      </c>
      <c r="J62" s="283" t="s">
        <v>608</v>
      </c>
      <c r="K62" s="283" t="s">
        <v>613</v>
      </c>
      <c r="L62" s="283" t="s">
        <v>571</v>
      </c>
      <c r="M62" s="283" t="s">
        <v>574</v>
      </c>
      <c r="N62" s="283" t="s">
        <v>614</v>
      </c>
      <c r="O62" s="283" t="s">
        <v>651</v>
      </c>
      <c r="P62" s="283" t="s">
        <v>622</v>
      </c>
      <c r="Q62" s="285" t="s">
        <v>602</v>
      </c>
      <c r="R62" s="286">
        <f>'Imp-China|Chine -Exp 3'!E175</f>
        <v>0</v>
      </c>
      <c r="S62" s="286">
        <f>'Imp-China|Chine -Exp 3'!F175</f>
        <v>0</v>
      </c>
      <c r="T62" s="286">
        <f>'Imp-China|Chine -Exp 3'!G175</f>
        <v>0</v>
      </c>
      <c r="U62" s="286">
        <f>'Imp-China|Chine -Exp 3'!H175</f>
        <v>0</v>
      </c>
      <c r="V62" s="286">
        <f>'Imp-China|Chine -Exp 3'!I175</f>
        <v>0</v>
      </c>
      <c r="W62" s="286">
        <f>'Imp-China|Chine -Exp 3'!J175</f>
        <v>0</v>
      </c>
      <c r="X62" s="286">
        <f>'Imp-China|Chine -Exp 3'!K175</f>
        <v>0</v>
      </c>
      <c r="Y62" s="286">
        <f>'Imp-China|Chine -Exp 3'!L175</f>
        <v>0</v>
      </c>
      <c r="Z62" s="286">
        <f>'Imp-China|Chine -Exp 3'!E176/1000</f>
        <v>0</v>
      </c>
      <c r="AA62" s="286">
        <f>'Imp-China|Chine -Exp 3'!F176/1000</f>
        <v>0</v>
      </c>
      <c r="AB62" s="286">
        <f>'Imp-China|Chine -Exp 3'!G176/1000</f>
        <v>0</v>
      </c>
      <c r="AC62" s="286">
        <f>'Imp-China|Chine -Exp 3'!H176/1000</f>
        <v>0</v>
      </c>
      <c r="AD62" s="286">
        <f>'Imp-China|Chine -Exp 3'!I176/1000</f>
        <v>0</v>
      </c>
      <c r="AE62" s="286">
        <f>'Imp-China|Chine -Exp 3'!J176/1000</f>
        <v>0</v>
      </c>
      <c r="AF62" s="286">
        <f>'Imp-China|Chine -Exp 3'!K176/1000</f>
        <v>0</v>
      </c>
      <c r="AG62" s="286">
        <f>'Imp-China|Chine -Exp 3'!L176/1000</f>
        <v>0</v>
      </c>
    </row>
    <row r="63" spans="2:33" x14ac:dyDescent="0.25">
      <c r="B63" s="278">
        <f t="shared" si="16"/>
        <v>0</v>
      </c>
      <c r="C63" s="278">
        <f t="shared" si="16"/>
        <v>0</v>
      </c>
      <c r="D63" s="287" t="s">
        <v>599</v>
      </c>
      <c r="E63" s="279">
        <f t="shared" si="17"/>
        <v>0</v>
      </c>
      <c r="F63" s="284"/>
      <c r="G63" s="284"/>
      <c r="H63" s="284"/>
      <c r="I63" s="287" t="s">
        <v>624</v>
      </c>
      <c r="J63" s="287" t="s">
        <v>608</v>
      </c>
      <c r="K63" s="287" t="s">
        <v>613</v>
      </c>
      <c r="L63" s="287" t="s">
        <v>571</v>
      </c>
      <c r="M63" s="287" t="s">
        <v>574</v>
      </c>
      <c r="N63" s="287" t="s">
        <v>614</v>
      </c>
      <c r="O63" s="287" t="s">
        <v>646</v>
      </c>
      <c r="P63" s="287" t="s">
        <v>617</v>
      </c>
      <c r="Q63" s="288" t="s">
        <v>603</v>
      </c>
      <c r="R63" s="289">
        <f>'Imp-China|Chine -Exp 3'!E206</f>
        <v>0</v>
      </c>
      <c r="S63" s="289">
        <f>'Imp-China|Chine -Exp 3'!F206</f>
        <v>0</v>
      </c>
      <c r="T63" s="289">
        <f>'Imp-China|Chine -Exp 3'!G206</f>
        <v>0</v>
      </c>
      <c r="U63" s="289">
        <f>'Imp-China|Chine -Exp 3'!H206</f>
        <v>0</v>
      </c>
      <c r="V63" s="289">
        <f>'Imp-China|Chine -Exp 3'!I206</f>
        <v>0</v>
      </c>
      <c r="W63" s="289">
        <f>'Imp-China|Chine -Exp 3'!J206</f>
        <v>0</v>
      </c>
      <c r="X63" s="289">
        <f>'Imp-China|Chine -Exp 3'!K206</f>
        <v>0</v>
      </c>
      <c r="Y63" s="289">
        <f>'Imp-China|Chine -Exp 3'!L206</f>
        <v>0</v>
      </c>
      <c r="Z63" s="289">
        <f>'Imp-China|Chine -Exp 3'!E207/1000</f>
        <v>0</v>
      </c>
      <c r="AA63" s="289">
        <f>'Imp-China|Chine -Exp 3'!F207/1000</f>
        <v>0</v>
      </c>
      <c r="AB63" s="289">
        <f>'Imp-China|Chine -Exp 3'!G207/1000</f>
        <v>0</v>
      </c>
      <c r="AC63" s="289">
        <f>'Imp-China|Chine -Exp 3'!H207/1000</f>
        <v>0</v>
      </c>
      <c r="AD63" s="289">
        <f>'Imp-China|Chine -Exp 3'!I207/1000</f>
        <v>0</v>
      </c>
      <c r="AE63" s="289">
        <f>'Imp-China|Chine -Exp 3'!J207/1000</f>
        <v>0</v>
      </c>
      <c r="AF63" s="289">
        <f>'Imp-China|Chine -Exp 3'!K207/1000</f>
        <v>0</v>
      </c>
      <c r="AG63" s="289">
        <f>'Imp-China|Chine -Exp 3'!L207/1000</f>
        <v>0</v>
      </c>
    </row>
    <row r="64" spans="2:33" x14ac:dyDescent="0.25">
      <c r="B64" s="278">
        <f t="shared" si="16"/>
        <v>0</v>
      </c>
      <c r="C64" s="278">
        <f t="shared" si="16"/>
        <v>0</v>
      </c>
      <c r="D64" s="283" t="s">
        <v>599</v>
      </c>
      <c r="E64" s="279">
        <f t="shared" si="17"/>
        <v>0</v>
      </c>
      <c r="F64" s="284"/>
      <c r="G64" s="284"/>
      <c r="H64" s="284"/>
      <c r="I64" s="283" t="s">
        <v>624</v>
      </c>
      <c r="J64" s="283" t="s">
        <v>608</v>
      </c>
      <c r="K64" s="283" t="s">
        <v>613</v>
      </c>
      <c r="L64" s="283" t="s">
        <v>571</v>
      </c>
      <c r="M64" s="283" t="s">
        <v>574</v>
      </c>
      <c r="N64" s="283" t="s">
        <v>614</v>
      </c>
      <c r="O64" s="283" t="s">
        <v>647</v>
      </c>
      <c r="P64" s="283" t="s">
        <v>618</v>
      </c>
      <c r="Q64" s="285" t="s">
        <v>603</v>
      </c>
      <c r="R64" s="286">
        <f>'Imp-China|Chine -Exp 3'!E211</f>
        <v>0</v>
      </c>
      <c r="S64" s="286">
        <f>'Imp-China|Chine -Exp 3'!F211</f>
        <v>0</v>
      </c>
      <c r="T64" s="286">
        <f>'Imp-China|Chine -Exp 3'!G211</f>
        <v>0</v>
      </c>
      <c r="U64" s="286">
        <f>'Imp-China|Chine -Exp 3'!H211</f>
        <v>0</v>
      </c>
      <c r="V64" s="286">
        <f>'Imp-China|Chine -Exp 3'!I211</f>
        <v>0</v>
      </c>
      <c r="W64" s="286">
        <f>'Imp-China|Chine -Exp 3'!J211</f>
        <v>0</v>
      </c>
      <c r="X64" s="286">
        <f>'Imp-China|Chine -Exp 3'!K211</f>
        <v>0</v>
      </c>
      <c r="Y64" s="286">
        <f>'Imp-China|Chine -Exp 3'!L211</f>
        <v>0</v>
      </c>
      <c r="Z64" s="286">
        <f>'Imp-China|Chine -Exp 3'!E212/1000</f>
        <v>0</v>
      </c>
      <c r="AA64" s="286">
        <f>'Imp-China|Chine -Exp 3'!F212/1000</f>
        <v>0</v>
      </c>
      <c r="AB64" s="286">
        <f>'Imp-China|Chine -Exp 3'!G212/1000</f>
        <v>0</v>
      </c>
      <c r="AC64" s="286">
        <f>'Imp-China|Chine -Exp 3'!H212/1000</f>
        <v>0</v>
      </c>
      <c r="AD64" s="286">
        <f>'Imp-China|Chine -Exp 3'!I212/1000</f>
        <v>0</v>
      </c>
      <c r="AE64" s="286">
        <f>'Imp-China|Chine -Exp 3'!J212/1000</f>
        <v>0</v>
      </c>
      <c r="AF64" s="286">
        <f>'Imp-China|Chine -Exp 3'!K212/1000</f>
        <v>0</v>
      </c>
      <c r="AG64" s="286">
        <f>'Imp-China|Chine -Exp 3'!L212/1000</f>
        <v>0</v>
      </c>
    </row>
    <row r="65" spans="2:33" x14ac:dyDescent="0.25">
      <c r="B65" s="278">
        <f t="shared" si="16"/>
        <v>0</v>
      </c>
      <c r="C65" s="278">
        <f t="shared" si="16"/>
        <v>0</v>
      </c>
      <c r="D65" s="287" t="s">
        <v>599</v>
      </c>
      <c r="E65" s="279">
        <f t="shared" si="17"/>
        <v>0</v>
      </c>
      <c r="F65" s="284"/>
      <c r="G65" s="284"/>
      <c r="H65" s="284"/>
      <c r="I65" s="287" t="s">
        <v>624</v>
      </c>
      <c r="J65" s="287" t="s">
        <v>608</v>
      </c>
      <c r="K65" s="287" t="s">
        <v>613</v>
      </c>
      <c r="L65" s="287" t="s">
        <v>571</v>
      </c>
      <c r="M65" s="287" t="s">
        <v>574</v>
      </c>
      <c r="N65" s="287" t="s">
        <v>614</v>
      </c>
      <c r="O65" s="287" t="s">
        <v>648</v>
      </c>
      <c r="P65" s="287" t="s">
        <v>619</v>
      </c>
      <c r="Q65" s="288" t="s">
        <v>603</v>
      </c>
      <c r="R65" s="289">
        <f>'Imp-China|Chine -Exp 3'!E216</f>
        <v>0</v>
      </c>
      <c r="S65" s="289">
        <f>'Imp-China|Chine -Exp 3'!F216</f>
        <v>0</v>
      </c>
      <c r="T65" s="289">
        <f>'Imp-China|Chine -Exp 3'!G216</f>
        <v>0</v>
      </c>
      <c r="U65" s="289">
        <f>'Imp-China|Chine -Exp 3'!H216</f>
        <v>0</v>
      </c>
      <c r="V65" s="289">
        <f>'Imp-China|Chine -Exp 3'!I216</f>
        <v>0</v>
      </c>
      <c r="W65" s="289">
        <f>'Imp-China|Chine -Exp 3'!J216</f>
        <v>0</v>
      </c>
      <c r="X65" s="289">
        <f>'Imp-China|Chine -Exp 3'!K216</f>
        <v>0</v>
      </c>
      <c r="Y65" s="289">
        <f>'Imp-China|Chine -Exp 3'!L216</f>
        <v>0</v>
      </c>
      <c r="Z65" s="289">
        <f>'Imp-China|Chine -Exp 3'!E217/1000</f>
        <v>0</v>
      </c>
      <c r="AA65" s="289">
        <f>'Imp-China|Chine -Exp 3'!F217/1000</f>
        <v>0</v>
      </c>
      <c r="AB65" s="289">
        <f>'Imp-China|Chine -Exp 3'!G217/1000</f>
        <v>0</v>
      </c>
      <c r="AC65" s="289">
        <f>'Imp-China|Chine -Exp 3'!H217/1000</f>
        <v>0</v>
      </c>
      <c r="AD65" s="289">
        <f>'Imp-China|Chine -Exp 3'!I217/1000</f>
        <v>0</v>
      </c>
      <c r="AE65" s="289">
        <f>'Imp-China|Chine -Exp 3'!J217/1000</f>
        <v>0</v>
      </c>
      <c r="AF65" s="289">
        <f>'Imp-China|Chine -Exp 3'!K217/1000</f>
        <v>0</v>
      </c>
      <c r="AG65" s="289">
        <f>'Imp-China|Chine -Exp 3'!L217/1000</f>
        <v>0</v>
      </c>
    </row>
    <row r="66" spans="2:33" x14ac:dyDescent="0.25">
      <c r="B66" s="278">
        <f t="shared" ref="B66:C104" si="18">$B$17</f>
        <v>0</v>
      </c>
      <c r="C66" s="278">
        <f t="shared" si="18"/>
        <v>0</v>
      </c>
      <c r="D66" s="283" t="s">
        <v>599</v>
      </c>
      <c r="E66" s="279">
        <f t="shared" si="17"/>
        <v>0</v>
      </c>
      <c r="F66" s="284"/>
      <c r="G66" s="284"/>
      <c r="H66" s="284"/>
      <c r="I66" s="283" t="s">
        <v>624</v>
      </c>
      <c r="J66" s="283" t="s">
        <v>608</v>
      </c>
      <c r="K66" s="283" t="s">
        <v>613</v>
      </c>
      <c r="L66" s="283" t="s">
        <v>571</v>
      </c>
      <c r="M66" s="283" t="s">
        <v>574</v>
      </c>
      <c r="N66" s="283" t="s">
        <v>614</v>
      </c>
      <c r="O66" s="283" t="s">
        <v>649</v>
      </c>
      <c r="P66" s="283" t="s">
        <v>620</v>
      </c>
      <c r="Q66" s="285" t="s">
        <v>603</v>
      </c>
      <c r="R66" s="286">
        <f>'Imp-China|Chine -Exp 3'!E221</f>
        <v>0</v>
      </c>
      <c r="S66" s="286">
        <f>'Imp-China|Chine -Exp 3'!F221</f>
        <v>0</v>
      </c>
      <c r="T66" s="286">
        <f>'Imp-China|Chine -Exp 3'!G221</f>
        <v>0</v>
      </c>
      <c r="U66" s="286">
        <f>'Imp-China|Chine -Exp 3'!H221</f>
        <v>0</v>
      </c>
      <c r="V66" s="286">
        <f>'Imp-China|Chine -Exp 3'!I221</f>
        <v>0</v>
      </c>
      <c r="W66" s="286">
        <f>'Imp-China|Chine -Exp 3'!J221</f>
        <v>0</v>
      </c>
      <c r="X66" s="286">
        <f>'Imp-China|Chine -Exp 3'!K221</f>
        <v>0</v>
      </c>
      <c r="Y66" s="286">
        <f>'Imp-China|Chine -Exp 3'!L221</f>
        <v>0</v>
      </c>
      <c r="Z66" s="286">
        <f>'Imp-China|Chine -Exp 3'!E222/1000</f>
        <v>0</v>
      </c>
      <c r="AA66" s="286">
        <f>'Imp-China|Chine -Exp 3'!F222/1000</f>
        <v>0</v>
      </c>
      <c r="AB66" s="286">
        <f>'Imp-China|Chine -Exp 3'!G222/1000</f>
        <v>0</v>
      </c>
      <c r="AC66" s="286">
        <f>'Imp-China|Chine -Exp 3'!H222/1000</f>
        <v>0</v>
      </c>
      <c r="AD66" s="286">
        <f>'Imp-China|Chine -Exp 3'!I222/1000</f>
        <v>0</v>
      </c>
      <c r="AE66" s="286">
        <f>'Imp-China|Chine -Exp 3'!J222/1000</f>
        <v>0</v>
      </c>
      <c r="AF66" s="286">
        <f>'Imp-China|Chine -Exp 3'!K222/1000</f>
        <v>0</v>
      </c>
      <c r="AG66" s="286">
        <f>'Imp-China|Chine -Exp 3'!L222/1000</f>
        <v>0</v>
      </c>
    </row>
    <row r="67" spans="2:33" x14ac:dyDescent="0.25">
      <c r="B67" s="278">
        <f t="shared" si="18"/>
        <v>0</v>
      </c>
      <c r="C67" s="278">
        <f t="shared" si="18"/>
        <v>0</v>
      </c>
      <c r="D67" s="287" t="s">
        <v>599</v>
      </c>
      <c r="E67" s="279">
        <f t="shared" si="17"/>
        <v>0</v>
      </c>
      <c r="F67" s="284"/>
      <c r="G67" s="284"/>
      <c r="H67" s="284"/>
      <c r="I67" s="287" t="s">
        <v>624</v>
      </c>
      <c r="J67" s="287" t="s">
        <v>608</v>
      </c>
      <c r="K67" s="287" t="s">
        <v>613</v>
      </c>
      <c r="L67" s="287" t="s">
        <v>571</v>
      </c>
      <c r="M67" s="287" t="s">
        <v>574</v>
      </c>
      <c r="N67" s="287" t="s">
        <v>614</v>
      </c>
      <c r="O67" s="287" t="s">
        <v>650</v>
      </c>
      <c r="P67" s="287" t="s">
        <v>621</v>
      </c>
      <c r="Q67" s="288" t="s">
        <v>603</v>
      </c>
      <c r="R67" s="289">
        <f>'Imp-China|Chine -Exp 3'!E226</f>
        <v>0</v>
      </c>
      <c r="S67" s="289">
        <f>'Imp-China|Chine -Exp 3'!F226</f>
        <v>0</v>
      </c>
      <c r="T67" s="289">
        <f>'Imp-China|Chine -Exp 3'!G226</f>
        <v>0</v>
      </c>
      <c r="U67" s="289">
        <f>'Imp-China|Chine -Exp 3'!H226</f>
        <v>0</v>
      </c>
      <c r="V67" s="289">
        <f>'Imp-China|Chine -Exp 3'!I226</f>
        <v>0</v>
      </c>
      <c r="W67" s="289">
        <f>'Imp-China|Chine -Exp 3'!J226</f>
        <v>0</v>
      </c>
      <c r="X67" s="289">
        <f>'Imp-China|Chine -Exp 3'!K226</f>
        <v>0</v>
      </c>
      <c r="Y67" s="289">
        <f>'Imp-China|Chine -Exp 3'!L226</f>
        <v>0</v>
      </c>
      <c r="Z67" s="289">
        <f>'Imp-China|Chine -Exp 3'!E227/1000</f>
        <v>0</v>
      </c>
      <c r="AA67" s="289">
        <f>'Imp-China|Chine -Exp 3'!F227/1000</f>
        <v>0</v>
      </c>
      <c r="AB67" s="289">
        <f>'Imp-China|Chine -Exp 3'!G227/1000</f>
        <v>0</v>
      </c>
      <c r="AC67" s="289">
        <f>'Imp-China|Chine -Exp 3'!H227/1000</f>
        <v>0</v>
      </c>
      <c r="AD67" s="289">
        <f>'Imp-China|Chine -Exp 3'!I227/1000</f>
        <v>0</v>
      </c>
      <c r="AE67" s="289">
        <f>'Imp-China|Chine -Exp 3'!J227/1000</f>
        <v>0</v>
      </c>
      <c r="AF67" s="289">
        <f>'Imp-China|Chine -Exp 3'!K227/1000</f>
        <v>0</v>
      </c>
      <c r="AG67" s="289">
        <f>'Imp-China|Chine -Exp 3'!L227/1000</f>
        <v>0</v>
      </c>
    </row>
    <row r="68" spans="2:33" x14ac:dyDescent="0.25">
      <c r="B68" s="278">
        <f t="shared" si="18"/>
        <v>0</v>
      </c>
      <c r="C68" s="278">
        <f t="shared" si="18"/>
        <v>0</v>
      </c>
      <c r="D68" s="283" t="s">
        <v>599</v>
      </c>
      <c r="E68" s="279">
        <f t="shared" si="17"/>
        <v>0</v>
      </c>
      <c r="F68" s="284"/>
      <c r="G68" s="284"/>
      <c r="H68" s="284"/>
      <c r="I68" s="283" t="s">
        <v>624</v>
      </c>
      <c r="J68" s="283" t="s">
        <v>608</v>
      </c>
      <c r="K68" s="283" t="s">
        <v>613</v>
      </c>
      <c r="L68" s="283" t="s">
        <v>571</v>
      </c>
      <c r="M68" s="283" t="s">
        <v>574</v>
      </c>
      <c r="N68" s="283" t="s">
        <v>614</v>
      </c>
      <c r="O68" s="283" t="s">
        <v>651</v>
      </c>
      <c r="P68" s="283" t="s">
        <v>622</v>
      </c>
      <c r="Q68" s="285" t="s">
        <v>603</v>
      </c>
      <c r="R68" s="286">
        <f>'Imp-China|Chine -Exp 3'!E231</f>
        <v>0</v>
      </c>
      <c r="S68" s="286">
        <f>'Imp-China|Chine -Exp 3'!F231</f>
        <v>0</v>
      </c>
      <c r="T68" s="286">
        <f>'Imp-China|Chine -Exp 3'!G231</f>
        <v>0</v>
      </c>
      <c r="U68" s="286">
        <f>'Imp-China|Chine -Exp 3'!H231</f>
        <v>0</v>
      </c>
      <c r="V68" s="286">
        <f>'Imp-China|Chine -Exp 3'!I231</f>
        <v>0</v>
      </c>
      <c r="W68" s="286">
        <f>'Imp-China|Chine -Exp 3'!J231</f>
        <v>0</v>
      </c>
      <c r="X68" s="286">
        <f>'Imp-China|Chine -Exp 3'!K231</f>
        <v>0</v>
      </c>
      <c r="Y68" s="286">
        <f>'Imp-China|Chine -Exp 3'!L231</f>
        <v>0</v>
      </c>
      <c r="Z68" s="286">
        <f>'Imp-China|Chine -Exp 3'!E232/1000</f>
        <v>0</v>
      </c>
      <c r="AA68" s="286">
        <f>'Imp-China|Chine -Exp 3'!F232/1000</f>
        <v>0</v>
      </c>
      <c r="AB68" s="286">
        <f>'Imp-China|Chine -Exp 3'!G232/1000</f>
        <v>0</v>
      </c>
      <c r="AC68" s="286">
        <f>'Imp-China|Chine -Exp 3'!H232/1000</f>
        <v>0</v>
      </c>
      <c r="AD68" s="286">
        <f>'Imp-China|Chine -Exp 3'!I232/1000</f>
        <v>0</v>
      </c>
      <c r="AE68" s="286">
        <f>'Imp-China|Chine -Exp 3'!J232/1000</f>
        <v>0</v>
      </c>
      <c r="AF68" s="286">
        <f>'Imp-China|Chine -Exp 3'!K232/1000</f>
        <v>0</v>
      </c>
      <c r="AG68" s="286">
        <f>'Imp-China|Chine -Exp 3'!L232/1000</f>
        <v>0</v>
      </c>
    </row>
    <row r="69" spans="2:33" x14ac:dyDescent="0.25">
      <c r="B69" s="278">
        <f t="shared" si="18"/>
        <v>0</v>
      </c>
      <c r="C69" s="278">
        <f t="shared" si="18"/>
        <v>0</v>
      </c>
      <c r="D69" s="287" t="s">
        <v>599</v>
      </c>
      <c r="E69" s="279">
        <f t="shared" si="17"/>
        <v>0</v>
      </c>
      <c r="F69" s="284"/>
      <c r="G69" s="284"/>
      <c r="H69" s="284"/>
      <c r="I69" s="287" t="s">
        <v>615</v>
      </c>
      <c r="J69" s="287" t="s">
        <v>609</v>
      </c>
      <c r="K69" s="287" t="s">
        <v>610</v>
      </c>
      <c r="L69" s="287" t="s">
        <v>611</v>
      </c>
      <c r="M69" s="287" t="s">
        <v>574</v>
      </c>
      <c r="N69" s="287" t="s">
        <v>612</v>
      </c>
      <c r="O69" s="287" t="s">
        <v>646</v>
      </c>
      <c r="P69" s="287" t="s">
        <v>617</v>
      </c>
      <c r="Q69" s="288" t="s">
        <v>602</v>
      </c>
      <c r="R69" s="289">
        <f>'Imp-US|É-U'!E150</f>
        <v>0</v>
      </c>
      <c r="S69" s="289">
        <f>'Imp-US|É-U'!F150</f>
        <v>0</v>
      </c>
      <c r="T69" s="289">
        <f>'Imp-US|É-U'!G150</f>
        <v>0</v>
      </c>
      <c r="U69" s="289">
        <f>'Imp-US|É-U'!H150</f>
        <v>0</v>
      </c>
      <c r="V69" s="289">
        <f>'Imp-US|É-U'!I150</f>
        <v>0</v>
      </c>
      <c r="W69" s="289">
        <f>'Imp-US|É-U'!J150</f>
        <v>0</v>
      </c>
      <c r="X69" s="289">
        <f>'Imp-US|É-U'!K150</f>
        <v>0</v>
      </c>
      <c r="Y69" s="289">
        <f>'Imp-US|É-U'!L150</f>
        <v>0</v>
      </c>
      <c r="Z69" s="289">
        <f>'Imp-US|É-U'!E151/1000</f>
        <v>0</v>
      </c>
      <c r="AA69" s="289">
        <f>'Imp-US|É-U'!F151/1000</f>
        <v>0</v>
      </c>
      <c r="AB69" s="289">
        <f>'Imp-US|É-U'!G151/1000</f>
        <v>0</v>
      </c>
      <c r="AC69" s="289">
        <f>'Imp-US|É-U'!H151/1000</f>
        <v>0</v>
      </c>
      <c r="AD69" s="289">
        <f>'Imp-US|É-U'!I151/1000</f>
        <v>0</v>
      </c>
      <c r="AE69" s="289">
        <f>'Imp-US|É-U'!J151/1000</f>
        <v>0</v>
      </c>
      <c r="AF69" s="289">
        <f>'Imp-US|É-U'!K151/1000</f>
        <v>0</v>
      </c>
      <c r="AG69" s="289">
        <f>'Imp-US|É-U'!L151/1000</f>
        <v>0</v>
      </c>
    </row>
    <row r="70" spans="2:33" x14ac:dyDescent="0.25">
      <c r="B70" s="278">
        <f t="shared" si="18"/>
        <v>0</v>
      </c>
      <c r="C70" s="278">
        <f t="shared" si="18"/>
        <v>0</v>
      </c>
      <c r="D70" s="283" t="s">
        <v>599</v>
      </c>
      <c r="E70" s="279">
        <f t="shared" si="17"/>
        <v>0</v>
      </c>
      <c r="F70" s="284"/>
      <c r="G70" s="284"/>
      <c r="H70" s="284"/>
      <c r="I70" s="283" t="s">
        <v>615</v>
      </c>
      <c r="J70" s="283" t="s">
        <v>609</v>
      </c>
      <c r="K70" s="283" t="s">
        <v>610</v>
      </c>
      <c r="L70" s="283" t="s">
        <v>611</v>
      </c>
      <c r="M70" s="283" t="s">
        <v>574</v>
      </c>
      <c r="N70" s="283" t="s">
        <v>612</v>
      </c>
      <c r="O70" s="283" t="s">
        <v>647</v>
      </c>
      <c r="P70" s="283" t="s">
        <v>618</v>
      </c>
      <c r="Q70" s="285" t="s">
        <v>602</v>
      </c>
      <c r="R70" s="286">
        <f>'Imp-US|É-U'!E155</f>
        <v>0</v>
      </c>
      <c r="S70" s="286">
        <f>'Imp-US|É-U'!F155</f>
        <v>0</v>
      </c>
      <c r="T70" s="286">
        <f>'Imp-US|É-U'!G155</f>
        <v>0</v>
      </c>
      <c r="U70" s="286">
        <f>'Imp-US|É-U'!H155</f>
        <v>0</v>
      </c>
      <c r="V70" s="286">
        <f>'Imp-US|É-U'!I155</f>
        <v>0</v>
      </c>
      <c r="W70" s="286">
        <f>'Imp-US|É-U'!J155</f>
        <v>0</v>
      </c>
      <c r="X70" s="286">
        <f>'Imp-US|É-U'!K155</f>
        <v>0</v>
      </c>
      <c r="Y70" s="286">
        <f>'Imp-US|É-U'!L155</f>
        <v>0</v>
      </c>
      <c r="Z70" s="286">
        <f>'Imp-US|É-U'!E156/1000</f>
        <v>0</v>
      </c>
      <c r="AA70" s="286">
        <f>'Imp-US|É-U'!F156/1000</f>
        <v>0</v>
      </c>
      <c r="AB70" s="286">
        <f>'Imp-US|É-U'!G156/1000</f>
        <v>0</v>
      </c>
      <c r="AC70" s="286">
        <f>'Imp-US|É-U'!H156/1000</f>
        <v>0</v>
      </c>
      <c r="AD70" s="286">
        <f>'Imp-US|É-U'!I156/1000</f>
        <v>0</v>
      </c>
      <c r="AE70" s="286">
        <f>'Imp-US|É-U'!J156/1000</f>
        <v>0</v>
      </c>
      <c r="AF70" s="286">
        <f>'Imp-US|É-U'!K156/1000</f>
        <v>0</v>
      </c>
      <c r="AG70" s="286">
        <f>'Imp-US|É-U'!L156/1000</f>
        <v>0</v>
      </c>
    </row>
    <row r="71" spans="2:33" x14ac:dyDescent="0.25">
      <c r="B71" s="278">
        <f t="shared" si="18"/>
        <v>0</v>
      </c>
      <c r="C71" s="278">
        <f t="shared" si="18"/>
        <v>0</v>
      </c>
      <c r="D71" s="287" t="s">
        <v>599</v>
      </c>
      <c r="E71" s="279">
        <f t="shared" si="17"/>
        <v>0</v>
      </c>
      <c r="F71" s="284"/>
      <c r="G71" s="284"/>
      <c r="H71" s="284"/>
      <c r="I71" s="287" t="s">
        <v>615</v>
      </c>
      <c r="J71" s="287" t="s">
        <v>609</v>
      </c>
      <c r="K71" s="287" t="s">
        <v>610</v>
      </c>
      <c r="L71" s="287" t="s">
        <v>611</v>
      </c>
      <c r="M71" s="287" t="s">
        <v>574</v>
      </c>
      <c r="N71" s="287" t="s">
        <v>612</v>
      </c>
      <c r="O71" s="287" t="s">
        <v>648</v>
      </c>
      <c r="P71" s="287" t="s">
        <v>619</v>
      </c>
      <c r="Q71" s="288" t="s">
        <v>602</v>
      </c>
      <c r="R71" s="289">
        <f>'Imp-US|É-U'!E160</f>
        <v>0</v>
      </c>
      <c r="S71" s="289">
        <f>'Imp-US|É-U'!F160</f>
        <v>0</v>
      </c>
      <c r="T71" s="289">
        <f>'Imp-US|É-U'!G160</f>
        <v>0</v>
      </c>
      <c r="U71" s="289">
        <f>'Imp-US|É-U'!H160</f>
        <v>0</v>
      </c>
      <c r="V71" s="289">
        <f>'Imp-US|É-U'!I160</f>
        <v>0</v>
      </c>
      <c r="W71" s="289">
        <f>'Imp-US|É-U'!J160</f>
        <v>0</v>
      </c>
      <c r="X71" s="289">
        <f>'Imp-US|É-U'!K160</f>
        <v>0</v>
      </c>
      <c r="Y71" s="289">
        <f>'Imp-US|É-U'!L160</f>
        <v>0</v>
      </c>
      <c r="Z71" s="289">
        <f>'Imp-US|É-U'!E161/1000</f>
        <v>0</v>
      </c>
      <c r="AA71" s="289">
        <f>'Imp-US|É-U'!F161/1000</f>
        <v>0</v>
      </c>
      <c r="AB71" s="289">
        <f>'Imp-US|É-U'!G161/1000</f>
        <v>0</v>
      </c>
      <c r="AC71" s="289">
        <f>'Imp-US|É-U'!H161/1000</f>
        <v>0</v>
      </c>
      <c r="AD71" s="289">
        <f>'Imp-US|É-U'!I161/1000</f>
        <v>0</v>
      </c>
      <c r="AE71" s="289">
        <f>'Imp-US|É-U'!J161/1000</f>
        <v>0</v>
      </c>
      <c r="AF71" s="289">
        <f>'Imp-US|É-U'!K161/1000</f>
        <v>0</v>
      </c>
      <c r="AG71" s="289">
        <f>'Imp-US|É-U'!L161/1000</f>
        <v>0</v>
      </c>
    </row>
    <row r="72" spans="2:33" x14ac:dyDescent="0.25">
      <c r="B72" s="278">
        <f t="shared" si="18"/>
        <v>0</v>
      </c>
      <c r="C72" s="278">
        <f t="shared" si="18"/>
        <v>0</v>
      </c>
      <c r="D72" s="283" t="s">
        <v>599</v>
      </c>
      <c r="E72" s="279">
        <f t="shared" si="17"/>
        <v>0</v>
      </c>
      <c r="F72" s="284"/>
      <c r="G72" s="284"/>
      <c r="H72" s="284"/>
      <c r="I72" s="283" t="s">
        <v>615</v>
      </c>
      <c r="J72" s="283" t="s">
        <v>609</v>
      </c>
      <c r="K72" s="283" t="s">
        <v>610</v>
      </c>
      <c r="L72" s="283" t="s">
        <v>611</v>
      </c>
      <c r="M72" s="283" t="s">
        <v>574</v>
      </c>
      <c r="N72" s="283" t="s">
        <v>612</v>
      </c>
      <c r="O72" s="283" t="s">
        <v>649</v>
      </c>
      <c r="P72" s="283" t="s">
        <v>620</v>
      </c>
      <c r="Q72" s="285" t="s">
        <v>602</v>
      </c>
      <c r="R72" s="286">
        <f>'Imp-US|É-U'!E165</f>
        <v>0</v>
      </c>
      <c r="S72" s="286">
        <f>'Imp-US|É-U'!F165</f>
        <v>0</v>
      </c>
      <c r="T72" s="286">
        <f>'Imp-US|É-U'!G165</f>
        <v>0</v>
      </c>
      <c r="U72" s="286">
        <f>'Imp-US|É-U'!H165</f>
        <v>0</v>
      </c>
      <c r="V72" s="286">
        <f>'Imp-US|É-U'!I165</f>
        <v>0</v>
      </c>
      <c r="W72" s="286">
        <f>'Imp-US|É-U'!J165</f>
        <v>0</v>
      </c>
      <c r="X72" s="286">
        <f>'Imp-US|É-U'!K165</f>
        <v>0</v>
      </c>
      <c r="Y72" s="286">
        <f>'Imp-US|É-U'!L165</f>
        <v>0</v>
      </c>
      <c r="Z72" s="286">
        <f>'Imp-US|É-U'!E166/1000</f>
        <v>0</v>
      </c>
      <c r="AA72" s="286">
        <f>'Imp-US|É-U'!F166/1000</f>
        <v>0</v>
      </c>
      <c r="AB72" s="286">
        <f>'Imp-US|É-U'!G166/1000</f>
        <v>0</v>
      </c>
      <c r="AC72" s="286">
        <f>'Imp-US|É-U'!H166/1000</f>
        <v>0</v>
      </c>
      <c r="AD72" s="286">
        <f>'Imp-US|É-U'!I166/1000</f>
        <v>0</v>
      </c>
      <c r="AE72" s="286">
        <f>'Imp-US|É-U'!J166/1000</f>
        <v>0</v>
      </c>
      <c r="AF72" s="286">
        <f>'Imp-US|É-U'!K166/1000</f>
        <v>0</v>
      </c>
      <c r="AG72" s="286">
        <f>'Imp-US|É-U'!L166/1000</f>
        <v>0</v>
      </c>
    </row>
    <row r="73" spans="2:33" x14ac:dyDescent="0.25">
      <c r="B73" s="278">
        <f t="shared" si="18"/>
        <v>0</v>
      </c>
      <c r="C73" s="278">
        <f t="shared" si="18"/>
        <v>0</v>
      </c>
      <c r="D73" s="287" t="s">
        <v>599</v>
      </c>
      <c r="E73" s="279">
        <f t="shared" si="17"/>
        <v>0</v>
      </c>
      <c r="F73" s="284"/>
      <c r="G73" s="284"/>
      <c r="H73" s="284"/>
      <c r="I73" s="287" t="s">
        <v>615</v>
      </c>
      <c r="J73" s="287" t="s">
        <v>609</v>
      </c>
      <c r="K73" s="287" t="s">
        <v>610</v>
      </c>
      <c r="L73" s="287" t="s">
        <v>611</v>
      </c>
      <c r="M73" s="287" t="s">
        <v>574</v>
      </c>
      <c r="N73" s="287" t="s">
        <v>612</v>
      </c>
      <c r="O73" s="287" t="s">
        <v>650</v>
      </c>
      <c r="P73" s="287" t="s">
        <v>621</v>
      </c>
      <c r="Q73" s="288" t="s">
        <v>602</v>
      </c>
      <c r="R73" s="289">
        <f>'Imp-US|É-U'!E170</f>
        <v>0</v>
      </c>
      <c r="S73" s="289">
        <f>'Imp-US|É-U'!F170</f>
        <v>0</v>
      </c>
      <c r="T73" s="289">
        <f>'Imp-US|É-U'!G170</f>
        <v>0</v>
      </c>
      <c r="U73" s="289">
        <f>'Imp-US|É-U'!H170</f>
        <v>0</v>
      </c>
      <c r="V73" s="289">
        <f>'Imp-US|É-U'!I170</f>
        <v>0</v>
      </c>
      <c r="W73" s="289">
        <f>'Imp-US|É-U'!J170</f>
        <v>0</v>
      </c>
      <c r="X73" s="289">
        <f>'Imp-US|É-U'!K170</f>
        <v>0</v>
      </c>
      <c r="Y73" s="289">
        <f>'Imp-US|É-U'!L170</f>
        <v>0</v>
      </c>
      <c r="Z73" s="289">
        <f>'Imp-US|É-U'!E171/1000</f>
        <v>0</v>
      </c>
      <c r="AA73" s="289">
        <f>'Imp-US|É-U'!F171/1000</f>
        <v>0</v>
      </c>
      <c r="AB73" s="289">
        <f>'Imp-US|É-U'!G171/1000</f>
        <v>0</v>
      </c>
      <c r="AC73" s="289">
        <f>'Imp-US|É-U'!H171/1000</f>
        <v>0</v>
      </c>
      <c r="AD73" s="289">
        <f>'Imp-US|É-U'!I171/1000</f>
        <v>0</v>
      </c>
      <c r="AE73" s="289">
        <f>'Imp-US|É-U'!J171/1000</f>
        <v>0</v>
      </c>
      <c r="AF73" s="289">
        <f>'Imp-US|É-U'!K171/1000</f>
        <v>0</v>
      </c>
      <c r="AG73" s="289">
        <f>'Imp-US|É-U'!L171/1000</f>
        <v>0</v>
      </c>
    </row>
    <row r="74" spans="2:33" x14ac:dyDescent="0.25">
      <c r="B74" s="278">
        <f t="shared" si="18"/>
        <v>0</v>
      </c>
      <c r="C74" s="278">
        <f t="shared" si="18"/>
        <v>0</v>
      </c>
      <c r="D74" s="283" t="s">
        <v>599</v>
      </c>
      <c r="E74" s="279">
        <f t="shared" si="17"/>
        <v>0</v>
      </c>
      <c r="F74" s="284"/>
      <c r="G74" s="284"/>
      <c r="H74" s="284"/>
      <c r="I74" s="283" t="s">
        <v>615</v>
      </c>
      <c r="J74" s="283" t="s">
        <v>609</v>
      </c>
      <c r="K74" s="283" t="s">
        <v>610</v>
      </c>
      <c r="L74" s="283" t="s">
        <v>611</v>
      </c>
      <c r="M74" s="283" t="s">
        <v>574</v>
      </c>
      <c r="N74" s="283" t="s">
        <v>612</v>
      </c>
      <c r="O74" s="283" t="s">
        <v>651</v>
      </c>
      <c r="P74" s="283" t="s">
        <v>622</v>
      </c>
      <c r="Q74" s="285" t="s">
        <v>602</v>
      </c>
      <c r="R74" s="286">
        <f>'Imp-US|É-U'!E175</f>
        <v>0</v>
      </c>
      <c r="S74" s="286">
        <f>'Imp-US|É-U'!F175</f>
        <v>0</v>
      </c>
      <c r="T74" s="286">
        <f>'Imp-US|É-U'!G175</f>
        <v>0</v>
      </c>
      <c r="U74" s="286">
        <f>'Imp-US|É-U'!H175</f>
        <v>0</v>
      </c>
      <c r="V74" s="286">
        <f>'Imp-US|É-U'!I175</f>
        <v>0</v>
      </c>
      <c r="W74" s="286">
        <f>'Imp-US|É-U'!J175</f>
        <v>0</v>
      </c>
      <c r="X74" s="286">
        <f>'Imp-US|É-U'!K175</f>
        <v>0</v>
      </c>
      <c r="Y74" s="286">
        <f>'Imp-US|É-U'!L175</f>
        <v>0</v>
      </c>
      <c r="Z74" s="286">
        <f>'Imp-US|É-U'!E176/1000</f>
        <v>0</v>
      </c>
      <c r="AA74" s="286">
        <f>'Imp-US|É-U'!F176/1000</f>
        <v>0</v>
      </c>
      <c r="AB74" s="286">
        <f>'Imp-US|É-U'!G176/1000</f>
        <v>0</v>
      </c>
      <c r="AC74" s="286">
        <f>'Imp-US|É-U'!H176/1000</f>
        <v>0</v>
      </c>
      <c r="AD74" s="286">
        <f>'Imp-US|É-U'!I176/1000</f>
        <v>0</v>
      </c>
      <c r="AE74" s="286">
        <f>'Imp-US|É-U'!J176/1000</f>
        <v>0</v>
      </c>
      <c r="AF74" s="286">
        <f>'Imp-US|É-U'!K176/1000</f>
        <v>0</v>
      </c>
      <c r="AG74" s="286">
        <f>'Imp-US|É-U'!L176/1000</f>
        <v>0</v>
      </c>
    </row>
    <row r="75" spans="2:33" x14ac:dyDescent="0.25">
      <c r="B75" s="278">
        <f t="shared" si="18"/>
        <v>0</v>
      </c>
      <c r="C75" s="278">
        <f t="shared" si="18"/>
        <v>0</v>
      </c>
      <c r="D75" s="287" t="s">
        <v>599</v>
      </c>
      <c r="E75" s="279">
        <f t="shared" si="17"/>
        <v>0</v>
      </c>
      <c r="F75" s="284"/>
      <c r="G75" s="284"/>
      <c r="H75" s="284"/>
      <c r="I75" s="287" t="s">
        <v>615</v>
      </c>
      <c r="J75" s="287" t="s">
        <v>609</v>
      </c>
      <c r="K75" s="287" t="s">
        <v>610</v>
      </c>
      <c r="L75" s="287" t="s">
        <v>611</v>
      </c>
      <c r="M75" s="287" t="s">
        <v>574</v>
      </c>
      <c r="N75" s="287" t="s">
        <v>612</v>
      </c>
      <c r="O75" s="287" t="s">
        <v>646</v>
      </c>
      <c r="P75" s="287" t="s">
        <v>617</v>
      </c>
      <c r="Q75" s="288" t="s">
        <v>603</v>
      </c>
      <c r="R75" s="289">
        <f>'Imp-US|É-U'!E206</f>
        <v>0</v>
      </c>
      <c r="S75" s="289">
        <f>'Imp-US|É-U'!F206</f>
        <v>0</v>
      </c>
      <c r="T75" s="289">
        <f>'Imp-US|É-U'!G206</f>
        <v>0</v>
      </c>
      <c r="U75" s="289">
        <f>'Imp-US|É-U'!H206</f>
        <v>0</v>
      </c>
      <c r="V75" s="289">
        <f>'Imp-US|É-U'!I206</f>
        <v>0</v>
      </c>
      <c r="W75" s="289">
        <f>'Imp-US|É-U'!J206</f>
        <v>0</v>
      </c>
      <c r="X75" s="289">
        <f>'Imp-US|É-U'!K206</f>
        <v>0</v>
      </c>
      <c r="Y75" s="289">
        <f>'Imp-US|É-U'!L206</f>
        <v>0</v>
      </c>
      <c r="Z75" s="289">
        <f>'Imp-US|É-U'!E207/1000</f>
        <v>0</v>
      </c>
      <c r="AA75" s="289">
        <f>'Imp-US|É-U'!F207/1000</f>
        <v>0</v>
      </c>
      <c r="AB75" s="289">
        <f>'Imp-US|É-U'!G207/1000</f>
        <v>0</v>
      </c>
      <c r="AC75" s="289">
        <f>'Imp-US|É-U'!H207/1000</f>
        <v>0</v>
      </c>
      <c r="AD75" s="289">
        <f>'Imp-US|É-U'!I207/1000</f>
        <v>0</v>
      </c>
      <c r="AE75" s="289">
        <f>'Imp-US|É-U'!J207/1000</f>
        <v>0</v>
      </c>
      <c r="AF75" s="289">
        <f>'Imp-US|É-U'!K207/1000</f>
        <v>0</v>
      </c>
      <c r="AG75" s="289">
        <f>'Imp-US|É-U'!L207/1000</f>
        <v>0</v>
      </c>
    </row>
    <row r="76" spans="2:33" x14ac:dyDescent="0.25">
      <c r="B76" s="278">
        <f t="shared" si="18"/>
        <v>0</v>
      </c>
      <c r="C76" s="278">
        <f t="shared" si="18"/>
        <v>0</v>
      </c>
      <c r="D76" s="283" t="s">
        <v>599</v>
      </c>
      <c r="E76" s="279">
        <f t="shared" si="17"/>
        <v>0</v>
      </c>
      <c r="F76" s="284"/>
      <c r="G76" s="284"/>
      <c r="H76" s="284"/>
      <c r="I76" s="283" t="s">
        <v>615</v>
      </c>
      <c r="J76" s="283" t="s">
        <v>609</v>
      </c>
      <c r="K76" s="283" t="s">
        <v>610</v>
      </c>
      <c r="L76" s="283" t="s">
        <v>611</v>
      </c>
      <c r="M76" s="283" t="s">
        <v>574</v>
      </c>
      <c r="N76" s="283" t="s">
        <v>612</v>
      </c>
      <c r="O76" s="283" t="s">
        <v>647</v>
      </c>
      <c r="P76" s="283" t="s">
        <v>618</v>
      </c>
      <c r="Q76" s="285" t="s">
        <v>603</v>
      </c>
      <c r="R76" s="286">
        <f>'Imp-US|É-U'!E211</f>
        <v>0</v>
      </c>
      <c r="S76" s="286">
        <f>'Imp-US|É-U'!F211</f>
        <v>0</v>
      </c>
      <c r="T76" s="286">
        <f>'Imp-US|É-U'!G211</f>
        <v>0</v>
      </c>
      <c r="U76" s="286">
        <f>'Imp-US|É-U'!H211</f>
        <v>0</v>
      </c>
      <c r="V76" s="286">
        <f>'Imp-US|É-U'!I211</f>
        <v>0</v>
      </c>
      <c r="W76" s="286">
        <f>'Imp-US|É-U'!J211</f>
        <v>0</v>
      </c>
      <c r="X76" s="286">
        <f>'Imp-US|É-U'!K211</f>
        <v>0</v>
      </c>
      <c r="Y76" s="286">
        <f>'Imp-US|É-U'!L211</f>
        <v>0</v>
      </c>
      <c r="Z76" s="286">
        <f>'Imp-US|É-U'!E212/1000</f>
        <v>0</v>
      </c>
      <c r="AA76" s="286">
        <f>'Imp-US|É-U'!F212/1000</f>
        <v>0</v>
      </c>
      <c r="AB76" s="286">
        <f>'Imp-US|É-U'!G212/1000</f>
        <v>0</v>
      </c>
      <c r="AC76" s="286">
        <f>'Imp-US|É-U'!H212/1000</f>
        <v>0</v>
      </c>
      <c r="AD76" s="286">
        <f>'Imp-US|É-U'!I212/1000</f>
        <v>0</v>
      </c>
      <c r="AE76" s="286">
        <f>'Imp-US|É-U'!J212/1000</f>
        <v>0</v>
      </c>
      <c r="AF76" s="286">
        <f>'Imp-US|É-U'!K212/1000</f>
        <v>0</v>
      </c>
      <c r="AG76" s="286">
        <f>'Imp-US|É-U'!L212/1000</f>
        <v>0</v>
      </c>
    </row>
    <row r="77" spans="2:33" x14ac:dyDescent="0.25">
      <c r="B77" s="278">
        <f t="shared" si="18"/>
        <v>0</v>
      </c>
      <c r="C77" s="278">
        <f t="shared" si="18"/>
        <v>0</v>
      </c>
      <c r="D77" s="287" t="s">
        <v>599</v>
      </c>
      <c r="E77" s="279">
        <f t="shared" si="17"/>
        <v>0</v>
      </c>
      <c r="F77" s="284"/>
      <c r="G77" s="284"/>
      <c r="H77" s="284"/>
      <c r="I77" s="287" t="s">
        <v>615</v>
      </c>
      <c r="J77" s="287" t="s">
        <v>609</v>
      </c>
      <c r="K77" s="287" t="s">
        <v>610</v>
      </c>
      <c r="L77" s="287" t="s">
        <v>611</v>
      </c>
      <c r="M77" s="287" t="s">
        <v>574</v>
      </c>
      <c r="N77" s="287" t="s">
        <v>612</v>
      </c>
      <c r="O77" s="287" t="s">
        <v>648</v>
      </c>
      <c r="P77" s="287" t="s">
        <v>619</v>
      </c>
      <c r="Q77" s="288" t="s">
        <v>603</v>
      </c>
      <c r="R77" s="289">
        <f>'Imp-US|É-U'!E216</f>
        <v>0</v>
      </c>
      <c r="S77" s="289">
        <f>'Imp-US|É-U'!F216</f>
        <v>0</v>
      </c>
      <c r="T77" s="289">
        <f>'Imp-US|É-U'!G216</f>
        <v>0</v>
      </c>
      <c r="U77" s="289">
        <f>'Imp-US|É-U'!H216</f>
        <v>0</v>
      </c>
      <c r="V77" s="289">
        <f>'Imp-US|É-U'!I216</f>
        <v>0</v>
      </c>
      <c r="W77" s="289">
        <f>'Imp-US|É-U'!J216</f>
        <v>0</v>
      </c>
      <c r="X77" s="289">
        <f>'Imp-US|É-U'!K216</f>
        <v>0</v>
      </c>
      <c r="Y77" s="289">
        <f>'Imp-US|É-U'!L216</f>
        <v>0</v>
      </c>
      <c r="Z77" s="289">
        <f>'Imp-US|É-U'!E217/1000</f>
        <v>0</v>
      </c>
      <c r="AA77" s="289">
        <f>'Imp-US|É-U'!F217/1000</f>
        <v>0</v>
      </c>
      <c r="AB77" s="289">
        <f>'Imp-US|É-U'!G217/1000</f>
        <v>0</v>
      </c>
      <c r="AC77" s="289">
        <f>'Imp-US|É-U'!H217/1000</f>
        <v>0</v>
      </c>
      <c r="AD77" s="289">
        <f>'Imp-US|É-U'!I217/1000</f>
        <v>0</v>
      </c>
      <c r="AE77" s="289">
        <f>'Imp-US|É-U'!J217/1000</f>
        <v>0</v>
      </c>
      <c r="AF77" s="289">
        <f>'Imp-US|É-U'!K217/1000</f>
        <v>0</v>
      </c>
      <c r="AG77" s="289">
        <f>'Imp-US|É-U'!L217/1000</f>
        <v>0</v>
      </c>
    </row>
    <row r="78" spans="2:33" x14ac:dyDescent="0.25">
      <c r="B78" s="278">
        <f t="shared" si="18"/>
        <v>0</v>
      </c>
      <c r="C78" s="278">
        <f t="shared" si="18"/>
        <v>0</v>
      </c>
      <c r="D78" s="283" t="s">
        <v>599</v>
      </c>
      <c r="E78" s="279">
        <f t="shared" si="17"/>
        <v>0</v>
      </c>
      <c r="F78" s="284"/>
      <c r="G78" s="284"/>
      <c r="H78" s="284"/>
      <c r="I78" s="283" t="s">
        <v>615</v>
      </c>
      <c r="J78" s="283" t="s">
        <v>609</v>
      </c>
      <c r="K78" s="283" t="s">
        <v>610</v>
      </c>
      <c r="L78" s="283" t="s">
        <v>611</v>
      </c>
      <c r="M78" s="283" t="s">
        <v>574</v>
      </c>
      <c r="N78" s="283" t="s">
        <v>612</v>
      </c>
      <c r="O78" s="283" t="s">
        <v>649</v>
      </c>
      <c r="P78" s="283" t="s">
        <v>620</v>
      </c>
      <c r="Q78" s="285" t="s">
        <v>603</v>
      </c>
      <c r="R78" s="286">
        <f>'Imp-US|É-U'!E221</f>
        <v>0</v>
      </c>
      <c r="S78" s="286">
        <f>'Imp-US|É-U'!F221</f>
        <v>0</v>
      </c>
      <c r="T78" s="286">
        <f>'Imp-US|É-U'!G221</f>
        <v>0</v>
      </c>
      <c r="U78" s="286">
        <f>'Imp-US|É-U'!H221</f>
        <v>0</v>
      </c>
      <c r="V78" s="286">
        <f>'Imp-US|É-U'!I221</f>
        <v>0</v>
      </c>
      <c r="W78" s="286">
        <f>'Imp-US|É-U'!J221</f>
        <v>0</v>
      </c>
      <c r="X78" s="286">
        <f>'Imp-US|É-U'!K221</f>
        <v>0</v>
      </c>
      <c r="Y78" s="286">
        <f>'Imp-US|É-U'!L221</f>
        <v>0</v>
      </c>
      <c r="Z78" s="286">
        <f>'Imp-US|É-U'!E222/1000</f>
        <v>0</v>
      </c>
      <c r="AA78" s="286">
        <f>'Imp-US|É-U'!F222/1000</f>
        <v>0</v>
      </c>
      <c r="AB78" s="286">
        <f>'Imp-US|É-U'!G222/1000</f>
        <v>0</v>
      </c>
      <c r="AC78" s="286">
        <f>'Imp-US|É-U'!H222/1000</f>
        <v>0</v>
      </c>
      <c r="AD78" s="286">
        <f>'Imp-US|É-U'!I222/1000</f>
        <v>0</v>
      </c>
      <c r="AE78" s="286">
        <f>'Imp-US|É-U'!J222/1000</f>
        <v>0</v>
      </c>
      <c r="AF78" s="286">
        <f>'Imp-US|É-U'!K222/1000</f>
        <v>0</v>
      </c>
      <c r="AG78" s="286">
        <f>'Imp-US|É-U'!L222/1000</f>
        <v>0</v>
      </c>
    </row>
    <row r="79" spans="2:33" x14ac:dyDescent="0.25">
      <c r="B79" s="278">
        <f t="shared" si="18"/>
        <v>0</v>
      </c>
      <c r="C79" s="278">
        <f t="shared" si="18"/>
        <v>0</v>
      </c>
      <c r="D79" s="287" t="s">
        <v>599</v>
      </c>
      <c r="E79" s="279">
        <f t="shared" si="17"/>
        <v>0</v>
      </c>
      <c r="F79" s="284"/>
      <c r="G79" s="284"/>
      <c r="H79" s="284"/>
      <c r="I79" s="287" t="s">
        <v>615</v>
      </c>
      <c r="J79" s="287" t="s">
        <v>609</v>
      </c>
      <c r="K79" s="287" t="s">
        <v>610</v>
      </c>
      <c r="L79" s="287" t="s">
        <v>611</v>
      </c>
      <c r="M79" s="287" t="s">
        <v>574</v>
      </c>
      <c r="N79" s="287" t="s">
        <v>612</v>
      </c>
      <c r="O79" s="287" t="s">
        <v>650</v>
      </c>
      <c r="P79" s="287" t="s">
        <v>621</v>
      </c>
      <c r="Q79" s="288" t="s">
        <v>603</v>
      </c>
      <c r="R79" s="289">
        <f>'Imp-US|É-U'!E226</f>
        <v>0</v>
      </c>
      <c r="S79" s="289">
        <f>'Imp-US|É-U'!F226</f>
        <v>0</v>
      </c>
      <c r="T79" s="289">
        <f>'Imp-US|É-U'!G226</f>
        <v>0</v>
      </c>
      <c r="U79" s="289">
        <f>'Imp-US|É-U'!H226</f>
        <v>0</v>
      </c>
      <c r="V79" s="289">
        <f>'Imp-US|É-U'!I226</f>
        <v>0</v>
      </c>
      <c r="W79" s="289">
        <f>'Imp-US|É-U'!J226</f>
        <v>0</v>
      </c>
      <c r="X79" s="289">
        <f>'Imp-US|É-U'!K226</f>
        <v>0</v>
      </c>
      <c r="Y79" s="289">
        <f>'Imp-US|É-U'!L226</f>
        <v>0</v>
      </c>
      <c r="Z79" s="289">
        <f>'Imp-US|É-U'!E227/1000</f>
        <v>0</v>
      </c>
      <c r="AA79" s="289">
        <f>'Imp-US|É-U'!F227/1000</f>
        <v>0</v>
      </c>
      <c r="AB79" s="289">
        <f>'Imp-US|É-U'!G227/1000</f>
        <v>0</v>
      </c>
      <c r="AC79" s="289">
        <f>'Imp-US|É-U'!H227/1000</f>
        <v>0</v>
      </c>
      <c r="AD79" s="289">
        <f>'Imp-US|É-U'!I227/1000</f>
        <v>0</v>
      </c>
      <c r="AE79" s="289">
        <f>'Imp-US|É-U'!J227/1000</f>
        <v>0</v>
      </c>
      <c r="AF79" s="289">
        <f>'Imp-US|É-U'!K227/1000</f>
        <v>0</v>
      </c>
      <c r="AG79" s="289">
        <f>'Imp-US|É-U'!L227/1000</f>
        <v>0</v>
      </c>
    </row>
    <row r="80" spans="2:33" x14ac:dyDescent="0.25">
      <c r="B80" s="278">
        <f t="shared" si="18"/>
        <v>0</v>
      </c>
      <c r="C80" s="278">
        <f t="shared" si="18"/>
        <v>0</v>
      </c>
      <c r="D80" s="283" t="s">
        <v>599</v>
      </c>
      <c r="E80" s="279">
        <f t="shared" si="17"/>
        <v>0</v>
      </c>
      <c r="F80" s="284"/>
      <c r="G80" s="284"/>
      <c r="H80" s="284"/>
      <c r="I80" s="283" t="s">
        <v>615</v>
      </c>
      <c r="J80" s="283" t="s">
        <v>609</v>
      </c>
      <c r="K80" s="283" t="s">
        <v>610</v>
      </c>
      <c r="L80" s="283" t="s">
        <v>611</v>
      </c>
      <c r="M80" s="283" t="s">
        <v>574</v>
      </c>
      <c r="N80" s="283" t="s">
        <v>612</v>
      </c>
      <c r="O80" s="283" t="s">
        <v>651</v>
      </c>
      <c r="P80" s="283" t="s">
        <v>622</v>
      </c>
      <c r="Q80" s="285" t="s">
        <v>603</v>
      </c>
      <c r="R80" s="286">
        <f>'Imp-US|É-U'!E231</f>
        <v>0</v>
      </c>
      <c r="S80" s="286">
        <f>'Imp-US|É-U'!F231</f>
        <v>0</v>
      </c>
      <c r="T80" s="286">
        <f>'Imp-US|É-U'!G231</f>
        <v>0</v>
      </c>
      <c r="U80" s="286">
        <f>'Imp-US|É-U'!H231</f>
        <v>0</v>
      </c>
      <c r="V80" s="286">
        <f>'Imp-US|É-U'!I231</f>
        <v>0</v>
      </c>
      <c r="W80" s="286">
        <f>'Imp-US|É-U'!J231</f>
        <v>0</v>
      </c>
      <c r="X80" s="286">
        <f>'Imp-US|É-U'!K231</f>
        <v>0</v>
      </c>
      <c r="Y80" s="286">
        <f>'Imp-US|É-U'!L231</f>
        <v>0</v>
      </c>
      <c r="Z80" s="286">
        <f>'Imp-US|É-U'!E232/1000</f>
        <v>0</v>
      </c>
      <c r="AA80" s="286">
        <f>'Imp-US|É-U'!F232/1000</f>
        <v>0</v>
      </c>
      <c r="AB80" s="286">
        <f>'Imp-US|É-U'!G232/1000</f>
        <v>0</v>
      </c>
      <c r="AC80" s="286">
        <f>'Imp-US|É-U'!H232/1000</f>
        <v>0</v>
      </c>
      <c r="AD80" s="286">
        <f>'Imp-US|É-U'!I232/1000</f>
        <v>0</v>
      </c>
      <c r="AE80" s="286">
        <f>'Imp-US|É-U'!J232/1000</f>
        <v>0</v>
      </c>
      <c r="AF80" s="286">
        <f>'Imp-US|É-U'!K232/1000</f>
        <v>0</v>
      </c>
      <c r="AG80" s="286">
        <f>'Imp-US|É-U'!L232/1000</f>
        <v>0</v>
      </c>
    </row>
    <row r="81" spans="2:33" x14ac:dyDescent="0.25">
      <c r="B81" s="278">
        <f t="shared" si="18"/>
        <v>0</v>
      </c>
      <c r="C81" s="278">
        <f t="shared" si="18"/>
        <v>0</v>
      </c>
      <c r="D81" s="287" t="s">
        <v>599</v>
      </c>
      <c r="E81" s="279">
        <f t="shared" si="17"/>
        <v>0</v>
      </c>
      <c r="F81" s="284"/>
      <c r="G81" s="284"/>
      <c r="H81" s="284"/>
      <c r="I81" s="287" t="s">
        <v>616</v>
      </c>
      <c r="J81" s="287" t="s">
        <v>609</v>
      </c>
      <c r="K81" s="287" t="s">
        <v>652</v>
      </c>
      <c r="L81" s="287" t="s">
        <v>577</v>
      </c>
      <c r="M81" s="287" t="s">
        <v>574</v>
      </c>
      <c r="N81" s="287" t="s">
        <v>612</v>
      </c>
      <c r="O81" s="287" t="s">
        <v>646</v>
      </c>
      <c r="P81" s="287" t="s">
        <v>617</v>
      </c>
      <c r="Q81" s="288" t="s">
        <v>602</v>
      </c>
      <c r="R81" s="289">
        <f>'Imp-Mex'!E150</f>
        <v>0</v>
      </c>
      <c r="S81" s="289">
        <f>'Imp-Mex'!F150</f>
        <v>0</v>
      </c>
      <c r="T81" s="289">
        <f>'Imp-Mex'!G150</f>
        <v>0</v>
      </c>
      <c r="U81" s="289">
        <f>'Imp-Mex'!H150</f>
        <v>0</v>
      </c>
      <c r="V81" s="289">
        <f>'Imp-Mex'!I150</f>
        <v>0</v>
      </c>
      <c r="W81" s="289">
        <f>'Imp-Mex'!J150</f>
        <v>0</v>
      </c>
      <c r="X81" s="289">
        <f>'Imp-Mex'!K150</f>
        <v>0</v>
      </c>
      <c r="Y81" s="289">
        <f>'Imp-Mex'!L150</f>
        <v>0</v>
      </c>
      <c r="Z81" s="289">
        <f>'Imp-Mex'!E151/1000</f>
        <v>0</v>
      </c>
      <c r="AA81" s="289">
        <f>'Imp-Mex'!F151/1000</f>
        <v>0</v>
      </c>
      <c r="AB81" s="289">
        <f>'Imp-Mex'!G151/1000</f>
        <v>0</v>
      </c>
      <c r="AC81" s="289">
        <f>'Imp-Mex'!H151/1000</f>
        <v>0</v>
      </c>
      <c r="AD81" s="289">
        <f>'Imp-Mex'!I151/1000</f>
        <v>0</v>
      </c>
      <c r="AE81" s="289">
        <f>'Imp-Mex'!J151/1000</f>
        <v>0</v>
      </c>
      <c r="AF81" s="289">
        <f>'Imp-Mex'!K151/1000</f>
        <v>0</v>
      </c>
      <c r="AG81" s="289">
        <f>'Imp-Mex'!L151/1000</f>
        <v>0</v>
      </c>
    </row>
    <row r="82" spans="2:33" x14ac:dyDescent="0.25">
      <c r="B82" s="278">
        <f t="shared" si="18"/>
        <v>0</v>
      </c>
      <c r="C82" s="278">
        <f t="shared" si="18"/>
        <v>0</v>
      </c>
      <c r="D82" s="283" t="s">
        <v>599</v>
      </c>
      <c r="E82" s="279">
        <f t="shared" si="17"/>
        <v>0</v>
      </c>
      <c r="F82" s="284"/>
      <c r="G82" s="284"/>
      <c r="H82" s="284"/>
      <c r="I82" s="283" t="s">
        <v>616</v>
      </c>
      <c r="J82" s="283" t="s">
        <v>609</v>
      </c>
      <c r="K82" s="283" t="s">
        <v>652</v>
      </c>
      <c r="L82" s="283" t="s">
        <v>577</v>
      </c>
      <c r="M82" s="283" t="s">
        <v>574</v>
      </c>
      <c r="N82" s="283" t="s">
        <v>612</v>
      </c>
      <c r="O82" s="283" t="s">
        <v>647</v>
      </c>
      <c r="P82" s="283" t="s">
        <v>618</v>
      </c>
      <c r="Q82" s="285" t="s">
        <v>602</v>
      </c>
      <c r="R82" s="286">
        <f>'Imp-Mex'!E155</f>
        <v>0</v>
      </c>
      <c r="S82" s="286">
        <f>'Imp-Mex'!F155</f>
        <v>0</v>
      </c>
      <c r="T82" s="286">
        <f>'Imp-Mex'!G155</f>
        <v>0</v>
      </c>
      <c r="U82" s="286">
        <f>'Imp-Mex'!H155</f>
        <v>0</v>
      </c>
      <c r="V82" s="286">
        <f>'Imp-Mex'!I155</f>
        <v>0</v>
      </c>
      <c r="W82" s="286">
        <f>'Imp-Mex'!J155</f>
        <v>0</v>
      </c>
      <c r="X82" s="286">
        <f>'Imp-Mex'!K155</f>
        <v>0</v>
      </c>
      <c r="Y82" s="286">
        <f>'Imp-Mex'!L155</f>
        <v>0</v>
      </c>
      <c r="Z82" s="286">
        <f>'Imp-Mex'!E156/1000</f>
        <v>0</v>
      </c>
      <c r="AA82" s="286">
        <f>'Imp-Mex'!F156/1000</f>
        <v>0</v>
      </c>
      <c r="AB82" s="286">
        <f>'Imp-Mex'!G156/1000</f>
        <v>0</v>
      </c>
      <c r="AC82" s="286">
        <f>'Imp-Mex'!H156/1000</f>
        <v>0</v>
      </c>
      <c r="AD82" s="286">
        <f>'Imp-Mex'!I156/1000</f>
        <v>0</v>
      </c>
      <c r="AE82" s="286">
        <f>'Imp-Mex'!J156/1000</f>
        <v>0</v>
      </c>
      <c r="AF82" s="286">
        <f>'Imp-Mex'!K156/1000</f>
        <v>0</v>
      </c>
      <c r="AG82" s="286">
        <f>'Imp-Mex'!L156/1000</f>
        <v>0</v>
      </c>
    </row>
    <row r="83" spans="2:33" x14ac:dyDescent="0.25">
      <c r="B83" s="278">
        <f t="shared" si="18"/>
        <v>0</v>
      </c>
      <c r="C83" s="278">
        <f t="shared" si="18"/>
        <v>0</v>
      </c>
      <c r="D83" s="287" t="s">
        <v>599</v>
      </c>
      <c r="E83" s="279">
        <f t="shared" si="17"/>
        <v>0</v>
      </c>
      <c r="F83" s="284"/>
      <c r="G83" s="284"/>
      <c r="H83" s="284"/>
      <c r="I83" s="287" t="s">
        <v>616</v>
      </c>
      <c r="J83" s="287" t="s">
        <v>609</v>
      </c>
      <c r="K83" s="287" t="s">
        <v>652</v>
      </c>
      <c r="L83" s="287" t="s">
        <v>577</v>
      </c>
      <c r="M83" s="287" t="s">
        <v>574</v>
      </c>
      <c r="N83" s="287" t="s">
        <v>612</v>
      </c>
      <c r="O83" s="287" t="s">
        <v>648</v>
      </c>
      <c r="P83" s="287" t="s">
        <v>619</v>
      </c>
      <c r="Q83" s="288" t="s">
        <v>602</v>
      </c>
      <c r="R83" s="289">
        <f>'Imp-Mex'!E160</f>
        <v>0</v>
      </c>
      <c r="S83" s="289">
        <f>'Imp-Mex'!F160</f>
        <v>0</v>
      </c>
      <c r="T83" s="289">
        <f>'Imp-Mex'!G160</f>
        <v>0</v>
      </c>
      <c r="U83" s="289">
        <f>'Imp-Mex'!H160</f>
        <v>0</v>
      </c>
      <c r="V83" s="289">
        <f>'Imp-Mex'!I160</f>
        <v>0</v>
      </c>
      <c r="W83" s="289">
        <f>'Imp-Mex'!J160</f>
        <v>0</v>
      </c>
      <c r="X83" s="289">
        <f>'Imp-Mex'!K160</f>
        <v>0</v>
      </c>
      <c r="Y83" s="289">
        <f>'Imp-Mex'!L160</f>
        <v>0</v>
      </c>
      <c r="Z83" s="289">
        <f>'Imp-Mex'!E161/1000</f>
        <v>0</v>
      </c>
      <c r="AA83" s="289">
        <f>'Imp-Mex'!F161/1000</f>
        <v>0</v>
      </c>
      <c r="AB83" s="289">
        <f>'Imp-Mex'!G161/1000</f>
        <v>0</v>
      </c>
      <c r="AC83" s="289">
        <f>'Imp-Mex'!H161/1000</f>
        <v>0</v>
      </c>
      <c r="AD83" s="289">
        <f>'Imp-Mex'!I161/1000</f>
        <v>0</v>
      </c>
      <c r="AE83" s="289">
        <f>'Imp-Mex'!J161/1000</f>
        <v>0</v>
      </c>
      <c r="AF83" s="289">
        <f>'Imp-Mex'!K161/1000</f>
        <v>0</v>
      </c>
      <c r="AG83" s="289">
        <f>'Imp-Mex'!L161/1000</f>
        <v>0</v>
      </c>
    </row>
    <row r="84" spans="2:33" x14ac:dyDescent="0.25">
      <c r="B84" s="278">
        <f t="shared" si="18"/>
        <v>0</v>
      </c>
      <c r="C84" s="278">
        <f t="shared" si="18"/>
        <v>0</v>
      </c>
      <c r="D84" s="283" t="s">
        <v>599</v>
      </c>
      <c r="E84" s="279">
        <f t="shared" si="17"/>
        <v>0</v>
      </c>
      <c r="F84" s="284"/>
      <c r="G84" s="284"/>
      <c r="H84" s="284"/>
      <c r="I84" s="283" t="s">
        <v>616</v>
      </c>
      <c r="J84" s="283" t="s">
        <v>609</v>
      </c>
      <c r="K84" s="283" t="s">
        <v>652</v>
      </c>
      <c r="L84" s="283" t="s">
        <v>577</v>
      </c>
      <c r="M84" s="283" t="s">
        <v>574</v>
      </c>
      <c r="N84" s="283" t="s">
        <v>612</v>
      </c>
      <c r="O84" s="283" t="s">
        <v>649</v>
      </c>
      <c r="P84" s="283" t="s">
        <v>620</v>
      </c>
      <c r="Q84" s="285" t="s">
        <v>602</v>
      </c>
      <c r="R84" s="286">
        <f>'Imp-Mex'!E165</f>
        <v>0</v>
      </c>
      <c r="S84" s="286">
        <f>'Imp-Mex'!F165</f>
        <v>0</v>
      </c>
      <c r="T84" s="286">
        <f>'Imp-Mex'!G165</f>
        <v>0</v>
      </c>
      <c r="U84" s="286">
        <f>'Imp-Mex'!H165</f>
        <v>0</v>
      </c>
      <c r="V84" s="286">
        <f>'Imp-Mex'!I165</f>
        <v>0</v>
      </c>
      <c r="W84" s="286">
        <f>'Imp-Mex'!J165</f>
        <v>0</v>
      </c>
      <c r="X84" s="286">
        <f>'Imp-Mex'!K165</f>
        <v>0</v>
      </c>
      <c r="Y84" s="286">
        <f>'Imp-Mex'!L165</f>
        <v>0</v>
      </c>
      <c r="Z84" s="286">
        <f>'Imp-Mex'!E166/1000</f>
        <v>0</v>
      </c>
      <c r="AA84" s="286">
        <f>'Imp-Mex'!F166/1000</f>
        <v>0</v>
      </c>
      <c r="AB84" s="286">
        <f>'Imp-Mex'!G166/1000</f>
        <v>0</v>
      </c>
      <c r="AC84" s="286">
        <f>'Imp-Mex'!H166/1000</f>
        <v>0</v>
      </c>
      <c r="AD84" s="286">
        <f>'Imp-Mex'!I166/1000</f>
        <v>0</v>
      </c>
      <c r="AE84" s="286">
        <f>'Imp-Mex'!J166/1000</f>
        <v>0</v>
      </c>
      <c r="AF84" s="286">
        <f>'Imp-Mex'!K166/1000</f>
        <v>0</v>
      </c>
      <c r="AG84" s="286">
        <f>'Imp-Mex'!L166/1000</f>
        <v>0</v>
      </c>
    </row>
    <row r="85" spans="2:33" x14ac:dyDescent="0.25">
      <c r="B85" s="278">
        <f t="shared" si="18"/>
        <v>0</v>
      </c>
      <c r="C85" s="278">
        <f t="shared" si="18"/>
        <v>0</v>
      </c>
      <c r="D85" s="287" t="s">
        <v>599</v>
      </c>
      <c r="E85" s="279">
        <f t="shared" si="17"/>
        <v>0</v>
      </c>
      <c r="F85" s="284"/>
      <c r="G85" s="284"/>
      <c r="H85" s="284"/>
      <c r="I85" s="287" t="s">
        <v>616</v>
      </c>
      <c r="J85" s="287" t="s">
        <v>609</v>
      </c>
      <c r="K85" s="287" t="s">
        <v>652</v>
      </c>
      <c r="L85" s="287" t="s">
        <v>577</v>
      </c>
      <c r="M85" s="287" t="s">
        <v>574</v>
      </c>
      <c r="N85" s="287" t="s">
        <v>612</v>
      </c>
      <c r="O85" s="287" t="s">
        <v>650</v>
      </c>
      <c r="P85" s="287" t="s">
        <v>621</v>
      </c>
      <c r="Q85" s="288" t="s">
        <v>602</v>
      </c>
      <c r="R85" s="289">
        <f>'Imp-Mex'!E170</f>
        <v>0</v>
      </c>
      <c r="S85" s="289">
        <f>'Imp-Mex'!F170</f>
        <v>0</v>
      </c>
      <c r="T85" s="289">
        <f>'Imp-Mex'!G170</f>
        <v>0</v>
      </c>
      <c r="U85" s="289">
        <f>'Imp-Mex'!H170</f>
        <v>0</v>
      </c>
      <c r="V85" s="289">
        <f>'Imp-Mex'!I170</f>
        <v>0</v>
      </c>
      <c r="W85" s="289">
        <f>'Imp-Mex'!J170</f>
        <v>0</v>
      </c>
      <c r="X85" s="289">
        <f>'Imp-Mex'!K170</f>
        <v>0</v>
      </c>
      <c r="Y85" s="289">
        <f>'Imp-Mex'!L170</f>
        <v>0</v>
      </c>
      <c r="Z85" s="289">
        <f>'Imp-Mex'!E171/1000</f>
        <v>0</v>
      </c>
      <c r="AA85" s="289">
        <f>'Imp-Mex'!F171/1000</f>
        <v>0</v>
      </c>
      <c r="AB85" s="289">
        <f>'Imp-Mex'!G171/1000</f>
        <v>0</v>
      </c>
      <c r="AC85" s="289">
        <f>'Imp-Mex'!H171/1000</f>
        <v>0</v>
      </c>
      <c r="AD85" s="289">
        <f>'Imp-Mex'!I171/1000</f>
        <v>0</v>
      </c>
      <c r="AE85" s="289">
        <f>'Imp-Mex'!J171/1000</f>
        <v>0</v>
      </c>
      <c r="AF85" s="289">
        <f>'Imp-Mex'!K171/1000</f>
        <v>0</v>
      </c>
      <c r="AG85" s="289">
        <f>'Imp-Mex'!L171/1000</f>
        <v>0</v>
      </c>
    </row>
    <row r="86" spans="2:33" x14ac:dyDescent="0.25">
      <c r="B86" s="278">
        <f t="shared" si="18"/>
        <v>0</v>
      </c>
      <c r="C86" s="278">
        <f t="shared" si="18"/>
        <v>0</v>
      </c>
      <c r="D86" s="283" t="s">
        <v>599</v>
      </c>
      <c r="E86" s="279">
        <f t="shared" si="17"/>
        <v>0</v>
      </c>
      <c r="F86" s="284"/>
      <c r="G86" s="284"/>
      <c r="H86" s="284"/>
      <c r="I86" s="283" t="s">
        <v>616</v>
      </c>
      <c r="J86" s="283" t="s">
        <v>609</v>
      </c>
      <c r="K86" s="283" t="s">
        <v>652</v>
      </c>
      <c r="L86" s="283" t="s">
        <v>577</v>
      </c>
      <c r="M86" s="283" t="s">
        <v>574</v>
      </c>
      <c r="N86" s="283" t="s">
        <v>612</v>
      </c>
      <c r="O86" s="283" t="s">
        <v>651</v>
      </c>
      <c r="P86" s="283" t="s">
        <v>622</v>
      </c>
      <c r="Q86" s="285" t="s">
        <v>602</v>
      </c>
      <c r="R86" s="286">
        <f>'Imp-Mex'!E175</f>
        <v>0</v>
      </c>
      <c r="S86" s="286">
        <f>'Imp-Mex'!F175</f>
        <v>0</v>
      </c>
      <c r="T86" s="286">
        <f>'Imp-Mex'!G175</f>
        <v>0</v>
      </c>
      <c r="U86" s="286">
        <f>'Imp-Mex'!H175</f>
        <v>0</v>
      </c>
      <c r="V86" s="286">
        <f>'Imp-Mex'!I175</f>
        <v>0</v>
      </c>
      <c r="W86" s="286">
        <f>'Imp-Mex'!J175</f>
        <v>0</v>
      </c>
      <c r="X86" s="286">
        <f>'Imp-Mex'!K175</f>
        <v>0</v>
      </c>
      <c r="Y86" s="286">
        <f>'Imp-Mex'!L175</f>
        <v>0</v>
      </c>
      <c r="Z86" s="286">
        <f>'Imp-Mex'!E176/1000</f>
        <v>0</v>
      </c>
      <c r="AA86" s="286">
        <f>'Imp-Mex'!F176/1000</f>
        <v>0</v>
      </c>
      <c r="AB86" s="286">
        <f>'Imp-Mex'!G176/1000</f>
        <v>0</v>
      </c>
      <c r="AC86" s="286">
        <f>'Imp-Mex'!H176/1000</f>
        <v>0</v>
      </c>
      <c r="AD86" s="286">
        <f>'Imp-Mex'!I176/1000</f>
        <v>0</v>
      </c>
      <c r="AE86" s="286">
        <f>'Imp-Mex'!J176/1000</f>
        <v>0</v>
      </c>
      <c r="AF86" s="286">
        <f>'Imp-Mex'!K176/1000</f>
        <v>0</v>
      </c>
      <c r="AG86" s="286">
        <f>'Imp-Mex'!L176/1000</f>
        <v>0</v>
      </c>
    </row>
    <row r="87" spans="2:33" x14ac:dyDescent="0.25">
      <c r="B87" s="278">
        <f t="shared" si="18"/>
        <v>0</v>
      </c>
      <c r="C87" s="278">
        <f t="shared" si="18"/>
        <v>0</v>
      </c>
      <c r="D87" s="287" t="s">
        <v>599</v>
      </c>
      <c r="E87" s="279">
        <f t="shared" si="17"/>
        <v>0</v>
      </c>
      <c r="F87" s="284"/>
      <c r="G87" s="284"/>
      <c r="H87" s="284"/>
      <c r="I87" s="287" t="s">
        <v>616</v>
      </c>
      <c r="J87" s="287" t="s">
        <v>609</v>
      </c>
      <c r="K87" s="287" t="s">
        <v>652</v>
      </c>
      <c r="L87" s="287" t="s">
        <v>577</v>
      </c>
      <c r="M87" s="287" t="s">
        <v>574</v>
      </c>
      <c r="N87" s="287" t="s">
        <v>612</v>
      </c>
      <c r="O87" s="287" t="s">
        <v>646</v>
      </c>
      <c r="P87" s="287" t="s">
        <v>617</v>
      </c>
      <c r="Q87" s="288" t="s">
        <v>603</v>
      </c>
      <c r="R87" s="289">
        <f>'Imp-Mex'!E206</f>
        <v>0</v>
      </c>
      <c r="S87" s="289">
        <f>'Imp-Mex'!F206</f>
        <v>0</v>
      </c>
      <c r="T87" s="289">
        <f>'Imp-Mex'!G206</f>
        <v>0</v>
      </c>
      <c r="U87" s="289">
        <f>'Imp-Mex'!H206</f>
        <v>0</v>
      </c>
      <c r="V87" s="289">
        <f>'Imp-Mex'!I206</f>
        <v>0</v>
      </c>
      <c r="W87" s="289">
        <f>'Imp-Mex'!J206</f>
        <v>0</v>
      </c>
      <c r="X87" s="289">
        <f>'Imp-Mex'!K206</f>
        <v>0</v>
      </c>
      <c r="Y87" s="289">
        <f>'Imp-Mex'!L206</f>
        <v>0</v>
      </c>
      <c r="Z87" s="289">
        <f>'Imp-Mex'!E207/1000</f>
        <v>0</v>
      </c>
      <c r="AA87" s="289">
        <f>'Imp-Mex'!F207/1000</f>
        <v>0</v>
      </c>
      <c r="AB87" s="289">
        <f>'Imp-Mex'!G207/1000</f>
        <v>0</v>
      </c>
      <c r="AC87" s="289">
        <f>'Imp-Mex'!H207/1000</f>
        <v>0</v>
      </c>
      <c r="AD87" s="289">
        <f>'Imp-Mex'!I207/1000</f>
        <v>0</v>
      </c>
      <c r="AE87" s="289">
        <f>'Imp-Mex'!J207/1000</f>
        <v>0</v>
      </c>
      <c r="AF87" s="289">
        <f>'Imp-Mex'!K207/1000</f>
        <v>0</v>
      </c>
      <c r="AG87" s="289">
        <f>'Imp-Mex'!L207/1000</f>
        <v>0</v>
      </c>
    </row>
    <row r="88" spans="2:33" x14ac:dyDescent="0.25">
      <c r="B88" s="278">
        <f t="shared" si="18"/>
        <v>0</v>
      </c>
      <c r="C88" s="278">
        <f t="shared" si="18"/>
        <v>0</v>
      </c>
      <c r="D88" s="283" t="s">
        <v>599</v>
      </c>
      <c r="E88" s="279">
        <f t="shared" si="17"/>
        <v>0</v>
      </c>
      <c r="F88" s="284"/>
      <c r="G88" s="284"/>
      <c r="H88" s="284"/>
      <c r="I88" s="283" t="s">
        <v>616</v>
      </c>
      <c r="J88" s="283" t="s">
        <v>609</v>
      </c>
      <c r="K88" s="283" t="s">
        <v>652</v>
      </c>
      <c r="L88" s="283" t="s">
        <v>577</v>
      </c>
      <c r="M88" s="283" t="s">
        <v>574</v>
      </c>
      <c r="N88" s="283" t="s">
        <v>612</v>
      </c>
      <c r="O88" s="283" t="s">
        <v>647</v>
      </c>
      <c r="P88" s="283" t="s">
        <v>618</v>
      </c>
      <c r="Q88" s="285" t="s">
        <v>603</v>
      </c>
      <c r="R88" s="286">
        <f>'Imp-Mex'!E211</f>
        <v>0</v>
      </c>
      <c r="S88" s="286">
        <f>'Imp-Mex'!F211</f>
        <v>0</v>
      </c>
      <c r="T88" s="286">
        <f>'Imp-Mex'!G211</f>
        <v>0</v>
      </c>
      <c r="U88" s="286">
        <f>'Imp-Mex'!H211</f>
        <v>0</v>
      </c>
      <c r="V88" s="286">
        <f>'Imp-Mex'!I211</f>
        <v>0</v>
      </c>
      <c r="W88" s="286">
        <f>'Imp-Mex'!J211</f>
        <v>0</v>
      </c>
      <c r="X88" s="286">
        <f>'Imp-Mex'!K211</f>
        <v>0</v>
      </c>
      <c r="Y88" s="286">
        <f>'Imp-Mex'!L211</f>
        <v>0</v>
      </c>
      <c r="Z88" s="286">
        <f>'Imp-Mex'!E212/1000</f>
        <v>0</v>
      </c>
      <c r="AA88" s="286">
        <f>'Imp-Mex'!F212/1000</f>
        <v>0</v>
      </c>
      <c r="AB88" s="286">
        <f>'Imp-Mex'!G212/1000</f>
        <v>0</v>
      </c>
      <c r="AC88" s="286">
        <f>'Imp-Mex'!H212/1000</f>
        <v>0</v>
      </c>
      <c r="AD88" s="286">
        <f>'Imp-Mex'!I212/1000</f>
        <v>0</v>
      </c>
      <c r="AE88" s="286">
        <f>'Imp-Mex'!J212/1000</f>
        <v>0</v>
      </c>
      <c r="AF88" s="286">
        <f>'Imp-Mex'!K212/1000</f>
        <v>0</v>
      </c>
      <c r="AG88" s="286">
        <f>'Imp-Mex'!L212/1000</f>
        <v>0</v>
      </c>
    </row>
    <row r="89" spans="2:33" x14ac:dyDescent="0.25">
      <c r="B89" s="278">
        <f t="shared" si="18"/>
        <v>0</v>
      </c>
      <c r="C89" s="278">
        <f t="shared" si="18"/>
        <v>0</v>
      </c>
      <c r="D89" s="287" t="s">
        <v>599</v>
      </c>
      <c r="E89" s="279">
        <f t="shared" si="17"/>
        <v>0</v>
      </c>
      <c r="F89" s="284"/>
      <c r="G89" s="284"/>
      <c r="H89" s="284"/>
      <c r="I89" s="287" t="s">
        <v>616</v>
      </c>
      <c r="J89" s="287" t="s">
        <v>609</v>
      </c>
      <c r="K89" s="287" t="s">
        <v>652</v>
      </c>
      <c r="L89" s="287" t="s">
        <v>577</v>
      </c>
      <c r="M89" s="287" t="s">
        <v>574</v>
      </c>
      <c r="N89" s="287" t="s">
        <v>612</v>
      </c>
      <c r="O89" s="287" t="s">
        <v>648</v>
      </c>
      <c r="P89" s="287" t="s">
        <v>619</v>
      </c>
      <c r="Q89" s="288" t="s">
        <v>603</v>
      </c>
      <c r="R89" s="289">
        <f>'Imp-Mex'!E216</f>
        <v>0</v>
      </c>
      <c r="S89" s="289">
        <f>'Imp-Mex'!F216</f>
        <v>0</v>
      </c>
      <c r="T89" s="289">
        <f>'Imp-Mex'!G216</f>
        <v>0</v>
      </c>
      <c r="U89" s="289">
        <f>'Imp-Mex'!H216</f>
        <v>0</v>
      </c>
      <c r="V89" s="289">
        <f>'Imp-Mex'!I216</f>
        <v>0</v>
      </c>
      <c r="W89" s="289">
        <f>'Imp-Mex'!J216</f>
        <v>0</v>
      </c>
      <c r="X89" s="289">
        <f>'Imp-Mex'!K216</f>
        <v>0</v>
      </c>
      <c r="Y89" s="289">
        <f>'Imp-Mex'!L216</f>
        <v>0</v>
      </c>
      <c r="Z89" s="289">
        <f>'Imp-Mex'!E217/1000</f>
        <v>0</v>
      </c>
      <c r="AA89" s="289">
        <f>'Imp-Mex'!F217/1000</f>
        <v>0</v>
      </c>
      <c r="AB89" s="289">
        <f>'Imp-Mex'!G217/1000</f>
        <v>0</v>
      </c>
      <c r="AC89" s="289">
        <f>'Imp-Mex'!H217/1000</f>
        <v>0</v>
      </c>
      <c r="AD89" s="289">
        <f>'Imp-Mex'!I217/1000</f>
        <v>0</v>
      </c>
      <c r="AE89" s="289">
        <f>'Imp-Mex'!J217/1000</f>
        <v>0</v>
      </c>
      <c r="AF89" s="289">
        <f>'Imp-Mex'!K217/1000</f>
        <v>0</v>
      </c>
      <c r="AG89" s="289">
        <f>'Imp-Mex'!L217/1000</f>
        <v>0</v>
      </c>
    </row>
    <row r="90" spans="2:33" x14ac:dyDescent="0.25">
      <c r="B90" s="278">
        <f t="shared" si="18"/>
        <v>0</v>
      </c>
      <c r="C90" s="278">
        <f t="shared" si="18"/>
        <v>0</v>
      </c>
      <c r="D90" s="283" t="s">
        <v>599</v>
      </c>
      <c r="E90" s="279">
        <f t="shared" si="17"/>
        <v>0</v>
      </c>
      <c r="F90" s="284"/>
      <c r="G90" s="284"/>
      <c r="H90" s="284"/>
      <c r="I90" s="283" t="s">
        <v>616</v>
      </c>
      <c r="J90" s="283" t="s">
        <v>609</v>
      </c>
      <c r="K90" s="283" t="s">
        <v>652</v>
      </c>
      <c r="L90" s="283" t="s">
        <v>577</v>
      </c>
      <c r="M90" s="283" t="s">
        <v>574</v>
      </c>
      <c r="N90" s="283" t="s">
        <v>612</v>
      </c>
      <c r="O90" s="283" t="s">
        <v>649</v>
      </c>
      <c r="P90" s="283" t="s">
        <v>620</v>
      </c>
      <c r="Q90" s="285" t="s">
        <v>603</v>
      </c>
      <c r="R90" s="286">
        <f>'Imp-Mex'!E221</f>
        <v>0</v>
      </c>
      <c r="S90" s="286">
        <f>'Imp-Mex'!F221</f>
        <v>0</v>
      </c>
      <c r="T90" s="286">
        <f>'Imp-Mex'!G221</f>
        <v>0</v>
      </c>
      <c r="U90" s="286">
        <f>'Imp-Mex'!H221</f>
        <v>0</v>
      </c>
      <c r="V90" s="286">
        <f>'Imp-Mex'!I221</f>
        <v>0</v>
      </c>
      <c r="W90" s="286">
        <f>'Imp-Mex'!J221</f>
        <v>0</v>
      </c>
      <c r="X90" s="286">
        <f>'Imp-Mex'!K221</f>
        <v>0</v>
      </c>
      <c r="Y90" s="286">
        <f>'Imp-Mex'!L221</f>
        <v>0</v>
      </c>
      <c r="Z90" s="286">
        <f>'Imp-Mex'!E222/1000</f>
        <v>0</v>
      </c>
      <c r="AA90" s="286">
        <f>'Imp-Mex'!F222/1000</f>
        <v>0</v>
      </c>
      <c r="AB90" s="286">
        <f>'Imp-Mex'!G222/1000</f>
        <v>0</v>
      </c>
      <c r="AC90" s="286">
        <f>'Imp-Mex'!H222/1000</f>
        <v>0</v>
      </c>
      <c r="AD90" s="286">
        <f>'Imp-Mex'!I222/1000</f>
        <v>0</v>
      </c>
      <c r="AE90" s="286">
        <f>'Imp-Mex'!J222/1000</f>
        <v>0</v>
      </c>
      <c r="AF90" s="286">
        <f>'Imp-Mex'!K222/1000</f>
        <v>0</v>
      </c>
      <c r="AG90" s="286">
        <f>'Imp-Mex'!L222/1000</f>
        <v>0</v>
      </c>
    </row>
    <row r="91" spans="2:33" x14ac:dyDescent="0.25">
      <c r="B91" s="278">
        <f t="shared" si="18"/>
        <v>0</v>
      </c>
      <c r="C91" s="278">
        <f t="shared" si="18"/>
        <v>0</v>
      </c>
      <c r="D91" s="287" t="s">
        <v>599</v>
      </c>
      <c r="E91" s="279">
        <f t="shared" si="17"/>
        <v>0</v>
      </c>
      <c r="F91" s="284"/>
      <c r="G91" s="284"/>
      <c r="H91" s="284"/>
      <c r="I91" s="287" t="s">
        <v>616</v>
      </c>
      <c r="J91" s="287" t="s">
        <v>609</v>
      </c>
      <c r="K91" s="287" t="s">
        <v>652</v>
      </c>
      <c r="L91" s="287" t="s">
        <v>577</v>
      </c>
      <c r="M91" s="287" t="s">
        <v>574</v>
      </c>
      <c r="N91" s="287" t="s">
        <v>612</v>
      </c>
      <c r="O91" s="287" t="s">
        <v>650</v>
      </c>
      <c r="P91" s="287" t="s">
        <v>621</v>
      </c>
      <c r="Q91" s="288" t="s">
        <v>603</v>
      </c>
      <c r="R91" s="289">
        <f>'Imp-Mex'!E226</f>
        <v>0</v>
      </c>
      <c r="S91" s="289">
        <f>'Imp-Mex'!F226</f>
        <v>0</v>
      </c>
      <c r="T91" s="289">
        <f>'Imp-Mex'!G226</f>
        <v>0</v>
      </c>
      <c r="U91" s="289">
        <f>'Imp-Mex'!H226</f>
        <v>0</v>
      </c>
      <c r="V91" s="289">
        <f>'Imp-Mex'!I226</f>
        <v>0</v>
      </c>
      <c r="W91" s="289">
        <f>'Imp-Mex'!J226</f>
        <v>0</v>
      </c>
      <c r="X91" s="289">
        <f>'Imp-Mex'!K226</f>
        <v>0</v>
      </c>
      <c r="Y91" s="289">
        <f>'Imp-Mex'!L226</f>
        <v>0</v>
      </c>
      <c r="Z91" s="289">
        <f>'Imp-Mex'!E227/1000</f>
        <v>0</v>
      </c>
      <c r="AA91" s="289">
        <f>'Imp-Mex'!F227/1000</f>
        <v>0</v>
      </c>
      <c r="AB91" s="289">
        <f>'Imp-Mex'!G227/1000</f>
        <v>0</v>
      </c>
      <c r="AC91" s="289">
        <f>'Imp-Mex'!H227/1000</f>
        <v>0</v>
      </c>
      <c r="AD91" s="289">
        <f>'Imp-Mex'!I227/1000</f>
        <v>0</v>
      </c>
      <c r="AE91" s="289">
        <f>'Imp-Mex'!J227/1000</f>
        <v>0</v>
      </c>
      <c r="AF91" s="289">
        <f>'Imp-Mex'!K227/1000</f>
        <v>0</v>
      </c>
      <c r="AG91" s="289">
        <f>'Imp-Mex'!L227/1000</f>
        <v>0</v>
      </c>
    </row>
    <row r="92" spans="2:33" x14ac:dyDescent="0.25">
      <c r="B92" s="278">
        <f t="shared" si="18"/>
        <v>0</v>
      </c>
      <c r="C92" s="278">
        <f t="shared" si="18"/>
        <v>0</v>
      </c>
      <c r="D92" s="283" t="s">
        <v>599</v>
      </c>
      <c r="E92" s="279">
        <f t="shared" si="17"/>
        <v>0</v>
      </c>
      <c r="F92" s="284"/>
      <c r="G92" s="284"/>
      <c r="H92" s="284"/>
      <c r="I92" s="283" t="s">
        <v>616</v>
      </c>
      <c r="J92" s="283" t="s">
        <v>609</v>
      </c>
      <c r="K92" s="283" t="s">
        <v>652</v>
      </c>
      <c r="L92" s="283" t="s">
        <v>577</v>
      </c>
      <c r="M92" s="283" t="s">
        <v>574</v>
      </c>
      <c r="N92" s="283" t="s">
        <v>612</v>
      </c>
      <c r="O92" s="283" t="s">
        <v>651</v>
      </c>
      <c r="P92" s="283" t="s">
        <v>622</v>
      </c>
      <c r="Q92" s="285" t="s">
        <v>603</v>
      </c>
      <c r="R92" s="286">
        <f>'Imp-Mex'!E231</f>
        <v>0</v>
      </c>
      <c r="S92" s="286">
        <f>'Imp-Mex'!F231</f>
        <v>0</v>
      </c>
      <c r="T92" s="286">
        <f>'Imp-Mex'!G231</f>
        <v>0</v>
      </c>
      <c r="U92" s="286">
        <f>'Imp-Mex'!H231</f>
        <v>0</v>
      </c>
      <c r="V92" s="286">
        <f>'Imp-Mex'!I231</f>
        <v>0</v>
      </c>
      <c r="W92" s="286">
        <f>'Imp-Mex'!J231</f>
        <v>0</v>
      </c>
      <c r="X92" s="286">
        <f>'Imp-Mex'!K231</f>
        <v>0</v>
      </c>
      <c r="Y92" s="286">
        <f>'Imp-Mex'!L231</f>
        <v>0</v>
      </c>
      <c r="Z92" s="286">
        <f>'Imp-Mex'!E232/1000</f>
        <v>0</v>
      </c>
      <c r="AA92" s="286">
        <f>'Imp-Mex'!F232/1000</f>
        <v>0</v>
      </c>
      <c r="AB92" s="286">
        <f>'Imp-Mex'!G232/1000</f>
        <v>0</v>
      </c>
      <c r="AC92" s="286">
        <f>'Imp-Mex'!H232/1000</f>
        <v>0</v>
      </c>
      <c r="AD92" s="286">
        <f>'Imp-Mex'!I232/1000</f>
        <v>0</v>
      </c>
      <c r="AE92" s="286">
        <f>'Imp-Mex'!J232/1000</f>
        <v>0</v>
      </c>
      <c r="AF92" s="286">
        <f>'Imp-Mex'!K232/1000</f>
        <v>0</v>
      </c>
      <c r="AG92" s="286">
        <f>'Imp-Mex'!L232/1000</f>
        <v>0</v>
      </c>
    </row>
    <row r="93" spans="2:33" x14ac:dyDescent="0.25">
      <c r="B93" s="278">
        <f t="shared" si="18"/>
        <v>0</v>
      </c>
      <c r="C93" s="278">
        <f t="shared" si="18"/>
        <v>0</v>
      </c>
      <c r="D93" s="287" t="s">
        <v>599</v>
      </c>
      <c r="E93" s="279">
        <f t="shared" si="17"/>
        <v>0</v>
      </c>
      <c r="F93" s="284"/>
      <c r="G93" s="284"/>
      <c r="H93" s="284"/>
      <c r="I93" s="287" t="s">
        <v>605</v>
      </c>
      <c r="J93" s="287" t="s">
        <v>609</v>
      </c>
      <c r="K93" s="287" t="s">
        <v>653</v>
      </c>
      <c r="L93" s="287" t="s">
        <v>578</v>
      </c>
      <c r="M93" s="287" t="s">
        <v>574</v>
      </c>
      <c r="N93" s="287" t="s">
        <v>612</v>
      </c>
      <c r="O93" s="287" t="s">
        <v>646</v>
      </c>
      <c r="P93" s="287" t="s">
        <v>617</v>
      </c>
      <c r="Q93" s="288" t="s">
        <v>602</v>
      </c>
      <c r="R93" s="289">
        <f>'Imp-Other|Autre'!E150</f>
        <v>0</v>
      </c>
      <c r="S93" s="289">
        <f>'Imp-Other|Autre'!F150</f>
        <v>0</v>
      </c>
      <c r="T93" s="289">
        <f>'Imp-Other|Autre'!G150</f>
        <v>0</v>
      </c>
      <c r="U93" s="289">
        <f>'Imp-Other|Autre'!H150</f>
        <v>0</v>
      </c>
      <c r="V93" s="289">
        <f>'Imp-Other|Autre'!I150</f>
        <v>0</v>
      </c>
      <c r="W93" s="289">
        <f>'Imp-Other|Autre'!J150</f>
        <v>0</v>
      </c>
      <c r="X93" s="289">
        <f>'Imp-Other|Autre'!K150</f>
        <v>0</v>
      </c>
      <c r="Y93" s="289">
        <f>'Imp-Other|Autre'!L150</f>
        <v>0</v>
      </c>
      <c r="Z93" s="289">
        <f>'Imp-Other|Autre'!E151/1000</f>
        <v>0</v>
      </c>
      <c r="AA93" s="289">
        <f>'Imp-Other|Autre'!F151/1000</f>
        <v>0</v>
      </c>
      <c r="AB93" s="289">
        <f>'Imp-Other|Autre'!G151/1000</f>
        <v>0</v>
      </c>
      <c r="AC93" s="289">
        <f>'Imp-Other|Autre'!H151/1000</f>
        <v>0</v>
      </c>
      <c r="AD93" s="289">
        <f>'Imp-Other|Autre'!I151/1000</f>
        <v>0</v>
      </c>
      <c r="AE93" s="289">
        <f>'Imp-Other|Autre'!J151/1000</f>
        <v>0</v>
      </c>
      <c r="AF93" s="289">
        <f>'Imp-Other|Autre'!K151/1000</f>
        <v>0</v>
      </c>
      <c r="AG93" s="289">
        <f>'Imp-Other|Autre'!L151/1000</f>
        <v>0</v>
      </c>
    </row>
    <row r="94" spans="2:33" x14ac:dyDescent="0.25">
      <c r="B94" s="278">
        <f t="shared" si="18"/>
        <v>0</v>
      </c>
      <c r="C94" s="278">
        <f t="shared" si="18"/>
        <v>0</v>
      </c>
      <c r="D94" s="283" t="s">
        <v>599</v>
      </c>
      <c r="E94" s="279">
        <f t="shared" si="17"/>
        <v>0</v>
      </c>
      <c r="F94" s="284"/>
      <c r="G94" s="284"/>
      <c r="H94" s="284"/>
      <c r="I94" s="283" t="s">
        <v>605</v>
      </c>
      <c r="J94" s="283" t="s">
        <v>609</v>
      </c>
      <c r="K94" s="283" t="s">
        <v>653</v>
      </c>
      <c r="L94" s="283" t="s">
        <v>578</v>
      </c>
      <c r="M94" s="283" t="s">
        <v>574</v>
      </c>
      <c r="N94" s="283" t="s">
        <v>612</v>
      </c>
      <c r="O94" s="283" t="s">
        <v>647</v>
      </c>
      <c r="P94" s="283" t="s">
        <v>618</v>
      </c>
      <c r="Q94" s="285" t="s">
        <v>602</v>
      </c>
      <c r="R94" s="286">
        <f>'Imp-Other|Autre'!E155</f>
        <v>0</v>
      </c>
      <c r="S94" s="286">
        <f>'Imp-Other|Autre'!F155</f>
        <v>0</v>
      </c>
      <c r="T94" s="286">
        <f>'Imp-Other|Autre'!G155</f>
        <v>0</v>
      </c>
      <c r="U94" s="286">
        <f>'Imp-Other|Autre'!H155</f>
        <v>0</v>
      </c>
      <c r="V94" s="286">
        <f>'Imp-Other|Autre'!I155</f>
        <v>0</v>
      </c>
      <c r="W94" s="286">
        <f>'Imp-Other|Autre'!J155</f>
        <v>0</v>
      </c>
      <c r="X94" s="286">
        <f>'Imp-Other|Autre'!K155</f>
        <v>0</v>
      </c>
      <c r="Y94" s="286">
        <f>'Imp-Other|Autre'!L155</f>
        <v>0</v>
      </c>
      <c r="Z94" s="286">
        <f>'Imp-Other|Autre'!E156/1000</f>
        <v>0</v>
      </c>
      <c r="AA94" s="286">
        <f>'Imp-Other|Autre'!F156/1000</f>
        <v>0</v>
      </c>
      <c r="AB94" s="286">
        <f>'Imp-Other|Autre'!G156/1000</f>
        <v>0</v>
      </c>
      <c r="AC94" s="286">
        <f>'Imp-Other|Autre'!H156/1000</f>
        <v>0</v>
      </c>
      <c r="AD94" s="286">
        <f>'Imp-Other|Autre'!I156/1000</f>
        <v>0</v>
      </c>
      <c r="AE94" s="286">
        <f>'Imp-Other|Autre'!J156/1000</f>
        <v>0</v>
      </c>
      <c r="AF94" s="286">
        <f>'Imp-Other|Autre'!K156/1000</f>
        <v>0</v>
      </c>
      <c r="AG94" s="286">
        <f>'Imp-Other|Autre'!L156/1000</f>
        <v>0</v>
      </c>
    </row>
    <row r="95" spans="2:33" x14ac:dyDescent="0.25">
      <c r="B95" s="278">
        <f t="shared" si="18"/>
        <v>0</v>
      </c>
      <c r="C95" s="278">
        <f t="shared" si="18"/>
        <v>0</v>
      </c>
      <c r="D95" s="287" t="s">
        <v>599</v>
      </c>
      <c r="E95" s="279">
        <f t="shared" si="17"/>
        <v>0</v>
      </c>
      <c r="F95" s="284"/>
      <c r="G95" s="284"/>
      <c r="H95" s="284"/>
      <c r="I95" s="287" t="s">
        <v>605</v>
      </c>
      <c r="J95" s="287" t="s">
        <v>609</v>
      </c>
      <c r="K95" s="287" t="s">
        <v>653</v>
      </c>
      <c r="L95" s="287" t="s">
        <v>578</v>
      </c>
      <c r="M95" s="287" t="s">
        <v>574</v>
      </c>
      <c r="N95" s="287" t="s">
        <v>612</v>
      </c>
      <c r="O95" s="287" t="s">
        <v>648</v>
      </c>
      <c r="P95" s="287" t="s">
        <v>619</v>
      </c>
      <c r="Q95" s="288" t="s">
        <v>602</v>
      </c>
      <c r="R95" s="289">
        <f>'Imp-Other|Autre'!E160</f>
        <v>0</v>
      </c>
      <c r="S95" s="289">
        <f>'Imp-Other|Autre'!F160</f>
        <v>0</v>
      </c>
      <c r="T95" s="289">
        <f>'Imp-Other|Autre'!G160</f>
        <v>0</v>
      </c>
      <c r="U95" s="289">
        <f>'Imp-Other|Autre'!H160</f>
        <v>0</v>
      </c>
      <c r="V95" s="289">
        <f>'Imp-Other|Autre'!I160</f>
        <v>0</v>
      </c>
      <c r="W95" s="289">
        <f>'Imp-Other|Autre'!J160</f>
        <v>0</v>
      </c>
      <c r="X95" s="289">
        <f>'Imp-Other|Autre'!K160</f>
        <v>0</v>
      </c>
      <c r="Y95" s="289">
        <f>'Imp-Other|Autre'!L160</f>
        <v>0</v>
      </c>
      <c r="Z95" s="289">
        <f>'Imp-Other|Autre'!E161/1000</f>
        <v>0</v>
      </c>
      <c r="AA95" s="289">
        <f>'Imp-Other|Autre'!F161/1000</f>
        <v>0</v>
      </c>
      <c r="AB95" s="289">
        <f>'Imp-Other|Autre'!G161/1000</f>
        <v>0</v>
      </c>
      <c r="AC95" s="289">
        <f>'Imp-Other|Autre'!H161/1000</f>
        <v>0</v>
      </c>
      <c r="AD95" s="289">
        <f>'Imp-Other|Autre'!I161/1000</f>
        <v>0</v>
      </c>
      <c r="AE95" s="289">
        <f>'Imp-Other|Autre'!J161/1000</f>
        <v>0</v>
      </c>
      <c r="AF95" s="289">
        <f>'Imp-Other|Autre'!K161/1000</f>
        <v>0</v>
      </c>
      <c r="AG95" s="289">
        <f>'Imp-Other|Autre'!L161/1000</f>
        <v>0</v>
      </c>
    </row>
    <row r="96" spans="2:33" x14ac:dyDescent="0.25">
      <c r="B96" s="278">
        <f t="shared" si="18"/>
        <v>0</v>
      </c>
      <c r="C96" s="278">
        <f t="shared" si="18"/>
        <v>0</v>
      </c>
      <c r="D96" s="283" t="s">
        <v>599</v>
      </c>
      <c r="E96" s="279">
        <f t="shared" si="17"/>
        <v>0</v>
      </c>
      <c r="F96" s="284"/>
      <c r="G96" s="284"/>
      <c r="H96" s="284"/>
      <c r="I96" s="283" t="s">
        <v>605</v>
      </c>
      <c r="J96" s="283" t="s">
        <v>609</v>
      </c>
      <c r="K96" s="283" t="s">
        <v>653</v>
      </c>
      <c r="L96" s="283" t="s">
        <v>578</v>
      </c>
      <c r="M96" s="283" t="s">
        <v>574</v>
      </c>
      <c r="N96" s="283" t="s">
        <v>612</v>
      </c>
      <c r="O96" s="283" t="s">
        <v>649</v>
      </c>
      <c r="P96" s="283" t="s">
        <v>620</v>
      </c>
      <c r="Q96" s="285" t="s">
        <v>602</v>
      </c>
      <c r="R96" s="286">
        <f>'Imp-Other|Autre'!E165</f>
        <v>0</v>
      </c>
      <c r="S96" s="286">
        <f>'Imp-Other|Autre'!F165</f>
        <v>0</v>
      </c>
      <c r="T96" s="286">
        <f>'Imp-Other|Autre'!G165</f>
        <v>0</v>
      </c>
      <c r="U96" s="286">
        <f>'Imp-Other|Autre'!H165</f>
        <v>0</v>
      </c>
      <c r="V96" s="286">
        <f>'Imp-Other|Autre'!I165</f>
        <v>0</v>
      </c>
      <c r="W96" s="286">
        <f>'Imp-Other|Autre'!J165</f>
        <v>0</v>
      </c>
      <c r="X96" s="286">
        <f>'Imp-Other|Autre'!K165</f>
        <v>0</v>
      </c>
      <c r="Y96" s="286">
        <f>'Imp-Other|Autre'!L165</f>
        <v>0</v>
      </c>
      <c r="Z96" s="286">
        <f>'Imp-Other|Autre'!E166/1000</f>
        <v>0</v>
      </c>
      <c r="AA96" s="286">
        <f>'Imp-Other|Autre'!F166/1000</f>
        <v>0</v>
      </c>
      <c r="AB96" s="286">
        <f>'Imp-Other|Autre'!G166/1000</f>
        <v>0</v>
      </c>
      <c r="AC96" s="286">
        <f>'Imp-Other|Autre'!H166/1000</f>
        <v>0</v>
      </c>
      <c r="AD96" s="286">
        <f>'Imp-Other|Autre'!I166/1000</f>
        <v>0</v>
      </c>
      <c r="AE96" s="286">
        <f>'Imp-Other|Autre'!J166/1000</f>
        <v>0</v>
      </c>
      <c r="AF96" s="286">
        <f>'Imp-Other|Autre'!K166/1000</f>
        <v>0</v>
      </c>
      <c r="AG96" s="286">
        <f>'Imp-Other|Autre'!L166/1000</f>
        <v>0</v>
      </c>
    </row>
    <row r="97" spans="2:33" x14ac:dyDescent="0.25">
      <c r="B97" s="278">
        <f t="shared" si="18"/>
        <v>0</v>
      </c>
      <c r="C97" s="278">
        <f t="shared" si="18"/>
        <v>0</v>
      </c>
      <c r="D97" s="287" t="s">
        <v>599</v>
      </c>
      <c r="E97" s="279">
        <f t="shared" si="17"/>
        <v>0</v>
      </c>
      <c r="F97" s="284"/>
      <c r="G97" s="284"/>
      <c r="H97" s="284"/>
      <c r="I97" s="287" t="s">
        <v>605</v>
      </c>
      <c r="J97" s="287" t="s">
        <v>609</v>
      </c>
      <c r="K97" s="287" t="s">
        <v>653</v>
      </c>
      <c r="L97" s="287" t="s">
        <v>578</v>
      </c>
      <c r="M97" s="287" t="s">
        <v>574</v>
      </c>
      <c r="N97" s="287" t="s">
        <v>612</v>
      </c>
      <c r="O97" s="287" t="s">
        <v>650</v>
      </c>
      <c r="P97" s="287" t="s">
        <v>621</v>
      </c>
      <c r="Q97" s="288" t="s">
        <v>602</v>
      </c>
      <c r="R97" s="289">
        <f>'Imp-Other|Autre'!E170</f>
        <v>0</v>
      </c>
      <c r="S97" s="289">
        <f>'Imp-Other|Autre'!F170</f>
        <v>0</v>
      </c>
      <c r="T97" s="289">
        <f>'Imp-Other|Autre'!G170</f>
        <v>0</v>
      </c>
      <c r="U97" s="289">
        <f>'Imp-Other|Autre'!H170</f>
        <v>0</v>
      </c>
      <c r="V97" s="289">
        <f>'Imp-Other|Autre'!I170</f>
        <v>0</v>
      </c>
      <c r="W97" s="289">
        <f>'Imp-Other|Autre'!J170</f>
        <v>0</v>
      </c>
      <c r="X97" s="289">
        <f>'Imp-Other|Autre'!K170</f>
        <v>0</v>
      </c>
      <c r="Y97" s="289">
        <f>'Imp-Other|Autre'!L170</f>
        <v>0</v>
      </c>
      <c r="Z97" s="289">
        <f>'Imp-Other|Autre'!E171/1000</f>
        <v>0</v>
      </c>
      <c r="AA97" s="289">
        <f>'Imp-Other|Autre'!F171/1000</f>
        <v>0</v>
      </c>
      <c r="AB97" s="289">
        <f>'Imp-Other|Autre'!G171/1000</f>
        <v>0</v>
      </c>
      <c r="AC97" s="289">
        <f>'Imp-Other|Autre'!H171/1000</f>
        <v>0</v>
      </c>
      <c r="AD97" s="289">
        <f>'Imp-Other|Autre'!I171/1000</f>
        <v>0</v>
      </c>
      <c r="AE97" s="289">
        <f>'Imp-Other|Autre'!J171/1000</f>
        <v>0</v>
      </c>
      <c r="AF97" s="289">
        <f>'Imp-Other|Autre'!K171/1000</f>
        <v>0</v>
      </c>
      <c r="AG97" s="289">
        <f>'Imp-Other|Autre'!L171/1000</f>
        <v>0</v>
      </c>
    </row>
    <row r="98" spans="2:33" x14ac:dyDescent="0.25">
      <c r="B98" s="278">
        <f t="shared" si="18"/>
        <v>0</v>
      </c>
      <c r="C98" s="278">
        <f t="shared" si="18"/>
        <v>0</v>
      </c>
      <c r="D98" s="283" t="s">
        <v>599</v>
      </c>
      <c r="E98" s="279">
        <f t="shared" ref="E98:E104" si="19">$E$17</f>
        <v>0</v>
      </c>
      <c r="F98" s="284"/>
      <c r="G98" s="284"/>
      <c r="H98" s="284"/>
      <c r="I98" s="283" t="s">
        <v>605</v>
      </c>
      <c r="J98" s="283" t="s">
        <v>609</v>
      </c>
      <c r="K98" s="283" t="s">
        <v>653</v>
      </c>
      <c r="L98" s="283" t="s">
        <v>578</v>
      </c>
      <c r="M98" s="283" t="s">
        <v>574</v>
      </c>
      <c r="N98" s="283" t="s">
        <v>612</v>
      </c>
      <c r="O98" s="283" t="s">
        <v>651</v>
      </c>
      <c r="P98" s="283" t="s">
        <v>622</v>
      </c>
      <c r="Q98" s="285" t="s">
        <v>602</v>
      </c>
      <c r="R98" s="286">
        <f>'Imp-Other|Autre'!E175</f>
        <v>0</v>
      </c>
      <c r="S98" s="286">
        <f>'Imp-Other|Autre'!F175</f>
        <v>0</v>
      </c>
      <c r="T98" s="286">
        <f>'Imp-Other|Autre'!G175</f>
        <v>0</v>
      </c>
      <c r="U98" s="286">
        <f>'Imp-Other|Autre'!H175</f>
        <v>0</v>
      </c>
      <c r="V98" s="286">
        <f>'Imp-Other|Autre'!I175</f>
        <v>0</v>
      </c>
      <c r="W98" s="286">
        <f>'Imp-Other|Autre'!J175</f>
        <v>0</v>
      </c>
      <c r="X98" s="286">
        <f>'Imp-Other|Autre'!K175</f>
        <v>0</v>
      </c>
      <c r="Y98" s="286">
        <f>'Imp-Other|Autre'!L175</f>
        <v>0</v>
      </c>
      <c r="Z98" s="286">
        <f>'Imp-Other|Autre'!E176/1000</f>
        <v>0</v>
      </c>
      <c r="AA98" s="286">
        <f>'Imp-Other|Autre'!F176/1000</f>
        <v>0</v>
      </c>
      <c r="AB98" s="286">
        <f>'Imp-Other|Autre'!G176/1000</f>
        <v>0</v>
      </c>
      <c r="AC98" s="286">
        <f>'Imp-Other|Autre'!H176/1000</f>
        <v>0</v>
      </c>
      <c r="AD98" s="286">
        <f>'Imp-Other|Autre'!I176/1000</f>
        <v>0</v>
      </c>
      <c r="AE98" s="286">
        <f>'Imp-Other|Autre'!J176/1000</f>
        <v>0</v>
      </c>
      <c r="AF98" s="286">
        <f>'Imp-Other|Autre'!K176/1000</f>
        <v>0</v>
      </c>
      <c r="AG98" s="286">
        <f>'Imp-Other|Autre'!L176/1000</f>
        <v>0</v>
      </c>
    </row>
    <row r="99" spans="2:33" x14ac:dyDescent="0.25">
      <c r="B99" s="278">
        <f t="shared" si="18"/>
        <v>0</v>
      </c>
      <c r="C99" s="278">
        <f t="shared" si="18"/>
        <v>0</v>
      </c>
      <c r="D99" s="287" t="s">
        <v>599</v>
      </c>
      <c r="E99" s="279">
        <f t="shared" si="19"/>
        <v>0</v>
      </c>
      <c r="F99" s="284"/>
      <c r="G99" s="284"/>
      <c r="H99" s="284"/>
      <c r="I99" s="287" t="s">
        <v>605</v>
      </c>
      <c r="J99" s="287" t="s">
        <v>609</v>
      </c>
      <c r="K99" s="287" t="s">
        <v>653</v>
      </c>
      <c r="L99" s="287" t="s">
        <v>578</v>
      </c>
      <c r="M99" s="287" t="s">
        <v>574</v>
      </c>
      <c r="N99" s="287" t="s">
        <v>612</v>
      </c>
      <c r="O99" s="287" t="s">
        <v>646</v>
      </c>
      <c r="P99" s="287" t="s">
        <v>617</v>
      </c>
      <c r="Q99" s="288" t="s">
        <v>603</v>
      </c>
      <c r="R99" s="289">
        <f>'Imp-Other|Autre'!E206</f>
        <v>0</v>
      </c>
      <c r="S99" s="289">
        <f>'Imp-Other|Autre'!F206</f>
        <v>0</v>
      </c>
      <c r="T99" s="289">
        <f>'Imp-Other|Autre'!G206</f>
        <v>0</v>
      </c>
      <c r="U99" s="289">
        <f>'Imp-Other|Autre'!H206</f>
        <v>0</v>
      </c>
      <c r="V99" s="289">
        <f>'Imp-Other|Autre'!I206</f>
        <v>0</v>
      </c>
      <c r="W99" s="289">
        <f>'Imp-Other|Autre'!J206</f>
        <v>0</v>
      </c>
      <c r="X99" s="289">
        <f>'Imp-Other|Autre'!K206</f>
        <v>0</v>
      </c>
      <c r="Y99" s="289">
        <f>'Imp-Other|Autre'!L206</f>
        <v>0</v>
      </c>
      <c r="Z99" s="289">
        <f>'Imp-Other|Autre'!E207/1000</f>
        <v>0</v>
      </c>
      <c r="AA99" s="289">
        <f>'Imp-Other|Autre'!F207/1000</f>
        <v>0</v>
      </c>
      <c r="AB99" s="289">
        <f>'Imp-Other|Autre'!G207/1000</f>
        <v>0</v>
      </c>
      <c r="AC99" s="289">
        <f>'Imp-Other|Autre'!H207/1000</f>
        <v>0</v>
      </c>
      <c r="AD99" s="289">
        <f>'Imp-Other|Autre'!I207/1000</f>
        <v>0</v>
      </c>
      <c r="AE99" s="289">
        <f>'Imp-Other|Autre'!J207/1000</f>
        <v>0</v>
      </c>
      <c r="AF99" s="289">
        <f>'Imp-Other|Autre'!K207/1000</f>
        <v>0</v>
      </c>
      <c r="AG99" s="289">
        <f>'Imp-Other|Autre'!L207/1000</f>
        <v>0</v>
      </c>
    </row>
    <row r="100" spans="2:33" x14ac:dyDescent="0.25">
      <c r="B100" s="278">
        <f t="shared" si="18"/>
        <v>0</v>
      </c>
      <c r="C100" s="278">
        <f t="shared" si="18"/>
        <v>0</v>
      </c>
      <c r="D100" s="283" t="s">
        <v>599</v>
      </c>
      <c r="E100" s="279">
        <f t="shared" si="19"/>
        <v>0</v>
      </c>
      <c r="F100" s="284"/>
      <c r="G100" s="284"/>
      <c r="H100" s="284"/>
      <c r="I100" s="283" t="s">
        <v>605</v>
      </c>
      <c r="J100" s="283" t="s">
        <v>609</v>
      </c>
      <c r="K100" s="283" t="s">
        <v>653</v>
      </c>
      <c r="L100" s="283" t="s">
        <v>578</v>
      </c>
      <c r="M100" s="283" t="s">
        <v>574</v>
      </c>
      <c r="N100" s="283" t="s">
        <v>612</v>
      </c>
      <c r="O100" s="283" t="s">
        <v>647</v>
      </c>
      <c r="P100" s="283" t="s">
        <v>618</v>
      </c>
      <c r="Q100" s="285" t="s">
        <v>603</v>
      </c>
      <c r="R100" s="286">
        <f>'Imp-Other|Autre'!E211</f>
        <v>0</v>
      </c>
      <c r="S100" s="286">
        <f>'Imp-Other|Autre'!F211</f>
        <v>0</v>
      </c>
      <c r="T100" s="286">
        <f>'Imp-Other|Autre'!G211</f>
        <v>0</v>
      </c>
      <c r="U100" s="286">
        <f>'Imp-Other|Autre'!H211</f>
        <v>0</v>
      </c>
      <c r="V100" s="286">
        <f>'Imp-Other|Autre'!I211</f>
        <v>0</v>
      </c>
      <c r="W100" s="286">
        <f>'Imp-Other|Autre'!J211</f>
        <v>0</v>
      </c>
      <c r="X100" s="286">
        <f>'Imp-Other|Autre'!K211</f>
        <v>0</v>
      </c>
      <c r="Y100" s="286">
        <f>'Imp-Other|Autre'!L211</f>
        <v>0</v>
      </c>
      <c r="Z100" s="286">
        <f>'Imp-Other|Autre'!E212/1000</f>
        <v>0</v>
      </c>
      <c r="AA100" s="286">
        <f>'Imp-Other|Autre'!F212/1000</f>
        <v>0</v>
      </c>
      <c r="AB100" s="286">
        <f>'Imp-Other|Autre'!G212/1000</f>
        <v>0</v>
      </c>
      <c r="AC100" s="286">
        <f>'Imp-Other|Autre'!H212/1000</f>
        <v>0</v>
      </c>
      <c r="AD100" s="286">
        <f>'Imp-Other|Autre'!I212/1000</f>
        <v>0</v>
      </c>
      <c r="AE100" s="286">
        <f>'Imp-Other|Autre'!J212/1000</f>
        <v>0</v>
      </c>
      <c r="AF100" s="286">
        <f>'Imp-Other|Autre'!K212/1000</f>
        <v>0</v>
      </c>
      <c r="AG100" s="286">
        <f>'Imp-Other|Autre'!L212/1000</f>
        <v>0</v>
      </c>
    </row>
    <row r="101" spans="2:33" x14ac:dyDescent="0.25">
      <c r="B101" s="278">
        <f t="shared" si="18"/>
        <v>0</v>
      </c>
      <c r="C101" s="278">
        <f t="shared" si="18"/>
        <v>0</v>
      </c>
      <c r="D101" s="287" t="s">
        <v>599</v>
      </c>
      <c r="E101" s="279">
        <f t="shared" si="19"/>
        <v>0</v>
      </c>
      <c r="F101" s="284"/>
      <c r="G101" s="284"/>
      <c r="H101" s="284"/>
      <c r="I101" s="287" t="s">
        <v>605</v>
      </c>
      <c r="J101" s="287" t="s">
        <v>609</v>
      </c>
      <c r="K101" s="287" t="s">
        <v>653</v>
      </c>
      <c r="L101" s="287" t="s">
        <v>578</v>
      </c>
      <c r="M101" s="287" t="s">
        <v>574</v>
      </c>
      <c r="N101" s="287" t="s">
        <v>612</v>
      </c>
      <c r="O101" s="287" t="s">
        <v>648</v>
      </c>
      <c r="P101" s="287" t="s">
        <v>619</v>
      </c>
      <c r="Q101" s="288" t="s">
        <v>603</v>
      </c>
      <c r="R101" s="289">
        <f>'Imp-Other|Autre'!E216</f>
        <v>0</v>
      </c>
      <c r="S101" s="289">
        <f>'Imp-Other|Autre'!F216</f>
        <v>0</v>
      </c>
      <c r="T101" s="289">
        <f>'Imp-Other|Autre'!G216</f>
        <v>0</v>
      </c>
      <c r="U101" s="289">
        <f>'Imp-Other|Autre'!H216</f>
        <v>0</v>
      </c>
      <c r="V101" s="289">
        <f>'Imp-Other|Autre'!I216</f>
        <v>0</v>
      </c>
      <c r="W101" s="289">
        <f>'Imp-Other|Autre'!J216</f>
        <v>0</v>
      </c>
      <c r="X101" s="289">
        <f>'Imp-Other|Autre'!K216</f>
        <v>0</v>
      </c>
      <c r="Y101" s="289">
        <f>'Imp-Other|Autre'!L216</f>
        <v>0</v>
      </c>
      <c r="Z101" s="289">
        <f>'Imp-Other|Autre'!E217/1000</f>
        <v>0</v>
      </c>
      <c r="AA101" s="289">
        <f>'Imp-Other|Autre'!F217/1000</f>
        <v>0</v>
      </c>
      <c r="AB101" s="289">
        <f>'Imp-Other|Autre'!G217/1000</f>
        <v>0</v>
      </c>
      <c r="AC101" s="289">
        <f>'Imp-Other|Autre'!H217/1000</f>
        <v>0</v>
      </c>
      <c r="AD101" s="289">
        <f>'Imp-Other|Autre'!I217/1000</f>
        <v>0</v>
      </c>
      <c r="AE101" s="289">
        <f>'Imp-Other|Autre'!J217/1000</f>
        <v>0</v>
      </c>
      <c r="AF101" s="289">
        <f>'Imp-Other|Autre'!K217/1000</f>
        <v>0</v>
      </c>
      <c r="AG101" s="289">
        <f>'Imp-Other|Autre'!L217/1000</f>
        <v>0</v>
      </c>
    </row>
    <row r="102" spans="2:33" x14ac:dyDescent="0.25">
      <c r="B102" s="278">
        <f t="shared" si="18"/>
        <v>0</v>
      </c>
      <c r="C102" s="278">
        <f t="shared" si="18"/>
        <v>0</v>
      </c>
      <c r="D102" s="283" t="s">
        <v>599</v>
      </c>
      <c r="E102" s="279">
        <f t="shared" si="19"/>
        <v>0</v>
      </c>
      <c r="F102" s="284"/>
      <c r="G102" s="284"/>
      <c r="H102" s="284"/>
      <c r="I102" s="283" t="s">
        <v>605</v>
      </c>
      <c r="J102" s="283" t="s">
        <v>609</v>
      </c>
      <c r="K102" s="283" t="s">
        <v>653</v>
      </c>
      <c r="L102" s="283" t="s">
        <v>578</v>
      </c>
      <c r="M102" s="283" t="s">
        <v>574</v>
      </c>
      <c r="N102" s="283" t="s">
        <v>612</v>
      </c>
      <c r="O102" s="283" t="s">
        <v>649</v>
      </c>
      <c r="P102" s="283" t="s">
        <v>620</v>
      </c>
      <c r="Q102" s="285" t="s">
        <v>603</v>
      </c>
      <c r="R102" s="286">
        <f>'Imp-Other|Autre'!E221</f>
        <v>0</v>
      </c>
      <c r="S102" s="286">
        <f>'Imp-Other|Autre'!F221</f>
        <v>0</v>
      </c>
      <c r="T102" s="286">
        <f>'Imp-Other|Autre'!G221</f>
        <v>0</v>
      </c>
      <c r="U102" s="286">
        <f>'Imp-Other|Autre'!H221</f>
        <v>0</v>
      </c>
      <c r="V102" s="286">
        <f>'Imp-Other|Autre'!I221</f>
        <v>0</v>
      </c>
      <c r="W102" s="286">
        <f>'Imp-Other|Autre'!J221</f>
        <v>0</v>
      </c>
      <c r="X102" s="286">
        <f>'Imp-Other|Autre'!K221</f>
        <v>0</v>
      </c>
      <c r="Y102" s="286">
        <f>'Imp-Other|Autre'!L221</f>
        <v>0</v>
      </c>
      <c r="Z102" s="286">
        <f>'Imp-Other|Autre'!E222/1000</f>
        <v>0</v>
      </c>
      <c r="AA102" s="286">
        <f>'Imp-Other|Autre'!F222/1000</f>
        <v>0</v>
      </c>
      <c r="AB102" s="286">
        <f>'Imp-Other|Autre'!G222/1000</f>
        <v>0</v>
      </c>
      <c r="AC102" s="286">
        <f>'Imp-Other|Autre'!H222/1000</f>
        <v>0</v>
      </c>
      <c r="AD102" s="286">
        <f>'Imp-Other|Autre'!I222/1000</f>
        <v>0</v>
      </c>
      <c r="AE102" s="286">
        <f>'Imp-Other|Autre'!J222/1000</f>
        <v>0</v>
      </c>
      <c r="AF102" s="286">
        <f>'Imp-Other|Autre'!K222/1000</f>
        <v>0</v>
      </c>
      <c r="AG102" s="286">
        <f>'Imp-Other|Autre'!L222/1000</f>
        <v>0</v>
      </c>
    </row>
    <row r="103" spans="2:33" x14ac:dyDescent="0.25">
      <c r="B103" s="278">
        <f t="shared" si="18"/>
        <v>0</v>
      </c>
      <c r="C103" s="278">
        <f t="shared" si="18"/>
        <v>0</v>
      </c>
      <c r="D103" s="287" t="s">
        <v>599</v>
      </c>
      <c r="E103" s="279">
        <f t="shared" si="19"/>
        <v>0</v>
      </c>
      <c r="F103" s="284"/>
      <c r="G103" s="284"/>
      <c r="H103" s="284"/>
      <c r="I103" s="287" t="s">
        <v>605</v>
      </c>
      <c r="J103" s="287" t="s">
        <v>609</v>
      </c>
      <c r="K103" s="287" t="s">
        <v>653</v>
      </c>
      <c r="L103" s="287" t="s">
        <v>578</v>
      </c>
      <c r="M103" s="287" t="s">
        <v>574</v>
      </c>
      <c r="N103" s="287" t="s">
        <v>612</v>
      </c>
      <c r="O103" s="287" t="s">
        <v>650</v>
      </c>
      <c r="P103" s="287" t="s">
        <v>621</v>
      </c>
      <c r="Q103" s="288" t="s">
        <v>603</v>
      </c>
      <c r="R103" s="289">
        <f>'Imp-Other|Autre'!E226</f>
        <v>0</v>
      </c>
      <c r="S103" s="289">
        <f>'Imp-Other|Autre'!F226</f>
        <v>0</v>
      </c>
      <c r="T103" s="289">
        <f>'Imp-Other|Autre'!G226</f>
        <v>0</v>
      </c>
      <c r="U103" s="289">
        <f>'Imp-Other|Autre'!H226</f>
        <v>0</v>
      </c>
      <c r="V103" s="289">
        <f>'Imp-Other|Autre'!I226</f>
        <v>0</v>
      </c>
      <c r="W103" s="289">
        <f>'Imp-Other|Autre'!J226</f>
        <v>0</v>
      </c>
      <c r="X103" s="289">
        <f>'Imp-Other|Autre'!K226</f>
        <v>0</v>
      </c>
      <c r="Y103" s="289">
        <f>'Imp-Other|Autre'!L226</f>
        <v>0</v>
      </c>
      <c r="Z103" s="289">
        <f>'Imp-Other|Autre'!E227/1000</f>
        <v>0</v>
      </c>
      <c r="AA103" s="289">
        <f>'Imp-Other|Autre'!F227/1000</f>
        <v>0</v>
      </c>
      <c r="AB103" s="289">
        <f>'Imp-Other|Autre'!G227/1000</f>
        <v>0</v>
      </c>
      <c r="AC103" s="289">
        <f>'Imp-Other|Autre'!H227/1000</f>
        <v>0</v>
      </c>
      <c r="AD103" s="289">
        <f>'Imp-Other|Autre'!I227/1000</f>
        <v>0</v>
      </c>
      <c r="AE103" s="289">
        <f>'Imp-Other|Autre'!J227/1000</f>
        <v>0</v>
      </c>
      <c r="AF103" s="289">
        <f>'Imp-Other|Autre'!K227/1000</f>
        <v>0</v>
      </c>
      <c r="AG103" s="289">
        <f>'Imp-Other|Autre'!L227/1000</f>
        <v>0</v>
      </c>
    </row>
    <row r="104" spans="2:33" x14ac:dyDescent="0.25">
      <c r="B104" s="278">
        <f t="shared" si="18"/>
        <v>0</v>
      </c>
      <c r="C104" s="278">
        <f t="shared" si="18"/>
        <v>0</v>
      </c>
      <c r="D104" s="283" t="s">
        <v>599</v>
      </c>
      <c r="E104" s="279">
        <f t="shared" si="19"/>
        <v>0</v>
      </c>
      <c r="F104" s="284"/>
      <c r="G104" s="284"/>
      <c r="H104" s="284"/>
      <c r="I104" s="283" t="s">
        <v>605</v>
      </c>
      <c r="J104" s="283" t="s">
        <v>609</v>
      </c>
      <c r="K104" s="283" t="s">
        <v>653</v>
      </c>
      <c r="L104" s="283" t="s">
        <v>578</v>
      </c>
      <c r="M104" s="283" t="s">
        <v>574</v>
      </c>
      <c r="N104" s="283" t="s">
        <v>612</v>
      </c>
      <c r="O104" s="283" t="s">
        <v>651</v>
      </c>
      <c r="P104" s="283" t="s">
        <v>622</v>
      </c>
      <c r="Q104" s="285" t="s">
        <v>603</v>
      </c>
      <c r="R104" s="286">
        <f>'Imp-Other|Autre'!E231</f>
        <v>0</v>
      </c>
      <c r="S104" s="286">
        <f>'Imp-Other|Autre'!F231</f>
        <v>0</v>
      </c>
      <c r="T104" s="286">
        <f>'Imp-Other|Autre'!G231</f>
        <v>0</v>
      </c>
      <c r="U104" s="286">
        <f>'Imp-Other|Autre'!H231</f>
        <v>0</v>
      </c>
      <c r="V104" s="286">
        <f>'Imp-Other|Autre'!I231</f>
        <v>0</v>
      </c>
      <c r="W104" s="286">
        <f>'Imp-Other|Autre'!J231</f>
        <v>0</v>
      </c>
      <c r="X104" s="286">
        <f>'Imp-Other|Autre'!K231</f>
        <v>0</v>
      </c>
      <c r="Y104" s="286">
        <f>'Imp-Other|Autre'!L231</f>
        <v>0</v>
      </c>
      <c r="Z104" s="286">
        <f>'Imp-Other|Autre'!E232/1000</f>
        <v>0</v>
      </c>
      <c r="AA104" s="286">
        <f>'Imp-Other|Autre'!F232/1000</f>
        <v>0</v>
      </c>
      <c r="AB104" s="286">
        <f>'Imp-Other|Autre'!G232/1000</f>
        <v>0</v>
      </c>
      <c r="AC104" s="286">
        <f>'Imp-Other|Autre'!H232/1000</f>
        <v>0</v>
      </c>
      <c r="AD104" s="286">
        <f>'Imp-Other|Autre'!I232/1000</f>
        <v>0</v>
      </c>
      <c r="AE104" s="286">
        <f>'Imp-Other|Autre'!J232/1000</f>
        <v>0</v>
      </c>
      <c r="AF104" s="286">
        <f>'Imp-Other|Autre'!K232/1000</f>
        <v>0</v>
      </c>
      <c r="AG104" s="286">
        <f>'Imp-Other|Autre'!L232/1000</f>
        <v>0</v>
      </c>
    </row>
    <row r="106" spans="2:33" x14ac:dyDescent="0.25">
      <c r="B106" t="s">
        <v>654</v>
      </c>
    </row>
    <row r="107" spans="2:33" ht="15.75" thickBot="1" x14ac:dyDescent="0.3"/>
    <row r="108" spans="2:33" ht="15.75" thickBot="1" x14ac:dyDescent="0.3">
      <c r="B108" s="657"/>
      <c r="C108" s="658"/>
      <c r="D108" s="658"/>
      <c r="E108" s="658"/>
      <c r="F108" s="297"/>
      <c r="G108" s="298"/>
      <c r="H108" s="298"/>
      <c r="I108" s="298"/>
      <c r="J108" s="299"/>
      <c r="K108" s="299"/>
      <c r="L108" s="299"/>
    </row>
    <row r="109" spans="2:33" ht="15.75" thickBot="1" x14ac:dyDescent="0.3">
      <c r="B109" s="300"/>
      <c r="C109" s="300"/>
      <c r="D109" s="300"/>
      <c r="E109" s="300"/>
      <c r="F109" s="300"/>
      <c r="G109" s="659" t="s">
        <v>657</v>
      </c>
      <c r="H109" s="660"/>
      <c r="I109" s="660"/>
      <c r="J109" s="661" t="s">
        <v>658</v>
      </c>
      <c r="K109" s="662"/>
      <c r="L109" s="662"/>
    </row>
    <row r="110" spans="2:33" x14ac:dyDescent="0.25">
      <c r="B110" s="301"/>
      <c r="C110" s="302"/>
      <c r="D110" s="302"/>
      <c r="E110" s="302"/>
      <c r="F110" s="302"/>
      <c r="G110" s="303"/>
      <c r="H110" s="303"/>
      <c r="I110" s="303"/>
      <c r="J110" s="303"/>
      <c r="K110" s="303"/>
      <c r="L110" s="303"/>
    </row>
    <row r="111" spans="2:33" x14ac:dyDescent="0.25">
      <c r="B111" s="304" t="s">
        <v>606</v>
      </c>
      <c r="C111" s="305" t="s">
        <v>659</v>
      </c>
      <c r="D111" s="305" t="s">
        <v>660</v>
      </c>
      <c r="E111" s="305" t="s">
        <v>661</v>
      </c>
      <c r="F111" s="305" t="s">
        <v>662</v>
      </c>
      <c r="G111" s="306">
        <f>'[1]Case Labels'!$G$3</f>
        <v>2023</v>
      </c>
      <c r="H111" s="306">
        <f>'[1]Case Labels'!$G$4</f>
        <v>2024</v>
      </c>
      <c r="I111" s="306">
        <f>'[1]Case Labels'!$G$5</f>
        <v>2025</v>
      </c>
      <c r="J111" s="306">
        <f>G111</f>
        <v>2023</v>
      </c>
      <c r="K111" s="306">
        <f>H111</f>
        <v>2024</v>
      </c>
      <c r="L111" s="306">
        <f>I111</f>
        <v>2025</v>
      </c>
    </row>
    <row r="112" spans="2:33" x14ac:dyDescent="0.25">
      <c r="B112" s="307" t="s">
        <v>663</v>
      </c>
      <c r="C112" s="308" t="s">
        <v>664</v>
      </c>
      <c r="D112" s="308" t="s">
        <v>665</v>
      </c>
      <c r="E112" s="308" t="s">
        <v>666</v>
      </c>
      <c r="F112" s="309" t="s">
        <v>667</v>
      </c>
      <c r="G112" s="346">
        <f>SUM('Imp-China|Chine -Exp1:Imp-Other|Autre'!G$101)*J112</f>
        <v>0</v>
      </c>
      <c r="H112" s="346">
        <f>SUM('Imp-China|Chine -Exp1:Imp-Other|Autre'!H$101)*K112</f>
        <v>0</v>
      </c>
      <c r="I112" s="346">
        <f>SUM('Imp-China|Chine -Exp1:Imp-Other|Autre'!I$101)*L112</f>
        <v>0</v>
      </c>
      <c r="J112" s="307">
        <f>Pro!G91</f>
        <v>0</v>
      </c>
      <c r="K112" s="307">
        <f>Pro!H91</f>
        <v>0</v>
      </c>
      <c r="L112" s="307">
        <f>Pro!I91</f>
        <v>0</v>
      </c>
    </row>
    <row r="113" spans="2:33" x14ac:dyDescent="0.25">
      <c r="B113" s="300" t="str">
        <f t="shared" ref="B113:D116" si="20">B112</f>
        <v>Importer 1</v>
      </c>
      <c r="C113" s="310" t="str">
        <f t="shared" si="20"/>
        <v>IMPORTER</v>
      </c>
      <c r="D113" s="310" t="str">
        <f t="shared" si="20"/>
        <v>Import Sales</v>
      </c>
      <c r="E113" s="310" t="s">
        <v>668</v>
      </c>
      <c r="F113" s="311" t="s">
        <v>669</v>
      </c>
      <c r="G113" s="346">
        <f>SUM('Imp-China|Chine -Exp1:Imp-Other|Autre'!G$101)*J113</f>
        <v>0</v>
      </c>
      <c r="H113" s="346">
        <f>SUM('Imp-China|Chine -Exp1:Imp-Other|Autre'!H$101)*K113</f>
        <v>0</v>
      </c>
      <c r="I113" s="346">
        <f>SUM('Imp-China|Chine -Exp1:Imp-Other|Autre'!I$101)*L113</f>
        <v>0</v>
      </c>
      <c r="J113" s="307">
        <f>Pro!G92</f>
        <v>0</v>
      </c>
      <c r="K113" s="307">
        <f>Pro!H92</f>
        <v>0</v>
      </c>
      <c r="L113" s="307">
        <f>Pro!I92</f>
        <v>0</v>
      </c>
    </row>
    <row r="114" spans="2:33" x14ac:dyDescent="0.25">
      <c r="B114" s="300" t="str">
        <f t="shared" si="20"/>
        <v>Importer 1</v>
      </c>
      <c r="C114" s="310" t="str">
        <f t="shared" si="20"/>
        <v>IMPORTER</v>
      </c>
      <c r="D114" s="310" t="str">
        <f t="shared" si="20"/>
        <v>Import Sales</v>
      </c>
      <c r="E114" s="310" t="s">
        <v>670</v>
      </c>
      <c r="F114" s="311" t="s">
        <v>671</v>
      </c>
      <c r="G114" s="346">
        <f>SUM('Imp-China|Chine -Exp1:Imp-Other|Autre'!G$101)*J114</f>
        <v>0</v>
      </c>
      <c r="H114" s="346">
        <f>SUM('Imp-China|Chine -Exp1:Imp-Other|Autre'!H$101)*K114</f>
        <v>0</v>
      </c>
      <c r="I114" s="346">
        <f>SUM('Imp-China|Chine -Exp1:Imp-Other|Autre'!I$101)*L114</f>
        <v>0</v>
      </c>
      <c r="J114" s="307">
        <f>Pro!G93</f>
        <v>0</v>
      </c>
      <c r="K114" s="307">
        <f>Pro!H93</f>
        <v>0</v>
      </c>
      <c r="L114" s="307">
        <f>Pro!I93</f>
        <v>0</v>
      </c>
    </row>
    <row r="115" spans="2:33" x14ac:dyDescent="0.25">
      <c r="B115" s="300" t="str">
        <f t="shared" si="20"/>
        <v>Importer 1</v>
      </c>
      <c r="C115" s="310" t="str">
        <f t="shared" si="20"/>
        <v>IMPORTER</v>
      </c>
      <c r="D115" s="310" t="str">
        <f t="shared" si="20"/>
        <v>Import Sales</v>
      </c>
      <c r="E115" s="310" t="s">
        <v>672</v>
      </c>
      <c r="F115" s="311" t="s">
        <v>673</v>
      </c>
      <c r="G115" s="346">
        <f>SUM('Imp-China|Chine -Exp1:Imp-Other|Autre'!G$101)*J115</f>
        <v>0</v>
      </c>
      <c r="H115" s="346">
        <f>SUM('Imp-China|Chine -Exp1:Imp-Other|Autre'!H$101)*K115</f>
        <v>0</v>
      </c>
      <c r="I115" s="346">
        <f>SUM('Imp-China|Chine -Exp1:Imp-Other|Autre'!I$101)*L115</f>
        <v>0</v>
      </c>
      <c r="J115" s="307">
        <f>Pro!G94</f>
        <v>0</v>
      </c>
      <c r="K115" s="307">
        <f>Pro!H94</f>
        <v>0</v>
      </c>
      <c r="L115" s="307">
        <f>Pro!I94</f>
        <v>0</v>
      </c>
    </row>
    <row r="116" spans="2:33" x14ac:dyDescent="0.25">
      <c r="B116" s="300" t="str">
        <f t="shared" si="20"/>
        <v>Importer 1</v>
      </c>
      <c r="C116" s="310" t="str">
        <f t="shared" si="20"/>
        <v>IMPORTER</v>
      </c>
      <c r="D116" s="310" t="str">
        <f t="shared" si="20"/>
        <v>Import Sales</v>
      </c>
      <c r="E116" s="310" t="s">
        <v>674</v>
      </c>
      <c r="F116" s="311" t="s">
        <v>675</v>
      </c>
      <c r="G116" s="346">
        <f>SUM('Imp-China|Chine -Exp1:Imp-Other|Autre'!G$101)*J116</f>
        <v>0</v>
      </c>
      <c r="H116" s="346">
        <f>SUM('Imp-China|Chine -Exp1:Imp-Other|Autre'!H$101)*K116</f>
        <v>0</v>
      </c>
      <c r="I116" s="346">
        <f>SUM('Imp-China|Chine -Exp1:Imp-Other|Autre'!I$101)*L116</f>
        <v>0</v>
      </c>
      <c r="J116" s="307">
        <f>Pro!G95</f>
        <v>0</v>
      </c>
      <c r="K116" s="307">
        <f>Pro!H95</f>
        <v>0</v>
      </c>
      <c r="L116" s="307">
        <f>Pro!I95</f>
        <v>0</v>
      </c>
    </row>
    <row r="123" spans="2:33" x14ac:dyDescent="0.25">
      <c r="B123" t="s">
        <v>655</v>
      </c>
    </row>
    <row r="126" spans="2:33" ht="36.75" x14ac:dyDescent="0.25">
      <c r="B126" s="312" t="s">
        <v>606</v>
      </c>
      <c r="C126" s="252" t="s">
        <v>607</v>
      </c>
      <c r="D126" s="312" t="s">
        <v>584</v>
      </c>
      <c r="E126" s="313" t="s">
        <v>626</v>
      </c>
      <c r="F126" s="314" t="s">
        <v>587</v>
      </c>
      <c r="G126" s="314" t="s">
        <v>588</v>
      </c>
      <c r="H126" s="312" t="s">
        <v>589</v>
      </c>
      <c r="I126" s="312" t="s">
        <v>590</v>
      </c>
      <c r="J126" s="315" t="s">
        <v>591</v>
      </c>
      <c r="K126" s="312" t="s">
        <v>592</v>
      </c>
      <c r="L126" s="316" t="s">
        <v>593</v>
      </c>
      <c r="M126" s="316" t="s">
        <v>594</v>
      </c>
      <c r="N126" s="312" t="s">
        <v>676</v>
      </c>
      <c r="O126" s="316" t="s">
        <v>677</v>
      </c>
      <c r="P126" s="312" t="s">
        <v>678</v>
      </c>
      <c r="Q126" s="317" t="s">
        <v>595</v>
      </c>
      <c r="R126" s="318" t="str">
        <f>'[1]Case Labels'!$G$11&amp;" VOL"</f>
        <v>Q1  |  T1 2024 VOL</v>
      </c>
      <c r="S126" s="318" t="str">
        <f>'[1]Case Labels'!$G$12&amp;" VOL"</f>
        <v>Q2  |  T2 2024 VOL</v>
      </c>
      <c r="T126" s="318" t="str">
        <f>'[1]Case Labels'!$G$13&amp;" VOL"</f>
        <v>Q3  |  T3 2024 VOL</v>
      </c>
      <c r="U126" s="318" t="str">
        <f>'[1]Case Labels'!$G$14&amp;" VOL"</f>
        <v>Q4  |  T4 2024 VOL</v>
      </c>
      <c r="V126" s="318" t="str">
        <f>'[1]Case Labels'!$G$15&amp;" VOL"</f>
        <v>Q1  |  T1 2025 VOL</v>
      </c>
      <c r="W126" s="318" t="str">
        <f>'[1]Case Labels'!$G$16&amp;" VOL"</f>
        <v>Q2  |  T2 2025 VOL</v>
      </c>
      <c r="X126" s="318" t="str">
        <f>'[1]Case Labels'!$G$17&amp;" VOL"</f>
        <v>Q3  |  T3 2025 VOL</v>
      </c>
      <c r="Y126" s="318" t="str">
        <f>'[1]Case Labels'!$G$18&amp;" VOL"</f>
        <v>Q4  |  T4 2025 VOL</v>
      </c>
      <c r="Z126" s="318" t="str">
        <f>'[1]Case Labels'!$G$11&amp;" VAL"</f>
        <v>Q1  |  T1 2024 VAL</v>
      </c>
      <c r="AA126" s="318" t="str">
        <f>'[1]Case Labels'!$G$12&amp;" VAL"</f>
        <v>Q2  |  T2 2024 VAL</v>
      </c>
      <c r="AB126" s="318" t="str">
        <f>'[1]Case Labels'!$G$13&amp;" VAL"</f>
        <v>Q3  |  T3 2024 VAL</v>
      </c>
      <c r="AC126" s="318" t="str">
        <f>'[1]Case Labels'!$G$14&amp;" VAL"</f>
        <v>Q4  |  T4 2024 VAL</v>
      </c>
      <c r="AD126" s="318" t="str">
        <f>'[1]Case Labels'!$G$15&amp;" VAL"</f>
        <v>Q1  |  T1 2025 VAL</v>
      </c>
      <c r="AE126" s="318" t="str">
        <f>'[1]Case Labels'!$G$16&amp;" VAL"</f>
        <v>Q2  |  T2 2025 VAL</v>
      </c>
      <c r="AF126" s="318" t="str">
        <f>'[1]Case Labels'!$G$17&amp;" VAL"</f>
        <v>Q3  |  T3 2025 VAL</v>
      </c>
      <c r="AG126" s="318" t="str">
        <f>'[1]Case Labels'!$G$18&amp;" VAL"</f>
        <v>Q4  |  T4 2025 VAL</v>
      </c>
    </row>
    <row r="127" spans="2:33" s="343" customFormat="1" x14ac:dyDescent="0.25">
      <c r="B127" s="319">
        <f>B91</f>
        <v>0</v>
      </c>
      <c r="C127" s="319">
        <f>B127</f>
        <v>0</v>
      </c>
      <c r="D127" s="319" t="s">
        <v>599</v>
      </c>
      <c r="E127" s="262"/>
      <c r="F127" s="262"/>
      <c r="G127" s="262"/>
      <c r="H127" s="319" t="s">
        <v>601</v>
      </c>
      <c r="I127" s="319" t="str">
        <f>IF(K127&lt;&gt;"",VLOOKUP(H127,'[2]Exporter List'!$A$2:$E$26,4,FALSE),"-")</f>
        <v>Significant</v>
      </c>
      <c r="J127" s="319" t="str">
        <f>IF(H127&lt;&gt;"",VLOOKUP(H127,'[2]Exporter List'!$A$2:$E$26,2,FALSE),"-")</f>
        <v>1 - Subject</v>
      </c>
      <c r="K127" s="319" t="str">
        <f>IF(H127&lt;&gt;"",VLOOKUP(H127,'[2]Exporter List'!$A$2:$E$26,3,FALSE),"-")</f>
        <v>China  |  Chine</v>
      </c>
      <c r="L127" s="319"/>
      <c r="M127" s="319" t="str">
        <f>IF(I127&lt;&gt;"",VLOOKUP(H127,'[2]Exporter List'!$A$2:$E$26,5,FALSE),"-")</f>
        <v>Dumping and Subsidizing</v>
      </c>
      <c r="N127" s="320" t="s">
        <v>680</v>
      </c>
      <c r="O127" s="319">
        <f>Pro!$C$105</f>
        <v>0</v>
      </c>
      <c r="P127" s="319" t="str">
        <f>IFERROR(IF(O127&lt;&gt;"",VLOOKUP(O127,'[2]Acc Co List'!$C$7:$F$52,4,FALSE),"-"),"")</f>
        <v/>
      </c>
      <c r="Q127" s="322" t="s">
        <v>603</v>
      </c>
      <c r="R127" s="343">
        <f>'Imp-China|Chine -Exp1'!E114</f>
        <v>0</v>
      </c>
      <c r="S127" s="343">
        <f>'Imp-China|Chine -Exp1'!F114</f>
        <v>0</v>
      </c>
      <c r="T127" s="343">
        <f>'Imp-China|Chine -Exp1'!G114</f>
        <v>0</v>
      </c>
      <c r="U127" s="343">
        <f>'Imp-China|Chine -Exp1'!H114</f>
        <v>0</v>
      </c>
      <c r="V127" s="343">
        <f>'Imp-China|Chine -Exp1'!I114</f>
        <v>0</v>
      </c>
      <c r="W127" s="343">
        <f>'Imp-China|Chine -Exp1'!J114</f>
        <v>0</v>
      </c>
      <c r="X127" s="343">
        <f>'Imp-China|Chine -Exp1'!K114</f>
        <v>0</v>
      </c>
      <c r="Y127" s="352">
        <f>'Imp-China|Chine -Exp1'!L114</f>
        <v>0</v>
      </c>
      <c r="Z127" s="343">
        <f>'Imp-China|Chine -Exp1'!E115/1000</f>
        <v>0</v>
      </c>
      <c r="AA127" s="343">
        <f>'Imp-China|Chine -Exp1'!F115/1000</f>
        <v>0</v>
      </c>
      <c r="AB127" s="343">
        <f>'Imp-China|Chine -Exp1'!G115/1000</f>
        <v>0</v>
      </c>
      <c r="AC127" s="343">
        <f>'Imp-China|Chine -Exp1'!H115/1000</f>
        <v>0</v>
      </c>
      <c r="AD127" s="343">
        <f>'Imp-China|Chine -Exp1'!I115/1000</f>
        <v>0</v>
      </c>
      <c r="AE127" s="343">
        <f>'Imp-China|Chine -Exp1'!J115/1000</f>
        <v>0</v>
      </c>
      <c r="AF127" s="343">
        <f>'Imp-China|Chine -Exp1'!K115/1000</f>
        <v>0</v>
      </c>
      <c r="AG127" s="343">
        <f>'Imp-China|Chine -Exp1'!L115/1000</f>
        <v>0</v>
      </c>
    </row>
    <row r="128" spans="2:33" x14ac:dyDescent="0.25">
      <c r="B128" s="321">
        <f>B127</f>
        <v>0</v>
      </c>
      <c r="C128" s="321">
        <f t="shared" ref="C128:C141" si="21">C127</f>
        <v>0</v>
      </c>
      <c r="D128" s="321" t="str">
        <f>D127</f>
        <v>2 - Importer</v>
      </c>
      <c r="E128" s="268"/>
      <c r="F128" s="268"/>
      <c r="G128" s="268"/>
      <c r="H128" s="321" t="str">
        <f>H127</f>
        <v>B - Vendor 1</v>
      </c>
      <c r="I128" s="321" t="str">
        <f>IF(K128&lt;&gt;"",VLOOKUP(H128,'[2]Exporter List'!$A$2:$E$26,4,FALSE),"-")</f>
        <v>Significant</v>
      </c>
      <c r="J128" s="321" t="str">
        <f>IF(H128&lt;&gt;"",VLOOKUP(H128,'[2]Exporter List'!$A$2:$E$26,2,FALSE),"-")</f>
        <v>1 - Subject</v>
      </c>
      <c r="K128" s="321" t="str">
        <f>IF(H128&lt;&gt;"",VLOOKUP(H128,'[2]Exporter List'!$A$2:$E$26,3,FALSE),"-")</f>
        <v>China  |  Chine</v>
      </c>
      <c r="L128" s="321"/>
      <c r="M128" s="321" t="str">
        <f>IF(I128&lt;&gt;"",VLOOKUP(H128,'[2]Exporter List'!$A$2:$E$26,5,FALSE),"-")</f>
        <v>Dumping and Subsidizing</v>
      </c>
      <c r="N128" s="323" t="s">
        <v>681</v>
      </c>
      <c r="O128" s="319">
        <f>Pro!$C$106</f>
        <v>0</v>
      </c>
      <c r="P128" s="321" t="str">
        <f>IFERROR(IF(O128&lt;&gt;"",VLOOKUP(O128,'[2]Acc Co List'!$C$7:$F$52,4,FALSE),"-"),"")</f>
        <v/>
      </c>
      <c r="Q128" s="324" t="str">
        <f>Q127</f>
        <v>Imp-Sls</v>
      </c>
      <c r="R128">
        <f>'Imp-China|Chine -Exp1'!E118</f>
        <v>0</v>
      </c>
      <c r="S128">
        <f>'Imp-China|Chine -Exp1'!F118</f>
        <v>0</v>
      </c>
      <c r="T128">
        <f>'Imp-China|Chine -Exp1'!G118</f>
        <v>0</v>
      </c>
      <c r="U128">
        <f>'Imp-China|Chine -Exp1'!H118</f>
        <v>0</v>
      </c>
      <c r="V128">
        <f>'Imp-China|Chine -Exp1'!I118</f>
        <v>0</v>
      </c>
      <c r="W128">
        <f>'Imp-China|Chine -Exp1'!J118</f>
        <v>0</v>
      </c>
      <c r="X128">
        <f>'Imp-China|Chine -Exp1'!K118</f>
        <v>0</v>
      </c>
      <c r="Y128" s="328">
        <f>'Imp-China|Chine -Exp1'!L118</f>
        <v>0</v>
      </c>
      <c r="Z128">
        <f>'Imp-China|Chine -Exp1'!E119/1000</f>
        <v>0</v>
      </c>
      <c r="AA128">
        <f>'Imp-China|Chine -Exp1'!F119/1000</f>
        <v>0</v>
      </c>
      <c r="AB128">
        <f>'Imp-China|Chine -Exp1'!G119/1000</f>
        <v>0</v>
      </c>
      <c r="AC128">
        <f>'Imp-China|Chine -Exp1'!H119/1000</f>
        <v>0</v>
      </c>
      <c r="AD128">
        <f>'Imp-China|Chine -Exp1'!I119/1000</f>
        <v>0</v>
      </c>
      <c r="AE128">
        <f>'Imp-China|Chine -Exp1'!J119/1000</f>
        <v>0</v>
      </c>
      <c r="AF128">
        <f>'Imp-China|Chine -Exp1'!K119/1000</f>
        <v>0</v>
      </c>
      <c r="AG128">
        <f>'Imp-China|Chine -Exp1'!L119/1000</f>
        <v>0</v>
      </c>
    </row>
    <row r="129" spans="1:33" x14ac:dyDescent="0.25">
      <c r="B129" s="321">
        <f t="shared" ref="B129:D141" si="22">B128</f>
        <v>0</v>
      </c>
      <c r="C129" s="321">
        <f t="shared" si="21"/>
        <v>0</v>
      </c>
      <c r="D129" s="321" t="str">
        <f t="shared" si="22"/>
        <v>2 - Importer</v>
      </c>
      <c r="E129" s="268"/>
      <c r="F129" s="268"/>
      <c r="G129" s="268"/>
      <c r="H129" s="321" t="str">
        <f t="shared" ref="H129:H131" si="23">H128</f>
        <v>B - Vendor 1</v>
      </c>
      <c r="I129" s="321" t="str">
        <f>IF(K129&lt;&gt;"",VLOOKUP(H129,'[2]Exporter List'!$A$2:$E$26,4,FALSE),"-")</f>
        <v>Significant</v>
      </c>
      <c r="J129" s="321" t="str">
        <f>IF(H129&lt;&gt;"",VLOOKUP(H129,'[2]Exporter List'!$A$2:$E$26,2,FALSE),"-")</f>
        <v>1 - Subject</v>
      </c>
      <c r="K129" s="321" t="str">
        <f>IF(H129&lt;&gt;"",VLOOKUP(H129,'[2]Exporter List'!$A$2:$E$26,3,FALSE),"-")</f>
        <v>China  |  Chine</v>
      </c>
      <c r="L129" s="321"/>
      <c r="M129" s="321" t="str">
        <f>IF(I129&lt;&gt;"",VLOOKUP(H129,'[2]Exporter List'!$A$2:$E$26,5,FALSE),"-")</f>
        <v>Dumping and Subsidizing</v>
      </c>
      <c r="N129" s="323" t="s">
        <v>682</v>
      </c>
      <c r="O129" s="319">
        <f>Pro!$C$107</f>
        <v>0</v>
      </c>
      <c r="P129" s="321" t="str">
        <f>IFERROR(IF(O129&lt;&gt;"",VLOOKUP(O129,'[2]Acc Co List'!$C$7:$F$52,4,FALSE),"-"),"")</f>
        <v/>
      </c>
      <c r="Q129" s="324" t="str">
        <f>Q128</f>
        <v>Imp-Sls</v>
      </c>
      <c r="R129">
        <f>'Imp-China|Chine -Exp1'!E122</f>
        <v>0</v>
      </c>
      <c r="S129">
        <f>'Imp-China|Chine -Exp1'!F122</f>
        <v>0</v>
      </c>
      <c r="T129">
        <f>'Imp-China|Chine -Exp1'!G122</f>
        <v>0</v>
      </c>
      <c r="U129">
        <f>'Imp-China|Chine -Exp1'!H122</f>
        <v>0</v>
      </c>
      <c r="V129">
        <f>'Imp-China|Chine -Exp1'!I122</f>
        <v>0</v>
      </c>
      <c r="W129">
        <f>'Imp-China|Chine -Exp1'!J122</f>
        <v>0</v>
      </c>
      <c r="X129">
        <f>'Imp-China|Chine -Exp1'!K122</f>
        <v>0</v>
      </c>
      <c r="Y129" s="328">
        <f>'Imp-China|Chine -Exp1'!L122</f>
        <v>0</v>
      </c>
      <c r="Z129">
        <f>'Imp-China|Chine -Exp1'!E123/1000</f>
        <v>0</v>
      </c>
      <c r="AA129">
        <f>'Imp-China|Chine -Exp1'!F123/1000</f>
        <v>0</v>
      </c>
      <c r="AB129">
        <f>'Imp-China|Chine -Exp1'!G123/1000</f>
        <v>0</v>
      </c>
      <c r="AC129">
        <f>'Imp-China|Chine -Exp1'!H123/1000</f>
        <v>0</v>
      </c>
      <c r="AD129">
        <f>'Imp-China|Chine -Exp1'!I123/1000</f>
        <v>0</v>
      </c>
      <c r="AE129">
        <f>'Imp-China|Chine -Exp1'!J123/1000</f>
        <v>0</v>
      </c>
      <c r="AF129">
        <f>'Imp-China|Chine -Exp1'!K123/1000</f>
        <v>0</v>
      </c>
      <c r="AG129">
        <f>'Imp-China|Chine -Exp1'!L123/1000</f>
        <v>0</v>
      </c>
    </row>
    <row r="130" spans="1:33" x14ac:dyDescent="0.25">
      <c r="B130" s="321">
        <f t="shared" si="22"/>
        <v>0</v>
      </c>
      <c r="C130" s="321">
        <f t="shared" si="21"/>
        <v>0</v>
      </c>
      <c r="D130" s="321" t="str">
        <f t="shared" si="22"/>
        <v>2 - Importer</v>
      </c>
      <c r="E130" s="268"/>
      <c r="F130" s="268"/>
      <c r="G130" s="268"/>
      <c r="H130" s="321" t="str">
        <f t="shared" si="23"/>
        <v>B - Vendor 1</v>
      </c>
      <c r="I130" s="321" t="str">
        <f>IF(K130&lt;&gt;"",VLOOKUP(H130,'[2]Exporter List'!$A$2:$E$26,4,FALSE),"-")</f>
        <v>Significant</v>
      </c>
      <c r="J130" s="321" t="str">
        <f>IF(H130&lt;&gt;"",VLOOKUP(H130,'[2]Exporter List'!$A$2:$E$26,2,FALSE),"-")</f>
        <v>1 - Subject</v>
      </c>
      <c r="K130" s="321" t="str">
        <f>IF(H130&lt;&gt;"",VLOOKUP(H130,'[2]Exporter List'!$A$2:$E$26,3,FALSE),"-")</f>
        <v>China  |  Chine</v>
      </c>
      <c r="L130" s="321"/>
      <c r="M130" s="321" t="str">
        <f>IF(I130&lt;&gt;"",VLOOKUP(H130,'[2]Exporter List'!$A$2:$E$26,5,FALSE),"-")</f>
        <v>Dumping and Subsidizing</v>
      </c>
      <c r="N130" s="323" t="s">
        <v>683</v>
      </c>
      <c r="O130" s="319">
        <f>Pro!$C$108</f>
        <v>0</v>
      </c>
      <c r="P130" s="321" t="str">
        <f>IFERROR(IF(O130&lt;&gt;"",VLOOKUP(O130,'[2]Acc Co List'!$C$7:$F$52,4,FALSE),"-"),"")</f>
        <v/>
      </c>
      <c r="Q130" s="324" t="str">
        <f>Q129</f>
        <v>Imp-Sls</v>
      </c>
      <c r="R130">
        <f>'Imp-China|Chine -Exp1'!E126</f>
        <v>0</v>
      </c>
      <c r="S130">
        <f>'Imp-China|Chine -Exp1'!F126</f>
        <v>0</v>
      </c>
      <c r="T130">
        <f>'Imp-China|Chine -Exp1'!G126</f>
        <v>0</v>
      </c>
      <c r="U130">
        <f>'Imp-China|Chine -Exp1'!H126</f>
        <v>0</v>
      </c>
      <c r="V130">
        <f>'Imp-China|Chine -Exp1'!I126</f>
        <v>0</v>
      </c>
      <c r="W130">
        <f>'Imp-China|Chine -Exp1'!J126</f>
        <v>0</v>
      </c>
      <c r="X130">
        <f>'Imp-China|Chine -Exp1'!K126</f>
        <v>0</v>
      </c>
      <c r="Y130" s="328">
        <f>'Imp-China|Chine -Exp1'!L126</f>
        <v>0</v>
      </c>
      <c r="Z130">
        <f>'Imp-China|Chine -Exp1'!E127/1000</f>
        <v>0</v>
      </c>
      <c r="AA130">
        <f>'Imp-China|Chine -Exp1'!F127/1000</f>
        <v>0</v>
      </c>
      <c r="AB130">
        <f>'Imp-China|Chine -Exp1'!G127/1000</f>
        <v>0</v>
      </c>
      <c r="AC130">
        <f>'Imp-China|Chine -Exp1'!H127/1000</f>
        <v>0</v>
      </c>
      <c r="AD130">
        <f>'Imp-China|Chine -Exp1'!I127/1000</f>
        <v>0</v>
      </c>
      <c r="AE130">
        <f>'Imp-China|Chine -Exp1'!J127/1000</f>
        <v>0</v>
      </c>
      <c r="AF130">
        <f>'Imp-China|Chine -Exp1'!K127/1000</f>
        <v>0</v>
      </c>
      <c r="AG130">
        <f>'Imp-China|Chine -Exp1'!L127/1000</f>
        <v>0</v>
      </c>
    </row>
    <row r="131" spans="1:33" x14ac:dyDescent="0.25">
      <c r="B131" s="321">
        <f t="shared" si="22"/>
        <v>0</v>
      </c>
      <c r="C131" s="321">
        <f t="shared" si="21"/>
        <v>0</v>
      </c>
      <c r="D131" s="321" t="str">
        <f t="shared" si="22"/>
        <v>2 - Importer</v>
      </c>
      <c r="E131" s="268"/>
      <c r="F131" s="268"/>
      <c r="G131" s="268"/>
      <c r="H131" s="321" t="str">
        <f t="shared" si="23"/>
        <v>B - Vendor 1</v>
      </c>
      <c r="I131" s="321" t="str">
        <f>IF(K131&lt;&gt;"",VLOOKUP(H131,'[2]Exporter List'!$A$2:$E$26,4,FALSE),"-")</f>
        <v>Significant</v>
      </c>
      <c r="J131" s="321" t="str">
        <f>IF(H131&lt;&gt;"",VLOOKUP(H131,'[2]Exporter List'!$A$2:$E$26,2,FALSE),"-")</f>
        <v>1 - Subject</v>
      </c>
      <c r="K131" s="321" t="str">
        <f>IF(H131&lt;&gt;"",VLOOKUP(H131,'[2]Exporter List'!$A$2:$E$26,3,FALSE),"-")</f>
        <v>China  |  Chine</v>
      </c>
      <c r="L131" s="321"/>
      <c r="M131" s="321" t="str">
        <f>IF(I131&lt;&gt;"",VLOOKUP(H131,'[2]Exporter List'!$A$2:$E$26,5,FALSE),"-")</f>
        <v>Dumping and Subsidizing</v>
      </c>
      <c r="N131" s="323" t="s">
        <v>684</v>
      </c>
      <c r="O131" s="319">
        <f>Pro!$C$109</f>
        <v>0</v>
      </c>
      <c r="P131" s="321" t="str">
        <f>IFERROR(IF(O131&lt;&gt;"",VLOOKUP(O131,'[2]Acc Co List'!$C$7:$F$52,4,FALSE),"-"),"")</f>
        <v/>
      </c>
      <c r="Q131" s="324" t="str">
        <f>Q130</f>
        <v>Imp-Sls</v>
      </c>
      <c r="R131">
        <f>'Imp-China|Chine -Exp1'!E130</f>
        <v>0</v>
      </c>
      <c r="S131">
        <f>'Imp-China|Chine -Exp1'!F130</f>
        <v>0</v>
      </c>
      <c r="T131">
        <f>'Imp-China|Chine -Exp1'!G130</f>
        <v>0</v>
      </c>
      <c r="U131">
        <f>'Imp-China|Chine -Exp1'!H130</f>
        <v>0</v>
      </c>
      <c r="V131">
        <f>'Imp-China|Chine -Exp1'!I130</f>
        <v>0</v>
      </c>
      <c r="W131">
        <f>'Imp-China|Chine -Exp1'!J130</f>
        <v>0</v>
      </c>
      <c r="X131">
        <f>'Imp-China|Chine -Exp1'!K130</f>
        <v>0</v>
      </c>
      <c r="Y131" s="328">
        <f>'Imp-China|Chine -Exp1'!L130</f>
        <v>0</v>
      </c>
      <c r="Z131">
        <f>'Imp-China|Chine -Exp1'!E131/1000</f>
        <v>0</v>
      </c>
      <c r="AA131">
        <f>'Imp-China|Chine -Exp1'!F131/1000</f>
        <v>0</v>
      </c>
      <c r="AB131">
        <f>'Imp-China|Chine -Exp1'!G131/1000</f>
        <v>0</v>
      </c>
      <c r="AC131">
        <f>'Imp-China|Chine -Exp1'!H131/1000</f>
        <v>0</v>
      </c>
      <c r="AD131">
        <f>'Imp-China|Chine -Exp1'!I131/1000</f>
        <v>0</v>
      </c>
      <c r="AE131">
        <f>'Imp-China|Chine -Exp1'!J131/1000</f>
        <v>0</v>
      </c>
      <c r="AF131">
        <f>'Imp-China|Chine -Exp1'!K131/1000</f>
        <v>0</v>
      </c>
      <c r="AG131">
        <f>'Imp-China|Chine -Exp1'!L131/1000</f>
        <v>0</v>
      </c>
    </row>
    <row r="132" spans="1:33" s="343" customFormat="1" x14ac:dyDescent="0.25">
      <c r="A132" s="347"/>
      <c r="B132" s="348">
        <f t="shared" si="22"/>
        <v>0</v>
      </c>
      <c r="C132" s="348">
        <f t="shared" si="21"/>
        <v>0</v>
      </c>
      <c r="D132" s="349" t="str">
        <f>D131</f>
        <v>2 - Importer</v>
      </c>
      <c r="E132" s="262"/>
      <c r="F132" s="262"/>
      <c r="G132" s="262"/>
      <c r="H132" s="349" t="s">
        <v>623</v>
      </c>
      <c r="I132" s="349" t="str">
        <f>IF(K132&lt;&gt;"",VLOOKUP(H132,'[2]Exporter List'!$A$2:$E$26,4,FALSE),"-")</f>
        <v>Significant</v>
      </c>
      <c r="J132" s="349" t="str">
        <f>IF(H132&lt;&gt;"",VLOOKUP(H132,'[2]Exporter List'!$A$2:$E$26,2,FALSE),"-")</f>
        <v>1 - Subject</v>
      </c>
      <c r="K132" s="349" t="str">
        <f>IF(H132&lt;&gt;"",VLOOKUP(H132,'[2]Exporter List'!$A$2:$E$26,3,FALSE),"-")</f>
        <v>China  |  Chine</v>
      </c>
      <c r="L132" s="349"/>
      <c r="M132" s="349" t="str">
        <f>IF(I132&lt;&gt;"",VLOOKUP(H132,'[2]Exporter List'!$A$2:$E$26,5,FALSE),"-")</f>
        <v>Dumping and Subsidizing</v>
      </c>
      <c r="N132" s="350" t="s">
        <v>680</v>
      </c>
      <c r="O132" s="319">
        <f>Pro!$C$105</f>
        <v>0</v>
      </c>
      <c r="P132" s="349" t="str">
        <f>IFERROR(IF(O132&lt;&gt;"",VLOOKUP(O132,'[2]Acc Co List'!$C$7:$F$52,4,FALSE),"-"),"")</f>
        <v/>
      </c>
      <c r="Q132" s="351" t="s">
        <v>603</v>
      </c>
      <c r="R132" s="343">
        <f>'Imp-China|Chine -Exp 2'!E114</f>
        <v>0</v>
      </c>
      <c r="S132" s="343">
        <f>'Imp-China|Chine -Exp 2'!F114</f>
        <v>0</v>
      </c>
      <c r="T132" s="343">
        <f>'Imp-China|Chine -Exp 2'!G114</f>
        <v>0</v>
      </c>
      <c r="U132" s="343">
        <f>'Imp-China|Chine -Exp 2'!H114</f>
        <v>0</v>
      </c>
      <c r="V132" s="343">
        <f>'Imp-China|Chine -Exp 2'!I114</f>
        <v>0</v>
      </c>
      <c r="W132" s="343">
        <f>'Imp-China|Chine -Exp 2'!J114</f>
        <v>0</v>
      </c>
      <c r="X132" s="343">
        <f>'Imp-China|Chine -Exp 2'!K114</f>
        <v>0</v>
      </c>
      <c r="Y132" s="352">
        <f>'Imp-China|Chine -Exp 2'!L114</f>
        <v>0</v>
      </c>
      <c r="Z132" s="343">
        <f>'Imp-China|Chine -Exp 2'!E115/1000</f>
        <v>0</v>
      </c>
      <c r="AA132" s="343">
        <f>'Imp-China|Chine -Exp 2'!F115/1000</f>
        <v>0</v>
      </c>
      <c r="AB132" s="343">
        <f>'Imp-China|Chine -Exp 2'!G115/1000</f>
        <v>0</v>
      </c>
      <c r="AC132" s="343">
        <f>'Imp-China|Chine -Exp 2'!H115/1000</f>
        <v>0</v>
      </c>
      <c r="AD132" s="343">
        <f>'Imp-China|Chine -Exp 2'!I115/1000</f>
        <v>0</v>
      </c>
      <c r="AE132" s="343">
        <f>'Imp-China|Chine -Exp 2'!J115/1000</f>
        <v>0</v>
      </c>
      <c r="AF132" s="343">
        <f>'Imp-China|Chine -Exp 2'!K115/1000</f>
        <v>0</v>
      </c>
      <c r="AG132" s="343">
        <f>'Imp-China|Chine -Exp 2'!L115/1000</f>
        <v>0</v>
      </c>
    </row>
    <row r="133" spans="1:33" x14ac:dyDescent="0.25">
      <c r="A133" s="344"/>
      <c r="B133" s="345">
        <f t="shared" si="22"/>
        <v>0</v>
      </c>
      <c r="C133" s="345">
        <f t="shared" si="21"/>
        <v>0</v>
      </c>
      <c r="D133" s="325" t="str">
        <f>D132</f>
        <v>2 - Importer</v>
      </c>
      <c r="E133" s="268"/>
      <c r="F133" s="268"/>
      <c r="G133" s="268"/>
      <c r="H133" s="325" t="str">
        <f>H132</f>
        <v>C - Vendor 2</v>
      </c>
      <c r="I133" s="325" t="str">
        <f>IF(K133&lt;&gt;"",VLOOKUP(H133,'[2]Exporter List'!$A$2:$E$26,4,FALSE),"-")</f>
        <v>Significant</v>
      </c>
      <c r="J133" s="325" t="str">
        <f>IF(H133&lt;&gt;"",VLOOKUP(H133,'[2]Exporter List'!$A$2:$E$26,2,FALSE),"-")</f>
        <v>1 - Subject</v>
      </c>
      <c r="K133" s="325" t="str">
        <f>IF(H133&lt;&gt;"",VLOOKUP(H133,'[2]Exporter List'!$A$2:$E$26,3,FALSE),"-")</f>
        <v>China  |  Chine</v>
      </c>
      <c r="L133" s="325"/>
      <c r="M133" s="325" t="str">
        <f>IF(I133&lt;&gt;"",VLOOKUP(H133,'[2]Exporter List'!$A$2:$E$26,5,FALSE),"-")</f>
        <v>Dumping and Subsidizing</v>
      </c>
      <c r="N133" s="326" t="s">
        <v>681</v>
      </c>
      <c r="O133" s="319">
        <f>Pro!$C$106</f>
        <v>0</v>
      </c>
      <c r="P133" s="325" t="str">
        <f>IFERROR(IF(O133&lt;&gt;"",VLOOKUP(O133,'[2]Acc Co List'!$C$7:$F$52,4,FALSE),"-"),"")</f>
        <v/>
      </c>
      <c r="Q133" s="327" t="str">
        <f t="shared" ref="Q133:Q140" si="24">Q132</f>
        <v>Imp-Sls</v>
      </c>
      <c r="R133">
        <f>'Imp-China|Chine -Exp 2'!E118</f>
        <v>0</v>
      </c>
      <c r="S133">
        <f>'Imp-China|Chine -Exp 2'!F118</f>
        <v>0</v>
      </c>
      <c r="T133">
        <f>'Imp-China|Chine -Exp 2'!G118</f>
        <v>0</v>
      </c>
      <c r="U133">
        <f>'Imp-China|Chine -Exp 2'!H118</f>
        <v>0</v>
      </c>
      <c r="V133">
        <f>'Imp-China|Chine -Exp 2'!I118</f>
        <v>0</v>
      </c>
      <c r="W133">
        <f>'Imp-China|Chine -Exp 2'!J118</f>
        <v>0</v>
      </c>
      <c r="X133">
        <f>'Imp-China|Chine -Exp 2'!K118</f>
        <v>0</v>
      </c>
      <c r="Y133" s="328">
        <f>'Imp-China|Chine -Exp 2'!L118</f>
        <v>0</v>
      </c>
      <c r="Z133">
        <f>'Imp-China|Chine -Exp 2'!E119/1000</f>
        <v>0</v>
      </c>
      <c r="AA133">
        <f>'Imp-China|Chine -Exp 2'!F119/1000</f>
        <v>0</v>
      </c>
      <c r="AB133">
        <f>'Imp-China|Chine -Exp 2'!G119/1000</f>
        <v>0</v>
      </c>
      <c r="AC133">
        <f>'Imp-China|Chine -Exp 2'!H119/1000</f>
        <v>0</v>
      </c>
      <c r="AD133">
        <f>'Imp-China|Chine -Exp 2'!I119/1000</f>
        <v>0</v>
      </c>
      <c r="AE133">
        <f>'Imp-China|Chine -Exp 2'!J119/1000</f>
        <v>0</v>
      </c>
      <c r="AF133">
        <f>'Imp-China|Chine -Exp 2'!K119/1000</f>
        <v>0</v>
      </c>
      <c r="AG133">
        <f>'Imp-China|Chine -Exp 2'!L119/1000</f>
        <v>0</v>
      </c>
    </row>
    <row r="134" spans="1:33" x14ac:dyDescent="0.25">
      <c r="A134" s="344"/>
      <c r="B134" s="345">
        <f t="shared" si="22"/>
        <v>0</v>
      </c>
      <c r="C134" s="345">
        <f t="shared" si="21"/>
        <v>0</v>
      </c>
      <c r="D134" s="325" t="str">
        <f t="shared" si="22"/>
        <v>2 - Importer</v>
      </c>
      <c r="E134" s="268"/>
      <c r="F134" s="268"/>
      <c r="G134" s="268"/>
      <c r="H134" s="325" t="str">
        <f t="shared" ref="H134:H136" si="25">H133</f>
        <v>C - Vendor 2</v>
      </c>
      <c r="I134" s="325" t="str">
        <f>IF(K134&lt;&gt;"",VLOOKUP(H134,'[2]Exporter List'!$A$2:$E$26,4,FALSE),"-")</f>
        <v>Significant</v>
      </c>
      <c r="J134" s="325" t="str">
        <f>IF(H134&lt;&gt;"",VLOOKUP(H134,'[2]Exporter List'!$A$2:$E$26,2,FALSE),"-")</f>
        <v>1 - Subject</v>
      </c>
      <c r="K134" s="325" t="str">
        <f>IF(H134&lt;&gt;"",VLOOKUP(H134,'[2]Exporter List'!$A$2:$E$26,3,FALSE),"-")</f>
        <v>China  |  Chine</v>
      </c>
      <c r="L134" s="325"/>
      <c r="M134" s="325" t="str">
        <f>IF(I134&lt;&gt;"",VLOOKUP(H134,'[2]Exporter List'!$A$2:$E$26,5,FALSE),"-")</f>
        <v>Dumping and Subsidizing</v>
      </c>
      <c r="N134" s="326" t="s">
        <v>682</v>
      </c>
      <c r="O134" s="319">
        <f>Pro!$C$107</f>
        <v>0</v>
      </c>
      <c r="P134" s="325" t="str">
        <f>IFERROR(IF(O134&lt;&gt;"",VLOOKUP(O134,'[2]Acc Co List'!$C$7:$F$52,4,FALSE),"-"),"")</f>
        <v/>
      </c>
      <c r="Q134" s="327" t="str">
        <f t="shared" si="24"/>
        <v>Imp-Sls</v>
      </c>
      <c r="R134">
        <f>'Imp-China|Chine -Exp 2'!E122</f>
        <v>0</v>
      </c>
      <c r="S134">
        <f>'Imp-China|Chine -Exp 2'!F122</f>
        <v>0</v>
      </c>
      <c r="T134">
        <f>'Imp-China|Chine -Exp 2'!G122</f>
        <v>0</v>
      </c>
      <c r="U134">
        <f>'Imp-China|Chine -Exp 2'!H122</f>
        <v>0</v>
      </c>
      <c r="V134">
        <f>'Imp-China|Chine -Exp 2'!I122</f>
        <v>0</v>
      </c>
      <c r="W134">
        <f>'Imp-China|Chine -Exp 2'!J122</f>
        <v>0</v>
      </c>
      <c r="X134">
        <f>'Imp-China|Chine -Exp 2'!K122</f>
        <v>0</v>
      </c>
      <c r="Y134" s="328">
        <f>'Imp-China|Chine -Exp 2'!L122</f>
        <v>0</v>
      </c>
      <c r="Z134">
        <f>'Imp-China|Chine -Exp 2'!E123/1000</f>
        <v>0</v>
      </c>
      <c r="AA134">
        <f>'Imp-China|Chine -Exp 2'!F123/1000</f>
        <v>0</v>
      </c>
      <c r="AB134">
        <f>'Imp-China|Chine -Exp 2'!G123/1000</f>
        <v>0</v>
      </c>
      <c r="AC134">
        <f>'Imp-China|Chine -Exp 2'!H123/1000</f>
        <v>0</v>
      </c>
      <c r="AD134">
        <f>'Imp-China|Chine -Exp 2'!I123/1000</f>
        <v>0</v>
      </c>
      <c r="AE134">
        <f>'Imp-China|Chine -Exp 2'!J123/1000</f>
        <v>0</v>
      </c>
      <c r="AF134">
        <f>'Imp-China|Chine -Exp 2'!K123/1000</f>
        <v>0</v>
      </c>
      <c r="AG134">
        <f>'Imp-China|Chine -Exp 2'!L123/1000</f>
        <v>0</v>
      </c>
    </row>
    <row r="135" spans="1:33" x14ac:dyDescent="0.25">
      <c r="A135" s="344"/>
      <c r="B135" s="345">
        <f t="shared" si="22"/>
        <v>0</v>
      </c>
      <c r="C135" s="345">
        <f t="shared" si="21"/>
        <v>0</v>
      </c>
      <c r="D135" s="325" t="str">
        <f t="shared" si="22"/>
        <v>2 - Importer</v>
      </c>
      <c r="E135" s="268"/>
      <c r="F135" s="268"/>
      <c r="G135" s="268"/>
      <c r="H135" s="325" t="str">
        <f t="shared" si="25"/>
        <v>C - Vendor 2</v>
      </c>
      <c r="I135" s="325" t="str">
        <f>IF(K135&lt;&gt;"",VLOOKUP(H135,'[2]Exporter List'!$A$2:$E$26,4,FALSE),"-")</f>
        <v>Significant</v>
      </c>
      <c r="J135" s="325" t="str">
        <f>IF(H135&lt;&gt;"",VLOOKUP(H135,'[2]Exporter List'!$A$2:$E$26,2,FALSE),"-")</f>
        <v>1 - Subject</v>
      </c>
      <c r="K135" s="325" t="str">
        <f>IF(H135&lt;&gt;"",VLOOKUP(H135,'[2]Exporter List'!$A$2:$E$26,3,FALSE),"-")</f>
        <v>China  |  Chine</v>
      </c>
      <c r="L135" s="325"/>
      <c r="M135" s="325" t="str">
        <f>IF(I135&lt;&gt;"",VLOOKUP(H135,'[2]Exporter List'!$A$2:$E$26,5,FALSE),"-")</f>
        <v>Dumping and Subsidizing</v>
      </c>
      <c r="N135" s="326" t="s">
        <v>683</v>
      </c>
      <c r="O135" s="319">
        <f>Pro!$C$108</f>
        <v>0</v>
      </c>
      <c r="P135" s="325" t="str">
        <f>IFERROR(IF(O135&lt;&gt;"",VLOOKUP(O135,'[2]Acc Co List'!$C$7:$F$52,4,FALSE),"-"),"")</f>
        <v/>
      </c>
      <c r="Q135" s="327" t="str">
        <f t="shared" si="24"/>
        <v>Imp-Sls</v>
      </c>
      <c r="R135">
        <f>'Imp-China|Chine -Exp 2'!E126</f>
        <v>0</v>
      </c>
      <c r="S135">
        <f>'Imp-China|Chine -Exp 2'!F126</f>
        <v>0</v>
      </c>
      <c r="T135">
        <f>'Imp-China|Chine -Exp 2'!G126</f>
        <v>0</v>
      </c>
      <c r="U135">
        <f>'Imp-China|Chine -Exp 2'!H126</f>
        <v>0</v>
      </c>
      <c r="V135">
        <f>'Imp-China|Chine -Exp 2'!I126</f>
        <v>0</v>
      </c>
      <c r="W135">
        <f>'Imp-China|Chine -Exp 2'!J126</f>
        <v>0</v>
      </c>
      <c r="X135">
        <f>'Imp-China|Chine -Exp 2'!K126</f>
        <v>0</v>
      </c>
      <c r="Y135" s="328">
        <f>'Imp-China|Chine -Exp 2'!L126</f>
        <v>0</v>
      </c>
      <c r="Z135">
        <f>'Imp-China|Chine -Exp 2'!E127/1000</f>
        <v>0</v>
      </c>
      <c r="AA135">
        <f>'Imp-China|Chine -Exp 2'!F127/1000</f>
        <v>0</v>
      </c>
      <c r="AB135">
        <f>'Imp-China|Chine -Exp 2'!G127/1000</f>
        <v>0</v>
      </c>
      <c r="AC135">
        <f>'Imp-China|Chine -Exp 2'!H127/1000</f>
        <v>0</v>
      </c>
      <c r="AD135">
        <f>'Imp-China|Chine -Exp 2'!I127/1000</f>
        <v>0</v>
      </c>
      <c r="AE135">
        <f>'Imp-China|Chine -Exp 2'!J127/1000</f>
        <v>0</v>
      </c>
      <c r="AF135">
        <f>'Imp-China|Chine -Exp 2'!K127/1000</f>
        <v>0</v>
      </c>
      <c r="AG135">
        <f>'Imp-China|Chine -Exp 2'!L127/1000</f>
        <v>0</v>
      </c>
    </row>
    <row r="136" spans="1:33" x14ac:dyDescent="0.25">
      <c r="A136" s="344"/>
      <c r="B136" s="345">
        <f t="shared" si="22"/>
        <v>0</v>
      </c>
      <c r="C136" s="345">
        <f t="shared" si="21"/>
        <v>0</v>
      </c>
      <c r="D136" s="325" t="str">
        <f t="shared" si="22"/>
        <v>2 - Importer</v>
      </c>
      <c r="E136" s="268"/>
      <c r="F136" s="268"/>
      <c r="G136" s="268"/>
      <c r="H136" s="325" t="str">
        <f t="shared" si="25"/>
        <v>C - Vendor 2</v>
      </c>
      <c r="I136" s="325" t="str">
        <f>IF(K136&lt;&gt;"",VLOOKUP(H136,'[2]Exporter List'!$A$2:$E$26,4,FALSE),"-")</f>
        <v>Significant</v>
      </c>
      <c r="J136" s="325" t="str">
        <f>IF(H136&lt;&gt;"",VLOOKUP(H136,'[2]Exporter List'!$A$2:$E$26,2,FALSE),"-")</f>
        <v>1 - Subject</v>
      </c>
      <c r="K136" s="325" t="str">
        <f>IF(H136&lt;&gt;"",VLOOKUP(H136,'[2]Exporter List'!$A$2:$E$26,3,FALSE),"-")</f>
        <v>China  |  Chine</v>
      </c>
      <c r="L136" s="325"/>
      <c r="M136" s="325" t="str">
        <f>IF(I136&lt;&gt;"",VLOOKUP(H136,'[2]Exporter List'!$A$2:$E$26,5,FALSE),"-")</f>
        <v>Dumping and Subsidizing</v>
      </c>
      <c r="N136" s="326" t="s">
        <v>684</v>
      </c>
      <c r="O136" s="319">
        <f>Pro!$C$109</f>
        <v>0</v>
      </c>
      <c r="P136" s="325" t="str">
        <f>IFERROR(IF(O136&lt;&gt;"",VLOOKUP(O136,'[2]Acc Co List'!$C$7:$F$52,4,FALSE),"-"),"")</f>
        <v/>
      </c>
      <c r="Q136" s="327" t="str">
        <f t="shared" si="24"/>
        <v>Imp-Sls</v>
      </c>
      <c r="R136">
        <f>'Imp-China|Chine -Exp 2'!E130</f>
        <v>0</v>
      </c>
      <c r="S136">
        <f>'Imp-China|Chine -Exp 2'!F130</f>
        <v>0</v>
      </c>
      <c r="T136">
        <f>'Imp-China|Chine -Exp 2'!G130</f>
        <v>0</v>
      </c>
      <c r="U136">
        <f>'Imp-China|Chine -Exp 2'!H130</f>
        <v>0</v>
      </c>
      <c r="V136">
        <f>'Imp-China|Chine -Exp 2'!I130</f>
        <v>0</v>
      </c>
      <c r="W136">
        <f>'Imp-China|Chine -Exp 2'!J130</f>
        <v>0</v>
      </c>
      <c r="X136">
        <f>'Imp-China|Chine -Exp 2'!K130</f>
        <v>0</v>
      </c>
      <c r="Y136" s="328">
        <f>'Imp-China|Chine -Exp 2'!L130</f>
        <v>0</v>
      </c>
      <c r="Z136">
        <f>'Imp-China|Chine -Exp 2'!E131/1000</f>
        <v>0</v>
      </c>
      <c r="AA136">
        <f>'Imp-China|Chine -Exp 2'!F131/1000</f>
        <v>0</v>
      </c>
      <c r="AB136">
        <f>'Imp-China|Chine -Exp 2'!G131/1000</f>
        <v>0</v>
      </c>
      <c r="AC136">
        <f>'Imp-China|Chine -Exp 2'!H131/1000</f>
        <v>0</v>
      </c>
      <c r="AD136">
        <f>'Imp-China|Chine -Exp 2'!I131/1000</f>
        <v>0</v>
      </c>
      <c r="AE136">
        <f>'Imp-China|Chine -Exp 2'!J131/1000</f>
        <v>0</v>
      </c>
      <c r="AF136">
        <f>'Imp-China|Chine -Exp 2'!K131/1000</f>
        <v>0</v>
      </c>
      <c r="AG136">
        <f>'Imp-China|Chine -Exp 2'!L131/1000</f>
        <v>0</v>
      </c>
    </row>
    <row r="137" spans="1:33" s="343" customFormat="1" x14ac:dyDescent="0.25">
      <c r="A137" s="347"/>
      <c r="B137" s="348">
        <f t="shared" si="22"/>
        <v>0</v>
      </c>
      <c r="C137" s="348">
        <f t="shared" si="21"/>
        <v>0</v>
      </c>
      <c r="D137" s="349" t="str">
        <f t="shared" si="22"/>
        <v>2 - Importer</v>
      </c>
      <c r="E137" s="262"/>
      <c r="F137" s="262"/>
      <c r="G137" s="262"/>
      <c r="H137" s="349" t="s">
        <v>624</v>
      </c>
      <c r="I137" s="349" t="str">
        <f>IF(K137&lt;&gt;"",VLOOKUP(H137,'[2]Exporter List'!$A$2:$E$26,4,FALSE),"-")</f>
        <v>Significant</v>
      </c>
      <c r="J137" s="349" t="str">
        <f>IF(H137&lt;&gt;"",VLOOKUP(H137,'[2]Exporter List'!$A$2:$E$26,2,FALSE),"-")</f>
        <v>1 - Subject</v>
      </c>
      <c r="K137" s="349" t="str">
        <f>IF(H137&lt;&gt;"",VLOOKUP(H137,'[2]Exporter List'!$A$2:$E$26,3,FALSE),"-")</f>
        <v>China  |  Chine</v>
      </c>
      <c r="L137" s="349"/>
      <c r="M137" s="349" t="str">
        <f>IF(I137&lt;&gt;"",VLOOKUP(H137,'[2]Exporter List'!$A$2:$E$26,5,FALSE),"-")</f>
        <v>Dumping and Subsidizing</v>
      </c>
      <c r="N137" s="350" t="s">
        <v>680</v>
      </c>
      <c r="O137" s="319">
        <f>Pro!$C$105</f>
        <v>0</v>
      </c>
      <c r="P137" s="349" t="str">
        <f>IFERROR(IF(O137&lt;&gt;"",VLOOKUP(O137,'[2]Acc Co List'!$C$7:$F$52,4,FALSE),"-"),"")</f>
        <v/>
      </c>
      <c r="Q137" s="351" t="s">
        <v>603</v>
      </c>
      <c r="R137" s="343">
        <f>'Imp-China|Chine -Exp 3'!E114</f>
        <v>0</v>
      </c>
      <c r="S137" s="343">
        <f>'Imp-China|Chine -Exp 3'!F114</f>
        <v>0</v>
      </c>
      <c r="T137" s="343">
        <f>'Imp-China|Chine -Exp 3'!G114</f>
        <v>0</v>
      </c>
      <c r="U137" s="343">
        <f>'Imp-China|Chine -Exp 3'!H114</f>
        <v>0</v>
      </c>
      <c r="V137" s="343">
        <f>'Imp-China|Chine -Exp 3'!I114</f>
        <v>0</v>
      </c>
      <c r="W137" s="343">
        <f>'Imp-China|Chine -Exp 3'!J114</f>
        <v>0</v>
      </c>
      <c r="X137" s="343">
        <f>'Imp-China|Chine -Exp 3'!K114</f>
        <v>0</v>
      </c>
      <c r="Y137" s="352">
        <f>'Imp-China|Chine -Exp 3'!L114</f>
        <v>0</v>
      </c>
      <c r="Z137" s="343">
        <f>'Imp-China|Chine -Exp 3'!E115/1000</f>
        <v>0</v>
      </c>
      <c r="AA137" s="343">
        <f>'Imp-China|Chine -Exp 3'!F115/1000</f>
        <v>0</v>
      </c>
      <c r="AB137" s="343">
        <f>'Imp-China|Chine -Exp 3'!G115/1000</f>
        <v>0</v>
      </c>
      <c r="AC137" s="343">
        <f>'Imp-China|Chine -Exp 3'!H115/1000</f>
        <v>0</v>
      </c>
      <c r="AD137" s="343">
        <f>'Imp-China|Chine -Exp 3'!I115/1000</f>
        <v>0</v>
      </c>
      <c r="AE137" s="343">
        <f>'Imp-China|Chine -Exp 3'!J115/1000</f>
        <v>0</v>
      </c>
      <c r="AF137" s="343">
        <f>'Imp-China|Chine -Exp 3'!K115/1000</f>
        <v>0</v>
      </c>
      <c r="AG137" s="343">
        <f>'Imp-China|Chine -Exp 3'!L115/1000</f>
        <v>0</v>
      </c>
    </row>
    <row r="138" spans="1:33" x14ac:dyDescent="0.25">
      <c r="A138" s="344"/>
      <c r="B138" s="345">
        <f t="shared" si="22"/>
        <v>0</v>
      </c>
      <c r="C138" s="345">
        <f t="shared" si="21"/>
        <v>0</v>
      </c>
      <c r="D138" s="325" t="str">
        <f t="shared" si="22"/>
        <v>2 - Importer</v>
      </c>
      <c r="E138" s="268"/>
      <c r="F138" s="268"/>
      <c r="G138" s="268"/>
      <c r="H138" s="325" t="str">
        <f>H137</f>
        <v>D - Vendor 3</v>
      </c>
      <c r="I138" s="325" t="str">
        <f>IF(K138&lt;&gt;"",VLOOKUP(H138,'[2]Exporter List'!$A$2:$E$26,4,FALSE),"-")</f>
        <v>Significant</v>
      </c>
      <c r="J138" s="325" t="str">
        <f>IF(H138&lt;&gt;"",VLOOKUP(H138,'[2]Exporter List'!$A$2:$E$26,2,FALSE),"-")</f>
        <v>1 - Subject</v>
      </c>
      <c r="K138" s="325" t="str">
        <f>IF(H138&lt;&gt;"",VLOOKUP(H138,'[2]Exporter List'!$A$2:$E$26,3,FALSE),"-")</f>
        <v>China  |  Chine</v>
      </c>
      <c r="L138" s="325"/>
      <c r="M138" s="325" t="str">
        <f>IF(I138&lt;&gt;"",VLOOKUP(H138,'[2]Exporter List'!$A$2:$E$26,5,FALSE),"-")</f>
        <v>Dumping and Subsidizing</v>
      </c>
      <c r="N138" s="326" t="s">
        <v>681</v>
      </c>
      <c r="O138" s="319">
        <f>Pro!$C$106</f>
        <v>0</v>
      </c>
      <c r="P138" s="325" t="str">
        <f>IFERROR(IF(O138&lt;&gt;"",VLOOKUP(O138,'[2]Acc Co List'!$C$7:$F$52,4,FALSE),"-"),"")</f>
        <v/>
      </c>
      <c r="Q138" s="327" t="str">
        <f t="shared" si="24"/>
        <v>Imp-Sls</v>
      </c>
      <c r="R138">
        <f>'Imp-China|Chine -Exp 3'!E118</f>
        <v>0</v>
      </c>
      <c r="S138">
        <f>'Imp-China|Chine -Exp 3'!F118</f>
        <v>0</v>
      </c>
      <c r="T138">
        <f>'Imp-China|Chine -Exp 3'!G118</f>
        <v>0</v>
      </c>
      <c r="U138">
        <f>'Imp-China|Chine -Exp 3'!H118</f>
        <v>0</v>
      </c>
      <c r="V138">
        <f>'Imp-China|Chine -Exp 3'!I118</f>
        <v>0</v>
      </c>
      <c r="W138">
        <f>'Imp-China|Chine -Exp 3'!J118</f>
        <v>0</v>
      </c>
      <c r="X138">
        <f>'Imp-China|Chine -Exp 3'!K118</f>
        <v>0</v>
      </c>
      <c r="Y138" s="328">
        <f>'Imp-China|Chine -Exp 3'!L118</f>
        <v>0</v>
      </c>
      <c r="Z138">
        <f>'Imp-China|Chine -Exp 3'!E119/1000</f>
        <v>0</v>
      </c>
      <c r="AA138">
        <f>'Imp-China|Chine -Exp 3'!F119/1000</f>
        <v>0</v>
      </c>
      <c r="AB138">
        <f>'Imp-China|Chine -Exp 3'!G119/1000</f>
        <v>0</v>
      </c>
      <c r="AC138">
        <f>'Imp-China|Chine -Exp 3'!H119/1000</f>
        <v>0</v>
      </c>
      <c r="AD138">
        <f>'Imp-China|Chine -Exp 3'!I119/1000</f>
        <v>0</v>
      </c>
      <c r="AE138">
        <f>'Imp-China|Chine -Exp 3'!J119/1000</f>
        <v>0</v>
      </c>
      <c r="AF138">
        <f>'Imp-China|Chine -Exp 3'!K119/1000</f>
        <v>0</v>
      </c>
      <c r="AG138">
        <f>'Imp-China|Chine -Exp 3'!L119/1000</f>
        <v>0</v>
      </c>
    </row>
    <row r="139" spans="1:33" x14ac:dyDescent="0.25">
      <c r="A139" s="344"/>
      <c r="B139" s="345">
        <f t="shared" si="22"/>
        <v>0</v>
      </c>
      <c r="C139" s="345">
        <f t="shared" si="21"/>
        <v>0</v>
      </c>
      <c r="D139" s="325" t="str">
        <f t="shared" si="22"/>
        <v>2 - Importer</v>
      </c>
      <c r="E139" s="268"/>
      <c r="F139" s="268"/>
      <c r="G139" s="268"/>
      <c r="H139" s="325" t="str">
        <f t="shared" ref="H139:H140" si="26">H138</f>
        <v>D - Vendor 3</v>
      </c>
      <c r="I139" s="325" t="str">
        <f>IF(K139&lt;&gt;"",VLOOKUP(H139,'[2]Exporter List'!$A$2:$E$26,4,FALSE),"-")</f>
        <v>Significant</v>
      </c>
      <c r="J139" s="325" t="str">
        <f>IF(H139&lt;&gt;"",VLOOKUP(H139,'[2]Exporter List'!$A$2:$E$26,2,FALSE),"-")</f>
        <v>1 - Subject</v>
      </c>
      <c r="K139" s="325" t="str">
        <f>IF(H139&lt;&gt;"",VLOOKUP(H139,'[2]Exporter List'!$A$2:$E$26,3,FALSE),"-")</f>
        <v>China  |  Chine</v>
      </c>
      <c r="L139" s="325"/>
      <c r="M139" s="325" t="str">
        <f>IF(I139&lt;&gt;"",VLOOKUP(H139,'[2]Exporter List'!$A$2:$E$26,5,FALSE),"-")</f>
        <v>Dumping and Subsidizing</v>
      </c>
      <c r="N139" s="326" t="s">
        <v>682</v>
      </c>
      <c r="O139" s="319">
        <f>Pro!$C$107</f>
        <v>0</v>
      </c>
      <c r="P139" s="325" t="str">
        <f>IFERROR(IF(O139&lt;&gt;"",VLOOKUP(O139,'[2]Acc Co List'!$C$7:$F$52,4,FALSE),"-"),"")</f>
        <v/>
      </c>
      <c r="Q139" s="327" t="str">
        <f t="shared" si="24"/>
        <v>Imp-Sls</v>
      </c>
      <c r="R139">
        <f>'Imp-China|Chine -Exp 3'!E122</f>
        <v>0</v>
      </c>
      <c r="S139">
        <f>'Imp-China|Chine -Exp 3'!F122</f>
        <v>0</v>
      </c>
      <c r="T139">
        <f>'Imp-China|Chine -Exp 3'!G122</f>
        <v>0</v>
      </c>
      <c r="U139">
        <f>'Imp-China|Chine -Exp 3'!H122</f>
        <v>0</v>
      </c>
      <c r="V139">
        <f>'Imp-China|Chine -Exp 3'!I122</f>
        <v>0</v>
      </c>
      <c r="W139">
        <f>'Imp-China|Chine -Exp 3'!J122</f>
        <v>0</v>
      </c>
      <c r="X139">
        <f>'Imp-China|Chine -Exp 3'!K122</f>
        <v>0</v>
      </c>
      <c r="Y139" s="328">
        <f>'Imp-China|Chine -Exp 3'!L122</f>
        <v>0</v>
      </c>
      <c r="Z139">
        <f>'Imp-China|Chine -Exp 3'!E123/1000</f>
        <v>0</v>
      </c>
      <c r="AA139">
        <f>'Imp-China|Chine -Exp 3'!F123/1000</f>
        <v>0</v>
      </c>
      <c r="AB139">
        <f>'Imp-China|Chine -Exp 3'!G123/1000</f>
        <v>0</v>
      </c>
      <c r="AC139">
        <f>'Imp-China|Chine -Exp 3'!H123/1000</f>
        <v>0</v>
      </c>
      <c r="AD139">
        <f>'Imp-China|Chine -Exp 3'!I123/1000</f>
        <v>0</v>
      </c>
      <c r="AE139">
        <f>'Imp-China|Chine -Exp 3'!J123/1000</f>
        <v>0</v>
      </c>
      <c r="AF139">
        <f>'Imp-China|Chine -Exp 3'!K123/1000</f>
        <v>0</v>
      </c>
      <c r="AG139">
        <f>'Imp-China|Chine -Exp 3'!L123/1000</f>
        <v>0</v>
      </c>
    </row>
    <row r="140" spans="1:33" x14ac:dyDescent="0.25">
      <c r="A140" s="344"/>
      <c r="B140" s="345">
        <f t="shared" si="22"/>
        <v>0</v>
      </c>
      <c r="C140" s="345">
        <f t="shared" si="21"/>
        <v>0</v>
      </c>
      <c r="D140" s="325" t="str">
        <f t="shared" si="22"/>
        <v>2 - Importer</v>
      </c>
      <c r="E140" s="268"/>
      <c r="F140" s="268"/>
      <c r="G140" s="268"/>
      <c r="H140" s="325" t="str">
        <f t="shared" si="26"/>
        <v>D - Vendor 3</v>
      </c>
      <c r="I140" s="325" t="str">
        <f>IF(K140&lt;&gt;"",VLOOKUP(H140,'[2]Exporter List'!$A$2:$E$26,4,FALSE),"-")</f>
        <v>Significant</v>
      </c>
      <c r="J140" s="325" t="str">
        <f>IF(H140&lt;&gt;"",VLOOKUP(H140,'[2]Exporter List'!$A$2:$E$26,2,FALSE),"-")</f>
        <v>1 - Subject</v>
      </c>
      <c r="K140" s="325" t="str">
        <f>IF(H140&lt;&gt;"",VLOOKUP(H140,'[2]Exporter List'!$A$2:$E$26,3,FALSE),"-")</f>
        <v>China  |  Chine</v>
      </c>
      <c r="L140" s="325"/>
      <c r="M140" s="325" t="str">
        <f>IF(I140&lt;&gt;"",VLOOKUP(H140,'[2]Exporter List'!$A$2:$E$26,5,FALSE),"-")</f>
        <v>Dumping and Subsidizing</v>
      </c>
      <c r="N140" s="326" t="s">
        <v>683</v>
      </c>
      <c r="O140" s="319">
        <f>Pro!$C$108</f>
        <v>0</v>
      </c>
      <c r="P140" s="325" t="str">
        <f>IFERROR(IF(O140&lt;&gt;"",VLOOKUP(O140,'[2]Acc Co List'!$C$7:$F$52,4,FALSE),"-"),"")</f>
        <v/>
      </c>
      <c r="Q140" s="327" t="str">
        <f t="shared" si="24"/>
        <v>Imp-Sls</v>
      </c>
      <c r="R140">
        <f>'Imp-China|Chine -Exp 3'!E126</f>
        <v>0</v>
      </c>
      <c r="S140">
        <f>'Imp-China|Chine -Exp 3'!F126</f>
        <v>0</v>
      </c>
      <c r="T140">
        <f>'Imp-China|Chine -Exp 3'!G126</f>
        <v>0</v>
      </c>
      <c r="U140">
        <f>'Imp-China|Chine -Exp 3'!H126</f>
        <v>0</v>
      </c>
      <c r="V140">
        <f>'Imp-China|Chine -Exp 3'!I126</f>
        <v>0</v>
      </c>
      <c r="W140">
        <f>'Imp-China|Chine -Exp 3'!J126</f>
        <v>0</v>
      </c>
      <c r="X140">
        <f>'Imp-China|Chine -Exp 3'!K126</f>
        <v>0</v>
      </c>
      <c r="Y140" s="328">
        <f>'Imp-China|Chine -Exp 3'!L126</f>
        <v>0</v>
      </c>
      <c r="Z140">
        <f>'Imp-China|Chine -Exp 3'!E127/1000</f>
        <v>0</v>
      </c>
      <c r="AA140">
        <f>'Imp-China|Chine -Exp 3'!F127/1000</f>
        <v>0</v>
      </c>
      <c r="AB140">
        <f>'Imp-China|Chine -Exp 3'!G127/1000</f>
        <v>0</v>
      </c>
      <c r="AC140">
        <f>'Imp-China|Chine -Exp 3'!H127/1000</f>
        <v>0</v>
      </c>
      <c r="AD140">
        <f>'Imp-China|Chine -Exp 3'!I127/1000</f>
        <v>0</v>
      </c>
      <c r="AE140">
        <f>'Imp-China|Chine -Exp 3'!J127/1000</f>
        <v>0</v>
      </c>
      <c r="AF140">
        <f>'Imp-China|Chine -Exp 3'!K127/1000</f>
        <v>0</v>
      </c>
      <c r="AG140">
        <f>'Imp-China|Chine -Exp 3'!L127/1000</f>
        <v>0</v>
      </c>
    </row>
    <row r="141" spans="1:33" x14ac:dyDescent="0.25">
      <c r="A141" s="344"/>
      <c r="B141" s="345">
        <f t="shared" si="22"/>
        <v>0</v>
      </c>
      <c r="C141" s="345">
        <f t="shared" si="21"/>
        <v>0</v>
      </c>
      <c r="D141" s="325" t="str">
        <f t="shared" si="22"/>
        <v>2 - Importer</v>
      </c>
      <c r="E141" s="268"/>
      <c r="F141" s="268"/>
      <c r="G141" s="268"/>
      <c r="H141" s="325" t="s">
        <v>624</v>
      </c>
      <c r="I141" s="325" t="s">
        <v>608</v>
      </c>
      <c r="J141" s="325" t="str">
        <f>IF(H141&lt;&gt;"",VLOOKUP(H141,'[2]Exporter List'!$A$2:$E$26,2,FALSE),"-")</f>
        <v>1 - Subject</v>
      </c>
      <c r="K141" s="325" t="str">
        <f>IF(H141&lt;&gt;"",VLOOKUP(H141,'[2]Exporter List'!$A$2:$E$26,3,FALSE),"-")</f>
        <v>China  |  Chine</v>
      </c>
      <c r="L141" s="325"/>
      <c r="M141" s="325" t="str">
        <f>IF(I141&lt;&gt;"",VLOOKUP(H141,'[2]Exporter List'!$A$2:$E$26,5,FALSE),"-")</f>
        <v>Dumping and Subsidizing</v>
      </c>
      <c r="N141" s="326" t="s">
        <v>684</v>
      </c>
      <c r="O141" s="319">
        <f>Pro!$C$109</f>
        <v>0</v>
      </c>
      <c r="P141" s="325"/>
      <c r="Q141" s="327" t="s">
        <v>603</v>
      </c>
      <c r="R141">
        <f>'Imp-China|Chine -Exp 3'!E130</f>
        <v>0</v>
      </c>
      <c r="S141">
        <f>'Imp-China|Chine -Exp 3'!F130</f>
        <v>0</v>
      </c>
      <c r="T141">
        <f>'Imp-China|Chine -Exp 3'!G130</f>
        <v>0</v>
      </c>
      <c r="U141">
        <f>'Imp-China|Chine -Exp 3'!H130</f>
        <v>0</v>
      </c>
      <c r="V141">
        <f>'Imp-China|Chine -Exp 3'!I130</f>
        <v>0</v>
      </c>
      <c r="W141">
        <f>'Imp-China|Chine -Exp 3'!J130</f>
        <v>0</v>
      </c>
      <c r="X141">
        <f>'Imp-China|Chine -Exp 3'!K130</f>
        <v>0</v>
      </c>
      <c r="Y141" s="328">
        <f>'Imp-China|Chine -Exp 3'!L130</f>
        <v>0</v>
      </c>
      <c r="Z141">
        <f>'Imp-China|Chine -Exp 3'!E131/1000</f>
        <v>0</v>
      </c>
      <c r="AA141">
        <f>'Imp-China|Chine -Exp 3'!F131/1000</f>
        <v>0</v>
      </c>
      <c r="AB141">
        <f>'Imp-China|Chine -Exp 3'!G131/1000</f>
        <v>0</v>
      </c>
      <c r="AC141">
        <f>'Imp-China|Chine -Exp 3'!H131/1000</f>
        <v>0</v>
      </c>
      <c r="AD141">
        <f>'Imp-China|Chine -Exp 3'!I131/1000</f>
        <v>0</v>
      </c>
      <c r="AE141">
        <f>'Imp-China|Chine -Exp 3'!J131/1000</f>
        <v>0</v>
      </c>
      <c r="AF141">
        <f>'Imp-China|Chine -Exp 3'!K131/1000</f>
        <v>0</v>
      </c>
      <c r="AG141">
        <f>'Imp-China|Chine -Exp 3'!L131/1000</f>
        <v>0</v>
      </c>
    </row>
    <row r="142" spans="1:33" s="343" customFormat="1" x14ac:dyDescent="0.25">
      <c r="B142" s="319">
        <f>B141</f>
        <v>0</v>
      </c>
      <c r="C142" s="319">
        <f>B142</f>
        <v>0</v>
      </c>
      <c r="D142" s="319" t="s">
        <v>599</v>
      </c>
      <c r="E142" s="262"/>
      <c r="F142" s="262"/>
      <c r="G142" s="262"/>
      <c r="H142" s="319" t="s">
        <v>615</v>
      </c>
      <c r="I142" s="319" t="str">
        <f>IF(K142&lt;&gt;"",VLOOKUP(H142,'[2]Exporter List'!$A$2:$E$26,4,FALSE),"-")</f>
        <v>Insignificant</v>
      </c>
      <c r="J142" s="319" t="str">
        <f>IF(H142&lt;&gt;"",VLOOKUP(H142,'[2]Exporter List'!$A$2:$E$26,2,FALSE),"-")</f>
        <v>2 - Non-Subject</v>
      </c>
      <c r="K142" s="319" t="str">
        <f>IF(H142&lt;&gt;"",VLOOKUP(H142,'[2]Exporter List'!$A$2:$E$26,3,FALSE),"-")</f>
        <v xml:space="preserve">United States  |  États-Unis </v>
      </c>
      <c r="L142" s="319"/>
      <c r="M142" s="319" t="str">
        <f>IF(I142&lt;&gt;"",VLOOKUP(H142,'[2]Exporter List'!$A$2:$E$26,5,FALSE),"-")</f>
        <v>Non-Subject</v>
      </c>
      <c r="N142" s="320" t="s">
        <v>680</v>
      </c>
      <c r="O142" s="319">
        <f>Pro!$C$105</f>
        <v>0</v>
      </c>
      <c r="P142" s="319" t="str">
        <f>IFERROR(IF(O142&lt;&gt;"",VLOOKUP(O142,'[2]Acc Co List'!$C$7:$F$52,4,FALSE),"-"),"")</f>
        <v/>
      </c>
      <c r="Q142" s="322" t="s">
        <v>603</v>
      </c>
      <c r="R142" s="343">
        <f>'Imp-US|É-U'!E114</f>
        <v>0</v>
      </c>
      <c r="S142" s="343">
        <f>'Imp-US|É-U'!F114</f>
        <v>0</v>
      </c>
      <c r="T142" s="343">
        <f>'Imp-US|É-U'!G114</f>
        <v>0</v>
      </c>
      <c r="U142" s="343">
        <f>'Imp-US|É-U'!H114</f>
        <v>0</v>
      </c>
      <c r="V142" s="343">
        <f>'Imp-US|É-U'!I114</f>
        <v>0</v>
      </c>
      <c r="W142" s="343">
        <f>'Imp-US|É-U'!J114</f>
        <v>0</v>
      </c>
      <c r="X142" s="343">
        <f>'Imp-US|É-U'!K114</f>
        <v>0</v>
      </c>
      <c r="Y142" s="352">
        <f>'Imp-US|É-U'!L114</f>
        <v>0</v>
      </c>
      <c r="Z142" s="343">
        <f>'Imp-US|É-U'!E115/1000</f>
        <v>0</v>
      </c>
      <c r="AA142" s="343">
        <f>'Imp-US|É-U'!F115/1000</f>
        <v>0</v>
      </c>
      <c r="AB142" s="343">
        <f>'Imp-US|É-U'!G115/1000</f>
        <v>0</v>
      </c>
      <c r="AC142" s="343">
        <f>'Imp-US|É-U'!H115/1000</f>
        <v>0</v>
      </c>
      <c r="AD142" s="343">
        <f>'Imp-US|É-U'!I115/1000</f>
        <v>0</v>
      </c>
      <c r="AE142" s="343">
        <f>'Imp-US|É-U'!J115/1000</f>
        <v>0</v>
      </c>
      <c r="AF142" s="343">
        <f>'Imp-US|É-U'!K115/1000</f>
        <v>0</v>
      </c>
      <c r="AG142" s="343">
        <f>'Imp-US|É-U'!L115/1000</f>
        <v>0</v>
      </c>
    </row>
    <row r="143" spans="1:33" x14ac:dyDescent="0.25">
      <c r="B143" s="321">
        <f>B142</f>
        <v>0</v>
      </c>
      <c r="C143" s="321">
        <f t="shared" ref="C143" si="27">C142</f>
        <v>0</v>
      </c>
      <c r="D143" s="321" t="str">
        <f>D142</f>
        <v>2 - Importer</v>
      </c>
      <c r="E143" s="268"/>
      <c r="F143" s="268"/>
      <c r="G143" s="268"/>
      <c r="H143" s="321" t="str">
        <f>H142</f>
        <v>zUS</v>
      </c>
      <c r="I143" s="321" t="str">
        <f>IF(K143&lt;&gt;"",VLOOKUP(H143,'[2]Exporter List'!$A$2:$E$26,4,FALSE),"-")</f>
        <v>Insignificant</v>
      </c>
      <c r="J143" s="321" t="str">
        <f>IF(H143&lt;&gt;"",VLOOKUP(H143,'[2]Exporter List'!$A$2:$E$26,2,FALSE),"-")</f>
        <v>2 - Non-Subject</v>
      </c>
      <c r="K143" s="321" t="str">
        <f>IF(H143&lt;&gt;"",VLOOKUP(H143,'[2]Exporter List'!$A$2:$E$26,3,FALSE),"-")</f>
        <v xml:space="preserve">United States  |  États-Unis </v>
      </c>
      <c r="L143" s="321"/>
      <c r="M143" s="321" t="str">
        <f>IF(I143&lt;&gt;"",VLOOKUP(H143,'[2]Exporter List'!$A$2:$E$26,5,FALSE),"-")</f>
        <v>Non-Subject</v>
      </c>
      <c r="N143" s="323" t="s">
        <v>681</v>
      </c>
      <c r="O143" s="319">
        <f>Pro!$C$106</f>
        <v>0</v>
      </c>
      <c r="P143" s="321" t="str">
        <f>IFERROR(IF(O143&lt;&gt;"",VLOOKUP(O143,'[2]Acc Co List'!$C$7:$F$52,4,FALSE),"-"),"")</f>
        <v/>
      </c>
      <c r="Q143" s="324" t="str">
        <f>Q142</f>
        <v>Imp-Sls</v>
      </c>
      <c r="R143">
        <f>'Imp-US|É-U'!E118</f>
        <v>0</v>
      </c>
      <c r="S143">
        <f>'Imp-US|É-U'!F118</f>
        <v>0</v>
      </c>
      <c r="T143">
        <f>'Imp-US|É-U'!G118</f>
        <v>0</v>
      </c>
      <c r="U143">
        <f>'Imp-US|É-U'!H118</f>
        <v>0</v>
      </c>
      <c r="V143">
        <f>'Imp-US|É-U'!I118</f>
        <v>0</v>
      </c>
      <c r="W143">
        <f>'Imp-US|É-U'!J118</f>
        <v>0</v>
      </c>
      <c r="X143">
        <f>'Imp-US|É-U'!K118</f>
        <v>0</v>
      </c>
      <c r="Y143" s="328">
        <f>'Imp-US|É-U'!L118</f>
        <v>0</v>
      </c>
      <c r="Z143">
        <f>'Imp-US|É-U'!E119/1000</f>
        <v>0</v>
      </c>
      <c r="AA143">
        <f>'Imp-US|É-U'!F119/1000</f>
        <v>0</v>
      </c>
      <c r="AB143">
        <f>'Imp-US|É-U'!G119/1000</f>
        <v>0</v>
      </c>
      <c r="AC143">
        <f>'Imp-US|É-U'!H119/1000</f>
        <v>0</v>
      </c>
      <c r="AD143">
        <f>'Imp-US|É-U'!I119/1000</f>
        <v>0</v>
      </c>
      <c r="AE143">
        <f>'Imp-US|É-U'!J119/1000</f>
        <v>0</v>
      </c>
      <c r="AF143">
        <f>'Imp-US|É-U'!K119/1000</f>
        <v>0</v>
      </c>
      <c r="AG143">
        <f>'Imp-US|É-U'!L119/1000</f>
        <v>0</v>
      </c>
    </row>
    <row r="144" spans="1:33" x14ac:dyDescent="0.25">
      <c r="B144" s="321">
        <f t="shared" ref="B144:D146" si="28">B143</f>
        <v>0</v>
      </c>
      <c r="C144" s="321">
        <f t="shared" si="28"/>
        <v>0</v>
      </c>
      <c r="D144" s="321" t="str">
        <f t="shared" si="28"/>
        <v>2 - Importer</v>
      </c>
      <c r="E144" s="268"/>
      <c r="F144" s="268"/>
      <c r="G144" s="268"/>
      <c r="H144" s="321" t="str">
        <f t="shared" ref="H144:H146" si="29">H143</f>
        <v>zUS</v>
      </c>
      <c r="I144" s="321" t="str">
        <f>IF(K144&lt;&gt;"",VLOOKUP(H144,'[2]Exporter List'!$A$2:$E$26,4,FALSE),"-")</f>
        <v>Insignificant</v>
      </c>
      <c r="J144" s="321" t="str">
        <f>IF(H144&lt;&gt;"",VLOOKUP(H144,'[2]Exporter List'!$A$2:$E$26,2,FALSE),"-")</f>
        <v>2 - Non-Subject</v>
      </c>
      <c r="K144" s="321" t="str">
        <f>IF(H144&lt;&gt;"",VLOOKUP(H144,'[2]Exporter List'!$A$2:$E$26,3,FALSE),"-")</f>
        <v xml:space="preserve">United States  |  États-Unis </v>
      </c>
      <c r="L144" s="321"/>
      <c r="M144" s="321" t="str">
        <f>IF(I144&lt;&gt;"",VLOOKUP(H144,'[2]Exporter List'!$A$2:$E$26,5,FALSE),"-")</f>
        <v>Non-Subject</v>
      </c>
      <c r="N144" s="323" t="s">
        <v>682</v>
      </c>
      <c r="O144" s="319">
        <f>Pro!$C$107</f>
        <v>0</v>
      </c>
      <c r="P144" s="321" t="str">
        <f>IFERROR(IF(O144&lt;&gt;"",VLOOKUP(O144,'[2]Acc Co List'!$C$7:$F$52,4,FALSE),"-"),"")</f>
        <v/>
      </c>
      <c r="Q144" s="324" t="str">
        <f>Q143</f>
        <v>Imp-Sls</v>
      </c>
      <c r="R144">
        <f>'Imp-US|É-U'!E122</f>
        <v>0</v>
      </c>
      <c r="S144">
        <f>'Imp-US|É-U'!F122</f>
        <v>0</v>
      </c>
      <c r="T144">
        <f>'Imp-US|É-U'!G122</f>
        <v>0</v>
      </c>
      <c r="U144">
        <f>'Imp-US|É-U'!H122</f>
        <v>0</v>
      </c>
      <c r="V144">
        <f>'Imp-US|É-U'!I122</f>
        <v>0</v>
      </c>
      <c r="W144">
        <f>'Imp-US|É-U'!J122</f>
        <v>0</v>
      </c>
      <c r="X144">
        <f>'Imp-US|É-U'!K122</f>
        <v>0</v>
      </c>
      <c r="Y144" s="328">
        <f>'Imp-US|É-U'!L122</f>
        <v>0</v>
      </c>
      <c r="Z144">
        <f>'Imp-US|É-U'!E123/1000</f>
        <v>0</v>
      </c>
      <c r="AA144">
        <f>'Imp-US|É-U'!F123/1000</f>
        <v>0</v>
      </c>
      <c r="AB144">
        <f>'Imp-US|É-U'!G123/1000</f>
        <v>0</v>
      </c>
      <c r="AC144">
        <f>'Imp-US|É-U'!H123/1000</f>
        <v>0</v>
      </c>
      <c r="AD144">
        <f>'Imp-US|É-U'!I123/1000</f>
        <v>0</v>
      </c>
      <c r="AE144">
        <f>'Imp-US|É-U'!J123/1000</f>
        <v>0</v>
      </c>
      <c r="AF144">
        <f>'Imp-US|É-U'!K123/1000</f>
        <v>0</v>
      </c>
      <c r="AG144">
        <f>'Imp-US|É-U'!L123/1000</f>
        <v>0</v>
      </c>
    </row>
    <row r="145" spans="2:33" x14ac:dyDescent="0.25">
      <c r="B145" s="321">
        <f t="shared" si="28"/>
        <v>0</v>
      </c>
      <c r="C145" s="321">
        <f t="shared" si="28"/>
        <v>0</v>
      </c>
      <c r="D145" s="321" t="str">
        <f t="shared" si="28"/>
        <v>2 - Importer</v>
      </c>
      <c r="E145" s="268"/>
      <c r="F145" s="268"/>
      <c r="G145" s="268"/>
      <c r="H145" s="321" t="str">
        <f t="shared" si="29"/>
        <v>zUS</v>
      </c>
      <c r="I145" s="321" t="str">
        <f>IF(K145&lt;&gt;"",VLOOKUP(H145,'[2]Exporter List'!$A$2:$E$26,4,FALSE),"-")</f>
        <v>Insignificant</v>
      </c>
      <c r="J145" s="321" t="str">
        <f>IF(H145&lt;&gt;"",VLOOKUP(H145,'[2]Exporter List'!$A$2:$E$26,2,FALSE),"-")</f>
        <v>2 - Non-Subject</v>
      </c>
      <c r="K145" s="321" t="str">
        <f>IF(H145&lt;&gt;"",VLOOKUP(H145,'[2]Exporter List'!$A$2:$E$26,3,FALSE),"-")</f>
        <v xml:space="preserve">United States  |  États-Unis </v>
      </c>
      <c r="L145" s="321"/>
      <c r="M145" s="321" t="str">
        <f>IF(I145&lt;&gt;"",VLOOKUP(H145,'[2]Exporter List'!$A$2:$E$26,5,FALSE),"-")</f>
        <v>Non-Subject</v>
      </c>
      <c r="N145" s="323" t="s">
        <v>683</v>
      </c>
      <c r="O145" s="319">
        <f>Pro!$C$108</f>
        <v>0</v>
      </c>
      <c r="P145" s="321" t="str">
        <f>IFERROR(IF(O145&lt;&gt;"",VLOOKUP(O145,'[2]Acc Co List'!$C$7:$F$52,4,FALSE),"-"),"")</f>
        <v/>
      </c>
      <c r="Q145" s="324" t="str">
        <f>Q144</f>
        <v>Imp-Sls</v>
      </c>
      <c r="R145">
        <f>'Imp-US|É-U'!E126</f>
        <v>0</v>
      </c>
      <c r="S145">
        <f>'Imp-US|É-U'!F126</f>
        <v>0</v>
      </c>
      <c r="T145">
        <f>'Imp-US|É-U'!G126</f>
        <v>0</v>
      </c>
      <c r="U145">
        <f>'Imp-US|É-U'!H126</f>
        <v>0</v>
      </c>
      <c r="V145">
        <f>'Imp-US|É-U'!I126</f>
        <v>0</v>
      </c>
      <c r="W145">
        <f>'Imp-US|É-U'!J126</f>
        <v>0</v>
      </c>
      <c r="X145">
        <f>'Imp-US|É-U'!K126</f>
        <v>0</v>
      </c>
      <c r="Y145" s="328">
        <f>'Imp-US|É-U'!L126</f>
        <v>0</v>
      </c>
      <c r="Z145">
        <f>'Imp-US|É-U'!E127/1000</f>
        <v>0</v>
      </c>
      <c r="AA145">
        <f>'Imp-US|É-U'!F127/1000</f>
        <v>0</v>
      </c>
      <c r="AB145">
        <f>'Imp-US|É-U'!G127/1000</f>
        <v>0</v>
      </c>
      <c r="AC145">
        <f>'Imp-US|É-U'!H127/1000</f>
        <v>0</v>
      </c>
      <c r="AD145">
        <f>'Imp-US|É-U'!I127/1000</f>
        <v>0</v>
      </c>
      <c r="AE145">
        <f>'Imp-US|É-U'!J127/1000</f>
        <v>0</v>
      </c>
      <c r="AF145">
        <f>'Imp-US|É-U'!K127/1000</f>
        <v>0</v>
      </c>
      <c r="AG145">
        <f>'Imp-US|É-U'!L127/1000</f>
        <v>0</v>
      </c>
    </row>
    <row r="146" spans="2:33" x14ac:dyDescent="0.25">
      <c r="B146" s="321">
        <f t="shared" si="28"/>
        <v>0</v>
      </c>
      <c r="C146" s="321">
        <f t="shared" si="28"/>
        <v>0</v>
      </c>
      <c r="D146" s="321" t="str">
        <f t="shared" si="28"/>
        <v>2 - Importer</v>
      </c>
      <c r="E146" s="268"/>
      <c r="F146" s="268"/>
      <c r="G146" s="268"/>
      <c r="H146" s="321" t="str">
        <f t="shared" si="29"/>
        <v>zUS</v>
      </c>
      <c r="I146" s="321" t="str">
        <f>IF(K146&lt;&gt;"",VLOOKUP(H146,'[2]Exporter List'!$A$2:$E$26,4,FALSE),"-")</f>
        <v>Insignificant</v>
      </c>
      <c r="J146" s="321" t="str">
        <f>IF(H146&lt;&gt;"",VLOOKUP(H146,'[2]Exporter List'!$A$2:$E$26,2,FALSE),"-")</f>
        <v>2 - Non-Subject</v>
      </c>
      <c r="K146" s="321" t="str">
        <f>IF(H146&lt;&gt;"",VLOOKUP(H146,'[2]Exporter List'!$A$2:$E$26,3,FALSE),"-")</f>
        <v xml:space="preserve">United States  |  États-Unis </v>
      </c>
      <c r="L146" s="321"/>
      <c r="M146" s="321" t="str">
        <f>IF(I146&lt;&gt;"",VLOOKUP(H146,'[2]Exporter List'!$A$2:$E$26,5,FALSE),"-")</f>
        <v>Non-Subject</v>
      </c>
      <c r="N146" s="323" t="s">
        <v>684</v>
      </c>
      <c r="O146" s="319">
        <f>Pro!$C$109</f>
        <v>0</v>
      </c>
      <c r="P146" s="321" t="str">
        <f>IFERROR(IF(O146&lt;&gt;"",VLOOKUP(O146,'[2]Acc Co List'!$C$7:$F$52,4,FALSE),"-"),"")</f>
        <v/>
      </c>
      <c r="Q146" s="324" t="str">
        <f>Q145</f>
        <v>Imp-Sls</v>
      </c>
      <c r="R146">
        <f>'Imp-US|É-U'!E130</f>
        <v>0</v>
      </c>
      <c r="S146">
        <f>'Imp-US|É-U'!F130</f>
        <v>0</v>
      </c>
      <c r="T146" t="s">
        <v>772</v>
      </c>
      <c r="U146">
        <f>'Imp-US|É-U'!H130</f>
        <v>0</v>
      </c>
      <c r="V146">
        <f>'Imp-US|É-U'!I130</f>
        <v>0</v>
      </c>
      <c r="W146">
        <f>'Imp-US|É-U'!J130</f>
        <v>0</v>
      </c>
      <c r="X146">
        <f>'Imp-US|É-U'!K130</f>
        <v>0</v>
      </c>
      <c r="Y146" s="328">
        <f>'Imp-US|É-U'!L130</f>
        <v>0</v>
      </c>
      <c r="Z146">
        <f>'Imp-US|É-U'!E131/1000</f>
        <v>0</v>
      </c>
      <c r="AA146">
        <f>'Imp-US|É-U'!F131/1000</f>
        <v>0</v>
      </c>
      <c r="AB146">
        <f>'Imp-US|É-U'!G131/1000</f>
        <v>0</v>
      </c>
      <c r="AC146">
        <f>'Imp-US|É-U'!H131/1000</f>
        <v>0</v>
      </c>
      <c r="AD146">
        <f>'Imp-US|É-U'!I131/1000</f>
        <v>0</v>
      </c>
      <c r="AE146">
        <f>'Imp-US|É-U'!J131/1000</f>
        <v>0</v>
      </c>
      <c r="AF146">
        <f>'Imp-US|É-U'!K131/1000</f>
        <v>0</v>
      </c>
      <c r="AG146">
        <f>'Imp-US|É-U'!L131/1000</f>
        <v>0</v>
      </c>
    </row>
    <row r="147" spans="2:33" s="343" customFormat="1" x14ac:dyDescent="0.25">
      <c r="B147" s="319">
        <f>B146</f>
        <v>0</v>
      </c>
      <c r="C147" s="319">
        <f>B147</f>
        <v>0</v>
      </c>
      <c r="D147" s="319" t="s">
        <v>599</v>
      </c>
      <c r="E147" s="262"/>
      <c r="F147" s="262"/>
      <c r="G147" s="262"/>
      <c r="H147" s="319" t="s">
        <v>616</v>
      </c>
      <c r="I147" s="319" t="str">
        <f>IF(K147&lt;&gt;"",VLOOKUP(H147,'[2]Exporter List'!$A$2:$E$26,4,FALSE),"-")</f>
        <v>Insignificant</v>
      </c>
      <c r="J147" s="319" t="str">
        <f>IF(H147&lt;&gt;"",VLOOKUP(H147,'[2]Exporter List'!$A$2:$E$26,2,FALSE),"-")</f>
        <v>3 - Non-subject</v>
      </c>
      <c r="K147" s="319" t="s">
        <v>577</v>
      </c>
      <c r="L147" s="319"/>
      <c r="M147" s="319" t="str">
        <f>IF(I147&lt;&gt;"",VLOOKUP(H147,'[2]Exporter List'!$A$2:$E$26,5,FALSE),"-")</f>
        <v>Non-Subject</v>
      </c>
      <c r="N147" s="320" t="s">
        <v>680</v>
      </c>
      <c r="O147" s="319">
        <f>Pro!$C$105</f>
        <v>0</v>
      </c>
      <c r="P147" s="319" t="str">
        <f>IFERROR(IF(O147&lt;&gt;"",VLOOKUP(O147,'[2]Acc Co List'!$C$7:$F$52,4,FALSE),"-"),"")</f>
        <v/>
      </c>
      <c r="Q147" s="322" t="s">
        <v>603</v>
      </c>
      <c r="R147" s="343">
        <f>'Imp-Mex'!E114</f>
        <v>0</v>
      </c>
      <c r="S147" s="343">
        <f>'Imp-Mex'!F114</f>
        <v>0</v>
      </c>
      <c r="T147" s="343">
        <f>'Imp-Mex'!G114</f>
        <v>0</v>
      </c>
      <c r="U147" s="343">
        <f>'Imp-Mex'!H114</f>
        <v>0</v>
      </c>
      <c r="V147" s="343">
        <f>'Imp-Mex'!I114</f>
        <v>0</v>
      </c>
      <c r="W147" s="343">
        <f>'Imp-Mex'!J114</f>
        <v>0</v>
      </c>
      <c r="X147" s="343">
        <f>'Imp-Mex'!K114</f>
        <v>0</v>
      </c>
      <c r="Y147" s="352">
        <f>'Imp-Mex'!L114</f>
        <v>0</v>
      </c>
      <c r="Z147" s="343">
        <f>'Imp-Mex'!E115/1000</f>
        <v>0</v>
      </c>
      <c r="AA147" s="343">
        <f>'Imp-Mex'!F115/1000</f>
        <v>0</v>
      </c>
      <c r="AB147" s="343">
        <f>'Imp-Mex'!G115/1000</f>
        <v>0</v>
      </c>
      <c r="AC147" s="343">
        <f>'Imp-Mex'!H115/1000</f>
        <v>0</v>
      </c>
      <c r="AD147" s="343">
        <f>'Imp-Mex'!I115/1000</f>
        <v>0</v>
      </c>
      <c r="AE147" s="343">
        <f>'Imp-Mex'!J115/1000</f>
        <v>0</v>
      </c>
      <c r="AF147" s="343">
        <f>'Imp-Mex'!K115/1000</f>
        <v>0</v>
      </c>
      <c r="AG147" s="343">
        <f>'Imp-Mex'!L115/1000</f>
        <v>0</v>
      </c>
    </row>
    <row r="148" spans="2:33" x14ac:dyDescent="0.25">
      <c r="B148" s="321">
        <f>B147</f>
        <v>0</v>
      </c>
      <c r="C148" s="321">
        <f t="shared" ref="C148" si="30">C147</f>
        <v>0</v>
      </c>
      <c r="D148" s="321" t="str">
        <f>D147</f>
        <v>2 - Importer</v>
      </c>
      <c r="E148" s="268"/>
      <c r="F148" s="268"/>
      <c r="G148" s="268"/>
      <c r="H148" s="321" t="str">
        <f>H147</f>
        <v>zzMexico</v>
      </c>
      <c r="I148" s="321" t="str">
        <f>IF(K148&lt;&gt;"",VLOOKUP(H148,'[2]Exporter List'!$A$2:$E$26,4,FALSE),"-")</f>
        <v>Insignificant</v>
      </c>
      <c r="J148" s="321" t="str">
        <f>IF(H148&lt;&gt;"",VLOOKUP(H148,'[2]Exporter List'!$A$2:$E$26,2,FALSE),"-")</f>
        <v>3 - Non-subject</v>
      </c>
      <c r="K148" s="321" t="s">
        <v>577</v>
      </c>
      <c r="L148" s="321"/>
      <c r="M148" s="321" t="str">
        <f>IF(I148&lt;&gt;"",VLOOKUP(H148,'[2]Exporter List'!$A$2:$E$26,5,FALSE),"-")</f>
        <v>Non-Subject</v>
      </c>
      <c r="N148" s="323" t="s">
        <v>681</v>
      </c>
      <c r="O148" s="319">
        <f>Pro!$C$106</f>
        <v>0</v>
      </c>
      <c r="P148" s="321" t="str">
        <f>IFERROR(IF(O148&lt;&gt;"",VLOOKUP(O148,'[2]Acc Co List'!$C$7:$F$52,4,FALSE),"-"),"")</f>
        <v/>
      </c>
      <c r="Q148" s="324" t="str">
        <f>Q147</f>
        <v>Imp-Sls</v>
      </c>
      <c r="R148">
        <f>'Imp-Mex'!E118</f>
        <v>0</v>
      </c>
      <c r="S148">
        <f>'Imp-Mex'!F118</f>
        <v>0</v>
      </c>
      <c r="T148">
        <f>'Imp-Mex'!G118</f>
        <v>0</v>
      </c>
      <c r="U148">
        <f>'Imp-Mex'!H118</f>
        <v>0</v>
      </c>
      <c r="V148">
        <f>'Imp-Mex'!I118</f>
        <v>0</v>
      </c>
      <c r="W148">
        <f>'Imp-Mex'!J118</f>
        <v>0</v>
      </c>
      <c r="X148">
        <f>'Imp-Mex'!K118</f>
        <v>0</v>
      </c>
      <c r="Y148" s="328">
        <f>'Imp-Mex'!L118</f>
        <v>0</v>
      </c>
      <c r="Z148">
        <f>'Imp-Mex'!E119/1000</f>
        <v>0</v>
      </c>
      <c r="AA148">
        <f>'Imp-Mex'!F119/1000</f>
        <v>0</v>
      </c>
      <c r="AB148">
        <f>'Imp-Mex'!G119/1000</f>
        <v>0</v>
      </c>
      <c r="AC148">
        <f>'Imp-Mex'!H119/1000</f>
        <v>0</v>
      </c>
      <c r="AD148">
        <f>'Imp-Mex'!I119/1000</f>
        <v>0</v>
      </c>
      <c r="AE148">
        <f>'Imp-Mex'!J119/1000</f>
        <v>0</v>
      </c>
      <c r="AF148">
        <f>'Imp-Mex'!K119/1000</f>
        <v>0</v>
      </c>
      <c r="AG148">
        <f>'Imp-Mex'!L119/1000</f>
        <v>0</v>
      </c>
    </row>
    <row r="149" spans="2:33" x14ac:dyDescent="0.25">
      <c r="B149" s="321">
        <f t="shared" ref="B149:D151" si="31">B148</f>
        <v>0</v>
      </c>
      <c r="C149" s="321">
        <f t="shared" si="31"/>
        <v>0</v>
      </c>
      <c r="D149" s="321" t="str">
        <f t="shared" si="31"/>
        <v>2 - Importer</v>
      </c>
      <c r="E149" s="268"/>
      <c r="F149" s="268"/>
      <c r="G149" s="268"/>
      <c r="H149" s="321" t="str">
        <f t="shared" ref="H149:H151" si="32">H148</f>
        <v>zzMexico</v>
      </c>
      <c r="I149" s="321" t="str">
        <f>IF(K149&lt;&gt;"",VLOOKUP(H149,'[2]Exporter List'!$A$2:$E$26,4,FALSE),"-")</f>
        <v>Insignificant</v>
      </c>
      <c r="J149" s="321" t="str">
        <f>IF(H149&lt;&gt;"",VLOOKUP(H149,'[2]Exporter List'!$A$2:$E$26,2,FALSE),"-")</f>
        <v>3 - Non-subject</v>
      </c>
      <c r="K149" s="321" t="s">
        <v>577</v>
      </c>
      <c r="L149" s="321"/>
      <c r="M149" s="321" t="str">
        <f>IF(I149&lt;&gt;"",VLOOKUP(H149,'[2]Exporter List'!$A$2:$E$26,5,FALSE),"-")</f>
        <v>Non-Subject</v>
      </c>
      <c r="N149" s="323" t="s">
        <v>682</v>
      </c>
      <c r="O149" s="319">
        <f>Pro!$C$107</f>
        <v>0</v>
      </c>
      <c r="P149" s="321" t="str">
        <f>IFERROR(IF(O149&lt;&gt;"",VLOOKUP(O149,'[2]Acc Co List'!$C$7:$F$52,4,FALSE),"-"),"")</f>
        <v/>
      </c>
      <c r="Q149" s="324" t="str">
        <f>Q148</f>
        <v>Imp-Sls</v>
      </c>
      <c r="R149">
        <f>'Imp-Mex'!E122</f>
        <v>0</v>
      </c>
      <c r="S149">
        <f>'Imp-Mex'!F122</f>
        <v>0</v>
      </c>
      <c r="T149">
        <f>'Imp-Mex'!G122</f>
        <v>0</v>
      </c>
      <c r="U149">
        <f>'Imp-Mex'!H122</f>
        <v>0</v>
      </c>
      <c r="V149">
        <f>'Imp-Mex'!I122</f>
        <v>0</v>
      </c>
      <c r="W149">
        <f>'Imp-Mex'!J122</f>
        <v>0</v>
      </c>
      <c r="X149">
        <f>'Imp-Mex'!K122</f>
        <v>0</v>
      </c>
      <c r="Y149" s="328">
        <f>'Imp-Mex'!L122</f>
        <v>0</v>
      </c>
      <c r="Z149">
        <f>'Imp-Mex'!E123/1000</f>
        <v>0</v>
      </c>
      <c r="AA149">
        <f>'Imp-Mex'!F123/1000</f>
        <v>0</v>
      </c>
      <c r="AB149">
        <f>'Imp-Mex'!G123/1000</f>
        <v>0</v>
      </c>
      <c r="AC149">
        <f>'Imp-Mex'!H123/1000</f>
        <v>0</v>
      </c>
      <c r="AD149">
        <f>'Imp-Mex'!I123/1000</f>
        <v>0</v>
      </c>
      <c r="AE149">
        <f>'Imp-Mex'!J123/1000</f>
        <v>0</v>
      </c>
      <c r="AF149">
        <f>'Imp-Mex'!K123/1000</f>
        <v>0</v>
      </c>
      <c r="AG149">
        <f>'Imp-Mex'!L123/1000</f>
        <v>0</v>
      </c>
    </row>
    <row r="150" spans="2:33" x14ac:dyDescent="0.25">
      <c r="B150" s="321">
        <f t="shared" si="31"/>
        <v>0</v>
      </c>
      <c r="C150" s="321">
        <f t="shared" si="31"/>
        <v>0</v>
      </c>
      <c r="D150" s="321" t="str">
        <f t="shared" si="31"/>
        <v>2 - Importer</v>
      </c>
      <c r="E150" s="268"/>
      <c r="F150" s="268"/>
      <c r="G150" s="268"/>
      <c r="H150" s="321" t="str">
        <f t="shared" si="32"/>
        <v>zzMexico</v>
      </c>
      <c r="I150" s="321" t="str">
        <f>IF(K150&lt;&gt;"",VLOOKUP(H150,'[2]Exporter List'!$A$2:$E$26,4,FALSE),"-")</f>
        <v>Insignificant</v>
      </c>
      <c r="J150" s="321" t="str">
        <f>IF(H150&lt;&gt;"",VLOOKUP(H150,'[2]Exporter List'!$A$2:$E$26,2,FALSE),"-")</f>
        <v>3 - Non-subject</v>
      </c>
      <c r="K150" s="321" t="s">
        <v>577</v>
      </c>
      <c r="L150" s="321"/>
      <c r="M150" s="321" t="str">
        <f>IF(I150&lt;&gt;"",VLOOKUP(H150,'[2]Exporter List'!$A$2:$E$26,5,FALSE),"-")</f>
        <v>Non-Subject</v>
      </c>
      <c r="N150" s="323" t="s">
        <v>683</v>
      </c>
      <c r="O150" s="319">
        <f>Pro!$C$108</f>
        <v>0</v>
      </c>
      <c r="P150" s="321" t="str">
        <f>IFERROR(IF(O150&lt;&gt;"",VLOOKUP(O150,'[2]Acc Co List'!$C$7:$F$52,4,FALSE),"-"),"")</f>
        <v/>
      </c>
      <c r="Q150" s="324" t="str">
        <f>Q149</f>
        <v>Imp-Sls</v>
      </c>
      <c r="R150">
        <f>'Imp-Mex'!E126</f>
        <v>0</v>
      </c>
      <c r="S150">
        <f>'Imp-Mex'!F126</f>
        <v>0</v>
      </c>
      <c r="T150">
        <f>'Imp-Mex'!G126</f>
        <v>0</v>
      </c>
      <c r="U150">
        <f>'Imp-Mex'!H126</f>
        <v>0</v>
      </c>
      <c r="V150">
        <f>'Imp-Mex'!I126</f>
        <v>0</v>
      </c>
      <c r="W150">
        <f>'Imp-Mex'!J126</f>
        <v>0</v>
      </c>
      <c r="X150">
        <f>'Imp-Mex'!K126</f>
        <v>0</v>
      </c>
      <c r="Y150" s="328">
        <f>'Imp-Mex'!L126</f>
        <v>0</v>
      </c>
      <c r="Z150">
        <f>'Imp-Mex'!E127/1000</f>
        <v>0</v>
      </c>
      <c r="AA150">
        <f>'Imp-Mex'!F127/1000</f>
        <v>0</v>
      </c>
      <c r="AB150">
        <f>'Imp-Mex'!G127/1000</f>
        <v>0</v>
      </c>
      <c r="AC150">
        <f>'Imp-Mex'!H127/1000</f>
        <v>0</v>
      </c>
      <c r="AD150">
        <f>'Imp-Mex'!I127/1000</f>
        <v>0</v>
      </c>
      <c r="AE150">
        <f>'Imp-Mex'!J127/1000</f>
        <v>0</v>
      </c>
      <c r="AF150">
        <f>'Imp-Mex'!K127/1000</f>
        <v>0</v>
      </c>
      <c r="AG150">
        <f>'Imp-Mex'!L127/1000</f>
        <v>0</v>
      </c>
    </row>
    <row r="151" spans="2:33" x14ac:dyDescent="0.25">
      <c r="B151" s="321">
        <f t="shared" si="31"/>
        <v>0</v>
      </c>
      <c r="C151" s="321">
        <f t="shared" si="31"/>
        <v>0</v>
      </c>
      <c r="D151" s="321" t="str">
        <f t="shared" si="31"/>
        <v>2 - Importer</v>
      </c>
      <c r="E151" s="268"/>
      <c r="F151" s="268"/>
      <c r="G151" s="268"/>
      <c r="H151" s="321" t="str">
        <f t="shared" si="32"/>
        <v>zzMexico</v>
      </c>
      <c r="I151" s="321" t="str">
        <f>IF(K151&lt;&gt;"",VLOOKUP(H151,'[2]Exporter List'!$A$2:$E$26,4,FALSE),"-")</f>
        <v>Insignificant</v>
      </c>
      <c r="J151" s="321" t="str">
        <f>IF(H151&lt;&gt;"",VLOOKUP(H151,'[2]Exporter List'!$A$2:$E$26,2,FALSE),"-")</f>
        <v>3 - Non-subject</v>
      </c>
      <c r="K151" s="321" t="s">
        <v>577</v>
      </c>
      <c r="L151" s="321"/>
      <c r="M151" s="321" t="str">
        <f>IF(I151&lt;&gt;"",VLOOKUP(H151,'[2]Exporter List'!$A$2:$E$26,5,FALSE),"-")</f>
        <v>Non-Subject</v>
      </c>
      <c r="N151" s="323" t="s">
        <v>684</v>
      </c>
      <c r="O151" s="319">
        <f>Pro!$C$109</f>
        <v>0</v>
      </c>
      <c r="P151" s="321" t="str">
        <f>IFERROR(IF(O151&lt;&gt;"",VLOOKUP(O151,'[2]Acc Co List'!$C$7:$F$52,4,FALSE),"-"),"")</f>
        <v/>
      </c>
      <c r="Q151" s="324" t="str">
        <f>Q150</f>
        <v>Imp-Sls</v>
      </c>
      <c r="R151">
        <f>'Imp-Mex'!E130</f>
        <v>0</v>
      </c>
      <c r="S151">
        <f>'Imp-Mex'!F130</f>
        <v>0</v>
      </c>
      <c r="T151">
        <f>'Imp-Mex'!G130</f>
        <v>0</v>
      </c>
      <c r="U151">
        <f>'Imp-Mex'!H130</f>
        <v>0</v>
      </c>
      <c r="V151">
        <f>'Imp-Mex'!I130</f>
        <v>0</v>
      </c>
      <c r="W151">
        <f>'Imp-Mex'!J130</f>
        <v>0</v>
      </c>
      <c r="X151">
        <f>'Imp-Mex'!K130</f>
        <v>0</v>
      </c>
      <c r="Y151" s="328">
        <f>'Imp-Mex'!L130</f>
        <v>0</v>
      </c>
      <c r="Z151">
        <f>'Imp-Mex'!E131/1000</f>
        <v>0</v>
      </c>
      <c r="AA151">
        <f>'Imp-Mex'!F131/1000</f>
        <v>0</v>
      </c>
      <c r="AB151">
        <f>'Imp-Mex'!G131/1000</f>
        <v>0</v>
      </c>
      <c r="AC151">
        <f>'Imp-Mex'!H131/1000</f>
        <v>0</v>
      </c>
      <c r="AD151">
        <f>'Imp-Mex'!I131/1000</f>
        <v>0</v>
      </c>
      <c r="AE151">
        <f>'Imp-Mex'!J131/1000</f>
        <v>0</v>
      </c>
      <c r="AF151">
        <f>'Imp-Mex'!K131/1000</f>
        <v>0</v>
      </c>
      <c r="AG151">
        <f>'Imp-Mex'!L131/1000</f>
        <v>0</v>
      </c>
    </row>
    <row r="152" spans="2:33" s="343" customFormat="1" x14ac:dyDescent="0.25">
      <c r="B152" s="319">
        <f>B127</f>
        <v>0</v>
      </c>
      <c r="C152" s="319">
        <f>B152</f>
        <v>0</v>
      </c>
      <c r="D152" s="319" t="s">
        <v>599</v>
      </c>
      <c r="E152" s="262"/>
      <c r="F152" s="262"/>
      <c r="G152" s="262"/>
      <c r="H152" s="319" t="s">
        <v>605</v>
      </c>
      <c r="I152" s="319" t="str">
        <f>IF(K152&lt;&gt;"",VLOOKUP(H152,'[2]Exporter List'!$A$2:$E$26,4,FALSE),"-")</f>
        <v>Insignificant</v>
      </c>
      <c r="J152" s="319" t="str">
        <f>IF(H152&lt;&gt;"",VLOOKUP(H152,'[2]Exporter List'!$A$2:$E$26,2,FALSE),"-")</f>
        <v>4 - Non-subject</v>
      </c>
      <c r="K152" s="319" t="s">
        <v>578</v>
      </c>
      <c r="L152" s="319"/>
      <c r="M152" s="319" t="str">
        <f>IF(I152&lt;&gt;"",VLOOKUP(H152,'[2]Exporter List'!$A$2:$E$26,5,FALSE),"-")</f>
        <v>Non-Subject</v>
      </c>
      <c r="N152" s="320" t="s">
        <v>680</v>
      </c>
      <c r="O152" s="319">
        <f>Pro!$C$105</f>
        <v>0</v>
      </c>
      <c r="P152" s="319" t="str">
        <f>IFERROR(IF(O152&lt;&gt;"",VLOOKUP(O152,'[2]Acc Co List'!$C$7:$F$52,4,FALSE),"-"),"")</f>
        <v/>
      </c>
      <c r="Q152" s="322" t="s">
        <v>603</v>
      </c>
      <c r="R152" s="343">
        <f>'Imp-Other|Autre'!E114</f>
        <v>0</v>
      </c>
      <c r="S152" s="343">
        <f>'Imp-Other|Autre'!F114</f>
        <v>0</v>
      </c>
      <c r="T152" s="343">
        <f>'Imp-Other|Autre'!G114</f>
        <v>0</v>
      </c>
      <c r="U152" s="343">
        <f>'Imp-Other|Autre'!H114</f>
        <v>0</v>
      </c>
      <c r="V152" s="343">
        <f>'Imp-Other|Autre'!I114</f>
        <v>0</v>
      </c>
      <c r="W152" s="343">
        <f>'Imp-Other|Autre'!J114</f>
        <v>0</v>
      </c>
      <c r="X152" s="343">
        <f>'Imp-Other|Autre'!K114</f>
        <v>0</v>
      </c>
      <c r="Y152" s="352">
        <f>'Imp-Other|Autre'!L114</f>
        <v>0</v>
      </c>
      <c r="Z152" s="343">
        <f>'Imp-Other|Autre'!E115/1000</f>
        <v>0</v>
      </c>
      <c r="AA152" s="343">
        <f>'Imp-Other|Autre'!F115/1000</f>
        <v>0</v>
      </c>
      <c r="AB152" s="343">
        <f>'Imp-Other|Autre'!G115/1000</f>
        <v>0</v>
      </c>
      <c r="AC152" s="343">
        <f>'Imp-Other|Autre'!H115/1000</f>
        <v>0</v>
      </c>
      <c r="AD152" s="343">
        <f>'Imp-Other|Autre'!I115/1000</f>
        <v>0</v>
      </c>
      <c r="AE152" s="343">
        <f>'Imp-Other|Autre'!J115/1000</f>
        <v>0</v>
      </c>
      <c r="AF152" s="343">
        <f>'Imp-Other|Autre'!K115/1000</f>
        <v>0</v>
      </c>
      <c r="AG152" s="343">
        <f>'Imp-Other|Autre'!L115/1000</f>
        <v>0</v>
      </c>
    </row>
    <row r="153" spans="2:33" x14ac:dyDescent="0.25">
      <c r="B153" s="321">
        <f>B152</f>
        <v>0</v>
      </c>
      <c r="C153" s="321">
        <f t="shared" ref="C153:D156" si="33">C152</f>
        <v>0</v>
      </c>
      <c r="D153" s="321" t="str">
        <f>D152</f>
        <v>2 - Importer</v>
      </c>
      <c r="E153" s="268"/>
      <c r="F153" s="268"/>
      <c r="G153" s="268"/>
      <c r="H153" s="321" t="str">
        <f>H152</f>
        <v>zzzOther</v>
      </c>
      <c r="I153" s="321" t="str">
        <f>IF(K153&lt;&gt;"",VLOOKUP(H153,'[2]Exporter List'!$A$2:$E$26,4,FALSE),"-")</f>
        <v>Insignificant</v>
      </c>
      <c r="J153" s="321" t="str">
        <f>IF(H153&lt;&gt;"",VLOOKUP(H153,'[2]Exporter List'!$A$2:$E$26,2,FALSE),"-")</f>
        <v>4 - Non-subject</v>
      </c>
      <c r="K153" s="321" t="s">
        <v>578</v>
      </c>
      <c r="L153" s="321"/>
      <c r="M153" s="321" t="str">
        <f>IF(I153&lt;&gt;"",VLOOKUP(H153,'[2]Exporter List'!$A$2:$E$26,5,FALSE),"-")</f>
        <v>Non-Subject</v>
      </c>
      <c r="N153" s="323" t="s">
        <v>681</v>
      </c>
      <c r="O153" s="319">
        <f>Pro!$C$106</f>
        <v>0</v>
      </c>
      <c r="P153" s="321" t="str">
        <f>IFERROR(IF(O153&lt;&gt;"",VLOOKUP(O153,'[2]Acc Co List'!$C$7:$F$52,4,FALSE),"-"),"")</f>
        <v/>
      </c>
      <c r="Q153" s="324" t="str">
        <f>Q152</f>
        <v>Imp-Sls</v>
      </c>
      <c r="R153">
        <f>'Imp-Other|Autre'!E118</f>
        <v>0</v>
      </c>
      <c r="S153">
        <f>'Imp-Other|Autre'!F118</f>
        <v>0</v>
      </c>
      <c r="T153">
        <f>'Imp-Other|Autre'!G118</f>
        <v>0</v>
      </c>
      <c r="U153">
        <f>'Imp-Other|Autre'!H118</f>
        <v>0</v>
      </c>
      <c r="V153">
        <f>'Imp-Other|Autre'!I118</f>
        <v>0</v>
      </c>
      <c r="W153">
        <f>'Imp-Other|Autre'!J118</f>
        <v>0</v>
      </c>
      <c r="X153">
        <f>'Imp-Other|Autre'!K118</f>
        <v>0</v>
      </c>
      <c r="Y153" s="328">
        <f>'Imp-Other|Autre'!L118</f>
        <v>0</v>
      </c>
      <c r="Z153">
        <f>'Imp-Other|Autre'!E119/1000</f>
        <v>0</v>
      </c>
      <c r="AA153">
        <f>'Imp-Other|Autre'!F119/1000</f>
        <v>0</v>
      </c>
      <c r="AB153">
        <f>'Imp-Other|Autre'!G119/1000</f>
        <v>0</v>
      </c>
      <c r="AC153">
        <f>'Imp-Other|Autre'!H119/1000</f>
        <v>0</v>
      </c>
      <c r="AD153">
        <f>'Imp-Other|Autre'!I119/1000</f>
        <v>0</v>
      </c>
      <c r="AE153">
        <f>'Imp-Other|Autre'!J119/1000</f>
        <v>0</v>
      </c>
      <c r="AF153">
        <f>'Imp-Other|Autre'!K119/1000</f>
        <v>0</v>
      </c>
      <c r="AG153">
        <f>'Imp-Other|Autre'!L119/1000</f>
        <v>0</v>
      </c>
    </row>
    <row r="154" spans="2:33" x14ac:dyDescent="0.25">
      <c r="B154" s="321">
        <f t="shared" ref="B154:B156" si="34">B153</f>
        <v>0</v>
      </c>
      <c r="C154" s="321">
        <f t="shared" si="33"/>
        <v>0</v>
      </c>
      <c r="D154" s="321" t="str">
        <f t="shared" si="33"/>
        <v>2 - Importer</v>
      </c>
      <c r="E154" s="268"/>
      <c r="F154" s="268"/>
      <c r="G154" s="268"/>
      <c r="H154" s="321" t="str">
        <f t="shared" ref="H154:H156" si="35">H153</f>
        <v>zzzOther</v>
      </c>
      <c r="I154" s="321" t="str">
        <f>IF(K154&lt;&gt;"",VLOOKUP(H154,'[2]Exporter List'!$A$2:$E$26,4,FALSE),"-")</f>
        <v>Insignificant</v>
      </c>
      <c r="J154" s="321" t="str">
        <f>IF(H154&lt;&gt;"",VLOOKUP(H154,'[2]Exporter List'!$A$2:$E$26,2,FALSE),"-")</f>
        <v>4 - Non-subject</v>
      </c>
      <c r="K154" s="321" t="s">
        <v>578</v>
      </c>
      <c r="L154" s="321"/>
      <c r="M154" s="321" t="str">
        <f>IF(I154&lt;&gt;"",VLOOKUP(H154,'[2]Exporter List'!$A$2:$E$26,5,FALSE),"-")</f>
        <v>Non-Subject</v>
      </c>
      <c r="N154" s="323" t="s">
        <v>682</v>
      </c>
      <c r="O154" s="319">
        <f>Pro!$C$107</f>
        <v>0</v>
      </c>
      <c r="P154" s="321" t="str">
        <f>IFERROR(IF(O154&lt;&gt;"",VLOOKUP(O154,'[2]Acc Co List'!$C$7:$F$52,4,FALSE),"-"),"")</f>
        <v/>
      </c>
      <c r="Q154" s="324" t="str">
        <f>Q153</f>
        <v>Imp-Sls</v>
      </c>
      <c r="R154">
        <f>'Imp-Other|Autre'!E122</f>
        <v>0</v>
      </c>
      <c r="S154">
        <f>'Imp-Other|Autre'!F122</f>
        <v>0</v>
      </c>
      <c r="T154">
        <f>'Imp-Other|Autre'!G122</f>
        <v>0</v>
      </c>
      <c r="U154">
        <f>'Imp-Other|Autre'!H122</f>
        <v>0</v>
      </c>
      <c r="V154">
        <f>'Imp-Other|Autre'!I122</f>
        <v>0</v>
      </c>
      <c r="W154">
        <f>'Imp-Other|Autre'!J122</f>
        <v>0</v>
      </c>
      <c r="X154">
        <f>'Imp-Other|Autre'!K122</f>
        <v>0</v>
      </c>
      <c r="Y154" s="328">
        <f>'Imp-Other|Autre'!L122</f>
        <v>0</v>
      </c>
      <c r="Z154">
        <f>'Imp-Other|Autre'!E123/1000</f>
        <v>0</v>
      </c>
      <c r="AA154">
        <f>'Imp-Other|Autre'!F123/1000</f>
        <v>0</v>
      </c>
      <c r="AB154">
        <f>'Imp-Other|Autre'!G123/1000</f>
        <v>0</v>
      </c>
      <c r="AC154">
        <f>'Imp-Other|Autre'!H123/1000</f>
        <v>0</v>
      </c>
      <c r="AD154">
        <f>'Imp-Other|Autre'!I123/1000</f>
        <v>0</v>
      </c>
      <c r="AE154">
        <f>'Imp-Other|Autre'!J123/1000</f>
        <v>0</v>
      </c>
      <c r="AF154">
        <f>'Imp-Other|Autre'!K123/1000</f>
        <v>0</v>
      </c>
      <c r="AG154">
        <f>'Imp-Other|Autre'!L123/1000</f>
        <v>0</v>
      </c>
    </row>
    <row r="155" spans="2:33" x14ac:dyDescent="0.25">
      <c r="B155" s="321">
        <f t="shared" si="34"/>
        <v>0</v>
      </c>
      <c r="C155" s="321">
        <f t="shared" si="33"/>
        <v>0</v>
      </c>
      <c r="D155" s="321" t="str">
        <f t="shared" si="33"/>
        <v>2 - Importer</v>
      </c>
      <c r="E155" s="268"/>
      <c r="F155" s="268"/>
      <c r="G155" s="268"/>
      <c r="H155" s="321" t="str">
        <f t="shared" si="35"/>
        <v>zzzOther</v>
      </c>
      <c r="I155" s="321" t="str">
        <f>IF(K155&lt;&gt;"",VLOOKUP(H155,'[2]Exporter List'!$A$2:$E$26,4,FALSE),"-")</f>
        <v>Insignificant</v>
      </c>
      <c r="J155" s="321" t="str">
        <f>IF(H155&lt;&gt;"",VLOOKUP(H155,'[2]Exporter List'!$A$2:$E$26,2,FALSE),"-")</f>
        <v>4 - Non-subject</v>
      </c>
      <c r="K155" s="321" t="s">
        <v>578</v>
      </c>
      <c r="L155" s="321"/>
      <c r="M155" s="321" t="str">
        <f>IF(I155&lt;&gt;"",VLOOKUP(H155,'[2]Exporter List'!$A$2:$E$26,5,FALSE),"-")</f>
        <v>Non-Subject</v>
      </c>
      <c r="N155" s="323" t="s">
        <v>683</v>
      </c>
      <c r="O155" s="319">
        <f>Pro!$C$108</f>
        <v>0</v>
      </c>
      <c r="P155" s="321" t="str">
        <f>IFERROR(IF(O155&lt;&gt;"",VLOOKUP(O155,'[2]Acc Co List'!$C$7:$F$52,4,FALSE),"-"),"")</f>
        <v/>
      </c>
      <c r="Q155" s="324" t="str">
        <f>Q154</f>
        <v>Imp-Sls</v>
      </c>
      <c r="R155">
        <f>'Imp-Other|Autre'!E126</f>
        <v>0</v>
      </c>
      <c r="S155">
        <f>'Imp-Other|Autre'!F126</f>
        <v>0</v>
      </c>
      <c r="T155">
        <f>'Imp-Other|Autre'!G126</f>
        <v>0</v>
      </c>
      <c r="U155">
        <f>'Imp-Other|Autre'!H126</f>
        <v>0</v>
      </c>
      <c r="V155">
        <f>'Imp-Other|Autre'!I126</f>
        <v>0</v>
      </c>
      <c r="W155">
        <f>'Imp-Other|Autre'!J126</f>
        <v>0</v>
      </c>
      <c r="X155">
        <f>'Imp-Other|Autre'!K126</f>
        <v>0</v>
      </c>
      <c r="Y155" s="328">
        <f>'Imp-Other|Autre'!L126</f>
        <v>0</v>
      </c>
      <c r="Z155">
        <f>'Imp-Other|Autre'!E127/1000</f>
        <v>0</v>
      </c>
      <c r="AA155">
        <f>'Imp-Other|Autre'!F127/1000</f>
        <v>0</v>
      </c>
      <c r="AB155">
        <f>'Imp-Other|Autre'!G127/1000</f>
        <v>0</v>
      </c>
      <c r="AC155">
        <f>'Imp-Other|Autre'!H127/1000</f>
        <v>0</v>
      </c>
      <c r="AD155">
        <f>'Imp-Other|Autre'!I127/1000</f>
        <v>0</v>
      </c>
      <c r="AE155">
        <f>'Imp-Other|Autre'!J127/1000</f>
        <v>0</v>
      </c>
      <c r="AF155">
        <f>'Imp-Other|Autre'!K127/1000</f>
        <v>0</v>
      </c>
      <c r="AG155">
        <f>'Imp-Other|Autre'!L127/1000</f>
        <v>0</v>
      </c>
    </row>
    <row r="156" spans="2:33" x14ac:dyDescent="0.25">
      <c r="B156" s="321">
        <f t="shared" si="34"/>
        <v>0</v>
      </c>
      <c r="C156" s="321">
        <f t="shared" si="33"/>
        <v>0</v>
      </c>
      <c r="D156" s="321" t="str">
        <f t="shared" si="33"/>
        <v>2 - Importer</v>
      </c>
      <c r="E156" s="268"/>
      <c r="F156" s="268"/>
      <c r="G156" s="268"/>
      <c r="H156" s="321" t="str">
        <f t="shared" si="35"/>
        <v>zzzOther</v>
      </c>
      <c r="I156" s="321" t="str">
        <f>IF(K156&lt;&gt;"",VLOOKUP(H156,'[2]Exporter List'!$A$2:$E$26,4,FALSE),"-")</f>
        <v>Insignificant</v>
      </c>
      <c r="J156" s="321" t="str">
        <f>IF(H156&lt;&gt;"",VLOOKUP(H156,'[2]Exporter List'!$A$2:$E$26,2,FALSE),"-")</f>
        <v>4 - Non-subject</v>
      </c>
      <c r="K156" s="321" t="s">
        <v>578</v>
      </c>
      <c r="L156" s="321"/>
      <c r="M156" s="321" t="str">
        <f>IF(I156&lt;&gt;"",VLOOKUP(H156,'[2]Exporter List'!$A$2:$E$26,5,FALSE),"-")</f>
        <v>Non-Subject</v>
      </c>
      <c r="N156" s="323" t="s">
        <v>684</v>
      </c>
      <c r="O156" s="319">
        <f>Pro!$C$109</f>
        <v>0</v>
      </c>
      <c r="P156" s="321" t="str">
        <f>IFERROR(IF(O156&lt;&gt;"",VLOOKUP(O156,'[2]Acc Co List'!$C$7:$F$52,4,FALSE),"-"),"")</f>
        <v/>
      </c>
      <c r="Q156" s="324" t="str">
        <f>Q155</f>
        <v>Imp-Sls</v>
      </c>
      <c r="R156">
        <f>'Imp-Other|Autre'!E130</f>
        <v>0</v>
      </c>
      <c r="S156">
        <f>'Imp-Other|Autre'!F130</f>
        <v>0</v>
      </c>
      <c r="T156">
        <f>'Imp-Other|Autre'!G130</f>
        <v>0</v>
      </c>
      <c r="U156">
        <f>'Imp-Other|Autre'!H130</f>
        <v>0</v>
      </c>
      <c r="V156">
        <f>'Imp-Other|Autre'!I130</f>
        <v>0</v>
      </c>
      <c r="W156">
        <f>'Imp-Other|Autre'!J130</f>
        <v>0</v>
      </c>
      <c r="X156">
        <f>'Imp-Other|Autre'!K130</f>
        <v>0</v>
      </c>
      <c r="Y156" s="328">
        <f>'Imp-Other|Autre'!L130</f>
        <v>0</v>
      </c>
      <c r="Z156">
        <f>'Imp-Other|Autre'!E131/1000</f>
        <v>0</v>
      </c>
      <c r="AA156">
        <f>'Imp-Other|Autre'!F131/1000</f>
        <v>0</v>
      </c>
      <c r="AB156">
        <f>'Imp-Other|Autre'!G131/1000</f>
        <v>0</v>
      </c>
      <c r="AC156">
        <f>'Imp-Other|Autre'!H131/1000</f>
        <v>0</v>
      </c>
      <c r="AD156">
        <f>'Imp-Other|Autre'!I131/1000</f>
        <v>0</v>
      </c>
      <c r="AE156">
        <f>'Imp-Other|Autre'!J131/1000</f>
        <v>0</v>
      </c>
      <c r="AF156">
        <f>'Imp-Other|Autre'!K131/1000</f>
        <v>0</v>
      </c>
      <c r="AG156">
        <f>'Imp-Other|Autre'!L131/1000</f>
        <v>0</v>
      </c>
    </row>
    <row r="160" spans="2:33" x14ac:dyDescent="0.25">
      <c r="B160" t="s">
        <v>686</v>
      </c>
    </row>
    <row r="162" spans="2:42" ht="36.75" x14ac:dyDescent="0.25">
      <c r="B162" s="329" t="s">
        <v>606</v>
      </c>
      <c r="C162" s="330" t="s">
        <v>607</v>
      </c>
      <c r="D162" s="330" t="s">
        <v>584</v>
      </c>
      <c r="E162" s="330" t="s">
        <v>585</v>
      </c>
      <c r="F162" s="330" t="s">
        <v>687</v>
      </c>
      <c r="G162" s="330" t="s">
        <v>589</v>
      </c>
      <c r="H162" s="330" t="s">
        <v>590</v>
      </c>
      <c r="I162" s="293" t="s">
        <v>591</v>
      </c>
      <c r="J162" s="330" t="s">
        <v>592</v>
      </c>
      <c r="K162" s="331" t="s">
        <v>688</v>
      </c>
      <c r="L162" s="330" t="s">
        <v>594</v>
      </c>
      <c r="M162" s="332" t="s">
        <v>689</v>
      </c>
      <c r="N162" s="353" t="s">
        <v>774</v>
      </c>
      <c r="O162" s="353" t="s">
        <v>773</v>
      </c>
      <c r="P162" s="353" t="s">
        <v>775</v>
      </c>
      <c r="Q162" s="354" t="s">
        <v>776</v>
      </c>
      <c r="R162" s="355" t="s">
        <v>756</v>
      </c>
      <c r="S162" s="355" t="s">
        <v>777</v>
      </c>
      <c r="T162" s="355" t="s">
        <v>778</v>
      </c>
      <c r="U162" s="355" t="s">
        <v>779</v>
      </c>
      <c r="V162" s="355" t="s">
        <v>780</v>
      </c>
      <c r="W162" s="355" t="s">
        <v>781</v>
      </c>
      <c r="X162" s="355" t="s">
        <v>782</v>
      </c>
      <c r="Y162" s="355" t="s">
        <v>783</v>
      </c>
      <c r="Z162" s="355" t="s">
        <v>784</v>
      </c>
      <c r="AA162" s="356" t="s">
        <v>785</v>
      </c>
      <c r="AB162" s="332" t="s">
        <v>690</v>
      </c>
      <c r="AC162" s="353" t="s">
        <v>786</v>
      </c>
      <c r="AD162" s="353" t="s">
        <v>787</v>
      </c>
      <c r="AE162" s="353" t="s">
        <v>788</v>
      </c>
      <c r="AF162" s="354" t="s">
        <v>789</v>
      </c>
      <c r="AG162" s="355" t="s">
        <v>790</v>
      </c>
      <c r="AH162" s="355" t="s">
        <v>791</v>
      </c>
      <c r="AI162" s="355" t="s">
        <v>792</v>
      </c>
      <c r="AJ162" s="355" t="s">
        <v>793</v>
      </c>
      <c r="AK162" s="355" t="s">
        <v>794</v>
      </c>
      <c r="AL162" s="355" t="s">
        <v>795</v>
      </c>
      <c r="AM162" s="355" t="s">
        <v>796</v>
      </c>
      <c r="AN162" s="355" t="s">
        <v>797</v>
      </c>
      <c r="AO162" s="355" t="s">
        <v>798</v>
      </c>
      <c r="AP162" s="356" t="s">
        <v>799</v>
      </c>
    </row>
    <row r="163" spans="2:42" x14ac:dyDescent="0.25">
      <c r="B163">
        <f>$B$17</f>
        <v>0</v>
      </c>
      <c r="C163">
        <f>$B$17</f>
        <v>0</v>
      </c>
      <c r="D163" t="str">
        <f>D17</f>
        <v>2 - Importer</v>
      </c>
      <c r="E163">
        <f>E17</f>
        <v>0</v>
      </c>
      <c r="G163">
        <f>'Imp-China|Chine -Exp1'!G23</f>
        <v>0</v>
      </c>
      <c r="H163" t="s">
        <v>608</v>
      </c>
      <c r="I163" t="s">
        <v>613</v>
      </c>
      <c r="J163" t="s">
        <v>571</v>
      </c>
      <c r="L163" t="s">
        <v>614</v>
      </c>
      <c r="M163">
        <f>'Imp-China|Chine -Exp1'!E272</f>
        <v>0</v>
      </c>
      <c r="N163">
        <f>'Imp-China|Chine -Exp1'!F272</f>
        <v>0</v>
      </c>
      <c r="O163">
        <f>'Imp-China|Chine -Exp1'!G272</f>
        <v>0</v>
      </c>
      <c r="P163">
        <f>'Imp-China|Chine -Exp1'!H272</f>
        <v>0</v>
      </c>
      <c r="Q163">
        <f>'Imp-China|Chine -Exp1'!I272</f>
        <v>0</v>
      </c>
      <c r="R163">
        <f>'Imp-China|Chine -Exp1'!J272</f>
        <v>0</v>
      </c>
      <c r="S163">
        <f>'Imp-China|Chine -Exp1'!K272</f>
        <v>0</v>
      </c>
      <c r="T163">
        <f>'Imp-China|Chine -Exp1'!E277</f>
        <v>0</v>
      </c>
      <c r="U163">
        <f>'Imp-China|Chine -Exp1'!F277</f>
        <v>0</v>
      </c>
      <c r="V163">
        <f>'Imp-China|Chine -Exp1'!G277</f>
        <v>0</v>
      </c>
      <c r="W163">
        <f>'Imp-China|Chine -Exp1'!H277</f>
        <v>0</v>
      </c>
      <c r="X163">
        <f>'Imp-China|Chine -Exp1'!I277</f>
        <v>0</v>
      </c>
      <c r="Y163">
        <f>'Imp-China|Chine -Exp1'!J277</f>
        <v>0</v>
      </c>
      <c r="Z163">
        <f>'Imp-China|Chine -Exp1'!K277</f>
        <v>0</v>
      </c>
      <c r="AA163">
        <f>'Imp-China|Chine -Exp1'!L277</f>
        <v>0</v>
      </c>
      <c r="AB163">
        <f>'Imp-China|Chine -Exp1'!E273</f>
        <v>0</v>
      </c>
      <c r="AC163">
        <f>'Imp-China|Chine -Exp1'!F273</f>
        <v>0</v>
      </c>
      <c r="AD163">
        <f>'Imp-China|Chine -Exp1'!G273</f>
        <v>0</v>
      </c>
      <c r="AE163">
        <f>'Imp-China|Chine -Exp1'!H273</f>
        <v>0</v>
      </c>
      <c r="AF163">
        <f>'Imp-China|Chine -Exp1'!I273</f>
        <v>0</v>
      </c>
      <c r="AG163">
        <f>'Imp-China|Chine -Exp1'!J273</f>
        <v>0</v>
      </c>
      <c r="AH163">
        <f>'Imp-China|Chine -Exp1'!K273</f>
        <v>0</v>
      </c>
      <c r="AI163">
        <f>'Imp-China|Chine -Exp1'!E278</f>
        <v>0</v>
      </c>
      <c r="AJ163">
        <f>'Imp-China|Chine -Exp1'!F278</f>
        <v>0</v>
      </c>
      <c r="AK163">
        <f>'Imp-China|Chine -Exp1'!G278</f>
        <v>0</v>
      </c>
      <c r="AL163">
        <f>'Imp-China|Chine -Exp1'!H278</f>
        <v>0</v>
      </c>
      <c r="AM163">
        <f>'Imp-China|Chine -Exp1'!I278</f>
        <v>0</v>
      </c>
      <c r="AN163">
        <f>'Imp-China|Chine -Exp1'!J278</f>
        <v>0</v>
      </c>
      <c r="AO163">
        <f>'Imp-China|Chine -Exp1'!K278</f>
        <v>0</v>
      </c>
      <c r="AP163">
        <f>'Imp-China|Chine -Exp1'!L278</f>
        <v>0</v>
      </c>
    </row>
    <row r="164" spans="2:42" x14ac:dyDescent="0.25">
      <c r="B164">
        <f t="shared" ref="B164:C167" si="36">$B$17</f>
        <v>0</v>
      </c>
      <c r="C164">
        <f t="shared" si="36"/>
        <v>0</v>
      </c>
      <c r="D164" t="str">
        <f t="shared" ref="D164:E168" si="37">D18</f>
        <v>2 - Importer</v>
      </c>
      <c r="E164">
        <f t="shared" si="37"/>
        <v>0</v>
      </c>
      <c r="G164">
        <f>'Imp-China|Chine -Exp 2'!G23</f>
        <v>0</v>
      </c>
      <c r="H164" t="s">
        <v>608</v>
      </c>
      <c r="I164" t="s">
        <v>613</v>
      </c>
      <c r="J164" t="s">
        <v>571</v>
      </c>
      <c r="L164" t="s">
        <v>614</v>
      </c>
      <c r="M164">
        <f>'Imp-China|Chine -Exp 2'!E272</f>
        <v>0</v>
      </c>
      <c r="N164">
        <f>'Imp-China|Chine -Exp 2'!F272</f>
        <v>0</v>
      </c>
      <c r="O164">
        <f>'Imp-China|Chine -Exp 2'!G272</f>
        <v>0</v>
      </c>
      <c r="P164">
        <f>'Imp-China|Chine -Exp 2'!H272</f>
        <v>0</v>
      </c>
      <c r="Q164">
        <f>'Imp-China|Chine -Exp 2'!I272</f>
        <v>0</v>
      </c>
      <c r="R164">
        <f>'Imp-China|Chine -Exp 2'!J272</f>
        <v>0</v>
      </c>
      <c r="S164">
        <f>'Imp-China|Chine -Exp 2'!K272</f>
        <v>0</v>
      </c>
      <c r="T164">
        <f>'Imp-China|Chine -Exp 2'!E277</f>
        <v>0</v>
      </c>
      <c r="U164">
        <f>'Imp-China|Chine -Exp 2'!F277</f>
        <v>0</v>
      </c>
      <c r="V164">
        <f>'Imp-China|Chine -Exp 2'!G277</f>
        <v>0</v>
      </c>
      <c r="W164">
        <f>'Imp-China|Chine -Exp 2'!H277</f>
        <v>0</v>
      </c>
      <c r="X164">
        <f>'Imp-China|Chine -Exp 2'!I277</f>
        <v>0</v>
      </c>
      <c r="Y164">
        <f>'Imp-China|Chine -Exp 2'!J277</f>
        <v>0</v>
      </c>
      <c r="Z164">
        <f>'Imp-China|Chine -Exp 2'!K277</f>
        <v>0</v>
      </c>
      <c r="AA164">
        <f>'Imp-China|Chine -Exp 2'!L277</f>
        <v>0</v>
      </c>
      <c r="AB164">
        <f>'Imp-China|Chine -Exp 2'!E273</f>
        <v>0</v>
      </c>
      <c r="AC164">
        <f>'Imp-China|Chine -Exp 2'!F273</f>
        <v>0</v>
      </c>
      <c r="AD164">
        <f>'Imp-China|Chine -Exp 2'!G273</f>
        <v>0</v>
      </c>
      <c r="AE164">
        <f>'Imp-China|Chine -Exp 2'!H273</f>
        <v>0</v>
      </c>
      <c r="AF164">
        <f>'Imp-China|Chine -Exp 2'!I273</f>
        <v>0</v>
      </c>
      <c r="AG164">
        <f>'Imp-China|Chine -Exp 2'!J273</f>
        <v>0</v>
      </c>
      <c r="AH164">
        <f>'Imp-China|Chine -Exp 2'!K273</f>
        <v>0</v>
      </c>
      <c r="AI164">
        <f>'Imp-China|Chine -Exp 2'!E278</f>
        <v>0</v>
      </c>
      <c r="AJ164">
        <f>'Imp-China|Chine -Exp 2'!F278</f>
        <v>0</v>
      </c>
      <c r="AK164">
        <f>'Imp-China|Chine -Exp 2'!G278</f>
        <v>0</v>
      </c>
      <c r="AL164">
        <f>'Imp-China|Chine -Exp 2'!H278</f>
        <v>0</v>
      </c>
      <c r="AM164">
        <f>'Imp-China|Chine -Exp 2'!I278</f>
        <v>0</v>
      </c>
      <c r="AN164">
        <f>'Imp-China|Chine -Exp 2'!J278</f>
        <v>0</v>
      </c>
      <c r="AO164">
        <f>'Imp-China|Chine -Exp 2'!K278</f>
        <v>0</v>
      </c>
      <c r="AP164">
        <f>'Imp-China|Chine -Exp 2'!L278</f>
        <v>0</v>
      </c>
    </row>
    <row r="165" spans="2:42" x14ac:dyDescent="0.25">
      <c r="B165">
        <f t="shared" si="36"/>
        <v>0</v>
      </c>
      <c r="C165">
        <f t="shared" si="36"/>
        <v>0</v>
      </c>
      <c r="D165" t="str">
        <f t="shared" si="37"/>
        <v>2 - Importer</v>
      </c>
      <c r="E165">
        <f t="shared" si="37"/>
        <v>0</v>
      </c>
      <c r="G165">
        <f>'Imp-China|Chine -Exp 3'!G23</f>
        <v>0</v>
      </c>
      <c r="H165" t="s">
        <v>608</v>
      </c>
      <c r="I165" t="s">
        <v>613</v>
      </c>
      <c r="J165" t="s">
        <v>571</v>
      </c>
      <c r="L165" t="s">
        <v>614</v>
      </c>
      <c r="M165">
        <f>'Imp-China|Chine -Exp 3'!E272</f>
        <v>0</v>
      </c>
      <c r="N165">
        <f>'Imp-China|Chine -Exp 3'!F272</f>
        <v>0</v>
      </c>
      <c r="O165">
        <f>'Imp-China|Chine -Exp 3'!G272</f>
        <v>0</v>
      </c>
      <c r="P165">
        <f>'Imp-China|Chine -Exp 3'!H272</f>
        <v>0</v>
      </c>
      <c r="Q165">
        <f>'Imp-China|Chine -Exp 3'!I272</f>
        <v>0</v>
      </c>
      <c r="R165">
        <f>'Imp-China|Chine -Exp 3'!J272</f>
        <v>0</v>
      </c>
      <c r="S165">
        <f>'Imp-China|Chine -Exp 3'!K272</f>
        <v>0</v>
      </c>
      <c r="T165">
        <f>'Imp-China|Chine -Exp 3'!E277</f>
        <v>0</v>
      </c>
      <c r="U165">
        <f>'Imp-China|Chine -Exp 3'!F277</f>
        <v>0</v>
      </c>
      <c r="V165">
        <f>'Imp-China|Chine -Exp 3'!G277</f>
        <v>0</v>
      </c>
      <c r="W165">
        <f>'Imp-China|Chine -Exp 3'!H277</f>
        <v>0</v>
      </c>
      <c r="X165">
        <f>'Imp-China|Chine -Exp 3'!I277</f>
        <v>0</v>
      </c>
      <c r="Y165">
        <f>'Imp-China|Chine -Exp 3'!J277</f>
        <v>0</v>
      </c>
      <c r="Z165">
        <f>'Imp-China|Chine -Exp 3'!K277</f>
        <v>0</v>
      </c>
      <c r="AA165">
        <f>'Imp-China|Chine -Exp 3'!L277</f>
        <v>0</v>
      </c>
      <c r="AB165">
        <f>'Imp-China|Chine -Exp 3'!E273</f>
        <v>0</v>
      </c>
      <c r="AC165">
        <f>'Imp-China|Chine -Exp 3'!F273</f>
        <v>0</v>
      </c>
      <c r="AD165">
        <f>'Imp-China|Chine -Exp 3'!G273</f>
        <v>0</v>
      </c>
      <c r="AE165">
        <f>'Imp-China|Chine -Exp 3'!H273</f>
        <v>0</v>
      </c>
      <c r="AF165">
        <f>'Imp-China|Chine -Exp 3'!I273</f>
        <v>0</v>
      </c>
      <c r="AG165">
        <f>'Imp-China|Chine -Exp 3'!J273</f>
        <v>0</v>
      </c>
      <c r="AH165">
        <f>'Imp-China|Chine -Exp 3'!K273</f>
        <v>0</v>
      </c>
      <c r="AI165">
        <f>'Imp-China|Chine -Exp 3'!E278</f>
        <v>0</v>
      </c>
      <c r="AJ165">
        <f>'Imp-China|Chine -Exp 3'!F278</f>
        <v>0</v>
      </c>
      <c r="AK165">
        <f>'Imp-China|Chine -Exp 3'!G278</f>
        <v>0</v>
      </c>
      <c r="AL165">
        <f>'Imp-China|Chine -Exp 3'!H278</f>
        <v>0</v>
      </c>
      <c r="AM165">
        <f>'Imp-China|Chine -Exp 3'!I278</f>
        <v>0</v>
      </c>
      <c r="AN165">
        <f>'Imp-China|Chine -Exp 3'!J278</f>
        <v>0</v>
      </c>
      <c r="AO165">
        <f>'Imp-China|Chine -Exp 3'!K278</f>
        <v>0</v>
      </c>
      <c r="AP165">
        <f>'Imp-China|Chine -Exp 3'!L278</f>
        <v>0</v>
      </c>
    </row>
    <row r="166" spans="2:42" x14ac:dyDescent="0.25">
      <c r="B166">
        <f t="shared" si="36"/>
        <v>0</v>
      </c>
      <c r="C166">
        <f t="shared" si="36"/>
        <v>0</v>
      </c>
      <c r="D166" t="str">
        <f t="shared" si="37"/>
        <v>2 - Importer</v>
      </c>
      <c r="E166">
        <f t="shared" si="37"/>
        <v>0</v>
      </c>
      <c r="G166" t="s">
        <v>615</v>
      </c>
      <c r="H166" t="s">
        <v>609</v>
      </c>
      <c r="I166" t="s">
        <v>610</v>
      </c>
      <c r="J166" t="s">
        <v>611</v>
      </c>
      <c r="L166" t="s">
        <v>612</v>
      </c>
      <c r="M166">
        <f>'Imp-US|É-U'!E272</f>
        <v>0</v>
      </c>
      <c r="N166">
        <f>'Imp-US|É-U'!F272</f>
        <v>0</v>
      </c>
      <c r="O166">
        <f>'Imp-US|É-U'!G272</f>
        <v>0</v>
      </c>
      <c r="P166">
        <f>'Imp-US|É-U'!H272</f>
        <v>0</v>
      </c>
      <c r="Q166">
        <f>'Imp-US|É-U'!I272</f>
        <v>0</v>
      </c>
      <c r="R166">
        <f>'Imp-US|É-U'!J272</f>
        <v>0</v>
      </c>
      <c r="S166">
        <f>'Imp-US|É-U'!K272</f>
        <v>0</v>
      </c>
      <c r="T166">
        <f>'Imp-US|É-U'!E277</f>
        <v>0</v>
      </c>
      <c r="U166">
        <f>'Imp-US|É-U'!F277</f>
        <v>0</v>
      </c>
      <c r="V166">
        <f>'Imp-US|É-U'!G277</f>
        <v>0</v>
      </c>
      <c r="W166">
        <f>'Imp-US|É-U'!H277</f>
        <v>0</v>
      </c>
      <c r="X166">
        <f>'Imp-US|É-U'!I277</f>
        <v>0</v>
      </c>
      <c r="Y166">
        <f>'Imp-US|É-U'!J277</f>
        <v>0</v>
      </c>
      <c r="Z166">
        <f>'Imp-US|É-U'!K277</f>
        <v>0</v>
      </c>
      <c r="AA166">
        <f>'Imp-US|É-U'!L277</f>
        <v>0</v>
      </c>
      <c r="AB166">
        <f>'Imp-US|É-U'!E273</f>
        <v>0</v>
      </c>
      <c r="AC166">
        <f>'Imp-US|É-U'!F273</f>
        <v>0</v>
      </c>
      <c r="AD166">
        <f>'Imp-US|É-U'!G273</f>
        <v>0</v>
      </c>
      <c r="AE166">
        <f>'Imp-US|É-U'!H273</f>
        <v>0</v>
      </c>
      <c r="AF166">
        <f>'Imp-US|É-U'!I273</f>
        <v>0</v>
      </c>
      <c r="AG166">
        <f>'Imp-US|É-U'!J273</f>
        <v>0</v>
      </c>
      <c r="AH166">
        <f>'Imp-US|É-U'!K273</f>
        <v>0</v>
      </c>
      <c r="AI166">
        <f>'Imp-US|É-U'!E278</f>
        <v>0</v>
      </c>
      <c r="AJ166">
        <f>'Imp-US|É-U'!F278</f>
        <v>0</v>
      </c>
      <c r="AK166">
        <f>'Imp-US|É-U'!G278</f>
        <v>0</v>
      </c>
      <c r="AL166">
        <f>'Imp-US|É-U'!H278</f>
        <v>0</v>
      </c>
      <c r="AM166">
        <f>'Imp-US|É-U'!I278</f>
        <v>0</v>
      </c>
      <c r="AN166">
        <f>'Imp-US|É-U'!J278</f>
        <v>0</v>
      </c>
      <c r="AO166">
        <f>'Imp-US|É-U'!K278</f>
        <v>0</v>
      </c>
      <c r="AP166">
        <f>'Imp-US|É-U'!L278</f>
        <v>0</v>
      </c>
    </row>
    <row r="167" spans="2:42" x14ac:dyDescent="0.25">
      <c r="B167">
        <f t="shared" si="36"/>
        <v>0</v>
      </c>
      <c r="C167">
        <f t="shared" si="36"/>
        <v>0</v>
      </c>
      <c r="D167" t="str">
        <f t="shared" si="37"/>
        <v>2 - Importer</v>
      </c>
      <c r="E167">
        <f t="shared" si="37"/>
        <v>0</v>
      </c>
      <c r="G167" t="s">
        <v>691</v>
      </c>
      <c r="H167" t="s">
        <v>609</v>
      </c>
      <c r="I167" t="s">
        <v>692</v>
      </c>
      <c r="J167" t="s">
        <v>577</v>
      </c>
      <c r="L167" t="s">
        <v>612</v>
      </c>
      <c r="M167">
        <f>'Imp-Mex'!E272</f>
        <v>0</v>
      </c>
      <c r="N167">
        <f>'Imp-Mex'!F272</f>
        <v>0</v>
      </c>
      <c r="O167">
        <f>'Imp-Mex'!G272</f>
        <v>0</v>
      </c>
      <c r="P167">
        <f>'Imp-Mex'!H272</f>
        <v>0</v>
      </c>
      <c r="Q167">
        <f>'Imp-Mex'!I272</f>
        <v>0</v>
      </c>
      <c r="R167">
        <f>'Imp-Mex'!J272</f>
        <v>0</v>
      </c>
      <c r="S167">
        <f>'Imp-Mex'!K272</f>
        <v>0</v>
      </c>
      <c r="T167">
        <f>'Imp-Mex'!E277</f>
        <v>0</v>
      </c>
      <c r="U167">
        <f>'Imp-Mex'!F277</f>
        <v>0</v>
      </c>
      <c r="V167">
        <f>'Imp-Mex'!G277</f>
        <v>0</v>
      </c>
      <c r="W167">
        <f>'Imp-Mex'!H277</f>
        <v>0</v>
      </c>
      <c r="X167">
        <f>'Imp-Mex'!I277</f>
        <v>0</v>
      </c>
      <c r="Y167">
        <f>'Imp-Mex'!J277</f>
        <v>0</v>
      </c>
      <c r="Z167">
        <f>'Imp-Mex'!K277</f>
        <v>0</v>
      </c>
      <c r="AA167">
        <f>'Imp-Mex'!L277</f>
        <v>0</v>
      </c>
      <c r="AB167">
        <f>'Imp-Mex'!E273</f>
        <v>0</v>
      </c>
      <c r="AC167">
        <f>'Imp-Mex'!F273</f>
        <v>0</v>
      </c>
      <c r="AD167">
        <f>'Imp-Mex'!G273</f>
        <v>0</v>
      </c>
      <c r="AE167">
        <f>'Imp-Mex'!H273</f>
        <v>0</v>
      </c>
      <c r="AF167">
        <f>'Imp-Mex'!I273</f>
        <v>0</v>
      </c>
      <c r="AG167">
        <f>'Imp-Mex'!J273</f>
        <v>0</v>
      </c>
      <c r="AH167">
        <f>'Imp-Mex'!K273</f>
        <v>0</v>
      </c>
      <c r="AI167">
        <f>'Imp-Mex'!E278</f>
        <v>0</v>
      </c>
      <c r="AJ167">
        <f>'Imp-Mex'!F278</f>
        <v>0</v>
      </c>
      <c r="AK167">
        <f>'Imp-Mex'!G278</f>
        <v>0</v>
      </c>
      <c r="AL167">
        <f>'Imp-Mex'!H278</f>
        <v>0</v>
      </c>
      <c r="AM167">
        <f>'Imp-Mex'!I278</f>
        <v>0</v>
      </c>
      <c r="AN167">
        <f>'Imp-Mex'!J278</f>
        <v>0</v>
      </c>
      <c r="AO167">
        <f>'Imp-Mex'!K278</f>
        <v>0</v>
      </c>
      <c r="AP167">
        <f>'Imp-Mex'!L278</f>
        <v>0</v>
      </c>
    </row>
    <row r="168" spans="2:42" x14ac:dyDescent="0.25">
      <c r="B168">
        <f>$B$17</f>
        <v>0</v>
      </c>
      <c r="C168">
        <f>$B$17</f>
        <v>0</v>
      </c>
      <c r="D168" t="str">
        <f t="shared" si="37"/>
        <v>2 - Importer</v>
      </c>
      <c r="E168">
        <f t="shared" si="37"/>
        <v>0</v>
      </c>
      <c r="G168" t="s">
        <v>605</v>
      </c>
      <c r="H168" t="s">
        <v>609</v>
      </c>
      <c r="I168" t="s">
        <v>693</v>
      </c>
      <c r="J168" t="s">
        <v>578</v>
      </c>
      <c r="L168" t="s">
        <v>612</v>
      </c>
      <c r="M168">
        <f>'Imp-Other|Autre'!E272</f>
        <v>0</v>
      </c>
      <c r="N168">
        <f>'Imp-Other|Autre'!F272</f>
        <v>0</v>
      </c>
      <c r="O168">
        <f>'Imp-Other|Autre'!G272</f>
        <v>0</v>
      </c>
      <c r="P168">
        <f>'Imp-Other|Autre'!H272</f>
        <v>0</v>
      </c>
      <c r="Q168">
        <f>'Imp-Other|Autre'!I272</f>
        <v>0</v>
      </c>
      <c r="R168">
        <f>'Imp-Other|Autre'!J272</f>
        <v>0</v>
      </c>
      <c r="S168">
        <f>'Imp-Other|Autre'!K272</f>
        <v>0</v>
      </c>
      <c r="T168">
        <f>'Imp-Other|Autre'!E277</f>
        <v>0</v>
      </c>
      <c r="U168">
        <f>'Imp-Other|Autre'!F277</f>
        <v>0</v>
      </c>
      <c r="V168">
        <f>'Imp-Other|Autre'!G277</f>
        <v>0</v>
      </c>
      <c r="W168">
        <f>'Imp-Other|Autre'!H277</f>
        <v>0</v>
      </c>
      <c r="X168">
        <f>'Imp-Other|Autre'!I277</f>
        <v>0</v>
      </c>
      <c r="Y168">
        <f>'Imp-Other|Autre'!J277</f>
        <v>0</v>
      </c>
      <c r="Z168">
        <f>'Imp-Other|Autre'!K277</f>
        <v>0</v>
      </c>
      <c r="AA168">
        <f>'Imp-Other|Autre'!L277</f>
        <v>0</v>
      </c>
      <c r="AB168">
        <f>'Imp-Other|Autre'!E273</f>
        <v>0</v>
      </c>
      <c r="AC168">
        <f>'Imp-Other|Autre'!F273</f>
        <v>0</v>
      </c>
      <c r="AD168">
        <f>'Imp-Other|Autre'!G273</f>
        <v>0</v>
      </c>
      <c r="AE168">
        <f>'Imp-Other|Autre'!H273</f>
        <v>0</v>
      </c>
      <c r="AF168">
        <f>'Imp-Other|Autre'!I273</f>
        <v>0</v>
      </c>
      <c r="AG168">
        <f>'Imp-Other|Autre'!J273</f>
        <v>0</v>
      </c>
      <c r="AH168">
        <f>'Imp-Other|Autre'!K273</f>
        <v>0</v>
      </c>
      <c r="AI168">
        <f>'Imp-Other|Autre'!E278</f>
        <v>0</v>
      </c>
      <c r="AJ168">
        <f>'Imp-Other|Autre'!F278</f>
        <v>0</v>
      </c>
      <c r="AK168">
        <f>'Imp-Other|Autre'!G278</f>
        <v>0</v>
      </c>
      <c r="AL168">
        <f>'Imp-Other|Autre'!H278</f>
        <v>0</v>
      </c>
      <c r="AM168">
        <f>'Imp-Other|Autre'!I278</f>
        <v>0</v>
      </c>
      <c r="AN168">
        <f>'Imp-Other|Autre'!J278</f>
        <v>0</v>
      </c>
      <c r="AO168">
        <f>'Imp-Other|Autre'!K278</f>
        <v>0</v>
      </c>
      <c r="AP168">
        <f>'Imp-Other|Autre'!L278</f>
        <v>0</v>
      </c>
    </row>
    <row r="171" spans="2:42" x14ac:dyDescent="0.25">
      <c r="B171" t="s">
        <v>735</v>
      </c>
    </row>
    <row r="173" spans="2:42" x14ac:dyDescent="0.25">
      <c r="B173" s="336" t="s">
        <v>606</v>
      </c>
      <c r="C173" s="336" t="s">
        <v>736</v>
      </c>
      <c r="D173" s="336" t="s">
        <v>737</v>
      </c>
      <c r="E173" s="337">
        <f>'[1]Case Labels'!$G$3</f>
        <v>2023</v>
      </c>
      <c r="F173" s="337">
        <f>'[1]Case Labels'!$G$4</f>
        <v>2024</v>
      </c>
      <c r="G173" s="337">
        <f>'[1]Case Labels'!$G$5</f>
        <v>2025</v>
      </c>
      <c r="H173" s="337">
        <f>E173</f>
        <v>2023</v>
      </c>
      <c r="I173" s="337">
        <f>F173</f>
        <v>2024</v>
      </c>
      <c r="J173" s="337">
        <f>G173</f>
        <v>2025</v>
      </c>
    </row>
    <row r="174" spans="2:42" x14ac:dyDescent="0.25">
      <c r="B174" s="338">
        <f>B163</f>
        <v>0</v>
      </c>
      <c r="C174" s="339" t="s">
        <v>738</v>
      </c>
      <c r="D174" s="339" t="s">
        <v>574</v>
      </c>
      <c r="E174" s="340">
        <f>'Invent-Stock'!G32</f>
        <v>0</v>
      </c>
      <c r="F174" s="340">
        <f>'Invent-Stock'!H32</f>
        <v>0</v>
      </c>
      <c r="G174" s="340">
        <f>'Invent-Stock'!I32</f>
        <v>0</v>
      </c>
      <c r="H174" s="340">
        <f>'Invent-Stock'!G33/1000</f>
        <v>0</v>
      </c>
      <c r="I174" s="340">
        <f>'Invent-Stock'!H33/1000</f>
        <v>0</v>
      </c>
      <c r="J174" s="340">
        <f>'Invent-Stock'!I33/1000</f>
        <v>0</v>
      </c>
    </row>
  </sheetData>
  <sheetProtection algorithmName="SHA-512" hashValue="49uiN2L2SLzdNgj3J4ScscJfgKERo/Gam/eCpLimPO+YPwyLWvHUO9XgA9ZtbTKqJO1fqqS20LAhcC8vEb2b2Q==" saltValue="mi1yrtBVCoZ+6oBPy92P4g==" spinCount="100000" sheet="1" objects="1" scenarios="1" selectLockedCells="1"/>
  <mergeCells count="3">
    <mergeCell ref="B108:E108"/>
    <mergeCell ref="G109:I109"/>
    <mergeCell ref="J109:L109"/>
  </mergeCells>
  <phoneticPr fontId="42" type="noConversion"/>
  <dataValidations count="3">
    <dataValidation type="list" allowBlank="1" showInputMessage="1" showErrorMessage="1" sqref="D127:D156" xr:uid="{65F1E8FE-5F75-40BB-870B-68DFED320BE6}">
      <formula1>$C$1:$C$2</formula1>
    </dataValidation>
    <dataValidation type="list" allowBlank="1" showInputMessage="1" showErrorMessage="1" sqref="N127:N156" xr:uid="{F5E90B6F-E904-493E-A3EA-7AC179E6FB9E}">
      <formula1>$M$1:$M$5</formula1>
    </dataValidation>
    <dataValidation type="list" allowBlank="1" showInputMessage="1" showErrorMessage="1" sqref="Q127:Q156" xr:uid="{DAA7B4C8-5B54-4B2D-A010-54D92211F3A2}">
      <formula1>$P$1:$P$2</formula1>
    </dataValidation>
  </dataValidations>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8D94DE-E3EE-4383-BEA6-FDECE59389F8}">
  <sheetPr codeName="Sheet2">
    <tabColor rgb="FF00B0F0"/>
    <pageSetUpPr fitToPage="1"/>
  </sheetPr>
  <dimension ref="A1:S132"/>
  <sheetViews>
    <sheetView showGridLines="0" tabSelected="1" zoomScaleNormal="100" workbookViewId="0">
      <selection activeCell="G22" sqref="G22:G23"/>
    </sheetView>
  </sheetViews>
  <sheetFormatPr defaultColWidth="9.28515625" defaultRowHeight="14.25" x14ac:dyDescent="0.25"/>
  <cols>
    <col min="1" max="1" width="1.7109375" style="8" customWidth="1"/>
    <col min="2" max="12" width="14.5703125" style="1" customWidth="1"/>
    <col min="13" max="13" width="6.28515625" style="9" customWidth="1"/>
    <col min="14" max="14" width="9.28515625" style="10" customWidth="1"/>
    <col min="15" max="15" width="42.5703125" style="10" hidden="1" customWidth="1"/>
    <col min="16" max="16" width="38.5703125" style="10" hidden="1" customWidth="1"/>
    <col min="17" max="20" width="8.7109375" style="10" customWidth="1"/>
    <col min="21" max="22" width="10.28515625" style="10" customWidth="1"/>
    <col min="23" max="23" width="9.28515625" style="10" customWidth="1"/>
    <col min="24" max="16384" width="9.28515625" style="10"/>
  </cols>
  <sheetData>
    <row r="1" spans="1:19" x14ac:dyDescent="0.25">
      <c r="O1" s="11" t="s">
        <v>91</v>
      </c>
      <c r="P1" s="11" t="s">
        <v>107</v>
      </c>
    </row>
    <row r="2" spans="1:19" x14ac:dyDescent="0.25">
      <c r="B2" s="12" t="s">
        <v>65</v>
      </c>
      <c r="C2" s="12"/>
      <c r="O2" s="42"/>
      <c r="P2" s="42"/>
    </row>
    <row r="3" spans="1:19" x14ac:dyDescent="0.25">
      <c r="B3" s="13"/>
      <c r="C3" s="13"/>
      <c r="O3" s="42"/>
      <c r="P3" s="42"/>
    </row>
    <row r="4" spans="1:19" s="2" customFormat="1" x14ac:dyDescent="0.25">
      <c r="A4" s="4"/>
      <c r="B4" s="408" t="s">
        <v>298</v>
      </c>
      <c r="C4" s="409"/>
      <c r="D4" s="409"/>
      <c r="E4" s="409"/>
      <c r="F4" s="409"/>
      <c r="G4" s="409"/>
      <c r="H4" s="409"/>
      <c r="I4" s="409"/>
      <c r="J4" s="409"/>
      <c r="K4" s="409"/>
      <c r="L4" s="410"/>
      <c r="M4" s="25"/>
      <c r="N4" s="25"/>
      <c r="O4" s="9"/>
      <c r="P4" s="9"/>
      <c r="Q4" s="42"/>
      <c r="R4" s="42"/>
      <c r="S4" s="42"/>
    </row>
    <row r="5" spans="1:19" s="2" customFormat="1" x14ac:dyDescent="0.25">
      <c r="A5" s="4"/>
      <c r="B5" s="411" t="str">
        <f>Variables!B2</f>
        <v>NQ-2025-009</v>
      </c>
      <c r="C5" s="412"/>
      <c r="D5" s="412"/>
      <c r="E5" s="412"/>
      <c r="F5" s="412"/>
      <c r="G5" s="412"/>
      <c r="H5" s="412"/>
      <c r="I5" s="412"/>
      <c r="J5" s="412"/>
      <c r="K5" s="412"/>
      <c r="L5" s="413"/>
      <c r="M5" s="25"/>
      <c r="N5" s="25"/>
      <c r="O5" s="9"/>
      <c r="P5" s="9"/>
      <c r="Q5" s="42"/>
      <c r="R5" s="42"/>
      <c r="S5" s="42"/>
    </row>
    <row r="6" spans="1:19" s="6" customFormat="1" x14ac:dyDescent="0.25">
      <c r="A6" s="4"/>
      <c r="B6" s="414" t="str">
        <f>UPPER(Variables!B3&amp;" | "&amp;Variables!C3)</f>
        <v>TRUCK BODIES | CARROSSERIES DE CAMIONS</v>
      </c>
      <c r="C6" s="415"/>
      <c r="D6" s="415"/>
      <c r="E6" s="415"/>
      <c r="F6" s="415"/>
      <c r="G6" s="415"/>
      <c r="H6" s="415"/>
      <c r="I6" s="415"/>
      <c r="J6" s="415"/>
      <c r="K6" s="415"/>
      <c r="L6" s="416"/>
      <c r="M6" s="19"/>
      <c r="N6" s="19"/>
      <c r="O6" s="27"/>
      <c r="P6" s="27"/>
      <c r="Q6" s="10"/>
      <c r="R6" s="10"/>
      <c r="S6" s="10"/>
    </row>
    <row r="7" spans="1:19" s="6" customFormat="1" x14ac:dyDescent="0.25">
      <c r="A7" s="4"/>
      <c r="B7" s="14"/>
      <c r="C7" s="14"/>
      <c r="D7" s="3"/>
      <c r="E7" s="3"/>
      <c r="F7" s="3"/>
      <c r="G7" s="3"/>
      <c r="H7" s="3"/>
      <c r="I7" s="3"/>
      <c r="J7" s="3"/>
      <c r="K7" s="3"/>
      <c r="L7" s="3"/>
      <c r="O7" s="27"/>
      <c r="P7" s="27"/>
      <c r="Q7" s="10"/>
      <c r="R7" s="10"/>
      <c r="S7" s="10"/>
    </row>
    <row r="8" spans="1:19" s="2" customFormat="1" x14ac:dyDescent="0.25">
      <c r="A8" s="4"/>
      <c r="B8" s="372" t="s">
        <v>299</v>
      </c>
      <c r="C8" s="373"/>
      <c r="D8" s="373"/>
      <c r="E8" s="373"/>
      <c r="F8" s="373"/>
      <c r="G8" s="373"/>
      <c r="H8" s="373"/>
      <c r="I8" s="373"/>
      <c r="J8" s="373"/>
      <c r="K8" s="373"/>
      <c r="L8" s="374"/>
      <c r="M8" s="25"/>
      <c r="N8" s="25"/>
      <c r="O8" s="9"/>
      <c r="P8" s="9"/>
      <c r="Q8" s="42"/>
      <c r="R8" s="42"/>
      <c r="S8" s="42"/>
    </row>
    <row r="9" spans="1:19" ht="14.1" customHeight="1" x14ac:dyDescent="0.25">
      <c r="B9" s="16"/>
      <c r="C9" s="35"/>
      <c r="D9" s="36"/>
      <c r="E9" s="36"/>
      <c r="F9" s="36"/>
      <c r="G9" s="36"/>
      <c r="H9" s="36"/>
      <c r="I9" s="36"/>
      <c r="J9" s="36"/>
      <c r="K9" s="36"/>
      <c r="L9" s="17"/>
      <c r="M9" s="10"/>
      <c r="O9" s="360" t="s">
        <v>407</v>
      </c>
      <c r="P9" s="360"/>
    </row>
    <row r="10" spans="1:19" x14ac:dyDescent="0.25">
      <c r="B10" s="366" t="str">
        <f>"The Canadian International Trade Tribunal (the Tribunal) has commenced an inquiry concerning the "&amp;Variables!B4&amp;" of "&amp;Variables!B3&amp;" (as defined below) originating in or exported from "&amp;Variables!B5&amp;". Your firm's knowledge and experience would aid the Tribunal in the proper conduct of its inquiry by helping it better understand the Canadian market for "&amp;Variables!B3&amp;". The Tribunal therefore requests a response to this questionnaire from your firm."</f>
        <v>The Canadian International Trade Tribunal (the Tribunal) has commenced an inquiry concerning the dumping and subsidization of Truck Bodies (as defined below) originating in or exported from China. Your firm's knowledge and experience would aid the Tribunal in the proper conduct of its inquiry by helping it better understand the Canadian market for Truck Bodies. The Tribunal therefore requests a response to this questionnaire from your firm.</v>
      </c>
      <c r="C10" s="367"/>
      <c r="D10" s="367"/>
      <c r="E10" s="367"/>
      <c r="F10" s="367"/>
      <c r="G10" s="67"/>
      <c r="H10" s="417" t="str">
        <f>"Le Tribunal canadien du commerce extérieur (le Tribunal) a ouvert une enquête concernant "&amp;Variables!C4&amp;" de "&amp;Variables!C3&amp;" (telles que définies ci-dessous) originaires ou exporté "&amp;Variables!C5&amp;". Les connaissances et l'expérience de votre entreprise aideraient le Tribunal à mener correctement son enquête en lui permettant de mieux comprendre le marché canadien de "&amp;Variables!C3&amp;". Le Tribunal demande donc à votre entreprise de répondre à ce questionnaire."</f>
        <v>Le Tribunal canadien du commerce extérieur (le Tribunal) a ouvert une enquête concernant le dumping et le subventionnement de carrosseries de camions (telles que définies ci-dessous) originaires ou exporté de la Chine. Les connaissances et l'expérience de votre entreprise aideraient le Tribunal à mener correctement son enquête en lui permettant de mieux comprendre le marché canadien de carrosseries de camions. Le Tribunal demande donc à votre entreprise de répondre à ce questionnaire.</v>
      </c>
      <c r="I10" s="417"/>
      <c r="J10" s="417"/>
      <c r="K10" s="417"/>
      <c r="L10" s="418"/>
      <c r="M10" s="10"/>
      <c r="O10" s="360"/>
      <c r="P10" s="360"/>
    </row>
    <row r="11" spans="1:19" x14ac:dyDescent="0.25">
      <c r="B11" s="366"/>
      <c r="C11" s="367"/>
      <c r="D11" s="367"/>
      <c r="E11" s="367"/>
      <c r="F11" s="367"/>
      <c r="G11" s="116"/>
      <c r="H11" s="417"/>
      <c r="I11" s="417"/>
      <c r="J11" s="417"/>
      <c r="K11" s="417"/>
      <c r="L11" s="418"/>
      <c r="M11" s="10"/>
      <c r="O11" s="360"/>
      <c r="P11" s="360"/>
    </row>
    <row r="12" spans="1:19" x14ac:dyDescent="0.25">
      <c r="B12" s="366"/>
      <c r="C12" s="367"/>
      <c r="D12" s="367"/>
      <c r="E12" s="367"/>
      <c r="F12" s="367"/>
      <c r="G12" s="116"/>
      <c r="H12" s="417"/>
      <c r="I12" s="417"/>
      <c r="J12" s="417"/>
      <c r="K12" s="417"/>
      <c r="L12" s="418"/>
      <c r="M12" s="10"/>
      <c r="O12" s="360"/>
      <c r="P12" s="360"/>
    </row>
    <row r="13" spans="1:19" x14ac:dyDescent="0.25">
      <c r="B13" s="366"/>
      <c r="C13" s="367"/>
      <c r="D13" s="367"/>
      <c r="E13" s="367"/>
      <c r="F13" s="367"/>
      <c r="G13" s="116"/>
      <c r="H13" s="417"/>
      <c r="I13" s="417"/>
      <c r="J13" s="417"/>
      <c r="K13" s="417"/>
      <c r="L13" s="418"/>
      <c r="M13" s="10"/>
      <c r="O13" s="360"/>
      <c r="P13" s="360"/>
    </row>
    <row r="14" spans="1:19" x14ac:dyDescent="0.25">
      <c r="B14" s="366"/>
      <c r="C14" s="367"/>
      <c r="D14" s="367"/>
      <c r="E14" s="367"/>
      <c r="F14" s="367"/>
      <c r="G14" s="116"/>
      <c r="H14" s="417"/>
      <c r="I14" s="417"/>
      <c r="J14" s="417"/>
      <c r="K14" s="417"/>
      <c r="L14" s="418"/>
      <c r="M14" s="10"/>
      <c r="O14" s="360"/>
      <c r="P14" s="360"/>
    </row>
    <row r="15" spans="1:19" x14ac:dyDescent="0.25">
      <c r="B15" s="366"/>
      <c r="C15" s="367"/>
      <c r="D15" s="367"/>
      <c r="E15" s="367"/>
      <c r="F15" s="367"/>
      <c r="G15" s="162"/>
      <c r="H15" s="417"/>
      <c r="I15" s="417"/>
      <c r="J15" s="417"/>
      <c r="K15" s="417"/>
      <c r="L15" s="418"/>
      <c r="M15" s="10"/>
      <c r="O15" s="360"/>
      <c r="P15" s="360"/>
    </row>
    <row r="16" spans="1:19" x14ac:dyDescent="0.25">
      <c r="B16" s="366"/>
      <c r="C16" s="367"/>
      <c r="D16" s="367"/>
      <c r="E16" s="367"/>
      <c r="F16" s="367"/>
      <c r="G16" s="116"/>
      <c r="H16" s="417"/>
      <c r="I16" s="417"/>
      <c r="J16" s="417"/>
      <c r="K16" s="417"/>
      <c r="L16" s="418"/>
      <c r="M16" s="10"/>
      <c r="O16" s="360"/>
      <c r="P16" s="360"/>
    </row>
    <row r="17" spans="1:19" x14ac:dyDescent="0.25">
      <c r="B17" s="366"/>
      <c r="C17" s="367"/>
      <c r="D17" s="367"/>
      <c r="E17" s="367"/>
      <c r="F17" s="367"/>
      <c r="G17" s="116"/>
      <c r="H17" s="417"/>
      <c r="I17" s="417"/>
      <c r="J17" s="417"/>
      <c r="K17" s="417"/>
      <c r="L17" s="418"/>
      <c r="M17" s="10"/>
      <c r="O17" s="360"/>
      <c r="P17" s="360"/>
    </row>
    <row r="18" spans="1:19" x14ac:dyDescent="0.25">
      <c r="B18" s="73"/>
      <c r="C18" s="70"/>
      <c r="D18" s="70"/>
      <c r="E18" s="70"/>
      <c r="F18" s="70"/>
      <c r="G18" s="70"/>
      <c r="H18" s="70"/>
      <c r="I18" s="70"/>
      <c r="J18" s="70"/>
      <c r="K18" s="70"/>
      <c r="L18" s="71"/>
      <c r="M18" s="10"/>
      <c r="O18" s="360"/>
      <c r="P18" s="360"/>
    </row>
    <row r="19" spans="1:19" s="6" customFormat="1" x14ac:dyDescent="0.25">
      <c r="A19" s="4"/>
      <c r="B19" s="14"/>
      <c r="C19" s="14"/>
      <c r="D19" s="3"/>
      <c r="E19" s="3"/>
      <c r="F19" s="3"/>
      <c r="G19" s="3"/>
      <c r="H19" s="3"/>
      <c r="I19" s="3"/>
      <c r="J19" s="3"/>
      <c r="K19" s="3"/>
      <c r="L19" s="3"/>
      <c r="O19" s="27"/>
      <c r="P19" s="27"/>
      <c r="Q19" s="10"/>
      <c r="R19" s="10"/>
      <c r="S19" s="10"/>
    </row>
    <row r="20" spans="1:19" s="2" customFormat="1" x14ac:dyDescent="0.25">
      <c r="A20" s="4"/>
      <c r="B20" s="372" t="s">
        <v>300</v>
      </c>
      <c r="C20" s="373"/>
      <c r="D20" s="373"/>
      <c r="E20" s="373"/>
      <c r="F20" s="373"/>
      <c r="G20" s="373"/>
      <c r="H20" s="373"/>
      <c r="I20" s="373"/>
      <c r="J20" s="373"/>
      <c r="K20" s="373"/>
      <c r="L20" s="374"/>
      <c r="M20" s="25"/>
      <c r="N20" s="25"/>
      <c r="O20" s="9"/>
      <c r="P20" s="9"/>
      <c r="Q20" s="42"/>
      <c r="R20" s="42"/>
      <c r="S20" s="42"/>
    </row>
    <row r="21" spans="1:19" x14ac:dyDescent="0.25">
      <c r="B21" s="16"/>
      <c r="C21" s="35"/>
      <c r="D21" s="36"/>
      <c r="E21" s="36"/>
      <c r="F21" s="36"/>
      <c r="G21" s="36"/>
      <c r="H21" s="36"/>
      <c r="I21" s="36"/>
      <c r="J21" s="36"/>
      <c r="K21" s="36"/>
      <c r="L21" s="17"/>
      <c r="M21" s="10"/>
    </row>
    <row r="22" spans="1:19" x14ac:dyDescent="0.25">
      <c r="B22" s="447" t="s">
        <v>108</v>
      </c>
      <c r="C22" s="448"/>
      <c r="D22" s="448"/>
      <c r="E22" s="448"/>
      <c r="F22" s="448"/>
      <c r="G22" s="361" t="s">
        <v>107</v>
      </c>
      <c r="H22" s="449" t="s">
        <v>204</v>
      </c>
      <c r="I22" s="449"/>
      <c r="J22" s="449"/>
      <c r="K22" s="449"/>
      <c r="L22" s="450"/>
      <c r="M22" s="10"/>
      <c r="O22" s="18"/>
    </row>
    <row r="23" spans="1:19" x14ac:dyDescent="0.25">
      <c r="B23" s="447"/>
      <c r="C23" s="448"/>
      <c r="D23" s="448"/>
      <c r="E23" s="448"/>
      <c r="F23" s="448"/>
      <c r="G23" s="362"/>
      <c r="H23" s="449"/>
      <c r="I23" s="449"/>
      <c r="J23" s="449"/>
      <c r="K23" s="449"/>
      <c r="L23" s="450"/>
      <c r="M23" s="10"/>
      <c r="O23" s="18"/>
    </row>
    <row r="24" spans="1:19" x14ac:dyDescent="0.25">
      <c r="B24" s="73"/>
      <c r="C24" s="70"/>
      <c r="D24" s="70"/>
      <c r="E24" s="70"/>
      <c r="F24" s="70"/>
      <c r="G24" s="70"/>
      <c r="H24" s="70"/>
      <c r="I24" s="70"/>
      <c r="J24" s="70"/>
      <c r="K24" s="70"/>
      <c r="L24" s="71"/>
      <c r="M24" s="10"/>
    </row>
    <row r="25" spans="1:19" s="6" customFormat="1" x14ac:dyDescent="0.25">
      <c r="A25" s="4"/>
      <c r="B25" s="14"/>
      <c r="C25" s="14"/>
      <c r="D25" s="3"/>
      <c r="E25" s="3"/>
      <c r="F25" s="3"/>
      <c r="G25" s="3"/>
      <c r="H25" s="3"/>
      <c r="I25" s="3"/>
      <c r="J25" s="3"/>
      <c r="K25" s="3"/>
      <c r="L25" s="3"/>
      <c r="O25" s="27"/>
      <c r="P25" s="27"/>
      <c r="Q25" s="10"/>
      <c r="R25" s="10"/>
      <c r="S25" s="10"/>
    </row>
    <row r="26" spans="1:19" s="2" customFormat="1" x14ac:dyDescent="0.25">
      <c r="A26" s="4"/>
      <c r="B26" s="372" t="str">
        <f>IF(Intro!$G$22="English",O26,P26)</f>
        <v>LA DÉFINITION "DES MARCHANDISES"</v>
      </c>
      <c r="C26" s="373" t="str">
        <f>UPPER(IF(Intro!$G$22="English",P26,Q26))</f>
        <v/>
      </c>
      <c r="D26" s="373" t="str">
        <f>UPPER(IF(Intro!$G$22="English",Q26,R26))</f>
        <v/>
      </c>
      <c r="E26" s="373" t="str">
        <f>UPPER(IF(Intro!$G$22="English",R26,S26))</f>
        <v/>
      </c>
      <c r="F26" s="373" t="str">
        <f>UPPER(IF(Intro!$G$22="English",S26,T26))</f>
        <v/>
      </c>
      <c r="G26" s="373"/>
      <c r="H26" s="373" t="str">
        <f>UPPER(IF(Intro!$G$22="English",T26,U26))</f>
        <v/>
      </c>
      <c r="I26" s="373" t="str">
        <f>UPPER(IF(Intro!$G$22="English",U26,V26))</f>
        <v/>
      </c>
      <c r="J26" s="373" t="str">
        <f>UPPER(IF(Intro!$G$22="English",V26,W26))</f>
        <v/>
      </c>
      <c r="K26" s="373" t="str">
        <f>UPPER(IF(Intro!$G$22="English",W26,X26))</f>
        <v/>
      </c>
      <c r="L26" s="374" t="str">
        <f>UPPER(IF(Intro!$G$22="English",X26,Y26))</f>
        <v/>
      </c>
      <c r="M26" s="6"/>
      <c r="N26" s="25"/>
      <c r="O26" s="19" t="s">
        <v>301</v>
      </c>
      <c r="P26" s="19" t="s">
        <v>302</v>
      </c>
      <c r="Q26" s="42"/>
      <c r="R26" s="42"/>
      <c r="S26" s="42"/>
    </row>
    <row r="27" spans="1:19" x14ac:dyDescent="0.25">
      <c r="B27" s="16"/>
      <c r="C27" s="35"/>
      <c r="D27" s="36"/>
      <c r="E27" s="36"/>
      <c r="F27" s="36"/>
      <c r="G27" s="36"/>
      <c r="H27" s="36"/>
      <c r="I27" s="36"/>
      <c r="J27" s="36"/>
      <c r="K27" s="36"/>
      <c r="L27" s="17"/>
      <c r="M27" s="10"/>
    </row>
    <row r="28" spans="1:19" x14ac:dyDescent="0.25">
      <c r="B28" s="366" t="str">
        <f>IF(Intro!$G$22="English",O28,P28)</f>
        <v>Les références aux « marchandises » dans ce questionnaire font référence à :</v>
      </c>
      <c r="C28" s="367"/>
      <c r="D28" s="367"/>
      <c r="E28" s="367"/>
      <c r="F28" s="367"/>
      <c r="G28" s="367"/>
      <c r="H28" s="367"/>
      <c r="I28" s="367"/>
      <c r="J28" s="367"/>
      <c r="K28" s="367"/>
      <c r="L28" s="368"/>
      <c r="M28" s="10"/>
      <c r="O28" s="10" t="s">
        <v>154</v>
      </c>
      <c r="P28" s="10" t="s">
        <v>155</v>
      </c>
    </row>
    <row r="29" spans="1:19" x14ac:dyDescent="0.25">
      <c r="B29" s="62"/>
      <c r="C29" s="63"/>
      <c r="D29" s="63"/>
      <c r="E29" s="63"/>
      <c r="F29" s="63"/>
      <c r="G29" s="63"/>
      <c r="H29" s="63"/>
      <c r="I29" s="63"/>
      <c r="J29" s="63"/>
      <c r="K29" s="63"/>
      <c r="L29" s="64"/>
      <c r="M29" s="10"/>
    </row>
    <row r="30" spans="1:19" x14ac:dyDescent="0.25">
      <c r="B30" s="75"/>
      <c r="C30" s="375" t="str">
        <f>IF(Intro!$G$22="English",Variables!B16,Variables!C16)</f>
        <v>Carrosseries de camions d’une longueur extérieure de 8,5 pi (2,60 m) à 32 pi (9,75 m) inclusivement et d’une largeur extérieure de 103 po (2,62 m), assemblées ou non, destinées à être fixées à un châssis porteur dans le but premier de contenir ou de supporter des marchandises pour le transport routier, que ces carrosseries soient isolées ou non, et qu’elles soient munies ou non de matériel de réfrigération, y compris les kits, ensembles et sousensembles de carrosseries de camions.</v>
      </c>
      <c r="D30" s="376"/>
      <c r="E30" s="376"/>
      <c r="F30" s="376"/>
      <c r="G30" s="376"/>
      <c r="H30" s="376"/>
      <c r="I30" s="376"/>
      <c r="J30" s="376"/>
      <c r="K30" s="377"/>
      <c r="L30" s="68"/>
      <c r="M30" s="10"/>
    </row>
    <row r="31" spans="1:19" x14ac:dyDescent="0.25">
      <c r="B31" s="75"/>
      <c r="C31" s="378"/>
      <c r="D31" s="379"/>
      <c r="E31" s="379"/>
      <c r="F31" s="379"/>
      <c r="G31" s="379"/>
      <c r="H31" s="379"/>
      <c r="I31" s="379"/>
      <c r="J31" s="379"/>
      <c r="K31" s="380"/>
      <c r="L31" s="117"/>
      <c r="M31" s="10"/>
    </row>
    <row r="32" spans="1:19" x14ac:dyDescent="0.25">
      <c r="B32" s="75"/>
      <c r="C32" s="378"/>
      <c r="D32" s="379"/>
      <c r="E32" s="379"/>
      <c r="F32" s="379"/>
      <c r="G32" s="379"/>
      <c r="H32" s="379"/>
      <c r="I32" s="379"/>
      <c r="J32" s="379"/>
      <c r="K32" s="380"/>
      <c r="L32" s="117"/>
      <c r="M32" s="10"/>
    </row>
    <row r="33" spans="1:19" x14ac:dyDescent="0.25">
      <c r="B33" s="75"/>
      <c r="C33" s="381"/>
      <c r="D33" s="382"/>
      <c r="E33" s="382"/>
      <c r="F33" s="382"/>
      <c r="G33" s="382"/>
      <c r="H33" s="382"/>
      <c r="I33" s="382"/>
      <c r="J33" s="382"/>
      <c r="K33" s="383"/>
      <c r="L33" s="117"/>
      <c r="M33" s="10"/>
    </row>
    <row r="34" spans="1:19" x14ac:dyDescent="0.25">
      <c r="B34" s="62"/>
      <c r="C34" s="63"/>
      <c r="D34" s="63"/>
      <c r="E34" s="63"/>
      <c r="F34" s="63"/>
      <c r="G34" s="63"/>
      <c r="H34" s="63"/>
      <c r="I34" s="63"/>
      <c r="J34" s="63"/>
      <c r="K34" s="63"/>
      <c r="L34" s="64"/>
      <c r="M34" s="10"/>
    </row>
    <row r="35" spans="1:19" x14ac:dyDescent="0.25">
      <c r="B35" s="451" t="str">
        <f>IF(Intro!$G$22="English",O35,P35)</f>
        <v>Mais à  l'exclusion</v>
      </c>
      <c r="C35" s="452"/>
      <c r="D35" s="452"/>
      <c r="E35" s="452"/>
      <c r="F35" s="169"/>
      <c r="G35" s="169"/>
      <c r="H35" s="169"/>
      <c r="I35" s="169"/>
      <c r="J35" s="169"/>
      <c r="K35" s="169"/>
      <c r="L35" s="170"/>
      <c r="M35" s="10"/>
      <c r="O35" s="10" t="s">
        <v>443</v>
      </c>
      <c r="P35" s="10" t="s">
        <v>444</v>
      </c>
    </row>
    <row r="36" spans="1:19" ht="22.5" customHeight="1" x14ac:dyDescent="0.25">
      <c r="B36" s="366" t="str">
        <f>IF(Intro!$G$22="English",O36,P36)</f>
        <v>des carrosseries de camions avant tout destinées au transport en vrac de liquides ou de gaz;</v>
      </c>
      <c r="C36" s="367"/>
      <c r="D36" s="367"/>
      <c r="E36" s="367"/>
      <c r="F36" s="367"/>
      <c r="G36" s="367"/>
      <c r="H36" s="367"/>
      <c r="I36" s="367"/>
      <c r="J36" s="367"/>
      <c r="K36" s="367"/>
      <c r="L36" s="368"/>
      <c r="M36" s="10"/>
      <c r="O36" s="10" t="s">
        <v>445</v>
      </c>
      <c r="P36" s="10" t="s">
        <v>446</v>
      </c>
    </row>
    <row r="37" spans="1:19" ht="36" customHeight="1" x14ac:dyDescent="0.25">
      <c r="B37" s="366" t="str">
        <f>IF(Intro!$G$22="English",O37,P37)</f>
        <v>des carrosseries de camions à ordures, lesquelles sont des carrosseries spécialisées conçues et bâties avant tout pour la collecte, le compactage et le transport de déchets solides, du genre qu’on emploie pour la collecte de déchets municipale;</v>
      </c>
      <c r="C37" s="367"/>
      <c r="D37" s="367"/>
      <c r="E37" s="367"/>
      <c r="F37" s="367"/>
      <c r="G37" s="367"/>
      <c r="H37" s="367"/>
      <c r="I37" s="367"/>
      <c r="J37" s="367"/>
      <c r="K37" s="367"/>
      <c r="L37" s="368"/>
      <c r="M37" s="10"/>
      <c r="O37" s="10" t="s">
        <v>447</v>
      </c>
      <c r="P37" s="10" t="s">
        <v>448</v>
      </c>
    </row>
    <row r="38" spans="1:19" ht="37.5" customHeight="1" x14ac:dyDescent="0.25">
      <c r="B38" s="366" t="str">
        <f>IF(Intro!$G$22="English",O38,P38)</f>
        <v>des carrosseries de camions qu’un système hydraulique ou mécanique permet d’élever, de basculer ou d’incliner pour le chargement ou le déchargement; par exemple, les carrosseries de camions à benne basculante servant au transport en vrac de sable, de gravier, de débris de démolition, etc. et des carrosseries de camions de remorquage à plateforme servant au transport de véhicules.</v>
      </c>
      <c r="C38" s="367"/>
      <c r="D38" s="367"/>
      <c r="E38" s="367"/>
      <c r="F38" s="367"/>
      <c r="G38" s="367"/>
      <c r="H38" s="367"/>
      <c r="I38" s="367"/>
      <c r="J38" s="367"/>
      <c r="K38" s="367"/>
      <c r="L38" s="368"/>
      <c r="M38" s="10"/>
      <c r="O38" s="10" t="s">
        <v>449</v>
      </c>
      <c r="P38" s="10" t="s">
        <v>450</v>
      </c>
    </row>
    <row r="39" spans="1:19" x14ac:dyDescent="0.25">
      <c r="B39" s="168"/>
      <c r="C39" s="169"/>
      <c r="D39" s="169"/>
      <c r="E39" s="169"/>
      <c r="F39" s="169"/>
      <c r="G39" s="169"/>
      <c r="H39" s="169"/>
      <c r="I39" s="169"/>
      <c r="J39" s="169"/>
      <c r="K39" s="169"/>
      <c r="L39" s="170"/>
      <c r="M39" s="10"/>
    </row>
    <row r="40" spans="1:19" x14ac:dyDescent="0.25">
      <c r="B40" s="366" t="str">
        <f>IF(Intro!$G$22="English",O40,P40)</f>
        <v>Pour plus de détails, consultez l’onglet « Info ».</v>
      </c>
      <c r="C40" s="367"/>
      <c r="D40" s="367"/>
      <c r="E40" s="367"/>
      <c r="F40" s="367"/>
      <c r="G40" s="367"/>
      <c r="H40" s="367"/>
      <c r="I40" s="367"/>
      <c r="J40" s="367"/>
      <c r="K40" s="367"/>
      <c r="L40" s="368"/>
      <c r="M40" s="10"/>
      <c r="O40" s="10" t="s">
        <v>491</v>
      </c>
      <c r="P40" s="10" t="s">
        <v>492</v>
      </c>
    </row>
    <row r="41" spans="1:19" x14ac:dyDescent="0.25">
      <c r="B41" s="73"/>
      <c r="C41" s="70"/>
      <c r="D41" s="70"/>
      <c r="E41" s="70"/>
      <c r="F41" s="70"/>
      <c r="G41" s="70"/>
      <c r="H41" s="70"/>
      <c r="I41" s="70"/>
      <c r="J41" s="70"/>
      <c r="K41" s="70"/>
      <c r="L41" s="71"/>
      <c r="M41" s="10"/>
    </row>
    <row r="42" spans="1:19" s="6" customFormat="1" x14ac:dyDescent="0.25">
      <c r="A42" s="4"/>
      <c r="B42" s="14"/>
      <c r="C42" s="14"/>
      <c r="D42" s="3"/>
      <c r="E42" s="3"/>
      <c r="F42" s="3"/>
      <c r="G42" s="3"/>
      <c r="H42" s="3"/>
      <c r="I42" s="3"/>
      <c r="J42" s="3"/>
      <c r="K42" s="3"/>
      <c r="L42" s="3"/>
      <c r="Q42" s="10"/>
      <c r="R42" s="10"/>
      <c r="S42" s="10"/>
    </row>
    <row r="43" spans="1:19" s="2" customFormat="1" x14ac:dyDescent="0.25">
      <c r="A43" s="4"/>
      <c r="B43" s="369" t="str">
        <f>IF(Intro!$G$22="English",O43,P43)</f>
        <v>DEVEZ-VOUS REMPLIR CE QUESTIONNAIRE?</v>
      </c>
      <c r="C43" s="370"/>
      <c r="D43" s="370"/>
      <c r="E43" s="370"/>
      <c r="F43" s="370"/>
      <c r="G43" s="370"/>
      <c r="H43" s="370"/>
      <c r="I43" s="370"/>
      <c r="J43" s="370"/>
      <c r="K43" s="370"/>
      <c r="L43" s="371"/>
      <c r="M43" s="25"/>
      <c r="N43" s="25"/>
      <c r="O43" s="9" t="s">
        <v>303</v>
      </c>
      <c r="P43" s="9" t="s">
        <v>388</v>
      </c>
      <c r="Q43" s="42"/>
      <c r="R43" s="42"/>
      <c r="S43" s="42"/>
    </row>
    <row r="44" spans="1:19" x14ac:dyDescent="0.25">
      <c r="B44" s="16"/>
      <c r="C44" s="35"/>
      <c r="D44" s="36"/>
      <c r="E44" s="36"/>
      <c r="F44" s="36"/>
      <c r="G44" s="36"/>
      <c r="H44" s="36"/>
      <c r="I44" s="36"/>
      <c r="J44" s="36"/>
      <c r="K44" s="36"/>
      <c r="L44" s="17"/>
      <c r="M44" s="10"/>
    </row>
    <row r="45" spans="1:19" x14ac:dyDescent="0.25">
      <c r="B45" s="363" t="str">
        <f>IF(Intro!$G$22="English",O45,P45)</f>
        <v>Votre entreprise a-t-elle importé les marchandises en tant qu'importateur officiel de n'importe quel pays à tout moment depuis le 1er janvier 2023?</v>
      </c>
      <c r="C45" s="364"/>
      <c r="D45" s="364"/>
      <c r="E45" s="364"/>
      <c r="F45" s="364"/>
      <c r="G45" s="364"/>
      <c r="H45" s="364"/>
      <c r="I45" s="364"/>
      <c r="J45" s="364"/>
      <c r="K45" s="364"/>
      <c r="L45" s="365"/>
      <c r="M45" s="10"/>
      <c r="O45" s="18" t="str">
        <f>"Has your firm imported the goods as the importer of record from any country since January 1, "&amp;Variables!B6&amp;"?"</f>
        <v>Has your firm imported the goods as the importer of record from any country since January 1, 2023?</v>
      </c>
      <c r="P45" s="10" t="str">
        <f>"Votre entreprise a-t-elle importé les marchandises en tant qu'importateur officiel de n'importe quel pays à tout moment depuis le 1er janvier "&amp;Variables!C6&amp;"?"</f>
        <v>Votre entreprise a-t-elle importé les marchandises en tant qu'importateur officiel de n'importe quel pays à tout moment depuis le 1er janvier 2023?</v>
      </c>
    </row>
    <row r="46" spans="1:19" x14ac:dyDescent="0.25">
      <c r="B46" s="75"/>
      <c r="C46" s="76"/>
      <c r="D46" s="10"/>
      <c r="E46" s="10"/>
      <c r="F46" s="10"/>
      <c r="G46" s="123"/>
      <c r="H46" s="123"/>
      <c r="I46" s="123"/>
      <c r="J46" s="123"/>
      <c r="K46" s="123"/>
      <c r="L46" s="124"/>
      <c r="M46" s="10"/>
      <c r="O46" s="10" t="s">
        <v>176</v>
      </c>
      <c r="P46" s="10" t="s">
        <v>397</v>
      </c>
    </row>
    <row r="47" spans="1:19" x14ac:dyDescent="0.25">
      <c r="B47" s="386" t="str">
        <f>IF(Intro!$G$22="English",O46,P46)</f>
        <v>Sélectionnez oui ou non</v>
      </c>
      <c r="C47" s="387"/>
      <c r="D47" s="384"/>
      <c r="E47" s="388" t="str">
        <f>IF(D47="Yes",O47,IF(D47="Oui",P47,IF(D47="No",O48,IF(D47="Non",P48,""))))</f>
        <v/>
      </c>
      <c r="F47" s="389"/>
      <c r="G47" s="389"/>
      <c r="H47" s="389"/>
      <c r="I47" s="389"/>
      <c r="J47" s="389"/>
      <c r="K47" s="390"/>
      <c r="L47" s="124"/>
      <c r="M47" s="10"/>
      <c r="O47" s="10" t="str">
        <f>"Yes. Complete all tabs in this questionnaire and return by "&amp;Variables!B11&amp;"."</f>
        <v>Yes. Complete all tabs in this questionnaire and return by March 30, 2026.</v>
      </c>
      <c r="P47" s="10" t="str">
        <f>"Oui. Remplissez tous les onglets de ce questionnaire et retournez-le avant le "&amp;Variables!C11&amp;"."</f>
        <v>Oui. Remplissez tous les onglets de ce questionnaire et retournez-le avant le 30 mars 2026.</v>
      </c>
    </row>
    <row r="48" spans="1:19" x14ac:dyDescent="0.25">
      <c r="B48" s="386"/>
      <c r="C48" s="387"/>
      <c r="D48" s="385"/>
      <c r="E48" s="391"/>
      <c r="F48" s="392"/>
      <c r="G48" s="392"/>
      <c r="H48" s="392"/>
      <c r="I48" s="392"/>
      <c r="J48" s="392"/>
      <c r="K48" s="393"/>
      <c r="L48" s="124"/>
      <c r="M48" s="10"/>
      <c r="O48" s="10" t="str">
        <f>"No. Provide explanation below. Complete this tab only and return by "&amp;Variables!B11&amp;"."</f>
        <v>No. Provide explanation below. Complete this tab only and return by March 30, 2026.</v>
      </c>
      <c r="P48" s="10" t="str">
        <f>"Non. Expliquez ci-dessous. Remplissez cet onglet uniquement et retournez-le avant le "&amp;Variables!C11&amp;"."</f>
        <v>Non. Expliquez ci-dessous. Remplissez cet onglet uniquement et retournez-le avant le 30 mars 2026.</v>
      </c>
    </row>
    <row r="49" spans="1:19" x14ac:dyDescent="0.25">
      <c r="B49" s="16"/>
      <c r="C49" s="35"/>
      <c r="D49" s="36"/>
      <c r="E49" s="36"/>
      <c r="F49" s="36"/>
      <c r="G49" s="36"/>
      <c r="H49" s="36"/>
      <c r="I49" s="36"/>
      <c r="J49" s="36"/>
      <c r="K49" s="36"/>
      <c r="L49" s="17"/>
      <c r="M49" s="10"/>
    </row>
    <row r="50" spans="1:19" ht="14.1" customHeight="1" x14ac:dyDescent="0.25">
      <c r="B50" s="363" t="str">
        <f>IF(Intro!$G$22="English",O50,P50)</f>
        <v>Si non, expliquez pourquoi les données d'importation de l'ASFC indiquent que vous avez importé en utilisant les codes SH énumérés dans l'onglet Info au cours de cette période.</v>
      </c>
      <c r="C50" s="364"/>
      <c r="D50" s="364"/>
      <c r="E50" s="364"/>
      <c r="F50" s="364"/>
      <c r="G50" s="364"/>
      <c r="H50" s="364"/>
      <c r="I50" s="364"/>
      <c r="J50" s="364"/>
      <c r="K50" s="364"/>
      <c r="L50" s="365"/>
      <c r="M50" s="10"/>
      <c r="O50" s="10" t="s">
        <v>304</v>
      </c>
      <c r="P50" s="10" t="s">
        <v>305</v>
      </c>
    </row>
    <row r="51" spans="1:19" x14ac:dyDescent="0.25">
      <c r="B51" s="363"/>
      <c r="C51" s="364"/>
      <c r="D51" s="364"/>
      <c r="E51" s="364"/>
      <c r="F51" s="364"/>
      <c r="G51" s="364"/>
      <c r="H51" s="364"/>
      <c r="I51" s="364"/>
      <c r="J51" s="364"/>
      <c r="K51" s="364"/>
      <c r="L51" s="365"/>
      <c r="M51" s="10"/>
    </row>
    <row r="52" spans="1:19" x14ac:dyDescent="0.25">
      <c r="B52" s="16"/>
      <c r="C52" s="35"/>
      <c r="D52" s="36"/>
      <c r="E52" s="36"/>
      <c r="F52" s="36"/>
      <c r="G52" s="36"/>
      <c r="H52" s="36"/>
      <c r="I52" s="36"/>
      <c r="J52" s="36"/>
      <c r="K52" s="36"/>
      <c r="L52" s="17"/>
      <c r="M52" s="10"/>
    </row>
    <row r="53" spans="1:19" x14ac:dyDescent="0.25">
      <c r="B53" s="394"/>
      <c r="C53" s="395"/>
      <c r="D53" s="395"/>
      <c r="E53" s="395"/>
      <c r="F53" s="395"/>
      <c r="G53" s="395"/>
      <c r="H53" s="395"/>
      <c r="I53" s="395"/>
      <c r="J53" s="395"/>
      <c r="K53" s="395"/>
      <c r="L53" s="396"/>
      <c r="M53" s="10"/>
    </row>
    <row r="54" spans="1:19" x14ac:dyDescent="0.25">
      <c r="B54" s="394"/>
      <c r="C54" s="395"/>
      <c r="D54" s="395"/>
      <c r="E54" s="395"/>
      <c r="F54" s="395"/>
      <c r="G54" s="395"/>
      <c r="H54" s="395"/>
      <c r="I54" s="395"/>
      <c r="J54" s="395"/>
      <c r="K54" s="395"/>
      <c r="L54" s="396"/>
      <c r="M54" s="10"/>
    </row>
    <row r="55" spans="1:19" x14ac:dyDescent="0.25">
      <c r="B55" s="394"/>
      <c r="C55" s="395"/>
      <c r="D55" s="395"/>
      <c r="E55" s="395"/>
      <c r="F55" s="395"/>
      <c r="G55" s="395"/>
      <c r="H55" s="395"/>
      <c r="I55" s="395"/>
      <c r="J55" s="395"/>
      <c r="K55" s="395"/>
      <c r="L55" s="396"/>
      <c r="M55" s="10"/>
    </row>
    <row r="56" spans="1:19" x14ac:dyDescent="0.25">
      <c r="B56" s="394"/>
      <c r="C56" s="395"/>
      <c r="D56" s="395"/>
      <c r="E56" s="395"/>
      <c r="F56" s="395"/>
      <c r="G56" s="395"/>
      <c r="H56" s="395"/>
      <c r="I56" s="395"/>
      <c r="J56" s="395"/>
      <c r="K56" s="395"/>
      <c r="L56" s="396"/>
      <c r="M56" s="10"/>
    </row>
    <row r="57" spans="1:19" x14ac:dyDescent="0.25">
      <c r="B57" s="394"/>
      <c r="C57" s="395"/>
      <c r="D57" s="395"/>
      <c r="E57" s="395"/>
      <c r="F57" s="395"/>
      <c r="G57" s="395"/>
      <c r="H57" s="395"/>
      <c r="I57" s="395"/>
      <c r="J57" s="395"/>
      <c r="K57" s="395"/>
      <c r="L57" s="396"/>
      <c r="M57" s="10"/>
    </row>
    <row r="58" spans="1:19" x14ac:dyDescent="0.25">
      <c r="B58" s="394"/>
      <c r="C58" s="395"/>
      <c r="D58" s="395"/>
      <c r="E58" s="395"/>
      <c r="F58" s="395"/>
      <c r="G58" s="395"/>
      <c r="H58" s="395"/>
      <c r="I58" s="395"/>
      <c r="J58" s="395"/>
      <c r="K58" s="395"/>
      <c r="L58" s="396"/>
      <c r="M58" s="10"/>
    </row>
    <row r="59" spans="1:19" x14ac:dyDescent="0.25">
      <c r="B59" s="394"/>
      <c r="C59" s="395"/>
      <c r="D59" s="395"/>
      <c r="E59" s="395"/>
      <c r="F59" s="395"/>
      <c r="G59" s="395"/>
      <c r="H59" s="395"/>
      <c r="I59" s="395"/>
      <c r="J59" s="395"/>
      <c r="K59" s="395"/>
      <c r="L59" s="396"/>
      <c r="M59" s="10"/>
    </row>
    <row r="60" spans="1:19" x14ac:dyDescent="0.25">
      <c r="B60" s="394"/>
      <c r="C60" s="395"/>
      <c r="D60" s="395"/>
      <c r="E60" s="395"/>
      <c r="F60" s="395"/>
      <c r="G60" s="395"/>
      <c r="H60" s="395"/>
      <c r="I60" s="395"/>
      <c r="J60" s="395"/>
      <c r="K60" s="395"/>
      <c r="L60" s="396"/>
      <c r="M60" s="10"/>
    </row>
    <row r="61" spans="1:19" x14ac:dyDescent="0.25">
      <c r="B61" s="73"/>
      <c r="C61" s="70"/>
      <c r="D61" s="70"/>
      <c r="E61" s="70"/>
      <c r="F61" s="70"/>
      <c r="G61" s="70"/>
      <c r="H61" s="70"/>
      <c r="I61" s="70"/>
      <c r="J61" s="70"/>
      <c r="K61" s="70"/>
      <c r="L61" s="71"/>
      <c r="M61" s="10"/>
    </row>
    <row r="62" spans="1:19" s="6" customFormat="1" x14ac:dyDescent="0.25">
      <c r="A62" s="4"/>
      <c r="B62" s="14"/>
      <c r="C62" s="14"/>
      <c r="D62" s="3"/>
      <c r="E62" s="3"/>
      <c r="F62" s="3"/>
      <c r="G62" s="3"/>
      <c r="H62" s="3"/>
      <c r="I62" s="3"/>
      <c r="J62" s="3"/>
      <c r="K62" s="3"/>
      <c r="L62" s="3"/>
      <c r="O62" s="27"/>
      <c r="P62" s="27"/>
      <c r="Q62" s="10"/>
      <c r="R62" s="10"/>
      <c r="S62" s="10"/>
    </row>
    <row r="63" spans="1:19" s="2" customFormat="1" x14ac:dyDescent="0.25">
      <c r="A63" s="4"/>
      <c r="B63" s="372" t="str">
        <f>UPPER(IF(Intro!$G$22="English",O63,P63))</f>
        <v>DATE D'ÉCHÉANCE DU QUESTIONNAIRE</v>
      </c>
      <c r="C63" s="373" t="str">
        <f>UPPER(IF(Intro!$G$22="English",P63,Q63))</f>
        <v/>
      </c>
      <c r="D63" s="373" t="str">
        <f>UPPER(IF(Intro!$G$22="English",Q63,R63))</f>
        <v/>
      </c>
      <c r="E63" s="373" t="str">
        <f>UPPER(IF(Intro!$G$22="English",R63,S63))</f>
        <v/>
      </c>
      <c r="F63" s="373" t="str">
        <f>UPPER(IF(Intro!$G$22="English",S63,T63))</f>
        <v/>
      </c>
      <c r="G63" s="373"/>
      <c r="H63" s="373" t="str">
        <f>UPPER(IF(Intro!$G$22="English",T63,U63))</f>
        <v/>
      </c>
      <c r="I63" s="373" t="str">
        <f>UPPER(IF(Intro!$G$22="English",U63,V63))</f>
        <v/>
      </c>
      <c r="J63" s="373" t="str">
        <f>UPPER(IF(Intro!$G$22="English",V63,W63))</f>
        <v/>
      </c>
      <c r="K63" s="373" t="str">
        <f>UPPER(IF(Intro!$G$22="English",W63,X63))</f>
        <v/>
      </c>
      <c r="L63" s="374" t="str">
        <f>UPPER(IF(Intro!$G$22="English",X63,Y63))</f>
        <v/>
      </c>
      <c r="M63" s="6"/>
      <c r="N63" s="25"/>
      <c r="O63" s="9" t="s">
        <v>58</v>
      </c>
      <c r="P63" s="9" t="s">
        <v>59</v>
      </c>
      <c r="Q63" s="42"/>
      <c r="R63" s="42"/>
      <c r="S63" s="42"/>
    </row>
    <row r="64" spans="1:19" x14ac:dyDescent="0.25">
      <c r="B64" s="16"/>
      <c r="C64" s="35"/>
      <c r="D64" s="36"/>
      <c r="E64" s="36"/>
      <c r="F64" s="36"/>
      <c r="G64" s="36"/>
      <c r="H64" s="36"/>
      <c r="I64" s="36"/>
      <c r="J64" s="36"/>
      <c r="K64" s="36"/>
      <c r="L64" s="17"/>
      <c r="M64" s="10"/>
    </row>
    <row r="65" spans="1:19" x14ac:dyDescent="0.25">
      <c r="B65" s="75"/>
      <c r="C65" s="10"/>
      <c r="D65" s="397" t="str">
        <f>IF(Intro!$G$22="English",O65,P65)</f>
        <v>30 mars 2026</v>
      </c>
      <c r="E65" s="398"/>
      <c r="F65" s="398"/>
      <c r="G65" s="398"/>
      <c r="H65" s="398"/>
      <c r="I65" s="398"/>
      <c r="J65" s="399"/>
      <c r="K65" s="46"/>
      <c r="L65" s="98"/>
      <c r="M65" s="10"/>
      <c r="O65" s="40" t="str">
        <f>Variables!B11</f>
        <v>March 30, 2026</v>
      </c>
      <c r="P65" s="40" t="str">
        <f>Variables!C11</f>
        <v>30 mars 2026</v>
      </c>
    </row>
    <row r="66" spans="1:19" x14ac:dyDescent="0.25">
      <c r="B66" s="75"/>
      <c r="C66" s="10"/>
      <c r="D66" s="400"/>
      <c r="E66" s="401"/>
      <c r="F66" s="401"/>
      <c r="G66" s="401"/>
      <c r="H66" s="401"/>
      <c r="I66" s="401"/>
      <c r="J66" s="402"/>
      <c r="K66" s="46"/>
      <c r="L66" s="98"/>
      <c r="M66" s="10"/>
      <c r="O66" s="40"/>
      <c r="P66" s="40"/>
    </row>
    <row r="67" spans="1:19" x14ac:dyDescent="0.25">
      <c r="B67" s="73"/>
      <c r="C67" s="70"/>
      <c r="D67" s="70"/>
      <c r="E67" s="70"/>
      <c r="F67" s="70"/>
      <c r="G67" s="70"/>
      <c r="H67" s="70"/>
      <c r="I67" s="70"/>
      <c r="J67" s="70"/>
      <c r="K67" s="70"/>
      <c r="L67" s="71"/>
      <c r="M67" s="10"/>
    </row>
    <row r="68" spans="1:19" s="6" customFormat="1" x14ac:dyDescent="0.25">
      <c r="A68" s="4"/>
      <c r="B68" s="14"/>
      <c r="C68" s="14"/>
      <c r="D68" s="3"/>
      <c r="E68" s="3"/>
      <c r="F68" s="3"/>
      <c r="G68" s="3"/>
      <c r="H68" s="3"/>
      <c r="I68" s="3"/>
      <c r="J68" s="3"/>
      <c r="K68" s="3"/>
      <c r="L68" s="3"/>
      <c r="O68" s="27"/>
      <c r="P68" s="27"/>
      <c r="Q68" s="10"/>
      <c r="R68" s="10"/>
      <c r="S68" s="10"/>
    </row>
    <row r="69" spans="1:19" s="2" customFormat="1" x14ac:dyDescent="0.25">
      <c r="A69" s="4"/>
      <c r="B69" s="372" t="str">
        <f>IF(Intro!$G$22="English",O69,P69)</f>
        <v>QUESTIONNAIRE NON REMPLI</v>
      </c>
      <c r="C69" s="373" t="str">
        <f>UPPER(IF(Intro!$G$22="English",P69,Q69))</f>
        <v/>
      </c>
      <c r="D69" s="373" t="str">
        <f>UPPER(IF(Intro!$G$22="English",Q69,R69))</f>
        <v/>
      </c>
      <c r="E69" s="373" t="str">
        <f>UPPER(IF(Intro!$G$22="English",R69,S69))</f>
        <v/>
      </c>
      <c r="F69" s="373" t="str">
        <f>UPPER(IF(Intro!$G$22="English",S69,T69))</f>
        <v/>
      </c>
      <c r="G69" s="373"/>
      <c r="H69" s="373" t="str">
        <f>UPPER(IF(Intro!$G$22="English",T69,U69))</f>
        <v/>
      </c>
      <c r="I69" s="373" t="str">
        <f>UPPER(IF(Intro!$G$22="English",U69,V69))</f>
        <v/>
      </c>
      <c r="J69" s="373" t="str">
        <f>UPPER(IF(Intro!$G$22="English",V69,W69))</f>
        <v/>
      </c>
      <c r="K69" s="373" t="str">
        <f>UPPER(IF(Intro!$G$22="English",W69,X69))</f>
        <v/>
      </c>
      <c r="L69" s="374" t="str">
        <f>UPPER(IF(Intro!$G$22="English",X69,Y69))</f>
        <v/>
      </c>
      <c r="M69" s="6"/>
      <c r="N69" s="25"/>
      <c r="O69" s="19" t="s">
        <v>306</v>
      </c>
      <c r="P69" s="19" t="s">
        <v>307</v>
      </c>
      <c r="Q69" s="42"/>
      <c r="R69" s="42"/>
      <c r="S69" s="42"/>
    </row>
    <row r="70" spans="1:19" x14ac:dyDescent="0.25">
      <c r="B70" s="16"/>
      <c r="C70" s="35"/>
      <c r="D70" s="36"/>
      <c r="E70" s="36"/>
      <c r="F70" s="36"/>
      <c r="G70" s="36"/>
      <c r="H70" s="36"/>
      <c r="I70" s="36"/>
      <c r="J70" s="36"/>
      <c r="K70" s="36"/>
      <c r="L70" s="17"/>
      <c r="M70" s="10"/>
    </row>
    <row r="71" spans="1:19" x14ac:dyDescent="0.25">
      <c r="B71" s="366" t="str">
        <f>IF(Intro!$G$22="English",O71,P71)</f>
        <v>Si le questionnaire n’est pas rempli dans les délais impartis, le Tribunal peut rendre une ordonnance de production, aux termes de l’article 17 de la Loi sur le Tribunal canadien du commerce extérieur, afin d’exiger la production d’une réponse au questionnaire.</v>
      </c>
      <c r="C71" s="367"/>
      <c r="D71" s="367"/>
      <c r="E71" s="367"/>
      <c r="F71" s="367"/>
      <c r="G71" s="367"/>
      <c r="H71" s="367"/>
      <c r="I71" s="367"/>
      <c r="J71" s="367"/>
      <c r="K71" s="367"/>
      <c r="L71" s="368"/>
      <c r="M71" s="10"/>
      <c r="O71" s="10" t="s">
        <v>109</v>
      </c>
      <c r="P71" s="10" t="s">
        <v>250</v>
      </c>
    </row>
    <row r="72" spans="1:19" x14ac:dyDescent="0.25">
      <c r="B72" s="366"/>
      <c r="C72" s="367"/>
      <c r="D72" s="367"/>
      <c r="E72" s="367"/>
      <c r="F72" s="367"/>
      <c r="G72" s="367"/>
      <c r="H72" s="367"/>
      <c r="I72" s="367"/>
      <c r="J72" s="367"/>
      <c r="K72" s="367"/>
      <c r="L72" s="368"/>
      <c r="M72" s="10"/>
    </row>
    <row r="73" spans="1:19" x14ac:dyDescent="0.25">
      <c r="B73" s="73"/>
      <c r="C73" s="70"/>
      <c r="D73" s="70"/>
      <c r="E73" s="70"/>
      <c r="F73" s="70"/>
      <c r="G73" s="70"/>
      <c r="H73" s="70"/>
      <c r="I73" s="70"/>
      <c r="J73" s="70"/>
      <c r="K73" s="70"/>
      <c r="L73" s="71"/>
      <c r="M73" s="10"/>
    </row>
    <row r="74" spans="1:19" s="6" customFormat="1" x14ac:dyDescent="0.25">
      <c r="A74" s="4"/>
      <c r="B74" s="14"/>
      <c r="C74" s="14"/>
      <c r="D74" s="3"/>
      <c r="E74" s="3"/>
      <c r="F74" s="3"/>
      <c r="G74" s="3"/>
      <c r="H74" s="3"/>
      <c r="I74" s="3"/>
      <c r="J74" s="3"/>
      <c r="K74" s="3"/>
      <c r="L74" s="3"/>
      <c r="O74" s="27"/>
      <c r="P74" s="27"/>
      <c r="Q74" s="10"/>
      <c r="R74" s="10"/>
      <c r="S74" s="10"/>
    </row>
    <row r="75" spans="1:19" x14ac:dyDescent="0.25">
      <c r="B75" s="444" t="str">
        <f>IF(Intro!$G$22="English",O75,P75)</f>
        <v>RENSEIGNEMENTS SUR L’ENTREPRISE</v>
      </c>
      <c r="C75" s="445"/>
      <c r="D75" s="445"/>
      <c r="E75" s="445"/>
      <c r="F75" s="445"/>
      <c r="G75" s="445"/>
      <c r="H75" s="445"/>
      <c r="I75" s="445"/>
      <c r="J75" s="445"/>
      <c r="K75" s="445"/>
      <c r="L75" s="446"/>
      <c r="M75" s="10"/>
      <c r="O75" s="10" t="s">
        <v>27</v>
      </c>
      <c r="P75" s="10" t="s">
        <v>28</v>
      </c>
    </row>
    <row r="76" spans="1:19" x14ac:dyDescent="0.25">
      <c r="B76" s="16"/>
      <c r="C76" s="35"/>
      <c r="D76" s="36"/>
      <c r="E76" s="36"/>
      <c r="F76" s="36"/>
      <c r="G76" s="36"/>
      <c r="H76" s="36"/>
      <c r="I76" s="36"/>
      <c r="J76" s="36"/>
      <c r="K76" s="36"/>
      <c r="L76" s="17"/>
      <c r="M76" s="10"/>
    </row>
    <row r="77" spans="1:19" x14ac:dyDescent="0.25">
      <c r="B77" s="403" t="str">
        <f>IF(Intro!$G$22="English",O77,P77)</f>
        <v>Dénomination sociale 
(en français et en anglais, le cas échéant)</v>
      </c>
      <c r="C77" s="404"/>
      <c r="D77" s="404"/>
      <c r="E77" s="425"/>
      <c r="F77" s="425"/>
      <c r="G77" s="425"/>
      <c r="H77" s="425"/>
      <c r="I77" s="425"/>
      <c r="J77" s="425"/>
      <c r="K77" s="425"/>
      <c r="L77" s="426"/>
      <c r="M77" s="10"/>
      <c r="O77" s="18" t="s">
        <v>244</v>
      </c>
      <c r="P77" s="10" t="s">
        <v>203</v>
      </c>
    </row>
    <row r="78" spans="1:19" x14ac:dyDescent="0.25">
      <c r="B78" s="403"/>
      <c r="C78" s="404"/>
      <c r="D78" s="404"/>
      <c r="E78" s="427"/>
      <c r="F78" s="427"/>
      <c r="G78" s="427"/>
      <c r="H78" s="427"/>
      <c r="I78" s="427"/>
      <c r="J78" s="427"/>
      <c r="K78" s="427"/>
      <c r="L78" s="428"/>
      <c r="M78" s="10"/>
      <c r="O78" s="18"/>
    </row>
    <row r="79" spans="1:19" x14ac:dyDescent="0.25">
      <c r="B79" s="403" t="str">
        <f>IF(Intro!$G$22="English",O79,P79)</f>
        <v>Adresse de l'entreprise</v>
      </c>
      <c r="C79" s="405"/>
      <c r="D79" s="405"/>
      <c r="E79" s="425"/>
      <c r="F79" s="425"/>
      <c r="G79" s="425"/>
      <c r="H79" s="425"/>
      <c r="I79" s="425"/>
      <c r="J79" s="425"/>
      <c r="K79" s="425"/>
      <c r="L79" s="426"/>
      <c r="M79" s="10"/>
      <c r="O79" s="18" t="s">
        <v>2</v>
      </c>
      <c r="P79" s="10" t="s">
        <v>3</v>
      </c>
    </row>
    <row r="80" spans="1:19" x14ac:dyDescent="0.25">
      <c r="B80" s="406"/>
      <c r="C80" s="407"/>
      <c r="D80" s="407"/>
      <c r="E80" s="427"/>
      <c r="F80" s="427"/>
      <c r="G80" s="427"/>
      <c r="H80" s="427"/>
      <c r="I80" s="427"/>
      <c r="J80" s="427"/>
      <c r="K80" s="427"/>
      <c r="L80" s="428"/>
      <c r="M80" s="10"/>
      <c r="O80" s="18"/>
    </row>
    <row r="81" spans="2:16" x14ac:dyDescent="0.25">
      <c r="B81" s="403" t="str">
        <f>IF(Intro!$G$22="English",O81,P81)</f>
        <v>Adresse du site Web</v>
      </c>
      <c r="C81" s="405"/>
      <c r="D81" s="405"/>
      <c r="E81" s="425"/>
      <c r="F81" s="425"/>
      <c r="G81" s="425"/>
      <c r="H81" s="425"/>
      <c r="I81" s="425"/>
      <c r="J81" s="425"/>
      <c r="K81" s="425"/>
      <c r="L81" s="426"/>
      <c r="M81" s="10"/>
      <c r="O81" s="18" t="s">
        <v>32</v>
      </c>
      <c r="P81" s="10" t="s">
        <v>4</v>
      </c>
    </row>
    <row r="82" spans="2:16" x14ac:dyDescent="0.25">
      <c r="B82" s="406"/>
      <c r="C82" s="407"/>
      <c r="D82" s="407"/>
      <c r="E82" s="427"/>
      <c r="F82" s="427"/>
      <c r="G82" s="427"/>
      <c r="H82" s="427"/>
      <c r="I82" s="427"/>
      <c r="J82" s="427"/>
      <c r="K82" s="427"/>
      <c r="L82" s="428"/>
      <c r="M82" s="10"/>
      <c r="O82" s="18"/>
    </row>
    <row r="83" spans="2:16" x14ac:dyDescent="0.25">
      <c r="B83" s="16"/>
      <c r="C83" s="35"/>
      <c r="D83" s="36"/>
      <c r="E83" s="36"/>
      <c r="F83" s="36"/>
      <c r="G83" s="36"/>
      <c r="H83" s="36"/>
      <c r="I83" s="36"/>
      <c r="J83" s="36"/>
      <c r="K83" s="36"/>
      <c r="L83" s="17"/>
      <c r="M83" s="10"/>
    </row>
    <row r="84" spans="2:16" x14ac:dyDescent="0.25">
      <c r="B84" s="366" t="str">
        <f>IF(Intro!$G$22="English",O84,P84)</f>
        <v xml:space="preserve">Si votre entreprise a plus d’un emplacement, d’une installation ou d’un point de vente, transmettez une réponse consolidée au questionnaire.
</v>
      </c>
      <c r="C84" s="367"/>
      <c r="D84" s="367"/>
      <c r="E84" s="367"/>
      <c r="F84" s="367"/>
      <c r="G84" s="367"/>
      <c r="H84" s="367"/>
      <c r="I84" s="367"/>
      <c r="J84" s="367"/>
      <c r="K84" s="367"/>
      <c r="L84" s="368"/>
      <c r="M84" s="10"/>
      <c r="O84" s="10" t="s">
        <v>177</v>
      </c>
      <c r="P84" s="10" t="s">
        <v>178</v>
      </c>
    </row>
    <row r="85" spans="2:16" x14ac:dyDescent="0.25">
      <c r="B85" s="429" t="str">
        <f>IF(Intro!$G$22="English",O85,P85)</f>
        <v>Fournissez les noms et adresses des autres emplacements, installations et points de vente au Canada au nom de laquelle votre entreprise répond. </v>
      </c>
      <c r="C85" s="430"/>
      <c r="D85" s="430"/>
      <c r="E85" s="435"/>
      <c r="F85" s="435"/>
      <c r="G85" s="435"/>
      <c r="H85" s="435"/>
      <c r="I85" s="435"/>
      <c r="J85" s="435"/>
      <c r="K85" s="435"/>
      <c r="L85" s="436"/>
      <c r="M85" s="10"/>
      <c r="O85" s="18" t="s">
        <v>25</v>
      </c>
      <c r="P85" s="10" t="s">
        <v>69</v>
      </c>
    </row>
    <row r="86" spans="2:16" x14ac:dyDescent="0.25">
      <c r="B86" s="431"/>
      <c r="C86" s="432"/>
      <c r="D86" s="432"/>
      <c r="E86" s="437"/>
      <c r="F86" s="437"/>
      <c r="G86" s="437"/>
      <c r="H86" s="437"/>
      <c r="I86" s="437"/>
      <c r="J86" s="437"/>
      <c r="K86" s="437"/>
      <c r="L86" s="438"/>
      <c r="M86" s="10"/>
      <c r="O86" s="18"/>
    </row>
    <row r="87" spans="2:16" x14ac:dyDescent="0.25">
      <c r="B87" s="431"/>
      <c r="C87" s="432"/>
      <c r="D87" s="432"/>
      <c r="E87" s="437"/>
      <c r="F87" s="437"/>
      <c r="G87" s="437"/>
      <c r="H87" s="437"/>
      <c r="I87" s="437"/>
      <c r="J87" s="437"/>
      <c r="K87" s="437"/>
      <c r="L87" s="438"/>
      <c r="M87" s="10"/>
      <c r="O87" s="18"/>
    </row>
    <row r="88" spans="2:16" x14ac:dyDescent="0.25">
      <c r="B88" s="431"/>
      <c r="C88" s="432"/>
      <c r="D88" s="432"/>
      <c r="E88" s="437"/>
      <c r="F88" s="437"/>
      <c r="G88" s="437"/>
      <c r="H88" s="437"/>
      <c r="I88" s="437"/>
      <c r="J88" s="437"/>
      <c r="K88" s="437"/>
      <c r="L88" s="438"/>
      <c r="M88" s="10"/>
      <c r="O88" s="18"/>
    </row>
    <row r="89" spans="2:16" x14ac:dyDescent="0.25">
      <c r="B89" s="431"/>
      <c r="C89" s="432"/>
      <c r="D89" s="432"/>
      <c r="E89" s="437"/>
      <c r="F89" s="437"/>
      <c r="G89" s="437"/>
      <c r="H89" s="437"/>
      <c r="I89" s="437"/>
      <c r="J89" s="437"/>
      <c r="K89" s="437"/>
      <c r="L89" s="438"/>
      <c r="M89" s="10"/>
      <c r="O89" s="18"/>
    </row>
    <row r="90" spans="2:16" x14ac:dyDescent="0.25">
      <c r="B90" s="431"/>
      <c r="C90" s="432"/>
      <c r="D90" s="432"/>
      <c r="E90" s="437"/>
      <c r="F90" s="437"/>
      <c r="G90" s="437"/>
      <c r="H90" s="437"/>
      <c r="I90" s="437"/>
      <c r="J90" s="437"/>
      <c r="K90" s="437"/>
      <c r="L90" s="438"/>
      <c r="M90" s="10"/>
      <c r="O90" s="18"/>
    </row>
    <row r="91" spans="2:16" x14ac:dyDescent="0.25">
      <c r="B91" s="431"/>
      <c r="C91" s="432"/>
      <c r="D91" s="432"/>
      <c r="E91" s="437"/>
      <c r="F91" s="437"/>
      <c r="G91" s="437"/>
      <c r="H91" s="437"/>
      <c r="I91" s="437"/>
      <c r="J91" s="437"/>
      <c r="K91" s="437"/>
      <c r="L91" s="438"/>
      <c r="M91" s="10"/>
      <c r="O91" s="18"/>
    </row>
    <row r="92" spans="2:16" x14ac:dyDescent="0.25">
      <c r="B92" s="431"/>
      <c r="C92" s="432"/>
      <c r="D92" s="432"/>
      <c r="E92" s="437"/>
      <c r="F92" s="437"/>
      <c r="G92" s="437"/>
      <c r="H92" s="437"/>
      <c r="I92" s="437"/>
      <c r="J92" s="437"/>
      <c r="K92" s="437"/>
      <c r="L92" s="438"/>
      <c r="M92" s="10"/>
      <c r="O92" s="18"/>
    </row>
    <row r="93" spans="2:16" x14ac:dyDescent="0.25">
      <c r="B93" s="431"/>
      <c r="C93" s="432"/>
      <c r="D93" s="432"/>
      <c r="E93" s="437"/>
      <c r="F93" s="437"/>
      <c r="G93" s="437"/>
      <c r="H93" s="437"/>
      <c r="I93" s="437"/>
      <c r="J93" s="437"/>
      <c r="K93" s="437"/>
      <c r="L93" s="438"/>
      <c r="M93" s="10"/>
      <c r="O93" s="18"/>
    </row>
    <row r="94" spans="2:16" x14ac:dyDescent="0.25">
      <c r="B94" s="433"/>
      <c r="C94" s="434"/>
      <c r="D94" s="434"/>
      <c r="E94" s="439"/>
      <c r="F94" s="439"/>
      <c r="G94" s="439"/>
      <c r="H94" s="439"/>
      <c r="I94" s="439"/>
      <c r="J94" s="439"/>
      <c r="K94" s="439"/>
      <c r="L94" s="440"/>
      <c r="M94" s="10"/>
      <c r="O94" s="18"/>
    </row>
    <row r="95" spans="2:16" x14ac:dyDescent="0.25">
      <c r="B95" s="73"/>
      <c r="C95" s="70"/>
      <c r="D95" s="70"/>
      <c r="E95" s="70"/>
      <c r="F95" s="70"/>
      <c r="G95" s="70"/>
      <c r="H95" s="70"/>
      <c r="I95" s="70"/>
      <c r="J95" s="70"/>
      <c r="K95" s="70"/>
      <c r="L95" s="71"/>
      <c r="M95" s="10"/>
    </row>
    <row r="97" spans="2:16" x14ac:dyDescent="0.25">
      <c r="B97" s="369" t="str">
        <f>IF(Intro!$G$22="English",O97,P97)</f>
        <v>ATTESTATION</v>
      </c>
      <c r="C97" s="370"/>
      <c r="D97" s="370"/>
      <c r="E97" s="370"/>
      <c r="F97" s="370"/>
      <c r="G97" s="370"/>
      <c r="H97" s="370"/>
      <c r="I97" s="370"/>
      <c r="J97" s="370"/>
      <c r="K97" s="370"/>
      <c r="L97" s="371"/>
      <c r="M97" s="10"/>
      <c r="O97" s="10" t="s">
        <v>30</v>
      </c>
      <c r="P97" s="10" t="s">
        <v>31</v>
      </c>
    </row>
    <row r="98" spans="2:16" x14ac:dyDescent="0.25">
      <c r="B98" s="16"/>
      <c r="C98" s="35"/>
      <c r="D98" s="36"/>
      <c r="E98" s="36"/>
      <c r="F98" s="36"/>
      <c r="G98" s="36"/>
      <c r="H98" s="36"/>
      <c r="I98" s="36"/>
      <c r="J98" s="36"/>
      <c r="K98" s="36"/>
      <c r="L98" s="17"/>
      <c r="M98" s="10"/>
    </row>
    <row r="99" spans="2:16" x14ac:dyDescent="0.25">
      <c r="B99" s="422" t="str">
        <f>IF(Intro!$G$22="English",O99,P99)</f>
        <v xml:space="preserve">Le soussigné déclare que, pour autant qu'il sache, les renseignements fournis aux présentes sont complets et exacts.
</v>
      </c>
      <c r="C99" s="423"/>
      <c r="D99" s="423"/>
      <c r="E99" s="423"/>
      <c r="F99" s="423"/>
      <c r="G99" s="423"/>
      <c r="H99" s="423"/>
      <c r="I99" s="423"/>
      <c r="J99" s="423"/>
      <c r="K99" s="423"/>
      <c r="L99" s="424"/>
      <c r="M99" s="10"/>
      <c r="O99" s="10" t="s">
        <v>242</v>
      </c>
      <c r="P99" s="9" t="s">
        <v>243</v>
      </c>
    </row>
    <row r="100" spans="2:16" x14ac:dyDescent="0.25">
      <c r="B100" s="75"/>
      <c r="C100" s="76"/>
      <c r="D100" s="76"/>
      <c r="E100" s="76"/>
      <c r="F100" s="76"/>
      <c r="G100" s="76"/>
      <c r="H100" s="76"/>
      <c r="I100" s="76"/>
      <c r="J100" s="76"/>
      <c r="K100" s="76"/>
      <c r="L100" s="59"/>
      <c r="M100" s="10"/>
    </row>
    <row r="101" spans="2:16" x14ac:dyDescent="0.25">
      <c r="B101" s="403" t="str">
        <f>IF(Intro!$G$22="English",O101,P101)</f>
        <v>Nom du représentant autorisé</v>
      </c>
      <c r="C101" s="404"/>
      <c r="D101" s="404"/>
      <c r="E101" s="425"/>
      <c r="F101" s="425"/>
      <c r="G101" s="425"/>
      <c r="H101" s="425"/>
      <c r="I101" s="425"/>
      <c r="J101" s="425"/>
      <c r="K101" s="425"/>
      <c r="L101" s="426"/>
      <c r="M101" s="10"/>
      <c r="O101" s="18" t="s">
        <v>5</v>
      </c>
      <c r="P101" s="10" t="s">
        <v>6</v>
      </c>
    </row>
    <row r="102" spans="2:16" x14ac:dyDescent="0.25">
      <c r="B102" s="403"/>
      <c r="C102" s="404"/>
      <c r="D102" s="404"/>
      <c r="E102" s="427"/>
      <c r="F102" s="427"/>
      <c r="G102" s="427"/>
      <c r="H102" s="427"/>
      <c r="I102" s="427"/>
      <c r="J102" s="427"/>
      <c r="K102" s="427"/>
      <c r="L102" s="428"/>
      <c r="M102" s="10"/>
      <c r="O102" s="18"/>
    </row>
    <row r="103" spans="2:16" x14ac:dyDescent="0.25">
      <c r="B103" s="403" t="str">
        <f>IF(Intro!$G$22="English",O103,P103)</f>
        <v>Titre du représentant autorisé</v>
      </c>
      <c r="C103" s="404"/>
      <c r="D103" s="405"/>
      <c r="E103" s="425"/>
      <c r="F103" s="425"/>
      <c r="G103" s="425"/>
      <c r="H103" s="425"/>
      <c r="I103" s="425"/>
      <c r="J103" s="425"/>
      <c r="K103" s="425"/>
      <c r="L103" s="426"/>
      <c r="M103" s="10"/>
      <c r="O103" s="18" t="s">
        <v>7</v>
      </c>
      <c r="P103" s="10" t="s">
        <v>8</v>
      </c>
    </row>
    <row r="104" spans="2:16" x14ac:dyDescent="0.25">
      <c r="B104" s="406"/>
      <c r="C104" s="407"/>
      <c r="D104" s="407"/>
      <c r="E104" s="427"/>
      <c r="F104" s="427"/>
      <c r="G104" s="427"/>
      <c r="H104" s="427"/>
      <c r="I104" s="427"/>
      <c r="J104" s="427"/>
      <c r="K104" s="427"/>
      <c r="L104" s="428"/>
      <c r="M104" s="10"/>
      <c r="O104" s="18"/>
    </row>
    <row r="105" spans="2:16" x14ac:dyDescent="0.25">
      <c r="B105" s="403" t="str">
        <f>IF(Intro!$G$22="English",O105,P105)</f>
        <v>Adresse de courrier électronique</v>
      </c>
      <c r="C105" s="404"/>
      <c r="D105" s="405"/>
      <c r="E105" s="425"/>
      <c r="F105" s="425"/>
      <c r="G105" s="425"/>
      <c r="H105" s="425"/>
      <c r="I105" s="425"/>
      <c r="J105" s="425"/>
      <c r="K105" s="425"/>
      <c r="L105" s="426"/>
      <c r="M105" s="10"/>
      <c r="O105" s="18" t="s">
        <v>9</v>
      </c>
      <c r="P105" s="10" t="s">
        <v>70</v>
      </c>
    </row>
    <row r="106" spans="2:16" x14ac:dyDescent="0.25">
      <c r="B106" s="406"/>
      <c r="C106" s="407"/>
      <c r="D106" s="407"/>
      <c r="E106" s="427"/>
      <c r="F106" s="427"/>
      <c r="G106" s="427"/>
      <c r="H106" s="427"/>
      <c r="I106" s="427"/>
      <c r="J106" s="427"/>
      <c r="K106" s="427"/>
      <c r="L106" s="428"/>
      <c r="M106" s="10"/>
      <c r="O106" s="18"/>
    </row>
    <row r="107" spans="2:16" x14ac:dyDescent="0.25">
      <c r="B107" s="403" t="str">
        <f>IF(Intro!$G$22="English",O107,P107)</f>
        <v>Téléphone</v>
      </c>
      <c r="C107" s="404"/>
      <c r="D107" s="405"/>
      <c r="E107" s="425"/>
      <c r="F107" s="425"/>
      <c r="G107" s="425"/>
      <c r="H107" s="425"/>
      <c r="I107" s="425"/>
      <c r="J107" s="425"/>
      <c r="K107" s="425"/>
      <c r="L107" s="426"/>
      <c r="M107" s="10"/>
      <c r="O107" s="18" t="s">
        <v>10</v>
      </c>
      <c r="P107" s="10" t="s">
        <v>11</v>
      </c>
    </row>
    <row r="108" spans="2:16" x14ac:dyDescent="0.25">
      <c r="B108" s="406"/>
      <c r="C108" s="407"/>
      <c r="D108" s="407"/>
      <c r="E108" s="427"/>
      <c r="F108" s="427"/>
      <c r="G108" s="427"/>
      <c r="H108" s="427"/>
      <c r="I108" s="427"/>
      <c r="J108" s="427"/>
      <c r="K108" s="427"/>
      <c r="L108" s="428"/>
      <c r="M108" s="10"/>
      <c r="O108" s="18"/>
    </row>
    <row r="109" spans="2:16" x14ac:dyDescent="0.25">
      <c r="B109" s="403" t="s">
        <v>71</v>
      </c>
      <c r="C109" s="404"/>
      <c r="D109" s="405"/>
      <c r="E109" s="425"/>
      <c r="F109" s="425"/>
      <c r="G109" s="425"/>
      <c r="H109" s="425"/>
      <c r="I109" s="425"/>
      <c r="J109" s="425"/>
      <c r="K109" s="425"/>
      <c r="L109" s="426"/>
      <c r="M109" s="10"/>
      <c r="O109" s="18"/>
    </row>
    <row r="110" spans="2:16" x14ac:dyDescent="0.25">
      <c r="B110" s="406"/>
      <c r="C110" s="407"/>
      <c r="D110" s="407"/>
      <c r="E110" s="427"/>
      <c r="F110" s="427"/>
      <c r="G110" s="427"/>
      <c r="H110" s="427"/>
      <c r="I110" s="427"/>
      <c r="J110" s="427"/>
      <c r="K110" s="427"/>
      <c r="L110" s="428"/>
      <c r="M110" s="10"/>
      <c r="O110" s="18"/>
    </row>
    <row r="111" spans="2:16" x14ac:dyDescent="0.25">
      <c r="B111" s="75"/>
      <c r="C111" s="76"/>
      <c r="D111" s="76"/>
      <c r="E111" s="76"/>
      <c r="F111" s="76"/>
      <c r="G111" s="76"/>
      <c r="H111" s="76"/>
      <c r="I111" s="76"/>
      <c r="J111" s="76"/>
      <c r="K111" s="76"/>
      <c r="L111" s="59"/>
      <c r="M111" s="10"/>
    </row>
    <row r="112" spans="2:16" ht="21" x14ac:dyDescent="0.25">
      <c r="B112" s="151"/>
      <c r="C112" s="67"/>
      <c r="D112" s="67"/>
      <c r="E112" s="67"/>
      <c r="F112" s="68"/>
      <c r="H112" s="154" t="str">
        <f>IF(Intro!$G$22="English",O112,P112)</f>
        <v>Je comprends que le fait de cocher cette case constitue ma signature juridiquement contraignante.</v>
      </c>
      <c r="I112" s="125"/>
      <c r="J112" s="43"/>
      <c r="K112" s="43"/>
      <c r="L112" s="44"/>
      <c r="M112" s="10"/>
      <c r="O112" s="18" t="s">
        <v>61</v>
      </c>
      <c r="P112" s="10" t="s">
        <v>62</v>
      </c>
    </row>
    <row r="113" spans="1:19" x14ac:dyDescent="0.25">
      <c r="B113" s="73"/>
      <c r="C113" s="70"/>
      <c r="D113" s="70"/>
      <c r="E113" s="70"/>
      <c r="F113" s="70"/>
      <c r="G113" s="70"/>
      <c r="H113" s="70"/>
      <c r="I113" s="70"/>
      <c r="J113" s="70"/>
      <c r="K113" s="70"/>
      <c r="L113" s="71"/>
      <c r="M113" s="10"/>
    </row>
    <row r="114" spans="1:19" s="6" customFormat="1" x14ac:dyDescent="0.25">
      <c r="A114" s="4"/>
      <c r="B114" s="14"/>
      <c r="C114" s="14"/>
      <c r="D114" s="3"/>
      <c r="E114" s="3"/>
      <c r="F114" s="3"/>
      <c r="G114" s="3"/>
      <c r="H114" s="3"/>
      <c r="I114" s="3"/>
      <c r="J114" s="3"/>
      <c r="K114" s="3"/>
      <c r="L114" s="3"/>
      <c r="O114" s="27"/>
      <c r="P114" s="27"/>
      <c r="Q114" s="10"/>
      <c r="R114" s="10"/>
      <c r="S114" s="10"/>
    </row>
    <row r="115" spans="1:19" s="2" customFormat="1" x14ac:dyDescent="0.25">
      <c r="A115" s="4"/>
      <c r="B115" s="372" t="str">
        <f>IF(Intro!$G$22="English",O115,P115)</f>
        <v>TRANSMISSION DU QUESTIONNAIRE REMPLI</v>
      </c>
      <c r="C115" s="373" t="str">
        <f>UPPER(IF(Intro!$G$22="English",P115,Q115))</f>
        <v/>
      </c>
      <c r="D115" s="373" t="str">
        <f>UPPER(IF(Intro!$G$22="English",Q115,R115))</f>
        <v/>
      </c>
      <c r="E115" s="373" t="str">
        <f>UPPER(IF(Intro!$G$22="English",R115,S115))</f>
        <v/>
      </c>
      <c r="F115" s="373" t="str">
        <f>UPPER(IF(Intro!$G$22="English",S115,T115))</f>
        <v/>
      </c>
      <c r="G115" s="373"/>
      <c r="H115" s="373" t="str">
        <f>UPPER(IF(Intro!$G$22="English",T115,U115))</f>
        <v/>
      </c>
      <c r="I115" s="373" t="str">
        <f>UPPER(IF(Intro!$G$22="English",U115,V115))</f>
        <v/>
      </c>
      <c r="J115" s="373" t="str">
        <f>UPPER(IF(Intro!$G$22="English",V115,W115))</f>
        <v/>
      </c>
      <c r="K115" s="373" t="str">
        <f>UPPER(IF(Intro!$G$22="English",W115,X115))</f>
        <v/>
      </c>
      <c r="L115" s="374" t="str">
        <f>UPPER(IF(Intro!$G$22="English",X115,Y115))</f>
        <v/>
      </c>
      <c r="M115" s="6"/>
      <c r="N115" s="25"/>
      <c r="O115" s="9" t="s">
        <v>68</v>
      </c>
      <c r="P115" s="9" t="s">
        <v>0</v>
      </c>
      <c r="Q115" s="42"/>
      <c r="R115" s="42"/>
      <c r="S115" s="42"/>
    </row>
    <row r="116" spans="1:19" x14ac:dyDescent="0.25">
      <c r="B116" s="16"/>
      <c r="C116" s="35"/>
      <c r="D116" s="36"/>
      <c r="E116" s="36"/>
      <c r="F116" s="36"/>
      <c r="G116" s="36"/>
      <c r="H116" s="36"/>
      <c r="I116" s="36"/>
      <c r="J116" s="36"/>
      <c r="K116" s="36"/>
      <c r="L116" s="17"/>
      <c r="M116" s="10"/>
    </row>
    <row r="117" spans="1:19" x14ac:dyDescent="0.25">
      <c r="B117" s="366" t="str">
        <f>IF(Intro!$G$22="English",O117,P117)</f>
        <v>Retournez le questionnaire rempli en utilisant l’une des options suivantes :</v>
      </c>
      <c r="C117" s="367"/>
      <c r="D117" s="367"/>
      <c r="E117" s="367"/>
      <c r="F117" s="367"/>
      <c r="G117" s="367"/>
      <c r="H117" s="367"/>
      <c r="I117" s="367"/>
      <c r="J117" s="367"/>
      <c r="K117" s="367"/>
      <c r="L117" s="368"/>
      <c r="M117" s="10"/>
      <c r="O117" s="10" t="s">
        <v>110</v>
      </c>
      <c r="P117" s="10" t="s">
        <v>180</v>
      </c>
    </row>
    <row r="118" spans="1:19" x14ac:dyDescent="0.25">
      <c r="B118" s="419" t="str">
        <f>IF($G$22="English",HYPERLINK("https://e-filing-depot-electronique.citt-tcce.gc.ca/submitNonRegisteredUser-eng.aspx","1. Secure E-filing service;"),IF($G$22="Français",HYPERLINK("https://e-filing-depot-electronique.citt-tcce.gc.ca/submitNonRegisteredUser-fra.aspx?","1. Service sécurisé de dépôt électronique;"),""))</f>
        <v>1. Service sécurisé de dépôt électronique;</v>
      </c>
      <c r="C118" s="420"/>
      <c r="D118" s="420"/>
      <c r="E118" s="420"/>
      <c r="F118" s="420"/>
      <c r="G118" s="420"/>
      <c r="H118" s="420"/>
      <c r="I118" s="420"/>
      <c r="J118" s="420"/>
      <c r="K118" s="420"/>
      <c r="L118" s="421"/>
      <c r="M118" s="10"/>
    </row>
    <row r="119" spans="1:19" x14ac:dyDescent="0.25">
      <c r="B119" s="363" t="str">
        <f>IF(Intro!$G$22="English",O119,P119)</f>
        <v>2. Par courriel à l'adresse tcce-citt@tribunal.gc.ca si vous acceptez les risques connexes et vous transmettez des renseignements qui sont ceux de votre entreprise seulement.</v>
      </c>
      <c r="C119" s="364"/>
      <c r="D119" s="364"/>
      <c r="E119" s="364"/>
      <c r="F119" s="364"/>
      <c r="G119" s="364"/>
      <c r="H119" s="364"/>
      <c r="I119" s="364"/>
      <c r="J119" s="364"/>
      <c r="K119" s="364"/>
      <c r="L119" s="365"/>
      <c r="M119" s="10"/>
      <c r="O119" s="10" t="s">
        <v>275</v>
      </c>
      <c r="P119" s="10" t="s">
        <v>276</v>
      </c>
    </row>
    <row r="120" spans="1:19" x14ac:dyDescent="0.25">
      <c r="B120" s="363"/>
      <c r="C120" s="364"/>
      <c r="D120" s="364"/>
      <c r="E120" s="364"/>
      <c r="F120" s="364"/>
      <c r="G120" s="364"/>
      <c r="H120" s="364"/>
      <c r="I120" s="364"/>
      <c r="J120" s="364"/>
      <c r="K120" s="364"/>
      <c r="L120" s="365"/>
      <c r="M120" s="10"/>
    </row>
    <row r="121" spans="1:19" x14ac:dyDescent="0.25">
      <c r="B121" s="16"/>
      <c r="C121" s="35"/>
      <c r="D121" s="36"/>
      <c r="E121" s="36"/>
      <c r="F121" s="36"/>
      <c r="G121" s="36"/>
      <c r="H121" s="36"/>
      <c r="I121" s="36"/>
      <c r="J121" s="36"/>
      <c r="K121" s="36"/>
      <c r="L121" s="17"/>
      <c r="M121" s="10"/>
    </row>
    <row r="122" spans="1:19" x14ac:dyDescent="0.25">
      <c r="B122" s="366" t="str">
        <f>IF(Intro!$G$22="English",O122,P122)</f>
        <v xml:space="preserve">Lorsque vous faites parvenir le questionnaire rempli en utilisant le service sécurisé de dépôt électronique, désignez le questionnaire comme étant confidentiel. Notez que l’information contenue dans les onglets publics (les onglets bleus) du questionnaire sera traitée en tant qu’information publique.
</v>
      </c>
      <c r="C122" s="367"/>
      <c r="D122" s="367"/>
      <c r="E122" s="367"/>
      <c r="F122" s="367"/>
      <c r="G122" s="367"/>
      <c r="H122" s="367"/>
      <c r="I122" s="367"/>
      <c r="J122" s="367"/>
      <c r="K122" s="367"/>
      <c r="L122" s="368"/>
      <c r="M122" s="10"/>
      <c r="O122" s="10" t="s">
        <v>179</v>
      </c>
      <c r="P122" s="10" t="s">
        <v>181</v>
      </c>
    </row>
    <row r="123" spans="1:19" x14ac:dyDescent="0.25">
      <c r="B123" s="366"/>
      <c r="C123" s="367"/>
      <c r="D123" s="367"/>
      <c r="E123" s="367"/>
      <c r="F123" s="367"/>
      <c r="G123" s="367"/>
      <c r="H123" s="367"/>
      <c r="I123" s="367"/>
      <c r="J123" s="367"/>
      <c r="K123" s="367"/>
      <c r="L123" s="368"/>
      <c r="M123" s="10"/>
    </row>
    <row r="124" spans="1:19" x14ac:dyDescent="0.25">
      <c r="B124" s="73"/>
      <c r="C124" s="70"/>
      <c r="D124" s="70"/>
      <c r="E124" s="70"/>
      <c r="F124" s="70"/>
      <c r="G124" s="70"/>
      <c r="H124" s="70"/>
      <c r="I124" s="70"/>
      <c r="J124" s="70"/>
      <c r="K124" s="70"/>
      <c r="L124" s="71"/>
      <c r="M124" s="10"/>
    </row>
    <row r="126" spans="1:19" s="2" customFormat="1" x14ac:dyDescent="0.25">
      <c r="A126" s="4"/>
      <c r="B126" s="372" t="s">
        <v>308</v>
      </c>
      <c r="C126" s="373" t="str">
        <f>UPPER(IF(Intro!$G$22="English",P126,Q126))</f>
        <v/>
      </c>
      <c r="D126" s="373" t="str">
        <f>UPPER(IF(Intro!$G$22="English",Q126,R126))</f>
        <v/>
      </c>
      <c r="E126" s="373" t="str">
        <f>UPPER(IF(Intro!$G$22="English",R126,S126))</f>
        <v/>
      </c>
      <c r="F126" s="373" t="str">
        <f>UPPER(IF(Intro!$G$22="English",S126,T126))</f>
        <v/>
      </c>
      <c r="G126" s="373"/>
      <c r="H126" s="373" t="str">
        <f>UPPER(IF(Intro!$G$22="English",T126,U126))</f>
        <v/>
      </c>
      <c r="I126" s="373" t="str">
        <f>UPPER(IF(Intro!$G$22="English",U126,V126))</f>
        <v/>
      </c>
      <c r="J126" s="373" t="str">
        <f>UPPER(IF(Intro!$G$22="English",V126,W126))</f>
        <v/>
      </c>
      <c r="K126" s="373" t="str">
        <f>UPPER(IF(Intro!$G$22="English",W126,X126))</f>
        <v/>
      </c>
      <c r="L126" s="374" t="str">
        <f>UPPER(IF(Intro!$G$22="English",X126,Y126))</f>
        <v/>
      </c>
      <c r="M126" s="6"/>
      <c r="N126" s="25"/>
      <c r="O126" s="9"/>
      <c r="P126" s="9"/>
      <c r="Q126" s="42"/>
      <c r="R126" s="42"/>
      <c r="S126" s="42"/>
    </row>
    <row r="127" spans="1:19" x14ac:dyDescent="0.25">
      <c r="B127" s="16"/>
      <c r="C127" s="35"/>
      <c r="D127" s="36"/>
      <c r="E127" s="36"/>
      <c r="F127" s="36"/>
      <c r="G127" s="36"/>
      <c r="H127" s="36"/>
      <c r="I127" s="36"/>
      <c r="J127" s="36"/>
      <c r="K127" s="36"/>
      <c r="L127" s="17"/>
      <c r="M127" s="10"/>
    </row>
    <row r="128" spans="1:19" x14ac:dyDescent="0.25">
      <c r="B128" s="366" t="str">
        <f>IF(Intro!$G$22="English",O128,P128)</f>
        <v xml:space="preserve">Toutes les questions relatives au présent questionnaire doivent être adressées à :
</v>
      </c>
      <c r="C128" s="367"/>
      <c r="D128" s="367"/>
      <c r="E128" s="367"/>
      <c r="F128" s="367"/>
      <c r="G128" s="367"/>
      <c r="H128" s="367"/>
      <c r="I128" s="367"/>
      <c r="J128" s="367"/>
      <c r="K128" s="367"/>
      <c r="L128" s="368"/>
      <c r="M128" s="10"/>
      <c r="O128" s="10" t="s">
        <v>201</v>
      </c>
      <c r="P128" s="10" t="s">
        <v>202</v>
      </c>
    </row>
    <row r="129" spans="2:15" x14ac:dyDescent="0.25">
      <c r="B129" s="80"/>
      <c r="C129" s="81"/>
      <c r="D129" s="81"/>
      <c r="E129" s="81"/>
      <c r="F129" s="81"/>
      <c r="G129" s="81"/>
      <c r="H129" s="81"/>
      <c r="I129" s="81"/>
      <c r="J129" s="81"/>
      <c r="K129" s="81"/>
      <c r="L129" s="82"/>
      <c r="M129" s="10"/>
    </row>
    <row r="130" spans="2:15" x14ac:dyDescent="0.25">
      <c r="B130" s="441" t="str">
        <f>Variables!B13</f>
        <v>Joseph Long</v>
      </c>
      <c r="C130" s="442"/>
      <c r="D130" s="442"/>
      <c r="E130" s="442" t="str">
        <f>Variables!C13</f>
        <v>Joseph.Long@tribunal.gc.ca</v>
      </c>
      <c r="F130" s="442"/>
      <c r="G130" s="442"/>
      <c r="H130" s="442"/>
      <c r="I130" s="442"/>
      <c r="J130" s="442" t="str">
        <f>Variables!D13</f>
        <v>343-597-3847</v>
      </c>
      <c r="K130" s="442"/>
      <c r="L130" s="443"/>
      <c r="M130" s="10"/>
      <c r="O130" s="18"/>
    </row>
    <row r="131" spans="2:15" x14ac:dyDescent="0.25">
      <c r="B131" s="441" t="str">
        <f>Variables!B14</f>
        <v>Rhonda Heintzman</v>
      </c>
      <c r="C131" s="442"/>
      <c r="D131" s="442"/>
      <c r="E131" s="442" t="str">
        <f>Variables!C14</f>
        <v>Rhonda.Heintzman@tribunal.gc.ca</v>
      </c>
      <c r="F131" s="442"/>
      <c r="G131" s="442"/>
      <c r="H131" s="442"/>
      <c r="I131" s="442"/>
      <c r="J131" s="442" t="str">
        <f>Variables!D14</f>
        <v>613-558-5983</v>
      </c>
      <c r="K131" s="442"/>
      <c r="L131" s="443"/>
      <c r="M131" s="10"/>
      <c r="O131" s="18"/>
    </row>
    <row r="132" spans="2:15" x14ac:dyDescent="0.25">
      <c r="B132" s="73"/>
      <c r="C132" s="70"/>
      <c r="D132" s="70"/>
      <c r="E132" s="70"/>
      <c r="F132" s="70"/>
      <c r="G132" s="70"/>
      <c r="H132" s="70"/>
      <c r="I132" s="70"/>
      <c r="J132" s="70"/>
      <c r="K132" s="70"/>
      <c r="L132" s="71"/>
      <c r="M132" s="10"/>
    </row>
  </sheetData>
  <sheetProtection algorithmName="SHA-512" hashValue="Le2aejsfTHjn7EVh8N7QRYZl3rvjsYEcnQxL5pwVyyqSuojV2MhEl3kljn6Hi21Dgufea3x+8RajCErLt1aACw==" saltValue="lpGTVQ59Gj8T9dlIf4Py5Q==" spinCount="100000" sheet="1" objects="1" scenarios="1" selectLockedCells="1"/>
  <mergeCells count="65">
    <mergeCell ref="B36:L36"/>
    <mergeCell ref="B37:L37"/>
    <mergeCell ref="B38:L38"/>
    <mergeCell ref="B22:F23"/>
    <mergeCell ref="H22:L23"/>
    <mergeCell ref="B35:E35"/>
    <mergeCell ref="E103:L104"/>
    <mergeCell ref="E105:L106"/>
    <mergeCell ref="E107:L108"/>
    <mergeCell ref="B101:D102"/>
    <mergeCell ref="B103:D104"/>
    <mergeCell ref="B105:D106"/>
    <mergeCell ref="B107:D108"/>
    <mergeCell ref="B81:D82"/>
    <mergeCell ref="E77:L78"/>
    <mergeCell ref="E79:L80"/>
    <mergeCell ref="B50:L51"/>
    <mergeCell ref="E101:L102"/>
    <mergeCell ref="B97:L97"/>
    <mergeCell ref="B75:L75"/>
    <mergeCell ref="B131:D131"/>
    <mergeCell ref="E130:I130"/>
    <mergeCell ref="E131:I131"/>
    <mergeCell ref="J130:L130"/>
    <mergeCell ref="J131:L131"/>
    <mergeCell ref="B130:D130"/>
    <mergeCell ref="B128:L128"/>
    <mergeCell ref="B126:L126"/>
    <mergeCell ref="B115:L115"/>
    <mergeCell ref="B118:L118"/>
    <mergeCell ref="B69:L69"/>
    <mergeCell ref="B84:L84"/>
    <mergeCell ref="B99:L99"/>
    <mergeCell ref="E81:L82"/>
    <mergeCell ref="B85:D94"/>
    <mergeCell ref="E85:L94"/>
    <mergeCell ref="B71:L72"/>
    <mergeCell ref="B77:D78"/>
    <mergeCell ref="B79:D80"/>
    <mergeCell ref="B119:L120"/>
    <mergeCell ref="B122:L123"/>
    <mergeCell ref="E109:L110"/>
    <mergeCell ref="B4:L4"/>
    <mergeCell ref="B5:L5"/>
    <mergeCell ref="B8:L8"/>
    <mergeCell ref="B20:L20"/>
    <mergeCell ref="B6:L6"/>
    <mergeCell ref="B10:F17"/>
    <mergeCell ref="H10:L17"/>
    <mergeCell ref="O9:P18"/>
    <mergeCell ref="G22:G23"/>
    <mergeCell ref="B45:L45"/>
    <mergeCell ref="B117:L117"/>
    <mergeCell ref="B43:L43"/>
    <mergeCell ref="B63:L63"/>
    <mergeCell ref="B26:L26"/>
    <mergeCell ref="B28:L28"/>
    <mergeCell ref="B40:L40"/>
    <mergeCell ref="C30:K33"/>
    <mergeCell ref="D47:D48"/>
    <mergeCell ref="B47:C48"/>
    <mergeCell ref="E47:K48"/>
    <mergeCell ref="B53:L60"/>
    <mergeCell ref="D65:J66"/>
    <mergeCell ref="B109:D110"/>
  </mergeCells>
  <dataValidations count="3">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E81 E85:E90 E77 E79 E101 E103 E105 E107 E109" xr:uid="{4F0FD07E-4BD1-467A-ADBD-0BA0CA3CCC89}">
      <formula1>1000</formula1>
    </dataValidation>
    <dataValidation type="list" allowBlank="1" showInputMessage="1" showErrorMessage="1" sqref="I112" xr:uid="{EA43E088-98E8-4631-9262-1DAFC17B3891}">
      <formula1>"X"</formula1>
    </dataValidation>
    <dataValidation type="list" allowBlank="1" showInputMessage="1" showErrorMessage="1" sqref="G22" xr:uid="{4AE6BBE5-7FC5-4DF0-963E-0A0A408B8D64}">
      <formula1>"English, Français"</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68" min="1"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99504F5-7240-4659-8ECF-F888B838DA02}">
          <x14:formula1>
            <xm:f>Variables!$D$52:$D$53</xm:f>
          </x14:formula1>
          <xm:sqref>D47:D48</xm:sqref>
        </x14:dataValidation>
      </x14:dataValidations>
    </ext>
  </extLs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0777AA-2F06-476B-A564-8627E2C187F5}">
  <dimension ref="B1:AV157"/>
  <sheetViews>
    <sheetView zoomScale="87" workbookViewId="0">
      <selection activeCell="R18" sqref="R18"/>
    </sheetView>
  </sheetViews>
  <sheetFormatPr defaultRowHeight="15" x14ac:dyDescent="0.25"/>
  <sheetData>
    <row r="1" spans="2:48" x14ac:dyDescent="0.25">
      <c r="B1" t="s">
        <v>489</v>
      </c>
      <c r="W1" t="s">
        <v>425</v>
      </c>
    </row>
    <row r="3" spans="2:48" x14ac:dyDescent="0.25">
      <c r="B3" t="s">
        <v>556</v>
      </c>
    </row>
    <row r="4" spans="2:48" ht="15.75" thickBot="1" x14ac:dyDescent="0.3"/>
    <row r="5" spans="2:48" x14ac:dyDescent="0.25">
      <c r="B5" s="229" t="s">
        <v>557</v>
      </c>
      <c r="C5" s="230" t="s">
        <v>558</v>
      </c>
      <c r="D5" s="230" t="s">
        <v>559</v>
      </c>
      <c r="E5" s="231" t="s">
        <v>560</v>
      </c>
      <c r="F5" s="231" t="s">
        <v>561</v>
      </c>
      <c r="G5" s="231" t="s">
        <v>562</v>
      </c>
      <c r="H5" s="232" t="s">
        <v>563</v>
      </c>
      <c r="I5" s="232" t="s">
        <v>564</v>
      </c>
      <c r="J5" s="233" t="s">
        <v>565</v>
      </c>
      <c r="K5" s="234" t="s">
        <v>566</v>
      </c>
      <c r="L5" s="234" t="s">
        <v>567</v>
      </c>
      <c r="M5" s="235" t="s">
        <v>568</v>
      </c>
      <c r="W5" s="229" t="s">
        <v>557</v>
      </c>
      <c r="X5" s="230" t="s">
        <v>558</v>
      </c>
      <c r="Y5" s="230" t="s">
        <v>559</v>
      </c>
      <c r="Z5" s="231" t="s">
        <v>560</v>
      </c>
      <c r="AA5" s="231" t="s">
        <v>561</v>
      </c>
      <c r="AB5" s="231" t="s">
        <v>562</v>
      </c>
      <c r="AC5" s="232" t="s">
        <v>563</v>
      </c>
      <c r="AD5" s="232" t="s">
        <v>564</v>
      </c>
      <c r="AE5" s="233" t="s">
        <v>565</v>
      </c>
      <c r="AF5" s="234" t="s">
        <v>566</v>
      </c>
      <c r="AG5" s="234" t="s">
        <v>567</v>
      </c>
      <c r="AH5" s="235" t="s">
        <v>568</v>
      </c>
    </row>
    <row r="6" spans="2:48" x14ac:dyDescent="0.25">
      <c r="B6" s="236">
        <f>Intro!$E$77</f>
        <v>0</v>
      </c>
      <c r="C6" s="237" t="s">
        <v>569</v>
      </c>
      <c r="D6" s="237" t="s">
        <v>570</v>
      </c>
      <c r="E6" s="238" t="s">
        <v>571</v>
      </c>
      <c r="F6" s="238" t="s">
        <v>572</v>
      </c>
      <c r="G6" s="238"/>
      <c r="H6" s="239"/>
      <c r="I6" s="240" t="s">
        <v>694</v>
      </c>
      <c r="J6" s="241" t="s">
        <v>574</v>
      </c>
      <c r="K6" s="274" t="str">
        <f>Confirm!E40</f>
        <v>-</v>
      </c>
      <c r="L6" s="274" t="str">
        <f>Confirm!F40</f>
        <v>-</v>
      </c>
      <c r="M6" s="274" t="str">
        <f>Confirm!G40</f>
        <v>-</v>
      </c>
      <c r="W6" s="236">
        <f>Intro!$E$77</f>
        <v>0</v>
      </c>
      <c r="X6" s="237" t="s">
        <v>569</v>
      </c>
      <c r="Y6" s="237" t="s">
        <v>570</v>
      </c>
      <c r="Z6" s="238" t="s">
        <v>571</v>
      </c>
      <c r="AA6" s="238" t="s">
        <v>572</v>
      </c>
      <c r="AB6" s="238"/>
      <c r="AC6" s="239"/>
      <c r="AD6" s="240" t="s">
        <v>694</v>
      </c>
      <c r="AE6" s="241" t="s">
        <v>574</v>
      </c>
      <c r="AF6" s="274" t="str">
        <f>Confirm!E41</f>
        <v>-</v>
      </c>
      <c r="AG6" s="274" t="str">
        <f>Confirm!F41</f>
        <v>-</v>
      </c>
      <c r="AH6" s="274" t="str">
        <f>Confirm!G41</f>
        <v>-</v>
      </c>
    </row>
    <row r="7" spans="2:48" x14ac:dyDescent="0.25">
      <c r="B7" s="236">
        <f>Intro!$E$77</f>
        <v>0</v>
      </c>
      <c r="C7" s="242" t="str">
        <f>C6</f>
        <v>Importer   |  Importateurs</v>
      </c>
      <c r="D7" s="242" t="s">
        <v>570</v>
      </c>
      <c r="E7" s="243" t="s">
        <v>575</v>
      </c>
      <c r="F7" s="243" t="s">
        <v>576</v>
      </c>
      <c r="G7" s="243"/>
      <c r="H7" s="242"/>
      <c r="I7" s="240" t="s">
        <v>694</v>
      </c>
      <c r="J7" s="245" t="s">
        <v>574</v>
      </c>
      <c r="K7" s="275" t="str">
        <f>Confirm!E51</f>
        <v>-</v>
      </c>
      <c r="L7" s="275" t="str">
        <f>Confirm!F51</f>
        <v>-</v>
      </c>
      <c r="M7" s="275" t="str">
        <f>Confirm!G51</f>
        <v>-</v>
      </c>
      <c r="W7" s="236">
        <f>Intro!$E$77</f>
        <v>0</v>
      </c>
      <c r="X7" s="242" t="str">
        <f>X6</f>
        <v>Importer   |  Importateurs</v>
      </c>
      <c r="Y7" s="242" t="s">
        <v>570</v>
      </c>
      <c r="Z7" s="243" t="s">
        <v>575</v>
      </c>
      <c r="AA7" s="243" t="s">
        <v>576</v>
      </c>
      <c r="AB7" s="243"/>
      <c r="AC7" s="242"/>
      <c r="AD7" s="240" t="s">
        <v>694</v>
      </c>
      <c r="AE7" s="245" t="s">
        <v>574</v>
      </c>
      <c r="AF7" s="275" t="str">
        <f>Confirm!E52</f>
        <v>-</v>
      </c>
      <c r="AG7" s="275" t="str">
        <f>Confirm!F52</f>
        <v>-</v>
      </c>
      <c r="AH7" s="275" t="str">
        <f>Confirm!G52</f>
        <v>-</v>
      </c>
    </row>
    <row r="8" spans="2:48" x14ac:dyDescent="0.25">
      <c r="B8" s="236">
        <f>Intro!$E$77</f>
        <v>0</v>
      </c>
      <c r="C8" s="246" t="str">
        <f>C7</f>
        <v>Importer   |  Importateurs</v>
      </c>
      <c r="D8" s="246" t="s">
        <v>570</v>
      </c>
      <c r="E8" s="247" t="s">
        <v>577</v>
      </c>
      <c r="F8" s="247" t="s">
        <v>576</v>
      </c>
      <c r="G8" s="247"/>
      <c r="H8" s="246"/>
      <c r="I8" s="240" t="s">
        <v>694</v>
      </c>
      <c r="J8" s="248" t="s">
        <v>574</v>
      </c>
      <c r="K8" s="276" t="str">
        <f>Confirm!E62</f>
        <v>-</v>
      </c>
      <c r="L8" s="276" t="str">
        <f>Confirm!F62</f>
        <v>-</v>
      </c>
      <c r="M8" s="276" t="str">
        <f>Confirm!G62</f>
        <v>-</v>
      </c>
      <c r="W8" s="236">
        <f>Intro!$E$77</f>
        <v>0</v>
      </c>
      <c r="X8" s="246" t="str">
        <f>X7</f>
        <v>Importer   |  Importateurs</v>
      </c>
      <c r="Y8" s="246" t="s">
        <v>570</v>
      </c>
      <c r="Z8" s="247" t="s">
        <v>577</v>
      </c>
      <c r="AA8" s="247" t="s">
        <v>576</v>
      </c>
      <c r="AB8" s="247"/>
      <c r="AC8" s="246"/>
      <c r="AD8" s="240" t="s">
        <v>694</v>
      </c>
      <c r="AE8" s="248" t="s">
        <v>574</v>
      </c>
      <c r="AF8" s="276" t="str">
        <f>Confirm!E63</f>
        <v>-</v>
      </c>
      <c r="AG8" s="276" t="str">
        <f>Confirm!F63</f>
        <v>-</v>
      </c>
      <c r="AH8" s="276" t="str">
        <f>Confirm!G63</f>
        <v>-</v>
      </c>
    </row>
    <row r="9" spans="2:48" x14ac:dyDescent="0.25">
      <c r="B9" s="236">
        <f>Intro!$E$77</f>
        <v>0</v>
      </c>
      <c r="C9" s="249" t="str">
        <f>C7</f>
        <v>Importer   |  Importateurs</v>
      </c>
      <c r="D9" s="249" t="s">
        <v>570</v>
      </c>
      <c r="E9" s="250" t="s">
        <v>578</v>
      </c>
      <c r="F9" s="250" t="s">
        <v>576</v>
      </c>
      <c r="G9" s="250" t="str">
        <f>Confirm!E79</f>
        <v>-</v>
      </c>
      <c r="H9" s="249"/>
      <c r="I9" s="240" t="s">
        <v>694</v>
      </c>
      <c r="J9" s="251" t="s">
        <v>574</v>
      </c>
      <c r="K9" s="277" t="str">
        <f>Confirm!E74</f>
        <v>-</v>
      </c>
      <c r="L9" s="277" t="str">
        <f>Confirm!F74</f>
        <v>-</v>
      </c>
      <c r="M9" s="277" t="str">
        <f>Confirm!G74</f>
        <v>-</v>
      </c>
      <c r="W9" s="236">
        <f>Intro!$E$77</f>
        <v>0</v>
      </c>
      <c r="X9" s="249" t="str">
        <f>X7</f>
        <v>Importer   |  Importateurs</v>
      </c>
      <c r="Y9" s="249" t="s">
        <v>570</v>
      </c>
      <c r="Z9" s="250" t="s">
        <v>578</v>
      </c>
      <c r="AA9" s="250" t="s">
        <v>576</v>
      </c>
      <c r="AB9" s="250" t="str">
        <f>Confirm!E79</f>
        <v>-</v>
      </c>
      <c r="AC9" s="249"/>
      <c r="AD9" s="240" t="s">
        <v>694</v>
      </c>
      <c r="AE9" s="251" t="s">
        <v>574</v>
      </c>
      <c r="AF9" s="277" t="str">
        <f>Confirm!E75</f>
        <v>-</v>
      </c>
      <c r="AG9" s="277" t="str">
        <f>Confirm!F75</f>
        <v>-</v>
      </c>
      <c r="AH9" s="277" t="str">
        <f>Confirm!G75</f>
        <v>-</v>
      </c>
    </row>
    <row r="10" spans="2:48" x14ac:dyDescent="0.25">
      <c r="B10" s="236">
        <f>Intro!$E$77</f>
        <v>0</v>
      </c>
      <c r="C10" s="246" t="str">
        <f t="shared" ref="C10:C12" si="0">C9</f>
        <v>Importer   |  Importateurs</v>
      </c>
      <c r="D10" s="246" t="s">
        <v>579</v>
      </c>
      <c r="E10" s="247" t="s">
        <v>580</v>
      </c>
      <c r="F10" s="247" t="s">
        <v>574</v>
      </c>
      <c r="G10" s="247"/>
      <c r="H10" s="246"/>
      <c r="I10" s="240" t="s">
        <v>694</v>
      </c>
      <c r="J10" s="248" t="s">
        <v>581</v>
      </c>
      <c r="K10" s="276" t="str">
        <f>Confirm!E92</f>
        <v>-</v>
      </c>
      <c r="L10" s="276" t="str">
        <f>Confirm!F92</f>
        <v>-</v>
      </c>
      <c r="M10" s="276" t="str">
        <f>Confirm!G92</f>
        <v>-</v>
      </c>
      <c r="W10" s="236">
        <f>Intro!$E$77</f>
        <v>0</v>
      </c>
      <c r="X10" s="246" t="str">
        <f t="shared" ref="X10:X12" si="1">X9</f>
        <v>Importer   |  Importateurs</v>
      </c>
      <c r="Y10" s="246" t="s">
        <v>579</v>
      </c>
      <c r="Z10" s="247" t="s">
        <v>580</v>
      </c>
      <c r="AA10" s="247" t="s">
        <v>574</v>
      </c>
      <c r="AB10" s="247"/>
      <c r="AC10" s="246"/>
      <c r="AD10" s="240" t="s">
        <v>694</v>
      </c>
      <c r="AE10" s="248" t="s">
        <v>581</v>
      </c>
      <c r="AF10" s="276" t="str">
        <f>Confirm!E95</f>
        <v>-</v>
      </c>
      <c r="AG10" s="276" t="str">
        <f>Confirm!F95</f>
        <v>-</v>
      </c>
      <c r="AH10" s="276" t="str">
        <f>Confirm!G95</f>
        <v>-</v>
      </c>
    </row>
    <row r="11" spans="2:48" x14ac:dyDescent="0.25">
      <c r="B11" s="236">
        <f>Intro!$E$77</f>
        <v>0</v>
      </c>
      <c r="C11" s="249" t="str">
        <f t="shared" si="0"/>
        <v>Importer   |  Importateurs</v>
      </c>
      <c r="D11" s="249" t="s">
        <v>579</v>
      </c>
      <c r="E11" s="250" t="s">
        <v>580</v>
      </c>
      <c r="F11" s="250" t="s">
        <v>574</v>
      </c>
      <c r="G11" s="250"/>
      <c r="H11" s="249"/>
      <c r="I11" s="240" t="s">
        <v>694</v>
      </c>
      <c r="J11" s="251" t="s">
        <v>582</v>
      </c>
      <c r="K11" s="277" t="str">
        <f>Confirm!E93</f>
        <v>-</v>
      </c>
      <c r="L11" s="277" t="str">
        <f>Confirm!F93</f>
        <v>-</v>
      </c>
      <c r="M11" s="277" t="str">
        <f>Confirm!G93</f>
        <v>-</v>
      </c>
      <c r="W11" s="236">
        <f>Intro!$E$77</f>
        <v>0</v>
      </c>
      <c r="X11" s="249" t="str">
        <f t="shared" si="1"/>
        <v>Importer   |  Importateurs</v>
      </c>
      <c r="Y11" s="249" t="s">
        <v>579</v>
      </c>
      <c r="Z11" s="250" t="s">
        <v>580</v>
      </c>
      <c r="AA11" s="250" t="s">
        <v>574</v>
      </c>
      <c r="AB11" s="250"/>
      <c r="AC11" s="249"/>
      <c r="AD11" s="240" t="s">
        <v>694</v>
      </c>
      <c r="AE11" s="251" t="s">
        <v>582</v>
      </c>
      <c r="AF11" s="277" t="str">
        <f>Confirm!E96</f>
        <v>-</v>
      </c>
      <c r="AG11" s="277" t="str">
        <f>Confirm!F96</f>
        <v>-</v>
      </c>
      <c r="AH11" s="277" t="str">
        <f>Confirm!G96</f>
        <v>-</v>
      </c>
    </row>
    <row r="12" spans="2:48" x14ac:dyDescent="0.25">
      <c r="B12" s="236">
        <f>Intro!$E$77</f>
        <v>0</v>
      </c>
      <c r="C12" s="246" t="str">
        <f t="shared" si="0"/>
        <v>Importer   |  Importateurs</v>
      </c>
      <c r="D12" s="246" t="s">
        <v>583</v>
      </c>
      <c r="E12" s="247" t="s">
        <v>580</v>
      </c>
      <c r="F12" s="247" t="s">
        <v>574</v>
      </c>
      <c r="G12" s="247"/>
      <c r="H12" s="246"/>
      <c r="I12" s="240" t="s">
        <v>694</v>
      </c>
      <c r="J12" s="248" t="s">
        <v>574</v>
      </c>
      <c r="K12" s="276" t="str">
        <f>Confirm!E104</f>
        <v>-</v>
      </c>
      <c r="L12" s="276" t="str">
        <f>Confirm!F104</f>
        <v>-</v>
      </c>
      <c r="M12" s="276" t="str">
        <f>Confirm!G104</f>
        <v>-</v>
      </c>
      <c r="W12" s="236">
        <f>Intro!$E$77</f>
        <v>0</v>
      </c>
      <c r="X12" s="246" t="str">
        <f t="shared" si="1"/>
        <v>Importer   |  Importateurs</v>
      </c>
      <c r="Y12" s="246" t="s">
        <v>583</v>
      </c>
      <c r="Z12" s="247" t="s">
        <v>580</v>
      </c>
      <c r="AA12" s="247" t="s">
        <v>574</v>
      </c>
      <c r="AB12" s="247"/>
      <c r="AC12" s="246"/>
      <c r="AD12" s="240" t="s">
        <v>694</v>
      </c>
      <c r="AE12" s="248" t="s">
        <v>574</v>
      </c>
      <c r="AF12" s="276" t="str">
        <f>Confirm!E104</f>
        <v>-</v>
      </c>
      <c r="AG12" s="276" t="str">
        <f>Confirm!F104</f>
        <v>-</v>
      </c>
      <c r="AH12" s="276" t="str">
        <f>Confirm!G104</f>
        <v>-</v>
      </c>
    </row>
    <row r="15" spans="2:48" ht="15.75" thickBot="1" x14ac:dyDescent="0.3"/>
    <row r="16" spans="2:48" ht="36.75" x14ac:dyDescent="0.25">
      <c r="B16" s="252" t="s">
        <v>606</v>
      </c>
      <c r="C16" s="252" t="s">
        <v>607</v>
      </c>
      <c r="D16" s="252" t="s">
        <v>584</v>
      </c>
      <c r="E16" s="252" t="s">
        <v>585</v>
      </c>
      <c r="F16" s="253" t="s">
        <v>586</v>
      </c>
      <c r="G16" s="253" t="s">
        <v>587</v>
      </c>
      <c r="H16" s="253" t="s">
        <v>588</v>
      </c>
      <c r="I16" s="252" t="s">
        <v>589</v>
      </c>
      <c r="J16" s="252" t="s">
        <v>590</v>
      </c>
      <c r="K16" s="254" t="s">
        <v>591</v>
      </c>
      <c r="L16" s="252" t="s">
        <v>592</v>
      </c>
      <c r="M16" s="255" t="s">
        <v>593</v>
      </c>
      <c r="N16" s="252" t="s">
        <v>594</v>
      </c>
      <c r="O16" s="252" t="s">
        <v>595</v>
      </c>
      <c r="P16" s="252" t="s">
        <v>596</v>
      </c>
      <c r="Q16" s="252" t="s">
        <v>597</v>
      </c>
      <c r="R16" s="256" t="str">
        <f>UPPER("VOL  - "&amp;'[1]Case Labels'!$G$3)</f>
        <v>VOL  - 2023</v>
      </c>
      <c r="S16" s="256" t="str">
        <f>"VOL  - "&amp;'[1]Case Labels'!$G$4</f>
        <v>VOL  - 2024</v>
      </c>
      <c r="T16" s="256" t="str">
        <f>"VOL  - "&amp;'[1]Case Labels'!$G$5</f>
        <v>VOL  - 2025</v>
      </c>
      <c r="U16" s="257" t="s">
        <v>598</v>
      </c>
      <c r="V16" s="258" t="str">
        <f>"VAL  - "&amp;'[1]Case Labels'!$G$3</f>
        <v>VAL  - 2023</v>
      </c>
      <c r="W16" s="258" t="str">
        <f>"VAL  - "&amp;'[1]Case Labels'!$G$4</f>
        <v>VAL  - 2024</v>
      </c>
      <c r="X16" s="259" t="str">
        <f>"VAL  - "&amp;'[1]Case Labels'!$G$5</f>
        <v>VAL  - 2025</v>
      </c>
      <c r="Y16" s="273"/>
      <c r="Z16" s="252" t="s">
        <v>606</v>
      </c>
      <c r="AA16" s="252" t="s">
        <v>607</v>
      </c>
      <c r="AB16" s="252" t="s">
        <v>584</v>
      </c>
      <c r="AC16" s="252" t="s">
        <v>585</v>
      </c>
      <c r="AD16" s="253" t="s">
        <v>586</v>
      </c>
      <c r="AE16" s="253" t="s">
        <v>587</v>
      </c>
      <c r="AF16" s="253" t="s">
        <v>588</v>
      </c>
      <c r="AG16" s="252" t="s">
        <v>589</v>
      </c>
      <c r="AH16" s="252" t="s">
        <v>590</v>
      </c>
      <c r="AI16" s="254" t="s">
        <v>591</v>
      </c>
      <c r="AJ16" s="252" t="s">
        <v>592</v>
      </c>
      <c r="AK16" s="255" t="s">
        <v>593</v>
      </c>
      <c r="AL16" s="252" t="s">
        <v>594</v>
      </c>
      <c r="AM16" s="252" t="s">
        <v>595</v>
      </c>
      <c r="AN16" s="252" t="s">
        <v>596</v>
      </c>
      <c r="AO16" s="252" t="s">
        <v>597</v>
      </c>
      <c r="AP16" s="256" t="str">
        <f>UPPER("VOL  - "&amp;'[1]Case Labels'!$G$3)</f>
        <v>VOL  - 2023</v>
      </c>
      <c r="AQ16" s="256" t="str">
        <f>"VOL  - "&amp;'[1]Case Labels'!$G$4</f>
        <v>VOL  - 2024</v>
      </c>
      <c r="AR16" s="256" t="str">
        <f>"VOL  - "&amp;'[1]Case Labels'!$G$5</f>
        <v>VOL  - 2025</v>
      </c>
      <c r="AS16" s="257" t="s">
        <v>598</v>
      </c>
      <c r="AT16" s="258" t="str">
        <f>"VAL  - "&amp;'[1]Case Labels'!$G$3</f>
        <v>VAL  - 2023</v>
      </c>
      <c r="AU16" s="258" t="str">
        <f>"VAL  - "&amp;'[1]Case Labels'!$G$4</f>
        <v>VAL  - 2024</v>
      </c>
      <c r="AV16" s="259" t="str">
        <f>"VAL  - "&amp;'[1]Case Labels'!$G$5</f>
        <v>VAL  - 2025</v>
      </c>
    </row>
    <row r="17" spans="2:48" ht="24.75" x14ac:dyDescent="0.25">
      <c r="B17" s="260">
        <f>B6</f>
        <v>0</v>
      </c>
      <c r="C17" s="260">
        <f>B17</f>
        <v>0</v>
      </c>
      <c r="D17" s="261" t="s">
        <v>599</v>
      </c>
      <c r="E17" s="260">
        <f>Public!G15</f>
        <v>0</v>
      </c>
      <c r="F17" s="262"/>
      <c r="G17" s="262"/>
      <c r="H17" s="262"/>
      <c r="I17" s="260" t="s">
        <v>601</v>
      </c>
      <c r="J17" s="260" t="s">
        <v>608</v>
      </c>
      <c r="K17" s="260" t="s">
        <v>613</v>
      </c>
      <c r="L17" s="260" t="s">
        <v>571</v>
      </c>
      <c r="M17" s="263"/>
      <c r="N17" s="260" t="s">
        <v>614</v>
      </c>
      <c r="O17" s="264" t="s">
        <v>602</v>
      </c>
      <c r="P17" s="265" t="s">
        <v>574</v>
      </c>
      <c r="Q17" s="266" t="s">
        <v>694</v>
      </c>
      <c r="R17">
        <f>'Imp-China|Chine -Exp1'!G39+'Imp-China|Chine -Exp 2'!G39+'Imp-China|Chine -Exp 3'!G39</f>
        <v>0</v>
      </c>
      <c r="S17">
        <f>'Imp-China|Chine -Exp1'!H39+'Imp-China|Chine -Exp 2'!H39+'Imp-China|Chine -Exp 3'!H39</f>
        <v>0</v>
      </c>
      <c r="T17">
        <f>'Imp-China|Chine -Exp1'!I39+'Imp-China|Chine -Exp 2'!I39+'Imp-China|Chine -Exp 3'!I39</f>
        <v>0</v>
      </c>
      <c r="V17">
        <f>('Imp-China|Chine -Exp1'!G40+'Imp-China|Chine -Exp 2'!G40+'Imp-China|Chine -Exp 3'!G40)/1000</f>
        <v>0</v>
      </c>
      <c r="W17">
        <f>('Imp-China|Chine -Exp1'!H40+'Imp-China|Chine -Exp 2'!H40+'Imp-China|Chine -Exp 3'!H40)/1000</f>
        <v>0</v>
      </c>
      <c r="X17">
        <f>('Imp-China|Chine -Exp1'!I40+'Imp-China|Chine -Exp 2'!I40+'Imp-China|Chine -Exp 3'!I40)/1000</f>
        <v>0</v>
      </c>
      <c r="Z17" s="260">
        <f>B17</f>
        <v>0</v>
      </c>
      <c r="AA17" s="260">
        <f>Z17</f>
        <v>0</v>
      </c>
      <c r="AB17" s="261" t="s">
        <v>599</v>
      </c>
      <c r="AC17" s="260" t="s">
        <v>600</v>
      </c>
      <c r="AD17" s="262"/>
      <c r="AE17" s="262"/>
      <c r="AF17" s="262"/>
      <c r="AG17" s="260" t="s">
        <v>601</v>
      </c>
      <c r="AH17" s="260" t="s">
        <v>608</v>
      </c>
      <c r="AI17" s="260" t="s">
        <v>613</v>
      </c>
      <c r="AJ17" s="260" t="s">
        <v>571</v>
      </c>
      <c r="AK17" s="263"/>
      <c r="AL17" s="260" t="s">
        <v>614</v>
      </c>
      <c r="AM17" s="264" t="s">
        <v>602</v>
      </c>
      <c r="AN17" s="265" t="s">
        <v>574</v>
      </c>
      <c r="AO17" s="266" t="s">
        <v>694</v>
      </c>
      <c r="AP17">
        <f>'Imp-China|Chine -Exp1'!G43+'Imp-China|Chine -Exp 2'!G43+'Imp-China|Chine -Exp 3'!G43</f>
        <v>0</v>
      </c>
      <c r="AQ17">
        <f>'Imp-China|Chine -Exp1'!H43+'Imp-China|Chine -Exp 2'!H43+'Imp-China|Chine -Exp 3'!H43</f>
        <v>0</v>
      </c>
      <c r="AR17">
        <f>'Imp-China|Chine -Exp1'!I43+'Imp-China|Chine -Exp 2'!I43+'Imp-China|Chine -Exp 3'!I43</f>
        <v>0</v>
      </c>
      <c r="AT17">
        <f>('Imp-China|Chine -Exp1'!G44+'Imp-China|Chine -Exp 2'!G44+'Imp-China|Chine -Exp 3'!G44)/1000</f>
        <v>0</v>
      </c>
      <c r="AU17">
        <f>('Imp-China|Chine -Exp1'!H44+'Imp-China|Chine -Exp 2'!H44+'Imp-China|Chine -Exp 3'!H44)/1000</f>
        <v>0</v>
      </c>
      <c r="AV17">
        <f>('Imp-China|Chine -Exp1'!I44+'Imp-China|Chine -Exp 2'!I44+'Imp-China|Chine -Exp 3'!I44)/1000</f>
        <v>0</v>
      </c>
    </row>
    <row r="18" spans="2:48" ht="36.75" x14ac:dyDescent="0.25">
      <c r="B18" s="267">
        <f t="shared" ref="B18:E19" si="2">B17</f>
        <v>0</v>
      </c>
      <c r="C18" s="267">
        <f>C17</f>
        <v>0</v>
      </c>
      <c r="D18" s="267" t="str">
        <f t="shared" si="2"/>
        <v>2 - Importer</v>
      </c>
      <c r="E18" s="267">
        <f t="shared" si="2"/>
        <v>0</v>
      </c>
      <c r="F18" s="268"/>
      <c r="G18" s="268"/>
      <c r="H18" s="268"/>
      <c r="I18" s="267" t="s">
        <v>601</v>
      </c>
      <c r="J18" s="267" t="s">
        <v>608</v>
      </c>
      <c r="K18" s="267" t="s">
        <v>613</v>
      </c>
      <c r="L18" s="267" t="s">
        <v>571</v>
      </c>
      <c r="M18" s="269"/>
      <c r="N18" s="267" t="s">
        <v>614</v>
      </c>
      <c r="O18" s="270" t="s">
        <v>603</v>
      </c>
      <c r="P18" s="271" t="s">
        <v>600</v>
      </c>
      <c r="Q18" s="266" t="s">
        <v>694</v>
      </c>
      <c r="R18">
        <f>'Imp-China|Chine -Exp1'!G73+'Imp-China|Chine -Exp 2'!G73+'Imp-China|Chine -Exp 3'!G73</f>
        <v>0</v>
      </c>
      <c r="S18">
        <f>'Imp-China|Chine -Exp1'!H73+'Imp-China|Chine -Exp 2'!H73+'Imp-China|Chine -Exp 3'!H73</f>
        <v>0</v>
      </c>
      <c r="T18">
        <f>'Imp-China|Chine -Exp1'!I73+'Imp-China|Chine -Exp 2'!I73+'Imp-China|Chine -Exp 3'!I73</f>
        <v>0</v>
      </c>
      <c r="V18">
        <f>('Imp-China|Chine -Exp1'!G74+'Imp-China|Chine -Exp 2'!G74+'Imp-China|Chine -Exp 3'!G74)/1000</f>
        <v>0</v>
      </c>
      <c r="W18">
        <f>('Imp-China|Chine -Exp1'!H74+'Imp-China|Chine -Exp 2'!H74+'Imp-China|Chine -Exp 3'!H74)/1000</f>
        <v>0</v>
      </c>
      <c r="X18">
        <f>('Imp-China|Chine -Exp1'!I74+'Imp-China|Chine -Exp 2'!I74+'Imp-China|Chine -Exp 3'!I74)/1000</f>
        <v>0</v>
      </c>
      <c r="Z18" s="267">
        <f t="shared" ref="Z18:AC19" si="3">Z17</f>
        <v>0</v>
      </c>
      <c r="AA18" s="267">
        <f>AA17</f>
        <v>0</v>
      </c>
      <c r="AB18" s="267" t="str">
        <f t="shared" si="3"/>
        <v>2 - Importer</v>
      </c>
      <c r="AC18" s="267" t="str">
        <f t="shared" si="3"/>
        <v>1 - Distributor</v>
      </c>
      <c r="AD18" s="268"/>
      <c r="AE18" s="268"/>
      <c r="AF18" s="268"/>
      <c r="AG18" s="267" t="s">
        <v>601</v>
      </c>
      <c r="AH18" s="267" t="s">
        <v>608</v>
      </c>
      <c r="AI18" s="267" t="s">
        <v>613</v>
      </c>
      <c r="AJ18" s="267" t="s">
        <v>571</v>
      </c>
      <c r="AK18" s="269"/>
      <c r="AL18" s="267" t="s">
        <v>614</v>
      </c>
      <c r="AM18" s="270" t="s">
        <v>603</v>
      </c>
      <c r="AN18" s="271" t="s">
        <v>600</v>
      </c>
      <c r="AO18" s="266" t="s">
        <v>694</v>
      </c>
      <c r="AP18">
        <f>'Imp-China|Chine -Exp1'!G80+'Imp-China|Chine -Exp 2'!G80+'Imp-China|Chine -Exp 3'!G80</f>
        <v>0</v>
      </c>
      <c r="AQ18">
        <f>'Imp-China|Chine -Exp1'!H80+'Imp-China|Chine -Exp 2'!H80+'Imp-China|Chine -Exp 3'!H80</f>
        <v>0</v>
      </c>
      <c r="AR18">
        <f>'Imp-China|Chine -Exp1'!I80+'Imp-China|Chine -Exp 2'!I80+'Imp-China|Chine -Exp 3'!I80</f>
        <v>0</v>
      </c>
      <c r="AT18">
        <f>('Imp-China|Chine -Exp1'!G81+'Imp-China|Chine -Exp 2'!G81+'Imp-China|Chine -Exp 3'!G81)/1000</f>
        <v>0</v>
      </c>
      <c r="AU18">
        <f>('Imp-China|Chine -Exp1'!H81+'Imp-China|Chine -Exp 2'!H81+'Imp-China|Chine -Exp 3'!H81)/1000</f>
        <v>0</v>
      </c>
      <c r="AV18">
        <f>('Imp-China|Chine -Exp1'!I81+'Imp-China|Chine -Exp 2'!I81+'Imp-China|Chine -Exp 3'!I81)/1000</f>
        <v>0</v>
      </c>
    </row>
    <row r="19" spans="2:48" ht="24.75" x14ac:dyDescent="0.25">
      <c r="B19" s="267">
        <f t="shared" si="2"/>
        <v>0</v>
      </c>
      <c r="C19" s="267">
        <f t="shared" si="2"/>
        <v>0</v>
      </c>
      <c r="D19" s="267" t="str">
        <f t="shared" si="2"/>
        <v>2 - Importer</v>
      </c>
      <c r="E19" s="267">
        <f>E18</f>
        <v>0</v>
      </c>
      <c r="F19" s="268"/>
      <c r="G19" s="268"/>
      <c r="H19" s="268"/>
      <c r="I19" s="267" t="s">
        <v>601</v>
      </c>
      <c r="J19" s="267" t="s">
        <v>608</v>
      </c>
      <c r="K19" s="267" t="s">
        <v>613</v>
      </c>
      <c r="L19" s="267" t="s">
        <v>571</v>
      </c>
      <c r="M19" s="269"/>
      <c r="N19" s="267" t="s">
        <v>614</v>
      </c>
      <c r="O19" s="270" t="s">
        <v>603</v>
      </c>
      <c r="P19" s="271" t="s">
        <v>604</v>
      </c>
      <c r="Q19" s="266" t="s">
        <v>694</v>
      </c>
      <c r="R19">
        <f>'Imp-China|Chine -Exp1'!G76+'Imp-China|Chine -Exp 2'!G76+'Imp-China|Chine -Exp 3'!G76</f>
        <v>0</v>
      </c>
      <c r="S19">
        <f>'Imp-China|Chine -Exp1'!H76+'Imp-China|Chine -Exp 2'!H76+'Imp-China|Chine -Exp 3'!H76</f>
        <v>0</v>
      </c>
      <c r="T19">
        <f>'Imp-China|Chine -Exp1'!I76+'Imp-China|Chine -Exp 2'!I76+'Imp-China|Chine -Exp 3'!I76</f>
        <v>0</v>
      </c>
      <c r="V19">
        <f>('Imp-China|Chine -Exp1'!G77+'Imp-China|Chine -Exp 2'!G77+'Imp-China|Chine -Exp 3'!G77)/1000</f>
        <v>0</v>
      </c>
      <c r="W19">
        <f>('Imp-China|Chine -Exp1'!H77+'Imp-China|Chine -Exp 2'!H77+'Imp-China|Chine -Exp 3'!H77)/1000</f>
        <v>0</v>
      </c>
      <c r="X19">
        <f>('Imp-China|Chine -Exp1'!I77+'Imp-China|Chine -Exp 2'!I77+'Imp-China|Chine -Exp 3'!I77)/1000</f>
        <v>0</v>
      </c>
      <c r="Z19" s="267">
        <f t="shared" si="3"/>
        <v>0</v>
      </c>
      <c r="AA19" s="267">
        <f t="shared" si="3"/>
        <v>0</v>
      </c>
      <c r="AB19" s="267" t="str">
        <f t="shared" si="3"/>
        <v>2 - Importer</v>
      </c>
      <c r="AC19" s="267" t="str">
        <f>AC18</f>
        <v>1 - Distributor</v>
      </c>
      <c r="AD19" s="268"/>
      <c r="AE19" s="268"/>
      <c r="AF19" s="268"/>
      <c r="AG19" s="267" t="s">
        <v>601</v>
      </c>
      <c r="AH19" s="267" t="s">
        <v>608</v>
      </c>
      <c r="AI19" s="267" t="s">
        <v>613</v>
      </c>
      <c r="AJ19" s="267" t="s">
        <v>571</v>
      </c>
      <c r="AK19" s="269"/>
      <c r="AL19" s="267" t="s">
        <v>614</v>
      </c>
      <c r="AM19" s="270" t="s">
        <v>603</v>
      </c>
      <c r="AN19" s="271" t="s">
        <v>604</v>
      </c>
      <c r="AO19" s="266" t="s">
        <v>694</v>
      </c>
      <c r="AP19">
        <f>'Imp-China|Chine -Exp1'!G83+'Imp-China|Chine -Exp 2'!G83+'Imp-China|Chine -Exp 3'!G83</f>
        <v>0</v>
      </c>
      <c r="AQ19">
        <f>'Imp-China|Chine -Exp1'!H83+'Imp-China|Chine -Exp 2'!H83+'Imp-China|Chine -Exp 3'!H83</f>
        <v>0</v>
      </c>
      <c r="AR19">
        <f>'Imp-China|Chine -Exp1'!I83+'Imp-China|Chine -Exp 2'!I83+'Imp-China|Chine -Exp 3'!I83</f>
        <v>0</v>
      </c>
      <c r="AT19">
        <f>('Imp-China|Chine -Exp1'!G84+'Imp-China|Chine -Exp 2'!G84+'Imp-China|Chine -Exp 3'!G84)/1000</f>
        <v>0</v>
      </c>
      <c r="AU19">
        <f>('Imp-China|Chine -Exp1'!H84+'Imp-China|Chine -Exp 2'!H84+'Imp-China|Chine -Exp 3'!H84)/1000</f>
        <v>0</v>
      </c>
      <c r="AV19">
        <f>('Imp-China|Chine -Exp1'!I84+'Imp-China|Chine -Exp 2'!I84+'Imp-China|Chine -Exp 3'!I84)/1000</f>
        <v>0</v>
      </c>
    </row>
    <row r="20" spans="2:48" ht="24.75" x14ac:dyDescent="0.25">
      <c r="B20" s="267">
        <f>B19</f>
        <v>0</v>
      </c>
      <c r="C20" s="260">
        <f>B20</f>
        <v>0</v>
      </c>
      <c r="D20" s="261" t="s">
        <v>599</v>
      </c>
      <c r="E20" s="260">
        <f>E17</f>
        <v>0</v>
      </c>
      <c r="F20" s="262"/>
      <c r="G20" s="262"/>
      <c r="H20" s="262"/>
      <c r="I20" s="260" t="s">
        <v>615</v>
      </c>
      <c r="J20" s="260" t="s">
        <v>609</v>
      </c>
      <c r="K20" s="260" t="s">
        <v>610</v>
      </c>
      <c r="L20" s="260" t="s">
        <v>611</v>
      </c>
      <c r="M20" s="263"/>
      <c r="N20" s="260" t="s">
        <v>612</v>
      </c>
      <c r="O20" s="264" t="s">
        <v>602</v>
      </c>
      <c r="P20" s="265" t="s">
        <v>574</v>
      </c>
      <c r="Q20" s="266" t="s">
        <v>694</v>
      </c>
      <c r="R20">
        <f>'Imp-US|É-U'!G39</f>
        <v>0</v>
      </c>
      <c r="S20">
        <f>'Imp-US|É-U'!H39</f>
        <v>0</v>
      </c>
      <c r="T20">
        <f>'Imp-US|É-U'!I39</f>
        <v>0</v>
      </c>
      <c r="V20">
        <f>'Imp-US|É-U'!G40/1000</f>
        <v>0</v>
      </c>
      <c r="W20">
        <f>'Imp-US|É-U'!H40/1000</f>
        <v>0</v>
      </c>
      <c r="X20">
        <f>'Imp-US|É-U'!I40/1000</f>
        <v>0</v>
      </c>
      <c r="Z20" s="267">
        <f>Z19</f>
        <v>0</v>
      </c>
      <c r="AA20" s="260">
        <f>Z20</f>
        <v>0</v>
      </c>
      <c r="AB20" s="261" t="s">
        <v>599</v>
      </c>
      <c r="AC20" s="260" t="s">
        <v>600</v>
      </c>
      <c r="AD20" s="262"/>
      <c r="AE20" s="262"/>
      <c r="AF20" s="262"/>
      <c r="AG20" s="260" t="s">
        <v>615</v>
      </c>
      <c r="AH20" s="260" t="s">
        <v>609</v>
      </c>
      <c r="AI20" s="260" t="s">
        <v>610</v>
      </c>
      <c r="AJ20" s="260" t="s">
        <v>611</v>
      </c>
      <c r="AK20" s="263"/>
      <c r="AL20" s="260" t="s">
        <v>612</v>
      </c>
      <c r="AM20" s="264" t="s">
        <v>602</v>
      </c>
      <c r="AN20" s="265" t="s">
        <v>574</v>
      </c>
      <c r="AO20" s="266" t="s">
        <v>694</v>
      </c>
      <c r="AP20">
        <f>'Imp-US|É-U'!G43</f>
        <v>0</v>
      </c>
      <c r="AQ20">
        <f>'Imp-US|É-U'!H43</f>
        <v>0</v>
      </c>
      <c r="AR20">
        <f>'Imp-US|É-U'!I43</f>
        <v>0</v>
      </c>
      <c r="AT20">
        <f>'Imp-US|É-U'!G44/1000</f>
        <v>0</v>
      </c>
      <c r="AU20">
        <f>'Imp-US|É-U'!H44/1000</f>
        <v>0</v>
      </c>
      <c r="AV20">
        <f>'Imp-US|É-U'!I44/1000</f>
        <v>0</v>
      </c>
    </row>
    <row r="21" spans="2:48" ht="36.75" x14ac:dyDescent="0.25">
      <c r="B21" s="267">
        <f t="shared" ref="B21:E25" si="4">B20</f>
        <v>0</v>
      </c>
      <c r="C21" s="267">
        <f t="shared" si="4"/>
        <v>0</v>
      </c>
      <c r="D21" s="267" t="str">
        <f t="shared" si="4"/>
        <v>2 - Importer</v>
      </c>
      <c r="E21" s="267">
        <f t="shared" si="4"/>
        <v>0</v>
      </c>
      <c r="F21" s="268"/>
      <c r="G21" s="268"/>
      <c r="H21" s="268"/>
      <c r="I21" s="267" t="s">
        <v>615</v>
      </c>
      <c r="J21" s="267" t="s">
        <v>609</v>
      </c>
      <c r="K21" s="267" t="s">
        <v>610</v>
      </c>
      <c r="L21" s="267" t="s">
        <v>611</v>
      </c>
      <c r="M21" s="269"/>
      <c r="N21" s="267" t="s">
        <v>612</v>
      </c>
      <c r="O21" s="270" t="s">
        <v>603</v>
      </c>
      <c r="P21" s="271" t="s">
        <v>600</v>
      </c>
      <c r="Q21" s="266" t="s">
        <v>694</v>
      </c>
      <c r="R21">
        <f>'Imp-US|É-U'!G73</f>
        <v>0</v>
      </c>
      <c r="S21">
        <f>'Imp-US|É-U'!H73</f>
        <v>0</v>
      </c>
      <c r="T21">
        <f>'Imp-US|É-U'!I73</f>
        <v>0</v>
      </c>
      <c r="V21">
        <f>'Imp-US|É-U'!G74/1000</f>
        <v>0</v>
      </c>
      <c r="W21">
        <f>'Imp-US|É-U'!H74/1000</f>
        <v>0</v>
      </c>
      <c r="X21">
        <f>'Imp-US|É-U'!I74/1000</f>
        <v>0</v>
      </c>
      <c r="Z21" s="267">
        <f t="shared" ref="Z21:AC25" si="5">Z20</f>
        <v>0</v>
      </c>
      <c r="AA21" s="267">
        <f t="shared" si="5"/>
        <v>0</v>
      </c>
      <c r="AB21" s="267" t="str">
        <f t="shared" si="5"/>
        <v>2 - Importer</v>
      </c>
      <c r="AC21" s="267" t="str">
        <f t="shared" si="5"/>
        <v>1 - Distributor</v>
      </c>
      <c r="AD21" s="268"/>
      <c r="AE21" s="268"/>
      <c r="AF21" s="268"/>
      <c r="AG21" s="267" t="s">
        <v>615</v>
      </c>
      <c r="AH21" s="267" t="s">
        <v>609</v>
      </c>
      <c r="AI21" s="267" t="s">
        <v>610</v>
      </c>
      <c r="AJ21" s="267" t="s">
        <v>611</v>
      </c>
      <c r="AK21" s="269"/>
      <c r="AL21" s="267" t="s">
        <v>612</v>
      </c>
      <c r="AM21" s="270" t="s">
        <v>603</v>
      </c>
      <c r="AN21" s="271" t="s">
        <v>600</v>
      </c>
      <c r="AO21" s="266" t="s">
        <v>694</v>
      </c>
      <c r="AP21">
        <f>'Imp-US|É-U'!G80</f>
        <v>0</v>
      </c>
      <c r="AQ21">
        <f>'Imp-US|É-U'!H80</f>
        <v>0</v>
      </c>
      <c r="AR21">
        <f>'Imp-US|É-U'!I80</f>
        <v>0</v>
      </c>
      <c r="AT21">
        <f>'Imp-US|É-U'!G81/1000</f>
        <v>0</v>
      </c>
      <c r="AU21">
        <f>'Imp-US|É-U'!H81/1000</f>
        <v>0</v>
      </c>
      <c r="AV21">
        <f>'Imp-US|É-U'!I81/1000</f>
        <v>0</v>
      </c>
    </row>
    <row r="22" spans="2:48" ht="24.75" x14ac:dyDescent="0.25">
      <c r="B22" s="267">
        <f t="shared" si="4"/>
        <v>0</v>
      </c>
      <c r="C22" s="267">
        <f t="shared" si="4"/>
        <v>0</v>
      </c>
      <c r="D22" s="267" t="str">
        <f>D21</f>
        <v>2 - Importer</v>
      </c>
      <c r="E22" s="267">
        <f>E21</f>
        <v>0</v>
      </c>
      <c r="F22" s="268"/>
      <c r="G22" s="268"/>
      <c r="H22" s="268"/>
      <c r="I22" s="267" t="s">
        <v>615</v>
      </c>
      <c r="J22" s="267" t="s">
        <v>609</v>
      </c>
      <c r="K22" s="267" t="s">
        <v>610</v>
      </c>
      <c r="L22" s="267" t="s">
        <v>611</v>
      </c>
      <c r="M22" s="269"/>
      <c r="N22" s="267" t="s">
        <v>612</v>
      </c>
      <c r="O22" s="270" t="s">
        <v>603</v>
      </c>
      <c r="P22" s="271" t="s">
        <v>604</v>
      </c>
      <c r="Q22" s="266" t="s">
        <v>694</v>
      </c>
      <c r="R22">
        <f>'Imp-US|É-U'!G76</f>
        <v>0</v>
      </c>
      <c r="S22">
        <f>'Imp-US|É-U'!H76</f>
        <v>0</v>
      </c>
      <c r="T22">
        <f>'Imp-US|É-U'!I76</f>
        <v>0</v>
      </c>
      <c r="V22">
        <f>'Imp-US|É-U'!G77/1000</f>
        <v>0</v>
      </c>
      <c r="W22">
        <f>'Imp-US|É-U'!H77/1000</f>
        <v>0</v>
      </c>
      <c r="X22">
        <f>'Imp-US|É-U'!I77/1000</f>
        <v>0</v>
      </c>
      <c r="Z22" s="267">
        <f t="shared" si="5"/>
        <v>0</v>
      </c>
      <c r="AA22" s="267">
        <f t="shared" si="5"/>
        <v>0</v>
      </c>
      <c r="AB22" s="267" t="str">
        <f>AB21</f>
        <v>2 - Importer</v>
      </c>
      <c r="AC22" s="267" t="str">
        <f>AC21</f>
        <v>1 - Distributor</v>
      </c>
      <c r="AD22" s="268"/>
      <c r="AE22" s="268"/>
      <c r="AF22" s="268"/>
      <c r="AG22" s="267" t="s">
        <v>615</v>
      </c>
      <c r="AH22" s="267" t="s">
        <v>609</v>
      </c>
      <c r="AI22" s="267" t="s">
        <v>610</v>
      </c>
      <c r="AJ22" s="267" t="s">
        <v>611</v>
      </c>
      <c r="AK22" s="269"/>
      <c r="AL22" s="267" t="s">
        <v>612</v>
      </c>
      <c r="AM22" s="270" t="s">
        <v>603</v>
      </c>
      <c r="AN22" s="271" t="s">
        <v>604</v>
      </c>
      <c r="AO22" s="266" t="s">
        <v>694</v>
      </c>
      <c r="AP22">
        <f>'Imp-US|É-U'!G83</f>
        <v>0</v>
      </c>
      <c r="AQ22">
        <f>'Imp-US|É-U'!H83</f>
        <v>0</v>
      </c>
      <c r="AR22">
        <f>'Imp-US|É-U'!I83</f>
        <v>0</v>
      </c>
      <c r="AT22">
        <f>'Imp-US|É-U'!G84/1000</f>
        <v>0</v>
      </c>
      <c r="AU22">
        <f>'Imp-US|É-U'!H84/1000</f>
        <v>0</v>
      </c>
      <c r="AV22">
        <f>'Imp-US|É-U'!I84/1000</f>
        <v>0</v>
      </c>
    </row>
    <row r="23" spans="2:48" ht="24.75" x14ac:dyDescent="0.25">
      <c r="B23" s="267">
        <f>B22</f>
        <v>0</v>
      </c>
      <c r="C23" s="260">
        <f>B23</f>
        <v>0</v>
      </c>
      <c r="D23" s="261" t="s">
        <v>599</v>
      </c>
      <c r="E23" s="260">
        <f>E17</f>
        <v>0</v>
      </c>
      <c r="F23" s="262"/>
      <c r="G23" s="262"/>
      <c r="H23" s="262"/>
      <c r="I23" s="260" t="s">
        <v>616</v>
      </c>
      <c r="J23" s="260" t="s">
        <v>609</v>
      </c>
      <c r="K23" s="260" t="s">
        <v>610</v>
      </c>
      <c r="L23" s="260" t="s">
        <v>577</v>
      </c>
      <c r="M23" s="263"/>
      <c r="N23" s="260" t="s">
        <v>612</v>
      </c>
      <c r="O23" s="264" t="s">
        <v>602</v>
      </c>
      <c r="P23" s="265" t="s">
        <v>574</v>
      </c>
      <c r="Q23" s="266" t="s">
        <v>694</v>
      </c>
      <c r="R23">
        <f>'Imp-Mex'!G39</f>
        <v>0</v>
      </c>
      <c r="S23">
        <f>'Imp-Mex'!H39</f>
        <v>0</v>
      </c>
      <c r="T23">
        <f>'Imp-Mex'!I39</f>
        <v>0</v>
      </c>
      <c r="V23">
        <f>'Imp-Mex'!G40/1000</f>
        <v>0</v>
      </c>
      <c r="W23">
        <f>'Imp-Mex'!H40/1000</f>
        <v>0</v>
      </c>
      <c r="X23">
        <f>'Imp-Mex'!I40/1000</f>
        <v>0</v>
      </c>
      <c r="Z23" s="267">
        <f>Z22</f>
        <v>0</v>
      </c>
      <c r="AA23" s="260">
        <f>Z23</f>
        <v>0</v>
      </c>
      <c r="AB23" s="261" t="s">
        <v>599</v>
      </c>
      <c r="AC23" s="260" t="s">
        <v>600</v>
      </c>
      <c r="AD23" s="262"/>
      <c r="AE23" s="262"/>
      <c r="AF23" s="262"/>
      <c r="AG23" s="260" t="s">
        <v>616</v>
      </c>
      <c r="AH23" s="260" t="s">
        <v>609</v>
      </c>
      <c r="AI23" s="260" t="s">
        <v>610</v>
      </c>
      <c r="AJ23" s="260" t="s">
        <v>577</v>
      </c>
      <c r="AK23" s="263"/>
      <c r="AL23" s="260" t="s">
        <v>612</v>
      </c>
      <c r="AM23" s="264" t="s">
        <v>602</v>
      </c>
      <c r="AN23" s="265" t="s">
        <v>574</v>
      </c>
      <c r="AO23" s="266" t="s">
        <v>694</v>
      </c>
      <c r="AP23">
        <f>'Imp-Mex'!G43</f>
        <v>0</v>
      </c>
      <c r="AQ23">
        <f>'Imp-Mex'!H43</f>
        <v>0</v>
      </c>
      <c r="AR23">
        <f>'Imp-Mex'!I43</f>
        <v>0</v>
      </c>
      <c r="AT23">
        <f>'Imp-Mex'!G44/1000</f>
        <v>0</v>
      </c>
      <c r="AU23">
        <f>'Imp-Mex'!H44/1000</f>
        <v>0</v>
      </c>
      <c r="AV23">
        <f>'Imp-Mex'!I44/1000</f>
        <v>0</v>
      </c>
    </row>
    <row r="24" spans="2:48" ht="36.75" x14ac:dyDescent="0.25">
      <c r="B24" s="267">
        <f t="shared" ref="B24:B25" si="6">B23</f>
        <v>0</v>
      </c>
      <c r="C24" s="267">
        <f t="shared" si="4"/>
        <v>0</v>
      </c>
      <c r="D24" s="267" t="str">
        <f>D23</f>
        <v>2 - Importer</v>
      </c>
      <c r="E24" s="267">
        <f t="shared" ref="E24" si="7">E23</f>
        <v>0</v>
      </c>
      <c r="F24" s="268"/>
      <c r="G24" s="268"/>
      <c r="H24" s="268"/>
      <c r="I24" s="267" t="s">
        <v>616</v>
      </c>
      <c r="J24" s="267" t="s">
        <v>609</v>
      </c>
      <c r="K24" s="267" t="s">
        <v>610</v>
      </c>
      <c r="L24" s="267" t="s">
        <v>577</v>
      </c>
      <c r="M24" s="269"/>
      <c r="N24" s="267" t="s">
        <v>612</v>
      </c>
      <c r="O24" s="270" t="s">
        <v>603</v>
      </c>
      <c r="P24" s="271" t="s">
        <v>600</v>
      </c>
      <c r="Q24" s="266" t="s">
        <v>694</v>
      </c>
      <c r="R24">
        <f>'Imp-Mex'!G73</f>
        <v>0</v>
      </c>
      <c r="S24">
        <f>'Imp-Mex'!H73</f>
        <v>0</v>
      </c>
      <c r="T24">
        <f>'Imp-Mex'!I73</f>
        <v>0</v>
      </c>
      <c r="V24">
        <f>'Imp-Mex'!G74/1000</f>
        <v>0</v>
      </c>
      <c r="W24">
        <f>'Imp-Mex'!H74/1000</f>
        <v>0</v>
      </c>
      <c r="X24">
        <f>'Imp-Mex'!I74/1000</f>
        <v>0</v>
      </c>
      <c r="Z24" s="267">
        <f t="shared" ref="Z24:Z25" si="8">Z23</f>
        <v>0</v>
      </c>
      <c r="AA24" s="267">
        <f t="shared" si="5"/>
        <v>0</v>
      </c>
      <c r="AB24" s="267" t="str">
        <f>AB23</f>
        <v>2 - Importer</v>
      </c>
      <c r="AC24" s="267" t="str">
        <f t="shared" ref="AC24" si="9">AC23</f>
        <v>1 - Distributor</v>
      </c>
      <c r="AD24" s="268"/>
      <c r="AE24" s="268"/>
      <c r="AF24" s="268"/>
      <c r="AG24" s="267" t="s">
        <v>616</v>
      </c>
      <c r="AH24" s="267" t="s">
        <v>609</v>
      </c>
      <c r="AI24" s="267" t="s">
        <v>610</v>
      </c>
      <c r="AJ24" s="267" t="s">
        <v>577</v>
      </c>
      <c r="AK24" s="269"/>
      <c r="AL24" s="267" t="s">
        <v>612</v>
      </c>
      <c r="AM24" s="270" t="s">
        <v>603</v>
      </c>
      <c r="AN24" s="271" t="s">
        <v>600</v>
      </c>
      <c r="AO24" s="266" t="s">
        <v>694</v>
      </c>
      <c r="AP24">
        <f>'Imp-Mex'!G80</f>
        <v>0</v>
      </c>
      <c r="AQ24">
        <f>'Imp-Mex'!H80</f>
        <v>0</v>
      </c>
      <c r="AR24">
        <f>'Imp-Mex'!I80</f>
        <v>0</v>
      </c>
      <c r="AT24">
        <f>'Imp-Mex'!G81/1000</f>
        <v>0</v>
      </c>
      <c r="AU24">
        <f>'Imp-Mex'!H81/1000</f>
        <v>0</v>
      </c>
      <c r="AV24">
        <f>'Imp-Mex'!I81/1000</f>
        <v>0</v>
      </c>
    </row>
    <row r="25" spans="2:48" ht="24.75" x14ac:dyDescent="0.25">
      <c r="B25" s="267">
        <f t="shared" si="6"/>
        <v>0</v>
      </c>
      <c r="C25" s="267">
        <f t="shared" si="4"/>
        <v>0</v>
      </c>
      <c r="D25" s="267" t="str">
        <f t="shared" si="4"/>
        <v>2 - Importer</v>
      </c>
      <c r="E25" s="267">
        <f>E24</f>
        <v>0</v>
      </c>
      <c r="F25" s="268"/>
      <c r="G25" s="268"/>
      <c r="H25" s="268"/>
      <c r="I25" s="267" t="s">
        <v>616</v>
      </c>
      <c r="J25" s="267" t="s">
        <v>609</v>
      </c>
      <c r="K25" s="267" t="s">
        <v>610</v>
      </c>
      <c r="L25" s="267" t="s">
        <v>577</v>
      </c>
      <c r="M25" s="269"/>
      <c r="N25" s="267" t="s">
        <v>612</v>
      </c>
      <c r="O25" s="270" t="s">
        <v>603</v>
      </c>
      <c r="P25" s="271" t="s">
        <v>604</v>
      </c>
      <c r="Q25" s="266" t="s">
        <v>694</v>
      </c>
      <c r="R25">
        <f>'Imp-Mex'!G76</f>
        <v>0</v>
      </c>
      <c r="S25">
        <f>'Imp-Mex'!H76</f>
        <v>0</v>
      </c>
      <c r="T25">
        <f>'Imp-Mex'!I76</f>
        <v>0</v>
      </c>
      <c r="V25">
        <f>'Imp-Mex'!G77/1000</f>
        <v>0</v>
      </c>
      <c r="W25">
        <f>'Imp-Mex'!H77/1000</f>
        <v>0</v>
      </c>
      <c r="X25">
        <f>'Imp-Mex'!I77/1000</f>
        <v>0</v>
      </c>
      <c r="Z25" s="267">
        <f t="shared" si="8"/>
        <v>0</v>
      </c>
      <c r="AA25" s="267">
        <f t="shared" si="5"/>
        <v>0</v>
      </c>
      <c r="AB25" s="267" t="str">
        <f t="shared" si="5"/>
        <v>2 - Importer</v>
      </c>
      <c r="AC25" s="267" t="str">
        <f>AC24</f>
        <v>1 - Distributor</v>
      </c>
      <c r="AD25" s="268"/>
      <c r="AE25" s="268"/>
      <c r="AF25" s="268"/>
      <c r="AG25" s="267" t="s">
        <v>616</v>
      </c>
      <c r="AH25" s="267" t="s">
        <v>609</v>
      </c>
      <c r="AI25" s="267" t="s">
        <v>610</v>
      </c>
      <c r="AJ25" s="267" t="s">
        <v>577</v>
      </c>
      <c r="AK25" s="269"/>
      <c r="AL25" s="267" t="s">
        <v>612</v>
      </c>
      <c r="AM25" s="270" t="s">
        <v>603</v>
      </c>
      <c r="AN25" s="271" t="s">
        <v>604</v>
      </c>
      <c r="AO25" s="266" t="s">
        <v>694</v>
      </c>
      <c r="AP25">
        <f>'Imp-Mex'!G83</f>
        <v>0</v>
      </c>
      <c r="AQ25">
        <f>'Imp-Mex'!H83</f>
        <v>0</v>
      </c>
      <c r="AR25">
        <f>'Imp-Mex'!I83</f>
        <v>0</v>
      </c>
      <c r="AT25">
        <f>'Imp-Mex'!G84/1000</f>
        <v>0</v>
      </c>
      <c r="AU25">
        <f>'Imp-Mex'!H84/1000</f>
        <v>0</v>
      </c>
      <c r="AV25">
        <f>'Imp-Mex'!I84/1000</f>
        <v>0</v>
      </c>
    </row>
    <row r="26" spans="2:48" s="343" customFormat="1" ht="24.75" x14ac:dyDescent="0.25">
      <c r="B26" s="260">
        <f>B25</f>
        <v>0</v>
      </c>
      <c r="C26" s="260">
        <f>C25</f>
        <v>0</v>
      </c>
      <c r="D26" s="260" t="s">
        <v>599</v>
      </c>
      <c r="E26" s="260">
        <f>E17</f>
        <v>0</v>
      </c>
      <c r="F26" s="262"/>
      <c r="G26" s="262"/>
      <c r="H26" s="262"/>
      <c r="I26" s="260" t="s">
        <v>605</v>
      </c>
      <c r="J26" s="260" t="s">
        <v>609</v>
      </c>
      <c r="K26" s="260" t="s">
        <v>610</v>
      </c>
      <c r="L26" s="341" t="s">
        <v>578</v>
      </c>
      <c r="M26" s="342" t="str">
        <f>$G$9</f>
        <v>-</v>
      </c>
      <c r="N26" s="260" t="s">
        <v>612</v>
      </c>
      <c r="O26" s="264" t="s">
        <v>602</v>
      </c>
      <c r="P26" s="260" t="s">
        <v>574</v>
      </c>
      <c r="Q26" s="266" t="s">
        <v>694</v>
      </c>
      <c r="R26" s="343">
        <f>'Imp-Other|Autre'!G39</f>
        <v>0</v>
      </c>
      <c r="S26" s="343">
        <f>'Imp-Other|Autre'!H39</f>
        <v>0</v>
      </c>
      <c r="T26" s="343">
        <f>'Imp-Other|Autre'!I39</f>
        <v>0</v>
      </c>
      <c r="V26" s="343">
        <f>'Imp-Other|Autre'!G40/1000</f>
        <v>0</v>
      </c>
      <c r="W26" s="343">
        <f>'Imp-Other|Autre'!H40/1000</f>
        <v>0</v>
      </c>
      <c r="X26" s="343">
        <f>'Imp-Other|Autre'!I40/1000</f>
        <v>0</v>
      </c>
      <c r="Z26" s="260">
        <f>Z25</f>
        <v>0</v>
      </c>
      <c r="AA26" s="260">
        <f>AA25</f>
        <v>0</v>
      </c>
      <c r="AB26" s="260" t="s">
        <v>599</v>
      </c>
      <c r="AC26" s="260" t="s">
        <v>600</v>
      </c>
      <c r="AD26" s="262"/>
      <c r="AE26" s="262"/>
      <c r="AF26" s="262"/>
      <c r="AG26" s="260" t="s">
        <v>605</v>
      </c>
      <c r="AH26" s="260" t="s">
        <v>609</v>
      </c>
      <c r="AI26" s="260" t="s">
        <v>610</v>
      </c>
      <c r="AJ26" s="341" t="s">
        <v>578</v>
      </c>
      <c r="AK26" s="342" t="str">
        <f>$AB$9</f>
        <v>-</v>
      </c>
      <c r="AL26" s="260" t="s">
        <v>612</v>
      </c>
      <c r="AM26" s="264" t="s">
        <v>602</v>
      </c>
      <c r="AN26" s="260" t="s">
        <v>574</v>
      </c>
      <c r="AO26" s="266" t="s">
        <v>694</v>
      </c>
      <c r="AP26" s="343">
        <f>'Imp-Other|Autre'!G43</f>
        <v>0</v>
      </c>
      <c r="AQ26" s="343">
        <f>'Imp-Other|Autre'!H43</f>
        <v>0</v>
      </c>
      <c r="AR26" s="343">
        <f>'Imp-Other|Autre'!I43</f>
        <v>0</v>
      </c>
      <c r="AT26" s="343">
        <f>'Imp-Other|Autre'!G44/1000</f>
        <v>0</v>
      </c>
      <c r="AU26" s="343">
        <f>'Imp-Other|Autre'!H44/1000</f>
        <v>0</v>
      </c>
      <c r="AV26" s="343">
        <f>'Imp-Other|Autre'!I44/1000</f>
        <v>0</v>
      </c>
    </row>
    <row r="27" spans="2:48" ht="24.75" x14ac:dyDescent="0.25">
      <c r="B27" s="267">
        <f t="shared" ref="B27:C28" si="10">B26</f>
        <v>0</v>
      </c>
      <c r="C27" s="267">
        <f>C26</f>
        <v>0</v>
      </c>
      <c r="D27" s="267" t="str">
        <f t="shared" ref="D27:E28" si="11">D26</f>
        <v>2 - Importer</v>
      </c>
      <c r="E27" s="267">
        <f t="shared" si="11"/>
        <v>0</v>
      </c>
      <c r="F27" s="268"/>
      <c r="G27" s="268"/>
      <c r="H27" s="268"/>
      <c r="I27" s="267" t="s">
        <v>605</v>
      </c>
      <c r="J27" s="267" t="s">
        <v>609</v>
      </c>
      <c r="K27" s="267" t="s">
        <v>610</v>
      </c>
      <c r="L27" s="272" t="s">
        <v>578</v>
      </c>
      <c r="M27" s="333" t="str">
        <f t="shared" ref="M27:M28" si="12">$G$9</f>
        <v>-</v>
      </c>
      <c r="N27" s="267" t="s">
        <v>612</v>
      </c>
      <c r="O27" s="270" t="s">
        <v>603</v>
      </c>
      <c r="P27" s="267" t="s">
        <v>600</v>
      </c>
      <c r="Q27" s="266" t="s">
        <v>694</v>
      </c>
      <c r="R27">
        <f>'Imp-Other|Autre'!G73</f>
        <v>0</v>
      </c>
      <c r="S27">
        <f>'Imp-Other|Autre'!H73</f>
        <v>0</v>
      </c>
      <c r="T27">
        <f>'Imp-Other|Autre'!I73</f>
        <v>0</v>
      </c>
      <c r="V27">
        <f>'Imp-Other|Autre'!G74/1000</f>
        <v>0</v>
      </c>
      <c r="W27">
        <f>'Imp-Other|Autre'!H74/1000</f>
        <v>0</v>
      </c>
      <c r="X27">
        <f>'Imp-Other|Autre'!I74/1000</f>
        <v>0</v>
      </c>
      <c r="Z27" s="267">
        <f t="shared" ref="Z27:AA28" si="13">Z26</f>
        <v>0</v>
      </c>
      <c r="AA27" s="267">
        <f>AA26</f>
        <v>0</v>
      </c>
      <c r="AB27" s="267" t="str">
        <f t="shared" ref="AB27:AC28" si="14">AB26</f>
        <v>2 - Importer</v>
      </c>
      <c r="AC27" s="267" t="str">
        <f t="shared" si="14"/>
        <v>1 - Distributor</v>
      </c>
      <c r="AD27" s="268"/>
      <c r="AE27" s="268"/>
      <c r="AF27" s="268"/>
      <c r="AG27" s="267" t="s">
        <v>605</v>
      </c>
      <c r="AH27" s="267" t="s">
        <v>609</v>
      </c>
      <c r="AI27" s="267" t="s">
        <v>610</v>
      </c>
      <c r="AJ27" s="272" t="s">
        <v>578</v>
      </c>
      <c r="AK27" s="333" t="str">
        <f t="shared" ref="AK27:AK28" si="15">$AB$9</f>
        <v>-</v>
      </c>
      <c r="AL27" s="267" t="s">
        <v>612</v>
      </c>
      <c r="AM27" s="270" t="s">
        <v>603</v>
      </c>
      <c r="AN27" s="267" t="s">
        <v>600</v>
      </c>
      <c r="AO27" s="266" t="s">
        <v>694</v>
      </c>
      <c r="AP27">
        <f>'Imp-Other|Autre'!G80</f>
        <v>0</v>
      </c>
      <c r="AQ27">
        <f>'Imp-Other|Autre'!H80</f>
        <v>0</v>
      </c>
      <c r="AR27">
        <f>'Imp-Other|Autre'!I80</f>
        <v>0</v>
      </c>
      <c r="AT27">
        <f>'Imp-Other|Autre'!G81/1000</f>
        <v>0</v>
      </c>
      <c r="AU27">
        <f>'Imp-Other|Autre'!H81/1000</f>
        <v>0</v>
      </c>
      <c r="AV27">
        <f>'Imp-Other|Autre'!I81/1000</f>
        <v>0</v>
      </c>
    </row>
    <row r="28" spans="2:48" ht="24.75" x14ac:dyDescent="0.25">
      <c r="B28" s="267">
        <f t="shared" si="10"/>
        <v>0</v>
      </c>
      <c r="C28" s="267">
        <f t="shared" si="10"/>
        <v>0</v>
      </c>
      <c r="D28" s="267" t="str">
        <f t="shared" si="11"/>
        <v>2 - Importer</v>
      </c>
      <c r="E28" s="267">
        <f>E27</f>
        <v>0</v>
      </c>
      <c r="F28" s="268"/>
      <c r="G28" s="268"/>
      <c r="H28" s="268"/>
      <c r="I28" s="267" t="s">
        <v>605</v>
      </c>
      <c r="J28" s="267" t="s">
        <v>609</v>
      </c>
      <c r="K28" s="267" t="s">
        <v>610</v>
      </c>
      <c r="L28" s="272" t="s">
        <v>578</v>
      </c>
      <c r="M28" s="333" t="str">
        <f t="shared" si="12"/>
        <v>-</v>
      </c>
      <c r="N28" s="267" t="s">
        <v>612</v>
      </c>
      <c r="O28" s="270" t="s">
        <v>603</v>
      </c>
      <c r="P28" s="267" t="s">
        <v>604</v>
      </c>
      <c r="Q28" s="266" t="s">
        <v>694</v>
      </c>
      <c r="R28">
        <f>'Imp-Other|Autre'!G76</f>
        <v>0</v>
      </c>
      <c r="S28">
        <f>'Imp-Other|Autre'!H76</f>
        <v>0</v>
      </c>
      <c r="T28">
        <f>'Imp-Other|Autre'!I76</f>
        <v>0</v>
      </c>
      <c r="V28">
        <f>'Imp-Other|Autre'!G77/1000</f>
        <v>0</v>
      </c>
      <c r="W28">
        <f>'Imp-Other|Autre'!H77/1000</f>
        <v>0</v>
      </c>
      <c r="X28">
        <f>'Imp-Other|Autre'!I77/1000</f>
        <v>0</v>
      </c>
      <c r="Z28" s="267">
        <f t="shared" si="13"/>
        <v>0</v>
      </c>
      <c r="AA28" s="267">
        <f t="shared" si="13"/>
        <v>0</v>
      </c>
      <c r="AB28" s="267" t="str">
        <f t="shared" si="14"/>
        <v>2 - Importer</v>
      </c>
      <c r="AC28" s="267" t="str">
        <f>AC27</f>
        <v>1 - Distributor</v>
      </c>
      <c r="AD28" s="268"/>
      <c r="AE28" s="268"/>
      <c r="AF28" s="268"/>
      <c r="AG28" s="267" t="s">
        <v>605</v>
      </c>
      <c r="AH28" s="267" t="s">
        <v>609</v>
      </c>
      <c r="AI28" s="267" t="s">
        <v>610</v>
      </c>
      <c r="AJ28" s="272" t="s">
        <v>578</v>
      </c>
      <c r="AK28" s="333" t="str">
        <f t="shared" si="15"/>
        <v>-</v>
      </c>
      <c r="AL28" s="267" t="s">
        <v>612</v>
      </c>
      <c r="AM28" s="270" t="s">
        <v>603</v>
      </c>
      <c r="AN28" s="267" t="s">
        <v>604</v>
      </c>
      <c r="AO28" s="266" t="s">
        <v>694</v>
      </c>
      <c r="AP28">
        <f>'Imp-Other|Autre'!G83</f>
        <v>0</v>
      </c>
      <c r="AQ28">
        <f>'Imp-Other|Autre'!H83</f>
        <v>0</v>
      </c>
      <c r="AR28">
        <f>'Imp-Other|Autre'!I83</f>
        <v>0</v>
      </c>
      <c r="AT28">
        <f>'Imp-Other|Autre'!G84/1000</f>
        <v>0</v>
      </c>
      <c r="AU28">
        <f>'Imp-Other|Autre'!H84/1000</f>
        <v>0</v>
      </c>
      <c r="AV28">
        <f>'Imp-Other|Autre'!I84/1000</f>
        <v>0</v>
      </c>
    </row>
    <row r="30" spans="2:48" hidden="1" x14ac:dyDescent="0.25">
      <c r="B30" t="s">
        <v>645</v>
      </c>
    </row>
    <row r="31" spans="2:48" hidden="1" x14ac:dyDescent="0.25"/>
    <row r="32" spans="2:48" ht="26.25" hidden="1" x14ac:dyDescent="0.25">
      <c r="B32" s="290" t="s">
        <v>606</v>
      </c>
      <c r="C32" s="291" t="s">
        <v>625</v>
      </c>
      <c r="D32" s="291" t="s">
        <v>584</v>
      </c>
      <c r="E32" s="291" t="s">
        <v>585</v>
      </c>
      <c r="F32" s="292" t="s">
        <v>626</v>
      </c>
      <c r="G32" s="292" t="s">
        <v>587</v>
      </c>
      <c r="H32" s="292" t="s">
        <v>588</v>
      </c>
      <c r="I32" s="291" t="s">
        <v>589</v>
      </c>
      <c r="J32" s="291" t="s">
        <v>590</v>
      </c>
      <c r="K32" s="293" t="s">
        <v>591</v>
      </c>
      <c r="L32" s="291" t="s">
        <v>592</v>
      </c>
      <c r="M32" s="291" t="s">
        <v>593</v>
      </c>
      <c r="N32" s="291" t="s">
        <v>594</v>
      </c>
      <c r="O32" s="291" t="s">
        <v>627</v>
      </c>
      <c r="P32" s="291" t="s">
        <v>628</v>
      </c>
      <c r="Q32" s="291" t="s">
        <v>595</v>
      </c>
      <c r="R32" s="294" t="s">
        <v>629</v>
      </c>
      <c r="S32" s="294" t="s">
        <v>630</v>
      </c>
      <c r="T32" s="294" t="s">
        <v>631</v>
      </c>
      <c r="U32" s="294" t="s">
        <v>632</v>
      </c>
      <c r="V32" s="294" t="s">
        <v>633</v>
      </c>
      <c r="W32" s="294" t="s">
        <v>634</v>
      </c>
      <c r="X32" s="294" t="s">
        <v>635</v>
      </c>
      <c r="Y32" s="295" t="s">
        <v>636</v>
      </c>
      <c r="Z32" s="296" t="s">
        <v>637</v>
      </c>
      <c r="AA32" s="296" t="s">
        <v>638</v>
      </c>
      <c r="AB32" s="296" t="s">
        <v>639</v>
      </c>
      <c r="AC32" s="296" t="s">
        <v>640</v>
      </c>
      <c r="AD32" s="296" t="s">
        <v>641</v>
      </c>
      <c r="AE32" s="296" t="s">
        <v>642</v>
      </c>
      <c r="AF32" s="296" t="s">
        <v>643</v>
      </c>
      <c r="AG32" s="296" t="s">
        <v>644</v>
      </c>
    </row>
    <row r="33" spans="2:33" hidden="1" x14ac:dyDescent="0.25">
      <c r="B33" s="278">
        <f>$B$17</f>
        <v>0</v>
      </c>
      <c r="C33" s="278">
        <f>$B$17</f>
        <v>0</v>
      </c>
      <c r="D33" s="279" t="s">
        <v>599</v>
      </c>
      <c r="E33" s="279">
        <f>$E$17</f>
        <v>0</v>
      </c>
      <c r="F33" s="280"/>
      <c r="G33" s="280"/>
      <c r="H33" s="280"/>
      <c r="I33" s="279" t="s">
        <v>601</v>
      </c>
      <c r="J33" s="279" t="s">
        <v>608</v>
      </c>
      <c r="K33" s="279" t="s">
        <v>613</v>
      </c>
      <c r="L33" s="279" t="s">
        <v>571</v>
      </c>
      <c r="M33" s="279" t="s">
        <v>574</v>
      </c>
      <c r="N33" s="279" t="s">
        <v>614</v>
      </c>
      <c r="O33" s="279" t="s">
        <v>646</v>
      </c>
      <c r="P33" s="279" t="s">
        <v>617</v>
      </c>
      <c r="Q33" s="281" t="s">
        <v>602</v>
      </c>
      <c r="R33" s="282">
        <f>'Imp-China|Chine -Exp1'!E150</f>
        <v>0</v>
      </c>
      <c r="S33" s="282">
        <f>'Imp-China|Chine -Exp1'!F150</f>
        <v>0</v>
      </c>
      <c r="T33" s="282">
        <f>'Imp-China|Chine -Exp1'!G150</f>
        <v>0</v>
      </c>
      <c r="U33" s="282">
        <f>'Imp-China|Chine -Exp1'!H150</f>
        <v>0</v>
      </c>
      <c r="V33" s="282">
        <f>'Imp-China|Chine -Exp1'!I150</f>
        <v>0</v>
      </c>
      <c r="W33" s="282">
        <f>'Imp-China|Chine -Exp1'!J150</f>
        <v>0</v>
      </c>
      <c r="X33" s="282">
        <f>'Imp-China|Chine -Exp1'!K150</f>
        <v>0</v>
      </c>
      <c r="Y33" s="282">
        <f>'Imp-China|Chine -Exp1'!L150</f>
        <v>0</v>
      </c>
      <c r="Z33" s="282">
        <f>'Imp-China|Chine -Exp1'!E150</f>
        <v>0</v>
      </c>
      <c r="AA33" s="282">
        <f>'Imp-China|Chine -Exp1'!F150</f>
        <v>0</v>
      </c>
      <c r="AB33" s="282">
        <f>'Imp-China|Chine -Exp1'!G150</f>
        <v>0</v>
      </c>
      <c r="AC33" s="282">
        <f>'Imp-China|Chine -Exp1'!H150</f>
        <v>0</v>
      </c>
      <c r="AD33" s="282">
        <f>'Imp-China|Chine -Exp1'!I150</f>
        <v>0</v>
      </c>
      <c r="AE33" s="282">
        <f>'Imp-China|Chine -Exp1'!J150</f>
        <v>0</v>
      </c>
      <c r="AF33" s="282">
        <f>'Imp-China|Chine -Exp1'!K150</f>
        <v>0</v>
      </c>
      <c r="AG33" s="282">
        <f>'Imp-China|Chine -Exp1'!L150</f>
        <v>0</v>
      </c>
    </row>
    <row r="34" spans="2:33" hidden="1" x14ac:dyDescent="0.25">
      <c r="B34" s="278">
        <f t="shared" ref="B34:C65" si="16">$B$17</f>
        <v>0</v>
      </c>
      <c r="C34" s="278">
        <f t="shared" si="16"/>
        <v>0</v>
      </c>
      <c r="D34" s="283" t="s">
        <v>599</v>
      </c>
      <c r="E34" s="279">
        <f t="shared" ref="E34:E97" si="17">$E$17</f>
        <v>0</v>
      </c>
      <c r="F34" s="284"/>
      <c r="G34" s="284"/>
      <c r="H34" s="284"/>
      <c r="I34" s="283" t="s">
        <v>601</v>
      </c>
      <c r="J34" s="283" t="s">
        <v>608</v>
      </c>
      <c r="K34" s="283" t="s">
        <v>613</v>
      </c>
      <c r="L34" s="283" t="s">
        <v>571</v>
      </c>
      <c r="M34" s="283" t="s">
        <v>574</v>
      </c>
      <c r="N34" s="283" t="s">
        <v>614</v>
      </c>
      <c r="O34" s="283" t="s">
        <v>647</v>
      </c>
      <c r="P34" s="283" t="s">
        <v>618</v>
      </c>
      <c r="Q34" s="285" t="s">
        <v>602</v>
      </c>
      <c r="R34" s="286">
        <f>'Imp-China|Chine -Exp1'!E155</f>
        <v>0</v>
      </c>
      <c r="S34" s="286">
        <f>'Imp-China|Chine -Exp1'!F155</f>
        <v>0</v>
      </c>
      <c r="T34" s="286">
        <f>'Imp-China|Chine -Exp1'!G155</f>
        <v>0</v>
      </c>
      <c r="U34" s="286">
        <f>'Imp-China|Chine -Exp1'!H155</f>
        <v>0</v>
      </c>
      <c r="V34" s="286">
        <f>'Imp-China|Chine -Exp1'!I155</f>
        <v>0</v>
      </c>
      <c r="W34" s="286">
        <f>'Imp-China|Chine -Exp1'!J155</f>
        <v>0</v>
      </c>
      <c r="X34" s="286">
        <f>'Imp-China|Chine -Exp1'!K155</f>
        <v>0</v>
      </c>
      <c r="Y34" s="286">
        <f>'Imp-China|Chine -Exp1'!L155</f>
        <v>0</v>
      </c>
      <c r="Z34" s="286">
        <f>'Imp-China|Chine -Exp1'!E156</f>
        <v>0</v>
      </c>
      <c r="AA34" s="286">
        <f>'Imp-China|Chine -Exp1'!F156</f>
        <v>0</v>
      </c>
      <c r="AB34" s="286">
        <f>'Imp-China|Chine -Exp1'!G156</f>
        <v>0</v>
      </c>
      <c r="AC34" s="286">
        <f>'Imp-China|Chine -Exp1'!H156</f>
        <v>0</v>
      </c>
      <c r="AD34" s="286">
        <f>'Imp-China|Chine -Exp1'!I156</f>
        <v>0</v>
      </c>
      <c r="AE34" s="286">
        <f>'Imp-China|Chine -Exp1'!J156</f>
        <v>0</v>
      </c>
      <c r="AF34" s="286">
        <f>'Imp-China|Chine -Exp1'!K156</f>
        <v>0</v>
      </c>
      <c r="AG34" s="286">
        <f>'Imp-China|Chine -Exp1'!L156</f>
        <v>0</v>
      </c>
    </row>
    <row r="35" spans="2:33" hidden="1" x14ac:dyDescent="0.25">
      <c r="B35" s="278">
        <f t="shared" si="16"/>
        <v>0</v>
      </c>
      <c r="C35" s="278">
        <f t="shared" si="16"/>
        <v>0</v>
      </c>
      <c r="D35" s="287" t="s">
        <v>599</v>
      </c>
      <c r="E35" s="279">
        <f t="shared" si="17"/>
        <v>0</v>
      </c>
      <c r="F35" s="284"/>
      <c r="G35" s="284"/>
      <c r="H35" s="284"/>
      <c r="I35" s="287" t="s">
        <v>601</v>
      </c>
      <c r="J35" s="287" t="s">
        <v>608</v>
      </c>
      <c r="K35" s="287" t="s">
        <v>613</v>
      </c>
      <c r="L35" s="287" t="s">
        <v>571</v>
      </c>
      <c r="M35" s="287" t="s">
        <v>574</v>
      </c>
      <c r="N35" s="287" t="s">
        <v>614</v>
      </c>
      <c r="O35" s="287" t="s">
        <v>648</v>
      </c>
      <c r="P35" s="287" t="s">
        <v>619</v>
      </c>
      <c r="Q35" s="288" t="s">
        <v>602</v>
      </c>
      <c r="R35" s="289">
        <f>'Imp-China|Chine -Exp1'!E160</f>
        <v>0</v>
      </c>
      <c r="S35" s="289">
        <f>'Imp-China|Chine -Exp1'!F160</f>
        <v>0</v>
      </c>
      <c r="T35" s="289">
        <f>'Imp-China|Chine -Exp1'!G160</f>
        <v>0</v>
      </c>
      <c r="U35" s="289">
        <f>'Imp-China|Chine -Exp1'!H160</f>
        <v>0</v>
      </c>
      <c r="V35" s="289">
        <f>'Imp-China|Chine -Exp1'!I160</f>
        <v>0</v>
      </c>
      <c r="W35" s="289">
        <f>'Imp-China|Chine -Exp1'!J160</f>
        <v>0</v>
      </c>
      <c r="X35" s="289">
        <f>'Imp-China|Chine -Exp1'!K160</f>
        <v>0</v>
      </c>
      <c r="Y35" s="289">
        <f>'Imp-China|Chine -Exp1'!L160</f>
        <v>0</v>
      </c>
      <c r="Z35" s="289">
        <f>'Imp-China|Chine -Exp1'!E161</f>
        <v>0</v>
      </c>
      <c r="AA35" s="289">
        <f>'Imp-China|Chine -Exp1'!F161</f>
        <v>0</v>
      </c>
      <c r="AB35" s="289">
        <f>'Imp-China|Chine -Exp1'!G161</f>
        <v>0</v>
      </c>
      <c r="AC35" s="289">
        <f>'Imp-China|Chine -Exp1'!H161</f>
        <v>0</v>
      </c>
      <c r="AD35" s="289">
        <f>'Imp-China|Chine -Exp1'!I161</f>
        <v>0</v>
      </c>
      <c r="AE35" s="289">
        <f>'Imp-China|Chine -Exp1'!J161</f>
        <v>0</v>
      </c>
      <c r="AF35" s="289">
        <f>'Imp-China|Chine -Exp1'!K161</f>
        <v>0</v>
      </c>
      <c r="AG35" s="289">
        <f>'Imp-China|Chine -Exp1'!L161</f>
        <v>0</v>
      </c>
    </row>
    <row r="36" spans="2:33" hidden="1" x14ac:dyDescent="0.25">
      <c r="B36" s="278">
        <f t="shared" si="16"/>
        <v>0</v>
      </c>
      <c r="C36" s="278">
        <f t="shared" si="16"/>
        <v>0</v>
      </c>
      <c r="D36" s="283" t="s">
        <v>599</v>
      </c>
      <c r="E36" s="279">
        <f t="shared" si="17"/>
        <v>0</v>
      </c>
      <c r="F36" s="284"/>
      <c r="G36" s="284"/>
      <c r="H36" s="284"/>
      <c r="I36" s="283" t="s">
        <v>601</v>
      </c>
      <c r="J36" s="283" t="s">
        <v>608</v>
      </c>
      <c r="K36" s="283" t="s">
        <v>613</v>
      </c>
      <c r="L36" s="283" t="s">
        <v>571</v>
      </c>
      <c r="M36" s="283" t="s">
        <v>574</v>
      </c>
      <c r="N36" s="283" t="s">
        <v>614</v>
      </c>
      <c r="O36" s="283" t="s">
        <v>649</v>
      </c>
      <c r="P36" s="283" t="s">
        <v>620</v>
      </c>
      <c r="Q36" s="285" t="s">
        <v>602</v>
      </c>
      <c r="R36" s="286">
        <f>'Imp-China|Chine -Exp1'!E165</f>
        <v>0</v>
      </c>
      <c r="S36" s="286">
        <f>'Imp-China|Chine -Exp1'!F165</f>
        <v>0</v>
      </c>
      <c r="T36" s="286">
        <f>'Imp-China|Chine -Exp1'!G165</f>
        <v>0</v>
      </c>
      <c r="U36" s="286">
        <f>'Imp-China|Chine -Exp1'!H165</f>
        <v>0</v>
      </c>
      <c r="V36" s="286">
        <f>'Imp-China|Chine -Exp1'!I165</f>
        <v>0</v>
      </c>
      <c r="W36" s="286">
        <f>'Imp-China|Chine -Exp1'!J165</f>
        <v>0</v>
      </c>
      <c r="X36" s="286">
        <f>'Imp-China|Chine -Exp1'!K165</f>
        <v>0</v>
      </c>
      <c r="Y36" s="286">
        <f>'Imp-China|Chine -Exp1'!L165</f>
        <v>0</v>
      </c>
      <c r="Z36" s="286">
        <f>'Imp-China|Chine -Exp1'!E166</f>
        <v>0</v>
      </c>
      <c r="AA36" s="286">
        <f>'Imp-China|Chine -Exp1'!F166</f>
        <v>0</v>
      </c>
      <c r="AB36" s="286">
        <f>'Imp-China|Chine -Exp1'!G166</f>
        <v>0</v>
      </c>
      <c r="AC36" s="286">
        <f>'Imp-China|Chine -Exp1'!H166</f>
        <v>0</v>
      </c>
      <c r="AD36" s="286">
        <f>'Imp-China|Chine -Exp1'!I166</f>
        <v>0</v>
      </c>
      <c r="AE36" s="286">
        <f>'Imp-China|Chine -Exp1'!J166</f>
        <v>0</v>
      </c>
      <c r="AF36" s="286">
        <f>'Imp-China|Chine -Exp1'!K166</f>
        <v>0</v>
      </c>
      <c r="AG36" s="286">
        <f>'Imp-China|Chine -Exp1'!L166</f>
        <v>0</v>
      </c>
    </row>
    <row r="37" spans="2:33" hidden="1" x14ac:dyDescent="0.25">
      <c r="B37" s="278">
        <f t="shared" si="16"/>
        <v>0</v>
      </c>
      <c r="C37" s="278">
        <f t="shared" si="16"/>
        <v>0</v>
      </c>
      <c r="D37" s="287" t="s">
        <v>599</v>
      </c>
      <c r="E37" s="279">
        <f t="shared" si="17"/>
        <v>0</v>
      </c>
      <c r="F37" s="284"/>
      <c r="G37" s="284"/>
      <c r="H37" s="284"/>
      <c r="I37" s="287" t="s">
        <v>601</v>
      </c>
      <c r="J37" s="287" t="s">
        <v>608</v>
      </c>
      <c r="K37" s="287" t="s">
        <v>613</v>
      </c>
      <c r="L37" s="287" t="s">
        <v>571</v>
      </c>
      <c r="M37" s="287" t="s">
        <v>574</v>
      </c>
      <c r="N37" s="287" t="s">
        <v>614</v>
      </c>
      <c r="O37" s="287" t="s">
        <v>650</v>
      </c>
      <c r="P37" s="287" t="s">
        <v>621</v>
      </c>
      <c r="Q37" s="288" t="s">
        <v>602</v>
      </c>
      <c r="R37" s="289">
        <f>'Imp-China|Chine -Exp1'!E170</f>
        <v>0</v>
      </c>
      <c r="S37" s="289">
        <f>'Imp-China|Chine -Exp1'!F170</f>
        <v>0</v>
      </c>
      <c r="T37" s="289">
        <f>'Imp-China|Chine -Exp1'!G170</f>
        <v>0</v>
      </c>
      <c r="U37" s="289">
        <f>'Imp-China|Chine -Exp1'!H170</f>
        <v>0</v>
      </c>
      <c r="V37" s="289">
        <f>'Imp-China|Chine -Exp1'!I170</f>
        <v>0</v>
      </c>
      <c r="W37" s="289">
        <f>'Imp-China|Chine -Exp1'!J170</f>
        <v>0</v>
      </c>
      <c r="X37" s="289">
        <f>'Imp-China|Chine -Exp1'!K170</f>
        <v>0</v>
      </c>
      <c r="Y37" s="289">
        <f>'Imp-China|Chine -Exp1'!L170</f>
        <v>0</v>
      </c>
      <c r="Z37" s="289">
        <f>'Imp-China|Chine -Exp1'!E171</f>
        <v>0</v>
      </c>
      <c r="AA37" s="289">
        <f>'Imp-China|Chine -Exp1'!F171</f>
        <v>0</v>
      </c>
      <c r="AB37" s="289">
        <f>'Imp-China|Chine -Exp1'!G171</f>
        <v>0</v>
      </c>
      <c r="AC37" s="289">
        <f>'Imp-China|Chine -Exp1'!H171</f>
        <v>0</v>
      </c>
      <c r="AD37" s="289">
        <f>'Imp-China|Chine -Exp1'!I171</f>
        <v>0</v>
      </c>
      <c r="AE37" s="289">
        <f>'Imp-China|Chine -Exp1'!J171</f>
        <v>0</v>
      </c>
      <c r="AF37" s="289">
        <f>'Imp-China|Chine -Exp1'!K171</f>
        <v>0</v>
      </c>
      <c r="AG37" s="289">
        <f>'Imp-China|Chine -Exp1'!L171</f>
        <v>0</v>
      </c>
    </row>
    <row r="38" spans="2:33" hidden="1" x14ac:dyDescent="0.25">
      <c r="B38" s="278">
        <f t="shared" si="16"/>
        <v>0</v>
      </c>
      <c r="C38" s="278">
        <f t="shared" si="16"/>
        <v>0</v>
      </c>
      <c r="D38" s="283" t="s">
        <v>599</v>
      </c>
      <c r="E38" s="279">
        <f t="shared" si="17"/>
        <v>0</v>
      </c>
      <c r="F38" s="284"/>
      <c r="G38" s="284"/>
      <c r="H38" s="284"/>
      <c r="I38" s="283" t="s">
        <v>601</v>
      </c>
      <c r="J38" s="283" t="s">
        <v>608</v>
      </c>
      <c r="K38" s="283" t="s">
        <v>613</v>
      </c>
      <c r="L38" s="283" t="s">
        <v>571</v>
      </c>
      <c r="M38" s="283" t="s">
        <v>574</v>
      </c>
      <c r="N38" s="283" t="s">
        <v>614</v>
      </c>
      <c r="O38" s="283" t="s">
        <v>651</v>
      </c>
      <c r="P38" s="283" t="s">
        <v>622</v>
      </c>
      <c r="Q38" s="285" t="s">
        <v>602</v>
      </c>
      <c r="R38" s="286">
        <f>'Imp-China|Chine -Exp1'!E175</f>
        <v>0</v>
      </c>
      <c r="S38" s="286">
        <f>'Imp-China|Chine -Exp1'!F175</f>
        <v>0</v>
      </c>
      <c r="T38" s="286">
        <f>'Imp-China|Chine -Exp1'!G175</f>
        <v>0</v>
      </c>
      <c r="U38" s="286">
        <f>'Imp-China|Chine -Exp1'!H175</f>
        <v>0</v>
      </c>
      <c r="V38" s="286">
        <f>'Imp-China|Chine -Exp1'!I175</f>
        <v>0</v>
      </c>
      <c r="W38" s="286">
        <f>'Imp-China|Chine -Exp1'!J175</f>
        <v>0</v>
      </c>
      <c r="X38" s="286">
        <f>'Imp-China|Chine -Exp1'!K175</f>
        <v>0</v>
      </c>
      <c r="Y38" s="286">
        <f>'Imp-China|Chine -Exp1'!L175</f>
        <v>0</v>
      </c>
      <c r="Z38" s="286">
        <f>'Imp-China|Chine -Exp1'!E176</f>
        <v>0</v>
      </c>
      <c r="AA38" s="286">
        <f>'Imp-China|Chine -Exp1'!F176</f>
        <v>0</v>
      </c>
      <c r="AB38" s="286">
        <f>'Imp-China|Chine -Exp1'!G176</f>
        <v>0</v>
      </c>
      <c r="AC38" s="286">
        <f>'Imp-China|Chine -Exp1'!H176</f>
        <v>0</v>
      </c>
      <c r="AD38" s="286">
        <f>'Imp-China|Chine -Exp1'!I176</f>
        <v>0</v>
      </c>
      <c r="AE38" s="286">
        <f>'Imp-China|Chine -Exp1'!J176</f>
        <v>0</v>
      </c>
      <c r="AF38" s="286">
        <f>'Imp-China|Chine -Exp1'!K176</f>
        <v>0</v>
      </c>
      <c r="AG38" s="286">
        <f>'Imp-China|Chine -Exp1'!L176</f>
        <v>0</v>
      </c>
    </row>
    <row r="39" spans="2:33" hidden="1" x14ac:dyDescent="0.25">
      <c r="B39" s="278">
        <f t="shared" si="16"/>
        <v>0</v>
      </c>
      <c r="C39" s="278">
        <f t="shared" si="16"/>
        <v>0</v>
      </c>
      <c r="D39" s="287" t="s">
        <v>599</v>
      </c>
      <c r="E39" s="279">
        <f t="shared" si="17"/>
        <v>0</v>
      </c>
      <c r="F39" s="284"/>
      <c r="G39" s="284"/>
      <c r="H39" s="284"/>
      <c r="I39" s="287" t="s">
        <v>601</v>
      </c>
      <c r="J39" s="287" t="s">
        <v>608</v>
      </c>
      <c r="K39" s="287" t="s">
        <v>613</v>
      </c>
      <c r="L39" s="287" t="s">
        <v>571</v>
      </c>
      <c r="M39" s="287" t="s">
        <v>574</v>
      </c>
      <c r="N39" s="287" t="s">
        <v>614</v>
      </c>
      <c r="O39" s="287" t="s">
        <v>646</v>
      </c>
      <c r="P39" s="287" t="s">
        <v>617</v>
      </c>
      <c r="Q39" s="288" t="s">
        <v>603</v>
      </c>
      <c r="R39" s="289">
        <f>'Imp-China|Chine -Exp1'!E206</f>
        <v>0</v>
      </c>
      <c r="S39" s="289">
        <f>'Imp-China|Chine -Exp1'!F206</f>
        <v>0</v>
      </c>
      <c r="T39" s="289">
        <f>'Imp-China|Chine -Exp1'!G206</f>
        <v>0</v>
      </c>
      <c r="U39" s="289">
        <f>'Imp-China|Chine -Exp1'!H206</f>
        <v>0</v>
      </c>
      <c r="V39" s="289">
        <f>'Imp-China|Chine -Exp1'!I206</f>
        <v>0</v>
      </c>
      <c r="W39" s="289">
        <f>'Imp-China|Chine -Exp1'!J206</f>
        <v>0</v>
      </c>
      <c r="X39" s="289">
        <f>'Imp-China|Chine -Exp1'!K206</f>
        <v>0</v>
      </c>
      <c r="Y39" s="289">
        <f>'Imp-China|Chine -Exp1'!L206</f>
        <v>0</v>
      </c>
      <c r="Z39" s="289">
        <f>'Imp-China|Chine -Exp1'!E207</f>
        <v>0</v>
      </c>
      <c r="AA39" s="289">
        <f>'Imp-China|Chine -Exp1'!F207</f>
        <v>0</v>
      </c>
      <c r="AB39" s="289">
        <f>'Imp-China|Chine -Exp1'!G207</f>
        <v>0</v>
      </c>
      <c r="AC39" s="289">
        <f>'Imp-China|Chine -Exp1'!H207</f>
        <v>0</v>
      </c>
      <c r="AD39" s="289">
        <f>'Imp-China|Chine -Exp1'!I207</f>
        <v>0</v>
      </c>
      <c r="AE39" s="289">
        <f>'Imp-China|Chine -Exp1'!J207</f>
        <v>0</v>
      </c>
      <c r="AF39" s="289">
        <f>'Imp-China|Chine -Exp1'!K207</f>
        <v>0</v>
      </c>
      <c r="AG39" s="289">
        <f>'Imp-China|Chine -Exp1'!L207</f>
        <v>0</v>
      </c>
    </row>
    <row r="40" spans="2:33" hidden="1" x14ac:dyDescent="0.25">
      <c r="B40" s="278">
        <f t="shared" si="16"/>
        <v>0</v>
      </c>
      <c r="C40" s="278">
        <f t="shared" si="16"/>
        <v>0</v>
      </c>
      <c r="D40" s="283" t="s">
        <v>599</v>
      </c>
      <c r="E40" s="279">
        <f t="shared" si="17"/>
        <v>0</v>
      </c>
      <c r="F40" s="284"/>
      <c r="G40" s="284"/>
      <c r="H40" s="284"/>
      <c r="I40" s="283" t="s">
        <v>601</v>
      </c>
      <c r="J40" s="283" t="s">
        <v>608</v>
      </c>
      <c r="K40" s="283" t="s">
        <v>613</v>
      </c>
      <c r="L40" s="283" t="s">
        <v>571</v>
      </c>
      <c r="M40" s="283" t="s">
        <v>574</v>
      </c>
      <c r="N40" s="283" t="s">
        <v>614</v>
      </c>
      <c r="O40" s="283" t="s">
        <v>647</v>
      </c>
      <c r="P40" s="283" t="s">
        <v>618</v>
      </c>
      <c r="Q40" s="285" t="s">
        <v>603</v>
      </c>
      <c r="R40" s="286">
        <f>'Imp-China|Chine -Exp1'!E211</f>
        <v>0</v>
      </c>
      <c r="S40" s="286">
        <f>'Imp-China|Chine -Exp1'!F211</f>
        <v>0</v>
      </c>
      <c r="T40" s="286">
        <f>'Imp-China|Chine -Exp1'!G211</f>
        <v>0</v>
      </c>
      <c r="U40" s="286">
        <f>'Imp-China|Chine -Exp1'!H211</f>
        <v>0</v>
      </c>
      <c r="V40" s="286">
        <f>'Imp-China|Chine -Exp1'!I211</f>
        <v>0</v>
      </c>
      <c r="W40" s="286">
        <f>'Imp-China|Chine -Exp1'!J211</f>
        <v>0</v>
      </c>
      <c r="X40" s="286">
        <f>'Imp-China|Chine -Exp1'!K211</f>
        <v>0</v>
      </c>
      <c r="Y40" s="286">
        <f>'Imp-China|Chine -Exp1'!L211</f>
        <v>0</v>
      </c>
      <c r="Z40" s="286">
        <f>'Imp-China|Chine -Exp1'!E212</f>
        <v>0</v>
      </c>
      <c r="AA40" s="286">
        <f>'Imp-China|Chine -Exp1'!F212</f>
        <v>0</v>
      </c>
      <c r="AB40" s="286">
        <f>'Imp-China|Chine -Exp1'!G212</f>
        <v>0</v>
      </c>
      <c r="AC40" s="286">
        <f>'Imp-China|Chine -Exp1'!H212</f>
        <v>0</v>
      </c>
      <c r="AD40" s="286">
        <f>'Imp-China|Chine -Exp1'!I212</f>
        <v>0</v>
      </c>
      <c r="AE40" s="286">
        <f>'Imp-China|Chine -Exp1'!J212</f>
        <v>0</v>
      </c>
      <c r="AF40" s="286">
        <f>'Imp-China|Chine -Exp1'!K212</f>
        <v>0</v>
      </c>
      <c r="AG40" s="286">
        <f>'Imp-China|Chine -Exp1'!L212</f>
        <v>0</v>
      </c>
    </row>
    <row r="41" spans="2:33" hidden="1" x14ac:dyDescent="0.25">
      <c r="B41" s="278">
        <f t="shared" si="16"/>
        <v>0</v>
      </c>
      <c r="C41" s="278">
        <f t="shared" si="16"/>
        <v>0</v>
      </c>
      <c r="D41" s="287" t="s">
        <v>599</v>
      </c>
      <c r="E41" s="279">
        <f t="shared" si="17"/>
        <v>0</v>
      </c>
      <c r="F41" s="284"/>
      <c r="G41" s="284"/>
      <c r="H41" s="284"/>
      <c r="I41" s="287" t="s">
        <v>601</v>
      </c>
      <c r="J41" s="287" t="s">
        <v>608</v>
      </c>
      <c r="K41" s="287" t="s">
        <v>613</v>
      </c>
      <c r="L41" s="287" t="s">
        <v>571</v>
      </c>
      <c r="M41" s="287" t="s">
        <v>574</v>
      </c>
      <c r="N41" s="287" t="s">
        <v>614</v>
      </c>
      <c r="O41" s="287" t="s">
        <v>648</v>
      </c>
      <c r="P41" s="287" t="s">
        <v>619</v>
      </c>
      <c r="Q41" s="288" t="s">
        <v>603</v>
      </c>
      <c r="R41" s="289">
        <f>'Imp-China|Chine -Exp1'!E216</f>
        <v>0</v>
      </c>
      <c r="S41" s="289">
        <f>'Imp-China|Chine -Exp1'!F216</f>
        <v>0</v>
      </c>
      <c r="T41" s="289">
        <f>'Imp-China|Chine -Exp1'!G216</f>
        <v>0</v>
      </c>
      <c r="U41" s="289">
        <f>'Imp-China|Chine -Exp1'!H216</f>
        <v>0</v>
      </c>
      <c r="V41" s="289">
        <f>'Imp-China|Chine -Exp1'!I216</f>
        <v>0</v>
      </c>
      <c r="W41" s="289">
        <f>'Imp-China|Chine -Exp1'!J216</f>
        <v>0</v>
      </c>
      <c r="X41" s="289">
        <f>'Imp-China|Chine -Exp1'!K216</f>
        <v>0</v>
      </c>
      <c r="Y41" s="289">
        <f>'Imp-China|Chine -Exp1'!L216</f>
        <v>0</v>
      </c>
      <c r="Z41" s="289">
        <f>'Imp-China|Chine -Exp1'!E217</f>
        <v>0</v>
      </c>
      <c r="AA41" s="289">
        <f>'Imp-China|Chine -Exp1'!F217</f>
        <v>0</v>
      </c>
      <c r="AB41" s="289">
        <f>'Imp-China|Chine -Exp1'!G217</f>
        <v>0</v>
      </c>
      <c r="AC41" s="289">
        <f>'Imp-China|Chine -Exp1'!H217</f>
        <v>0</v>
      </c>
      <c r="AD41" s="289">
        <f>'Imp-China|Chine -Exp1'!I217</f>
        <v>0</v>
      </c>
      <c r="AE41" s="289">
        <f>'Imp-China|Chine -Exp1'!J217</f>
        <v>0</v>
      </c>
      <c r="AF41" s="289">
        <f>'Imp-China|Chine -Exp1'!K217</f>
        <v>0</v>
      </c>
      <c r="AG41" s="289">
        <f>'Imp-China|Chine -Exp1'!L217</f>
        <v>0</v>
      </c>
    </row>
    <row r="42" spans="2:33" hidden="1" x14ac:dyDescent="0.25">
      <c r="B42" s="278">
        <f t="shared" si="16"/>
        <v>0</v>
      </c>
      <c r="C42" s="278">
        <f t="shared" si="16"/>
        <v>0</v>
      </c>
      <c r="D42" s="283" t="s">
        <v>599</v>
      </c>
      <c r="E42" s="279">
        <f t="shared" si="17"/>
        <v>0</v>
      </c>
      <c r="F42" s="284"/>
      <c r="G42" s="284"/>
      <c r="H42" s="284"/>
      <c r="I42" s="283" t="s">
        <v>601</v>
      </c>
      <c r="J42" s="283" t="s">
        <v>608</v>
      </c>
      <c r="K42" s="283" t="s">
        <v>613</v>
      </c>
      <c r="L42" s="283" t="s">
        <v>571</v>
      </c>
      <c r="M42" s="283" t="s">
        <v>574</v>
      </c>
      <c r="N42" s="283" t="s">
        <v>614</v>
      </c>
      <c r="O42" s="283" t="s">
        <v>649</v>
      </c>
      <c r="P42" s="283" t="s">
        <v>620</v>
      </c>
      <c r="Q42" s="285" t="s">
        <v>603</v>
      </c>
      <c r="R42" s="286">
        <f>'Imp-China|Chine -Exp1'!E221</f>
        <v>0</v>
      </c>
      <c r="S42" s="286">
        <f>'Imp-China|Chine -Exp1'!F221</f>
        <v>0</v>
      </c>
      <c r="T42" s="286">
        <f>'Imp-China|Chine -Exp1'!G221</f>
        <v>0</v>
      </c>
      <c r="U42" s="286">
        <f>'Imp-China|Chine -Exp1'!H221</f>
        <v>0</v>
      </c>
      <c r="V42" s="286">
        <f>'Imp-China|Chine -Exp1'!I221</f>
        <v>0</v>
      </c>
      <c r="W42" s="286">
        <f>'Imp-China|Chine -Exp1'!J221</f>
        <v>0</v>
      </c>
      <c r="X42" s="286">
        <f>'Imp-China|Chine -Exp1'!K221</f>
        <v>0</v>
      </c>
      <c r="Y42" s="286">
        <f>'Imp-China|Chine -Exp1'!L221</f>
        <v>0</v>
      </c>
      <c r="Z42" s="286">
        <f>'Imp-China|Chine -Exp1'!E222</f>
        <v>0</v>
      </c>
      <c r="AA42" s="286">
        <f>'Imp-China|Chine -Exp1'!F222</f>
        <v>0</v>
      </c>
      <c r="AB42" s="286">
        <f>'Imp-China|Chine -Exp1'!G222</f>
        <v>0</v>
      </c>
      <c r="AC42" s="286">
        <f>'Imp-China|Chine -Exp1'!H222</f>
        <v>0</v>
      </c>
      <c r="AD42" s="286">
        <f>'Imp-China|Chine -Exp1'!I222</f>
        <v>0</v>
      </c>
      <c r="AE42" s="286">
        <f>'Imp-China|Chine -Exp1'!J222</f>
        <v>0</v>
      </c>
      <c r="AF42" s="286">
        <f>'Imp-China|Chine -Exp1'!K222</f>
        <v>0</v>
      </c>
      <c r="AG42" s="286">
        <f>'Imp-China|Chine -Exp1'!L222</f>
        <v>0</v>
      </c>
    </row>
    <row r="43" spans="2:33" hidden="1" x14ac:dyDescent="0.25">
      <c r="B43" s="278">
        <f t="shared" si="16"/>
        <v>0</v>
      </c>
      <c r="C43" s="278">
        <f t="shared" si="16"/>
        <v>0</v>
      </c>
      <c r="D43" s="287" t="s">
        <v>599</v>
      </c>
      <c r="E43" s="279">
        <f t="shared" si="17"/>
        <v>0</v>
      </c>
      <c r="F43" s="284"/>
      <c r="G43" s="284"/>
      <c r="H43" s="284"/>
      <c r="I43" s="287" t="s">
        <v>601</v>
      </c>
      <c r="J43" s="287" t="s">
        <v>608</v>
      </c>
      <c r="K43" s="287" t="s">
        <v>613</v>
      </c>
      <c r="L43" s="287" t="s">
        <v>571</v>
      </c>
      <c r="M43" s="287" t="s">
        <v>574</v>
      </c>
      <c r="N43" s="287" t="s">
        <v>614</v>
      </c>
      <c r="O43" s="287" t="s">
        <v>650</v>
      </c>
      <c r="P43" s="287" t="s">
        <v>621</v>
      </c>
      <c r="Q43" s="288" t="s">
        <v>603</v>
      </c>
      <c r="R43" s="289">
        <f>'Imp-China|Chine -Exp1'!E226</f>
        <v>0</v>
      </c>
      <c r="S43" s="289">
        <f>'Imp-China|Chine -Exp1'!F226</f>
        <v>0</v>
      </c>
      <c r="T43" s="289">
        <f>'Imp-China|Chine -Exp1'!G226</f>
        <v>0</v>
      </c>
      <c r="U43" s="289">
        <f>'Imp-China|Chine -Exp1'!H226</f>
        <v>0</v>
      </c>
      <c r="V43" s="289">
        <f>'Imp-China|Chine -Exp1'!I226</f>
        <v>0</v>
      </c>
      <c r="W43" s="289">
        <f>'Imp-China|Chine -Exp1'!J226</f>
        <v>0</v>
      </c>
      <c r="X43" s="289">
        <f>'Imp-China|Chine -Exp1'!K226</f>
        <v>0</v>
      </c>
      <c r="Y43" s="289">
        <f>'Imp-China|Chine -Exp1'!L226</f>
        <v>0</v>
      </c>
      <c r="Z43" s="289">
        <f>'Imp-China|Chine -Exp1'!E227</f>
        <v>0</v>
      </c>
      <c r="AA43" s="289">
        <f>'Imp-China|Chine -Exp1'!F227</f>
        <v>0</v>
      </c>
      <c r="AB43" s="289">
        <f>'Imp-China|Chine -Exp1'!G227</f>
        <v>0</v>
      </c>
      <c r="AC43" s="289">
        <f>'Imp-China|Chine -Exp1'!H227</f>
        <v>0</v>
      </c>
      <c r="AD43" s="289">
        <f>'Imp-China|Chine -Exp1'!I227</f>
        <v>0</v>
      </c>
      <c r="AE43" s="289">
        <f>'Imp-China|Chine -Exp1'!J227</f>
        <v>0</v>
      </c>
      <c r="AF43" s="289">
        <f>'Imp-China|Chine -Exp1'!K227</f>
        <v>0</v>
      </c>
      <c r="AG43" s="289">
        <f>'Imp-China|Chine -Exp1'!L227</f>
        <v>0</v>
      </c>
    </row>
    <row r="44" spans="2:33" hidden="1" x14ac:dyDescent="0.25">
      <c r="B44" s="278">
        <f t="shared" si="16"/>
        <v>0</v>
      </c>
      <c r="C44" s="278">
        <f t="shared" si="16"/>
        <v>0</v>
      </c>
      <c r="D44" s="283" t="s">
        <v>599</v>
      </c>
      <c r="E44" s="279">
        <f t="shared" si="17"/>
        <v>0</v>
      </c>
      <c r="F44" s="284"/>
      <c r="G44" s="284"/>
      <c r="H44" s="284"/>
      <c r="I44" s="283" t="s">
        <v>601</v>
      </c>
      <c r="J44" s="283" t="s">
        <v>608</v>
      </c>
      <c r="K44" s="283" t="s">
        <v>613</v>
      </c>
      <c r="L44" s="283" t="s">
        <v>571</v>
      </c>
      <c r="M44" s="283" t="s">
        <v>574</v>
      </c>
      <c r="N44" s="283" t="s">
        <v>614</v>
      </c>
      <c r="O44" s="283" t="s">
        <v>651</v>
      </c>
      <c r="P44" s="283" t="s">
        <v>622</v>
      </c>
      <c r="Q44" s="285" t="s">
        <v>603</v>
      </c>
      <c r="R44" s="286">
        <f>'Imp-China|Chine -Exp1'!E231</f>
        <v>0</v>
      </c>
      <c r="S44" s="286">
        <f>'Imp-China|Chine -Exp1'!F231</f>
        <v>0</v>
      </c>
      <c r="T44" s="286">
        <f>'Imp-China|Chine -Exp1'!G231</f>
        <v>0</v>
      </c>
      <c r="U44" s="286">
        <f>'Imp-China|Chine -Exp1'!H231</f>
        <v>0</v>
      </c>
      <c r="V44" s="286">
        <f>'Imp-China|Chine -Exp1'!I231</f>
        <v>0</v>
      </c>
      <c r="W44" s="286">
        <f>'Imp-China|Chine -Exp1'!J231</f>
        <v>0</v>
      </c>
      <c r="X44" s="286">
        <f>'Imp-China|Chine -Exp1'!K231</f>
        <v>0</v>
      </c>
      <c r="Y44" s="286">
        <f>'Imp-China|Chine -Exp1'!L231</f>
        <v>0</v>
      </c>
      <c r="Z44" s="286">
        <f>'Imp-China|Chine -Exp1'!E232</f>
        <v>0</v>
      </c>
      <c r="AA44" s="286">
        <f>'Imp-China|Chine -Exp1'!F232</f>
        <v>0</v>
      </c>
      <c r="AB44" s="286">
        <f>'Imp-China|Chine -Exp1'!G232</f>
        <v>0</v>
      </c>
      <c r="AC44" s="286">
        <f>'Imp-China|Chine -Exp1'!H232</f>
        <v>0</v>
      </c>
      <c r="AD44" s="286">
        <f>'Imp-China|Chine -Exp1'!I232</f>
        <v>0</v>
      </c>
      <c r="AE44" s="286">
        <f>'Imp-China|Chine -Exp1'!J232</f>
        <v>0</v>
      </c>
      <c r="AF44" s="286">
        <f>'Imp-China|Chine -Exp1'!K232</f>
        <v>0</v>
      </c>
      <c r="AG44" s="286">
        <f>'Imp-China|Chine -Exp1'!L232</f>
        <v>0</v>
      </c>
    </row>
    <row r="45" spans="2:33" hidden="1" x14ac:dyDescent="0.25">
      <c r="B45" s="278">
        <f t="shared" si="16"/>
        <v>0</v>
      </c>
      <c r="C45" s="278">
        <f t="shared" si="16"/>
        <v>0</v>
      </c>
      <c r="D45" s="287" t="s">
        <v>599</v>
      </c>
      <c r="E45" s="279">
        <f t="shared" si="17"/>
        <v>0</v>
      </c>
      <c r="F45" s="284"/>
      <c r="G45" s="284"/>
      <c r="H45" s="284"/>
      <c r="I45" s="287" t="s">
        <v>623</v>
      </c>
      <c r="J45" s="287" t="s">
        <v>608</v>
      </c>
      <c r="K45" s="287" t="s">
        <v>613</v>
      </c>
      <c r="L45" s="287" t="s">
        <v>571</v>
      </c>
      <c r="M45" s="287" t="s">
        <v>574</v>
      </c>
      <c r="N45" s="287" t="s">
        <v>614</v>
      </c>
      <c r="O45" s="287" t="s">
        <v>646</v>
      </c>
      <c r="P45" s="287" t="s">
        <v>617</v>
      </c>
      <c r="Q45" s="288" t="s">
        <v>602</v>
      </c>
      <c r="R45" s="289">
        <f>'Imp-China|Chine -Exp 2'!E150</f>
        <v>0</v>
      </c>
      <c r="S45" s="289">
        <f>'Imp-China|Chine -Exp 2'!F150</f>
        <v>0</v>
      </c>
      <c r="T45" s="289">
        <f>'Imp-China|Chine -Exp 2'!G150</f>
        <v>0</v>
      </c>
      <c r="U45" s="289">
        <f>'Imp-China|Chine -Exp 2'!H150</f>
        <v>0</v>
      </c>
      <c r="V45" s="289">
        <f>'Imp-China|Chine -Exp 2'!I150</f>
        <v>0</v>
      </c>
      <c r="W45" s="289">
        <f>'Imp-China|Chine -Exp 2'!J150</f>
        <v>0</v>
      </c>
      <c r="X45" s="289">
        <f>'Imp-China|Chine -Exp 2'!K150</f>
        <v>0</v>
      </c>
      <c r="Y45" s="289">
        <f>'Imp-China|Chine -Exp 2'!L150</f>
        <v>0</v>
      </c>
      <c r="Z45" s="289">
        <f>'Imp-China|Chine -Exp 2'!E151</f>
        <v>0</v>
      </c>
      <c r="AA45" s="289">
        <f>'Imp-China|Chine -Exp 2'!F151</f>
        <v>0</v>
      </c>
      <c r="AB45" s="289">
        <f>'Imp-China|Chine -Exp 2'!G151</f>
        <v>0</v>
      </c>
      <c r="AC45" s="289">
        <f>'Imp-China|Chine -Exp 2'!H151</f>
        <v>0</v>
      </c>
      <c r="AD45" s="289">
        <f>'Imp-China|Chine -Exp 2'!I151</f>
        <v>0</v>
      </c>
      <c r="AE45" s="289">
        <f>'Imp-China|Chine -Exp 2'!J151</f>
        <v>0</v>
      </c>
      <c r="AF45" s="289">
        <f>'Imp-China|Chine -Exp 2'!K151</f>
        <v>0</v>
      </c>
      <c r="AG45" s="289">
        <f>'Imp-China|Chine -Exp 2'!L151</f>
        <v>0</v>
      </c>
    </row>
    <row r="46" spans="2:33" hidden="1" x14ac:dyDescent="0.25">
      <c r="B46" s="278">
        <f t="shared" si="16"/>
        <v>0</v>
      </c>
      <c r="C46" s="278">
        <f t="shared" si="16"/>
        <v>0</v>
      </c>
      <c r="D46" s="283" t="s">
        <v>599</v>
      </c>
      <c r="E46" s="279">
        <f t="shared" si="17"/>
        <v>0</v>
      </c>
      <c r="F46" s="284"/>
      <c r="G46" s="284"/>
      <c r="H46" s="284"/>
      <c r="I46" s="283" t="s">
        <v>623</v>
      </c>
      <c r="J46" s="283" t="s">
        <v>608</v>
      </c>
      <c r="K46" s="283" t="s">
        <v>613</v>
      </c>
      <c r="L46" s="283" t="s">
        <v>571</v>
      </c>
      <c r="M46" s="283" t="s">
        <v>574</v>
      </c>
      <c r="N46" s="283" t="s">
        <v>614</v>
      </c>
      <c r="O46" s="283" t="s">
        <v>647</v>
      </c>
      <c r="P46" s="283" t="s">
        <v>618</v>
      </c>
      <c r="Q46" s="285" t="s">
        <v>602</v>
      </c>
      <c r="R46" s="286">
        <f>'Imp-China|Chine -Exp 2'!E155</f>
        <v>0</v>
      </c>
      <c r="S46" s="286">
        <f>'Imp-China|Chine -Exp 2'!F155</f>
        <v>0</v>
      </c>
      <c r="T46" s="286">
        <f>'Imp-China|Chine -Exp 2'!G155</f>
        <v>0</v>
      </c>
      <c r="U46" s="286">
        <f>'Imp-China|Chine -Exp 2'!H155</f>
        <v>0</v>
      </c>
      <c r="V46" s="286">
        <f>'Imp-China|Chine -Exp 2'!I155</f>
        <v>0</v>
      </c>
      <c r="W46" s="286">
        <f>'Imp-China|Chine -Exp 2'!J155</f>
        <v>0</v>
      </c>
      <c r="X46" s="286">
        <f>'Imp-China|Chine -Exp 2'!K155</f>
        <v>0</v>
      </c>
      <c r="Y46" s="286">
        <f>'Imp-China|Chine -Exp 2'!L155</f>
        <v>0</v>
      </c>
      <c r="Z46" s="286">
        <f>'Imp-China|Chine -Exp 2'!E156</f>
        <v>0</v>
      </c>
      <c r="AA46" s="286">
        <f>'Imp-China|Chine -Exp 2'!F156</f>
        <v>0</v>
      </c>
      <c r="AB46" s="286">
        <f>'Imp-China|Chine -Exp 2'!G156</f>
        <v>0</v>
      </c>
      <c r="AC46" s="286">
        <f>'Imp-China|Chine -Exp 2'!H156</f>
        <v>0</v>
      </c>
      <c r="AD46" s="286">
        <f>'Imp-China|Chine -Exp 2'!I156</f>
        <v>0</v>
      </c>
      <c r="AE46" s="286">
        <f>'Imp-China|Chine -Exp 2'!J156</f>
        <v>0</v>
      </c>
      <c r="AF46" s="286">
        <f>'Imp-China|Chine -Exp 2'!K156</f>
        <v>0</v>
      </c>
      <c r="AG46" s="286">
        <f>'Imp-China|Chine -Exp 2'!L156</f>
        <v>0</v>
      </c>
    </row>
    <row r="47" spans="2:33" hidden="1" x14ac:dyDescent="0.25">
      <c r="B47" s="278">
        <f t="shared" si="16"/>
        <v>0</v>
      </c>
      <c r="C47" s="278">
        <f t="shared" si="16"/>
        <v>0</v>
      </c>
      <c r="D47" s="287" t="s">
        <v>599</v>
      </c>
      <c r="E47" s="279">
        <f t="shared" si="17"/>
        <v>0</v>
      </c>
      <c r="F47" s="284"/>
      <c r="G47" s="284"/>
      <c r="H47" s="284"/>
      <c r="I47" s="287" t="s">
        <v>623</v>
      </c>
      <c r="J47" s="287" t="s">
        <v>608</v>
      </c>
      <c r="K47" s="287" t="s">
        <v>613</v>
      </c>
      <c r="L47" s="287" t="s">
        <v>571</v>
      </c>
      <c r="M47" s="287" t="s">
        <v>574</v>
      </c>
      <c r="N47" s="287" t="s">
        <v>614</v>
      </c>
      <c r="O47" s="287" t="s">
        <v>648</v>
      </c>
      <c r="P47" s="287" t="s">
        <v>619</v>
      </c>
      <c r="Q47" s="288" t="s">
        <v>602</v>
      </c>
      <c r="R47" s="289">
        <f>'Imp-China|Chine -Exp 2'!E160</f>
        <v>0</v>
      </c>
      <c r="S47" s="289">
        <f>'Imp-China|Chine -Exp 2'!F160</f>
        <v>0</v>
      </c>
      <c r="T47" s="289">
        <f>'Imp-China|Chine -Exp 2'!G160</f>
        <v>0</v>
      </c>
      <c r="U47" s="289">
        <f>'Imp-China|Chine -Exp 2'!H160</f>
        <v>0</v>
      </c>
      <c r="V47" s="289">
        <f>'Imp-China|Chine -Exp 2'!I160</f>
        <v>0</v>
      </c>
      <c r="W47" s="289">
        <f>'Imp-China|Chine -Exp 2'!J160</f>
        <v>0</v>
      </c>
      <c r="X47" s="289">
        <f>'Imp-China|Chine -Exp 2'!K160</f>
        <v>0</v>
      </c>
      <c r="Y47" s="289">
        <f>'Imp-China|Chine -Exp 2'!L160</f>
        <v>0</v>
      </c>
      <c r="Z47" s="289">
        <f>'Imp-China|Chine -Exp 2'!E161</f>
        <v>0</v>
      </c>
      <c r="AA47" s="289">
        <f>'Imp-China|Chine -Exp 2'!F161</f>
        <v>0</v>
      </c>
      <c r="AB47" s="289">
        <f>'Imp-China|Chine -Exp 2'!G161</f>
        <v>0</v>
      </c>
      <c r="AC47" s="289">
        <f>'Imp-China|Chine -Exp 2'!H161</f>
        <v>0</v>
      </c>
      <c r="AD47" s="289">
        <f>'Imp-China|Chine -Exp 2'!I161</f>
        <v>0</v>
      </c>
      <c r="AE47" s="289">
        <f>'Imp-China|Chine -Exp 2'!J161</f>
        <v>0</v>
      </c>
      <c r="AF47" s="289">
        <f>'Imp-China|Chine -Exp 2'!K161</f>
        <v>0</v>
      </c>
      <c r="AG47" s="289">
        <f>'Imp-China|Chine -Exp 2'!L161</f>
        <v>0</v>
      </c>
    </row>
    <row r="48" spans="2:33" hidden="1" x14ac:dyDescent="0.25">
      <c r="B48" s="278">
        <f t="shared" si="16"/>
        <v>0</v>
      </c>
      <c r="C48" s="278">
        <f t="shared" si="16"/>
        <v>0</v>
      </c>
      <c r="D48" s="283" t="s">
        <v>599</v>
      </c>
      <c r="E48" s="279">
        <f t="shared" si="17"/>
        <v>0</v>
      </c>
      <c r="F48" s="284"/>
      <c r="G48" s="284"/>
      <c r="H48" s="284"/>
      <c r="I48" s="283" t="s">
        <v>623</v>
      </c>
      <c r="J48" s="283" t="s">
        <v>608</v>
      </c>
      <c r="K48" s="283" t="s">
        <v>613</v>
      </c>
      <c r="L48" s="283" t="s">
        <v>571</v>
      </c>
      <c r="M48" s="283" t="s">
        <v>574</v>
      </c>
      <c r="N48" s="283" t="s">
        <v>614</v>
      </c>
      <c r="O48" s="283" t="s">
        <v>649</v>
      </c>
      <c r="P48" s="283" t="s">
        <v>620</v>
      </c>
      <c r="Q48" s="285" t="s">
        <v>602</v>
      </c>
      <c r="R48" s="286">
        <f>'Imp-China|Chine -Exp 2'!E165</f>
        <v>0</v>
      </c>
      <c r="S48" s="286">
        <f>'Imp-China|Chine -Exp 2'!F165</f>
        <v>0</v>
      </c>
      <c r="T48" s="286">
        <f>'Imp-China|Chine -Exp 2'!G165</f>
        <v>0</v>
      </c>
      <c r="U48" s="286">
        <f>'Imp-China|Chine -Exp 2'!H165</f>
        <v>0</v>
      </c>
      <c r="V48" s="286">
        <f>'Imp-China|Chine -Exp 2'!I165</f>
        <v>0</v>
      </c>
      <c r="W48" s="286">
        <f>'Imp-China|Chine -Exp 2'!J165</f>
        <v>0</v>
      </c>
      <c r="X48" s="286">
        <f>'Imp-China|Chine -Exp 2'!K165</f>
        <v>0</v>
      </c>
      <c r="Y48" s="286">
        <f>'Imp-China|Chine -Exp 2'!L165</f>
        <v>0</v>
      </c>
      <c r="Z48" s="286">
        <f>'Imp-China|Chine -Exp 2'!E166</f>
        <v>0</v>
      </c>
      <c r="AA48" s="286">
        <f>'Imp-China|Chine -Exp 2'!F166</f>
        <v>0</v>
      </c>
      <c r="AB48" s="286">
        <f>'Imp-China|Chine -Exp 2'!G166</f>
        <v>0</v>
      </c>
      <c r="AC48" s="286">
        <f>'Imp-China|Chine -Exp 2'!H166</f>
        <v>0</v>
      </c>
      <c r="AD48" s="286">
        <f>'Imp-China|Chine -Exp 2'!I166</f>
        <v>0</v>
      </c>
      <c r="AE48" s="286">
        <f>'Imp-China|Chine -Exp 2'!J166</f>
        <v>0</v>
      </c>
      <c r="AF48" s="286">
        <f>'Imp-China|Chine -Exp 2'!K166</f>
        <v>0</v>
      </c>
      <c r="AG48" s="286">
        <f>'Imp-China|Chine -Exp 2'!L166</f>
        <v>0</v>
      </c>
    </row>
    <row r="49" spans="2:33" hidden="1" x14ac:dyDescent="0.25">
      <c r="B49" s="278">
        <f t="shared" si="16"/>
        <v>0</v>
      </c>
      <c r="C49" s="278">
        <f t="shared" si="16"/>
        <v>0</v>
      </c>
      <c r="D49" s="287" t="s">
        <v>599</v>
      </c>
      <c r="E49" s="279">
        <f t="shared" si="17"/>
        <v>0</v>
      </c>
      <c r="F49" s="284"/>
      <c r="G49" s="284"/>
      <c r="H49" s="284"/>
      <c r="I49" s="287" t="s">
        <v>623</v>
      </c>
      <c r="J49" s="287" t="s">
        <v>608</v>
      </c>
      <c r="K49" s="287" t="s">
        <v>613</v>
      </c>
      <c r="L49" s="287" t="s">
        <v>571</v>
      </c>
      <c r="M49" s="287" t="s">
        <v>574</v>
      </c>
      <c r="N49" s="287" t="s">
        <v>614</v>
      </c>
      <c r="O49" s="287" t="s">
        <v>650</v>
      </c>
      <c r="P49" s="287" t="s">
        <v>621</v>
      </c>
      <c r="Q49" s="288" t="s">
        <v>602</v>
      </c>
      <c r="R49" s="289">
        <f>'Imp-China|Chine -Exp 2'!E170</f>
        <v>0</v>
      </c>
      <c r="S49" s="289">
        <f>'Imp-China|Chine -Exp 2'!F170</f>
        <v>0</v>
      </c>
      <c r="T49" s="289">
        <f>'Imp-China|Chine -Exp 2'!G170</f>
        <v>0</v>
      </c>
      <c r="U49" s="289">
        <f>'Imp-China|Chine -Exp 2'!H170</f>
        <v>0</v>
      </c>
      <c r="V49" s="289">
        <f>'Imp-China|Chine -Exp 2'!I170</f>
        <v>0</v>
      </c>
      <c r="W49" s="289">
        <f>'Imp-China|Chine -Exp 2'!J170</f>
        <v>0</v>
      </c>
      <c r="X49" s="289">
        <f>'Imp-China|Chine -Exp 2'!K170</f>
        <v>0</v>
      </c>
      <c r="Y49" s="289">
        <f>'Imp-China|Chine -Exp 2'!L170</f>
        <v>0</v>
      </c>
      <c r="Z49" s="289">
        <f>'Imp-China|Chine -Exp 2'!E171</f>
        <v>0</v>
      </c>
      <c r="AA49" s="289">
        <f>'Imp-China|Chine -Exp 2'!F171</f>
        <v>0</v>
      </c>
      <c r="AB49" s="289">
        <f>'Imp-China|Chine -Exp 2'!G171</f>
        <v>0</v>
      </c>
      <c r="AC49" s="289">
        <f>'Imp-China|Chine -Exp 2'!H171</f>
        <v>0</v>
      </c>
      <c r="AD49" s="289">
        <f>'Imp-China|Chine -Exp 2'!I171</f>
        <v>0</v>
      </c>
      <c r="AE49" s="289">
        <f>'Imp-China|Chine -Exp 2'!J171</f>
        <v>0</v>
      </c>
      <c r="AF49" s="289">
        <f>'Imp-China|Chine -Exp 2'!K171</f>
        <v>0</v>
      </c>
      <c r="AG49" s="289">
        <f>'Imp-China|Chine -Exp 2'!L171</f>
        <v>0</v>
      </c>
    </row>
    <row r="50" spans="2:33" hidden="1" x14ac:dyDescent="0.25">
      <c r="B50" s="278">
        <f t="shared" si="16"/>
        <v>0</v>
      </c>
      <c r="C50" s="278">
        <f t="shared" si="16"/>
        <v>0</v>
      </c>
      <c r="D50" s="283" t="s">
        <v>599</v>
      </c>
      <c r="E50" s="279">
        <f t="shared" si="17"/>
        <v>0</v>
      </c>
      <c r="F50" s="284"/>
      <c r="G50" s="284"/>
      <c r="H50" s="284"/>
      <c r="I50" s="283" t="s">
        <v>623</v>
      </c>
      <c r="J50" s="283" t="s">
        <v>608</v>
      </c>
      <c r="K50" s="283" t="s">
        <v>613</v>
      </c>
      <c r="L50" s="283" t="s">
        <v>571</v>
      </c>
      <c r="M50" s="283" t="s">
        <v>574</v>
      </c>
      <c r="N50" s="283" t="s">
        <v>614</v>
      </c>
      <c r="O50" s="283" t="s">
        <v>651</v>
      </c>
      <c r="P50" s="283" t="s">
        <v>622</v>
      </c>
      <c r="Q50" s="285" t="s">
        <v>602</v>
      </c>
      <c r="R50" s="286">
        <f>'Imp-China|Chine -Exp 2'!E175</f>
        <v>0</v>
      </c>
      <c r="S50" s="286">
        <f>'Imp-China|Chine -Exp 2'!F175</f>
        <v>0</v>
      </c>
      <c r="T50" s="286">
        <f>'Imp-China|Chine -Exp 2'!G175</f>
        <v>0</v>
      </c>
      <c r="U50" s="286">
        <f>'Imp-China|Chine -Exp 2'!H175</f>
        <v>0</v>
      </c>
      <c r="V50" s="286">
        <f>'Imp-China|Chine -Exp 2'!I175</f>
        <v>0</v>
      </c>
      <c r="W50" s="286">
        <f>'Imp-China|Chine -Exp 2'!J175</f>
        <v>0</v>
      </c>
      <c r="X50" s="286">
        <f>'Imp-China|Chine -Exp 2'!K175</f>
        <v>0</v>
      </c>
      <c r="Y50" s="286">
        <f>'Imp-China|Chine -Exp 2'!L175</f>
        <v>0</v>
      </c>
      <c r="Z50" s="286">
        <f>'Imp-China|Chine -Exp 2'!E176</f>
        <v>0</v>
      </c>
      <c r="AA50" s="286">
        <f>'Imp-China|Chine -Exp 2'!F176</f>
        <v>0</v>
      </c>
      <c r="AB50" s="286">
        <f>'Imp-China|Chine -Exp 2'!G176</f>
        <v>0</v>
      </c>
      <c r="AC50" s="286">
        <f>'Imp-China|Chine -Exp 2'!H176</f>
        <v>0</v>
      </c>
      <c r="AD50" s="286">
        <f>'Imp-China|Chine -Exp 2'!I176</f>
        <v>0</v>
      </c>
      <c r="AE50" s="286">
        <f>'Imp-China|Chine -Exp 2'!J176</f>
        <v>0</v>
      </c>
      <c r="AF50" s="286">
        <f>'Imp-China|Chine -Exp 2'!K176</f>
        <v>0</v>
      </c>
      <c r="AG50" s="286">
        <f>'Imp-China|Chine -Exp 2'!L176</f>
        <v>0</v>
      </c>
    </row>
    <row r="51" spans="2:33" hidden="1" x14ac:dyDescent="0.25">
      <c r="B51" s="278">
        <f t="shared" si="16"/>
        <v>0</v>
      </c>
      <c r="C51" s="278">
        <f t="shared" si="16"/>
        <v>0</v>
      </c>
      <c r="D51" s="287" t="s">
        <v>599</v>
      </c>
      <c r="E51" s="279">
        <f t="shared" si="17"/>
        <v>0</v>
      </c>
      <c r="F51" s="284"/>
      <c r="G51" s="284"/>
      <c r="H51" s="284"/>
      <c r="I51" s="287" t="s">
        <v>623</v>
      </c>
      <c r="J51" s="287" t="s">
        <v>608</v>
      </c>
      <c r="K51" s="287" t="s">
        <v>613</v>
      </c>
      <c r="L51" s="287" t="s">
        <v>571</v>
      </c>
      <c r="M51" s="287" t="s">
        <v>574</v>
      </c>
      <c r="N51" s="287" t="s">
        <v>614</v>
      </c>
      <c r="O51" s="287" t="s">
        <v>646</v>
      </c>
      <c r="P51" s="287" t="s">
        <v>617</v>
      </c>
      <c r="Q51" s="288" t="s">
        <v>603</v>
      </c>
      <c r="R51" s="289">
        <f>'Imp-China|Chine -Exp 2'!E206</f>
        <v>0</v>
      </c>
      <c r="S51" s="289">
        <f>'Imp-China|Chine -Exp 2'!F206</f>
        <v>0</v>
      </c>
      <c r="T51" s="289">
        <f>'Imp-China|Chine -Exp 2'!G206</f>
        <v>0</v>
      </c>
      <c r="U51" s="289">
        <f>'Imp-China|Chine -Exp 2'!H206</f>
        <v>0</v>
      </c>
      <c r="V51" s="289">
        <f>'Imp-China|Chine -Exp 2'!I206</f>
        <v>0</v>
      </c>
      <c r="W51" s="289">
        <f>'Imp-China|Chine -Exp 2'!J206</f>
        <v>0</v>
      </c>
      <c r="X51" s="289">
        <f>'Imp-China|Chine -Exp 2'!K206</f>
        <v>0</v>
      </c>
      <c r="Y51" s="289">
        <f>'Imp-China|Chine -Exp 2'!L206</f>
        <v>0</v>
      </c>
      <c r="Z51" s="289">
        <f>'Imp-China|Chine -Exp 2'!E207</f>
        <v>0</v>
      </c>
      <c r="AA51" s="289">
        <f>'Imp-China|Chine -Exp 2'!F207</f>
        <v>0</v>
      </c>
      <c r="AB51" s="289">
        <f>'Imp-China|Chine -Exp 2'!G207</f>
        <v>0</v>
      </c>
      <c r="AC51" s="289">
        <f>'Imp-China|Chine -Exp 2'!H207</f>
        <v>0</v>
      </c>
      <c r="AD51" s="289">
        <f>'Imp-China|Chine -Exp 2'!I207</f>
        <v>0</v>
      </c>
      <c r="AE51" s="289">
        <f>'Imp-China|Chine -Exp 2'!J207</f>
        <v>0</v>
      </c>
      <c r="AF51" s="289">
        <f>'Imp-China|Chine -Exp 2'!K207</f>
        <v>0</v>
      </c>
      <c r="AG51" s="289">
        <f>'Imp-China|Chine -Exp 2'!L207</f>
        <v>0</v>
      </c>
    </row>
    <row r="52" spans="2:33" hidden="1" x14ac:dyDescent="0.25">
      <c r="B52" s="278">
        <f t="shared" si="16"/>
        <v>0</v>
      </c>
      <c r="C52" s="278">
        <f t="shared" si="16"/>
        <v>0</v>
      </c>
      <c r="D52" s="283" t="s">
        <v>599</v>
      </c>
      <c r="E52" s="279">
        <f t="shared" si="17"/>
        <v>0</v>
      </c>
      <c r="F52" s="284"/>
      <c r="G52" s="284"/>
      <c r="H52" s="284"/>
      <c r="I52" s="283" t="s">
        <v>623</v>
      </c>
      <c r="J52" s="283" t="s">
        <v>608</v>
      </c>
      <c r="K52" s="283" t="s">
        <v>613</v>
      </c>
      <c r="L52" s="283" t="s">
        <v>571</v>
      </c>
      <c r="M52" s="283" t="s">
        <v>574</v>
      </c>
      <c r="N52" s="283" t="s">
        <v>614</v>
      </c>
      <c r="O52" s="283" t="s">
        <v>647</v>
      </c>
      <c r="P52" s="283" t="s">
        <v>618</v>
      </c>
      <c r="Q52" s="285" t="s">
        <v>603</v>
      </c>
      <c r="R52" s="286">
        <f>'Imp-China|Chine -Exp 2'!E211</f>
        <v>0</v>
      </c>
      <c r="S52" s="286">
        <f>'Imp-China|Chine -Exp 2'!F211</f>
        <v>0</v>
      </c>
      <c r="T52" s="286">
        <f>'Imp-China|Chine -Exp 2'!G211</f>
        <v>0</v>
      </c>
      <c r="U52" s="286">
        <f>'Imp-China|Chine -Exp 2'!H211</f>
        <v>0</v>
      </c>
      <c r="V52" s="286">
        <f>'Imp-China|Chine -Exp 2'!I211</f>
        <v>0</v>
      </c>
      <c r="W52" s="286">
        <f>'Imp-China|Chine -Exp 2'!J211</f>
        <v>0</v>
      </c>
      <c r="X52" s="286">
        <f>'Imp-China|Chine -Exp 2'!K211</f>
        <v>0</v>
      </c>
      <c r="Y52" s="286">
        <f>'Imp-China|Chine -Exp 2'!L211</f>
        <v>0</v>
      </c>
      <c r="Z52" s="286">
        <f>'Imp-China|Chine -Exp 2'!E212</f>
        <v>0</v>
      </c>
      <c r="AA52" s="286">
        <f>'Imp-China|Chine -Exp 2'!F212</f>
        <v>0</v>
      </c>
      <c r="AB52" s="286">
        <f>'Imp-China|Chine -Exp 2'!G212</f>
        <v>0</v>
      </c>
      <c r="AC52" s="286">
        <f>'Imp-China|Chine -Exp 2'!H212</f>
        <v>0</v>
      </c>
      <c r="AD52" s="286">
        <f>'Imp-China|Chine -Exp 2'!I212</f>
        <v>0</v>
      </c>
      <c r="AE52" s="286">
        <f>'Imp-China|Chine -Exp 2'!J212</f>
        <v>0</v>
      </c>
      <c r="AF52" s="286">
        <f>'Imp-China|Chine -Exp 2'!K212</f>
        <v>0</v>
      </c>
      <c r="AG52" s="286">
        <f>'Imp-China|Chine -Exp 2'!L212</f>
        <v>0</v>
      </c>
    </row>
    <row r="53" spans="2:33" hidden="1" x14ac:dyDescent="0.25">
      <c r="B53" s="278">
        <f t="shared" si="16"/>
        <v>0</v>
      </c>
      <c r="C53" s="278">
        <f t="shared" si="16"/>
        <v>0</v>
      </c>
      <c r="D53" s="287" t="s">
        <v>599</v>
      </c>
      <c r="E53" s="279">
        <f t="shared" si="17"/>
        <v>0</v>
      </c>
      <c r="F53" s="284"/>
      <c r="G53" s="284"/>
      <c r="H53" s="284"/>
      <c r="I53" s="287" t="s">
        <v>623</v>
      </c>
      <c r="J53" s="287" t="s">
        <v>608</v>
      </c>
      <c r="K53" s="287" t="s">
        <v>613</v>
      </c>
      <c r="L53" s="287" t="s">
        <v>571</v>
      </c>
      <c r="M53" s="287" t="s">
        <v>574</v>
      </c>
      <c r="N53" s="287" t="s">
        <v>614</v>
      </c>
      <c r="O53" s="287" t="s">
        <v>648</v>
      </c>
      <c r="P53" s="287" t="s">
        <v>619</v>
      </c>
      <c r="Q53" s="288" t="s">
        <v>603</v>
      </c>
      <c r="R53" s="289">
        <f>'Imp-China|Chine -Exp 2'!E216</f>
        <v>0</v>
      </c>
      <c r="S53" s="289">
        <f>'Imp-China|Chine -Exp 2'!F216</f>
        <v>0</v>
      </c>
      <c r="T53" s="289">
        <f>'Imp-China|Chine -Exp 2'!G216</f>
        <v>0</v>
      </c>
      <c r="U53" s="289">
        <f>'Imp-China|Chine -Exp 2'!H216</f>
        <v>0</v>
      </c>
      <c r="V53" s="289">
        <f>'Imp-China|Chine -Exp 2'!I216</f>
        <v>0</v>
      </c>
      <c r="W53" s="289">
        <f>'Imp-China|Chine -Exp 2'!J216</f>
        <v>0</v>
      </c>
      <c r="X53" s="289">
        <f>'Imp-China|Chine -Exp 2'!K216</f>
        <v>0</v>
      </c>
      <c r="Y53" s="289">
        <f>'Imp-China|Chine -Exp 2'!L216</f>
        <v>0</v>
      </c>
      <c r="Z53" s="289">
        <f>'Imp-China|Chine -Exp 2'!E217</f>
        <v>0</v>
      </c>
      <c r="AA53" s="289">
        <f>'Imp-China|Chine -Exp 2'!F217</f>
        <v>0</v>
      </c>
      <c r="AB53" s="289">
        <f>'Imp-China|Chine -Exp 2'!G217</f>
        <v>0</v>
      </c>
      <c r="AC53" s="289">
        <f>'Imp-China|Chine -Exp 2'!H217</f>
        <v>0</v>
      </c>
      <c r="AD53" s="289">
        <f>'Imp-China|Chine -Exp 2'!I217</f>
        <v>0</v>
      </c>
      <c r="AE53" s="289">
        <f>'Imp-China|Chine -Exp 2'!J217</f>
        <v>0</v>
      </c>
      <c r="AF53" s="289">
        <f>'Imp-China|Chine -Exp 2'!K217</f>
        <v>0</v>
      </c>
      <c r="AG53" s="289">
        <f>'Imp-China|Chine -Exp 2'!L217</f>
        <v>0</v>
      </c>
    </row>
    <row r="54" spans="2:33" hidden="1" x14ac:dyDescent="0.25">
      <c r="B54" s="278">
        <f t="shared" si="16"/>
        <v>0</v>
      </c>
      <c r="C54" s="278">
        <f t="shared" si="16"/>
        <v>0</v>
      </c>
      <c r="D54" s="283" t="s">
        <v>599</v>
      </c>
      <c r="E54" s="279">
        <f t="shared" si="17"/>
        <v>0</v>
      </c>
      <c r="F54" s="284"/>
      <c r="G54" s="284"/>
      <c r="H54" s="284"/>
      <c r="I54" s="283" t="s">
        <v>623</v>
      </c>
      <c r="J54" s="283" t="s">
        <v>608</v>
      </c>
      <c r="K54" s="283" t="s">
        <v>613</v>
      </c>
      <c r="L54" s="283" t="s">
        <v>571</v>
      </c>
      <c r="M54" s="283" t="s">
        <v>574</v>
      </c>
      <c r="N54" s="283" t="s">
        <v>614</v>
      </c>
      <c r="O54" s="283" t="s">
        <v>649</v>
      </c>
      <c r="P54" s="283" t="s">
        <v>620</v>
      </c>
      <c r="Q54" s="285" t="s">
        <v>603</v>
      </c>
      <c r="R54" s="286">
        <f>'Imp-China|Chine -Exp 2'!E221</f>
        <v>0</v>
      </c>
      <c r="S54" s="286">
        <f>'Imp-China|Chine -Exp 2'!F221</f>
        <v>0</v>
      </c>
      <c r="T54" s="286">
        <f>'Imp-China|Chine -Exp 2'!G221</f>
        <v>0</v>
      </c>
      <c r="U54" s="286">
        <f>'Imp-China|Chine -Exp 2'!H221</f>
        <v>0</v>
      </c>
      <c r="V54" s="286">
        <f>'Imp-China|Chine -Exp 2'!I221</f>
        <v>0</v>
      </c>
      <c r="W54" s="286">
        <f>'Imp-China|Chine -Exp 2'!J221</f>
        <v>0</v>
      </c>
      <c r="X54" s="286">
        <f>'Imp-China|Chine -Exp 2'!K221</f>
        <v>0</v>
      </c>
      <c r="Y54" s="286">
        <f>'Imp-China|Chine -Exp 2'!L221</f>
        <v>0</v>
      </c>
      <c r="Z54" s="286">
        <f>'Imp-China|Chine -Exp 2'!E222</f>
        <v>0</v>
      </c>
      <c r="AA54" s="286">
        <f>'Imp-China|Chine -Exp 2'!F222</f>
        <v>0</v>
      </c>
      <c r="AB54" s="286">
        <f>'Imp-China|Chine -Exp 2'!G222</f>
        <v>0</v>
      </c>
      <c r="AC54" s="286">
        <f>'Imp-China|Chine -Exp 2'!H222</f>
        <v>0</v>
      </c>
      <c r="AD54" s="286">
        <f>'Imp-China|Chine -Exp 2'!I222</f>
        <v>0</v>
      </c>
      <c r="AE54" s="286">
        <f>'Imp-China|Chine -Exp 2'!J222</f>
        <v>0</v>
      </c>
      <c r="AF54" s="286">
        <f>'Imp-China|Chine -Exp 2'!K222</f>
        <v>0</v>
      </c>
      <c r="AG54" s="286">
        <f>'Imp-China|Chine -Exp 2'!L222</f>
        <v>0</v>
      </c>
    </row>
    <row r="55" spans="2:33" hidden="1" x14ac:dyDescent="0.25">
      <c r="B55" s="278">
        <f t="shared" si="16"/>
        <v>0</v>
      </c>
      <c r="C55" s="278">
        <f t="shared" si="16"/>
        <v>0</v>
      </c>
      <c r="D55" s="287" t="s">
        <v>599</v>
      </c>
      <c r="E55" s="279">
        <f t="shared" si="17"/>
        <v>0</v>
      </c>
      <c r="F55" s="284"/>
      <c r="G55" s="284"/>
      <c r="H55" s="284"/>
      <c r="I55" s="287" t="s">
        <v>623</v>
      </c>
      <c r="J55" s="287" t="s">
        <v>608</v>
      </c>
      <c r="K55" s="287" t="s">
        <v>613</v>
      </c>
      <c r="L55" s="287" t="s">
        <v>571</v>
      </c>
      <c r="M55" s="287" t="s">
        <v>574</v>
      </c>
      <c r="N55" s="287" t="s">
        <v>614</v>
      </c>
      <c r="O55" s="287" t="s">
        <v>650</v>
      </c>
      <c r="P55" s="287" t="s">
        <v>621</v>
      </c>
      <c r="Q55" s="288" t="s">
        <v>603</v>
      </c>
      <c r="R55" s="289">
        <f>'Imp-China|Chine -Exp 2'!E226</f>
        <v>0</v>
      </c>
      <c r="S55" s="289">
        <f>'Imp-China|Chine -Exp 2'!F226</f>
        <v>0</v>
      </c>
      <c r="T55" s="289">
        <f>'Imp-China|Chine -Exp 2'!G226</f>
        <v>0</v>
      </c>
      <c r="U55" s="289">
        <f>'Imp-China|Chine -Exp 2'!H226</f>
        <v>0</v>
      </c>
      <c r="V55" s="289">
        <f>'Imp-China|Chine -Exp 2'!I226</f>
        <v>0</v>
      </c>
      <c r="W55" s="289">
        <f>'Imp-China|Chine -Exp 2'!J226</f>
        <v>0</v>
      </c>
      <c r="X55" s="289">
        <f>'Imp-China|Chine -Exp 2'!K226</f>
        <v>0</v>
      </c>
      <c r="Y55" s="289">
        <f>'Imp-China|Chine -Exp 2'!L226</f>
        <v>0</v>
      </c>
      <c r="Z55" s="289">
        <f>'Imp-China|Chine -Exp 2'!E227</f>
        <v>0</v>
      </c>
      <c r="AA55" s="289">
        <f>'Imp-China|Chine -Exp 2'!F227</f>
        <v>0</v>
      </c>
      <c r="AB55" s="289">
        <f>'Imp-China|Chine -Exp 2'!G227</f>
        <v>0</v>
      </c>
      <c r="AC55" s="289">
        <f>'Imp-China|Chine -Exp 2'!H227</f>
        <v>0</v>
      </c>
      <c r="AD55" s="289">
        <f>'Imp-China|Chine -Exp 2'!I227</f>
        <v>0</v>
      </c>
      <c r="AE55" s="289">
        <f>'Imp-China|Chine -Exp 2'!J227</f>
        <v>0</v>
      </c>
      <c r="AF55" s="289">
        <f>'Imp-China|Chine -Exp 2'!K227</f>
        <v>0</v>
      </c>
      <c r="AG55" s="289">
        <f>'Imp-China|Chine -Exp 2'!L227</f>
        <v>0</v>
      </c>
    </row>
    <row r="56" spans="2:33" hidden="1" x14ac:dyDescent="0.25">
      <c r="B56" s="278">
        <f t="shared" si="16"/>
        <v>0</v>
      </c>
      <c r="C56" s="278">
        <f t="shared" si="16"/>
        <v>0</v>
      </c>
      <c r="D56" s="283" t="s">
        <v>599</v>
      </c>
      <c r="E56" s="279">
        <f t="shared" si="17"/>
        <v>0</v>
      </c>
      <c r="F56" s="284"/>
      <c r="G56" s="284"/>
      <c r="H56" s="284"/>
      <c r="I56" s="283" t="s">
        <v>623</v>
      </c>
      <c r="J56" s="283" t="s">
        <v>608</v>
      </c>
      <c r="K56" s="283" t="s">
        <v>613</v>
      </c>
      <c r="L56" s="283" t="s">
        <v>571</v>
      </c>
      <c r="M56" s="283" t="s">
        <v>574</v>
      </c>
      <c r="N56" s="283" t="s">
        <v>614</v>
      </c>
      <c r="O56" s="283" t="s">
        <v>651</v>
      </c>
      <c r="P56" s="283" t="s">
        <v>622</v>
      </c>
      <c r="Q56" s="285" t="s">
        <v>603</v>
      </c>
      <c r="R56" s="286">
        <f>'Imp-China|Chine -Exp 2'!E231</f>
        <v>0</v>
      </c>
      <c r="S56" s="286">
        <f>'Imp-China|Chine -Exp 2'!F231</f>
        <v>0</v>
      </c>
      <c r="T56" s="286">
        <f>'Imp-China|Chine -Exp 2'!G231</f>
        <v>0</v>
      </c>
      <c r="U56" s="286">
        <f>'Imp-China|Chine -Exp 2'!H231</f>
        <v>0</v>
      </c>
      <c r="V56" s="286">
        <f>'Imp-China|Chine -Exp 2'!I231</f>
        <v>0</v>
      </c>
      <c r="W56" s="286">
        <f>'Imp-China|Chine -Exp 2'!J231</f>
        <v>0</v>
      </c>
      <c r="X56" s="286">
        <f>'Imp-China|Chine -Exp 2'!K231</f>
        <v>0</v>
      </c>
      <c r="Y56" s="286">
        <f>'Imp-China|Chine -Exp 2'!L231</f>
        <v>0</v>
      </c>
      <c r="Z56" s="286">
        <f>'Imp-China|Chine -Exp 2'!E232</f>
        <v>0</v>
      </c>
      <c r="AA56" s="286">
        <f>'Imp-China|Chine -Exp 2'!F232</f>
        <v>0</v>
      </c>
      <c r="AB56" s="286">
        <f>'Imp-China|Chine -Exp 2'!G232</f>
        <v>0</v>
      </c>
      <c r="AC56" s="286">
        <f>'Imp-China|Chine -Exp 2'!H232</f>
        <v>0</v>
      </c>
      <c r="AD56" s="286">
        <f>'Imp-China|Chine -Exp 2'!I232</f>
        <v>0</v>
      </c>
      <c r="AE56" s="286">
        <f>'Imp-China|Chine -Exp 2'!J232</f>
        <v>0</v>
      </c>
      <c r="AF56" s="286">
        <f>'Imp-China|Chine -Exp 2'!K232</f>
        <v>0</v>
      </c>
      <c r="AG56" s="286">
        <f>'Imp-China|Chine -Exp 2'!L232</f>
        <v>0</v>
      </c>
    </row>
    <row r="57" spans="2:33" hidden="1" x14ac:dyDescent="0.25">
      <c r="B57" s="278">
        <f t="shared" si="16"/>
        <v>0</v>
      </c>
      <c r="C57" s="278">
        <f t="shared" si="16"/>
        <v>0</v>
      </c>
      <c r="D57" s="287" t="s">
        <v>599</v>
      </c>
      <c r="E57" s="279">
        <f t="shared" si="17"/>
        <v>0</v>
      </c>
      <c r="F57" s="284"/>
      <c r="G57" s="284"/>
      <c r="H57" s="284"/>
      <c r="I57" s="287" t="s">
        <v>624</v>
      </c>
      <c r="J57" s="287" t="s">
        <v>608</v>
      </c>
      <c r="K57" s="287" t="s">
        <v>613</v>
      </c>
      <c r="L57" s="287" t="s">
        <v>571</v>
      </c>
      <c r="M57" s="287" t="s">
        <v>574</v>
      </c>
      <c r="N57" s="287" t="s">
        <v>614</v>
      </c>
      <c r="O57" s="287" t="s">
        <v>646</v>
      </c>
      <c r="P57" s="287" t="s">
        <v>617</v>
      </c>
      <c r="Q57" s="288" t="s">
        <v>602</v>
      </c>
      <c r="R57" s="289">
        <f>'Imp-China|Chine -Exp 3'!E150</f>
        <v>0</v>
      </c>
      <c r="S57" s="289">
        <f>'Imp-China|Chine -Exp 3'!F150</f>
        <v>0</v>
      </c>
      <c r="T57" s="289">
        <f>'Imp-China|Chine -Exp 3'!G150</f>
        <v>0</v>
      </c>
      <c r="U57" s="289">
        <f>'Imp-China|Chine -Exp 3'!H150</f>
        <v>0</v>
      </c>
      <c r="V57" s="289">
        <f>'Imp-China|Chine -Exp 3'!I150</f>
        <v>0</v>
      </c>
      <c r="W57" s="289">
        <f>'Imp-China|Chine -Exp 3'!J150</f>
        <v>0</v>
      </c>
      <c r="X57" s="289">
        <f>'Imp-China|Chine -Exp 3'!K150</f>
        <v>0</v>
      </c>
      <c r="Y57" s="289">
        <f>'Imp-China|Chine -Exp 3'!L150</f>
        <v>0</v>
      </c>
      <c r="Z57" s="289">
        <f>'Imp-China|Chine -Exp 3'!E151</f>
        <v>0</v>
      </c>
      <c r="AA57" s="289">
        <f>'Imp-China|Chine -Exp 3'!F151</f>
        <v>0</v>
      </c>
      <c r="AB57" s="289">
        <f>'Imp-China|Chine -Exp 3'!G151</f>
        <v>0</v>
      </c>
      <c r="AC57" s="289">
        <f>'Imp-China|Chine -Exp 3'!H151</f>
        <v>0</v>
      </c>
      <c r="AD57" s="289">
        <f>'Imp-China|Chine -Exp 3'!I151</f>
        <v>0</v>
      </c>
      <c r="AE57" s="289">
        <f>'Imp-China|Chine -Exp 3'!J151</f>
        <v>0</v>
      </c>
      <c r="AF57" s="289">
        <f>'Imp-China|Chine -Exp 3'!K151</f>
        <v>0</v>
      </c>
      <c r="AG57" s="289">
        <f>'Imp-China|Chine -Exp 3'!L151</f>
        <v>0</v>
      </c>
    </row>
    <row r="58" spans="2:33" hidden="1" x14ac:dyDescent="0.25">
      <c r="B58" s="278">
        <f t="shared" si="16"/>
        <v>0</v>
      </c>
      <c r="C58" s="278">
        <f t="shared" si="16"/>
        <v>0</v>
      </c>
      <c r="D58" s="283" t="s">
        <v>599</v>
      </c>
      <c r="E58" s="279">
        <f t="shared" si="17"/>
        <v>0</v>
      </c>
      <c r="F58" s="284"/>
      <c r="G58" s="284"/>
      <c r="H58" s="284"/>
      <c r="I58" s="283" t="s">
        <v>624</v>
      </c>
      <c r="J58" s="283" t="s">
        <v>608</v>
      </c>
      <c r="K58" s="283" t="s">
        <v>613</v>
      </c>
      <c r="L58" s="283" t="s">
        <v>571</v>
      </c>
      <c r="M58" s="283" t="s">
        <v>574</v>
      </c>
      <c r="N58" s="283" t="s">
        <v>614</v>
      </c>
      <c r="O58" s="283" t="s">
        <v>647</v>
      </c>
      <c r="P58" s="283" t="s">
        <v>618</v>
      </c>
      <c r="Q58" s="285" t="s">
        <v>602</v>
      </c>
      <c r="R58" s="286">
        <f>'Imp-China|Chine -Exp 3'!E155</f>
        <v>0</v>
      </c>
      <c r="S58" s="286">
        <f>'Imp-China|Chine -Exp 3'!F155</f>
        <v>0</v>
      </c>
      <c r="T58" s="286">
        <f>'Imp-China|Chine -Exp 3'!G155</f>
        <v>0</v>
      </c>
      <c r="U58" s="286">
        <f>'Imp-China|Chine -Exp 3'!H155</f>
        <v>0</v>
      </c>
      <c r="V58" s="286">
        <f>'Imp-China|Chine -Exp 3'!I155</f>
        <v>0</v>
      </c>
      <c r="W58" s="286">
        <f>'Imp-China|Chine -Exp 3'!J155</f>
        <v>0</v>
      </c>
      <c r="X58" s="286">
        <f>'Imp-China|Chine -Exp 3'!K155</f>
        <v>0</v>
      </c>
      <c r="Y58" s="286">
        <f>'Imp-China|Chine -Exp 3'!L155</f>
        <v>0</v>
      </c>
      <c r="Z58" s="286">
        <f>'Imp-China|Chine -Exp 3'!E156</f>
        <v>0</v>
      </c>
      <c r="AA58" s="286">
        <f>'Imp-China|Chine -Exp 3'!F156</f>
        <v>0</v>
      </c>
      <c r="AB58" s="286">
        <f>'Imp-China|Chine -Exp 3'!G156</f>
        <v>0</v>
      </c>
      <c r="AC58" s="286">
        <f>'Imp-China|Chine -Exp 3'!H156</f>
        <v>0</v>
      </c>
      <c r="AD58" s="286">
        <f>'Imp-China|Chine -Exp 3'!I156</f>
        <v>0</v>
      </c>
      <c r="AE58" s="286">
        <f>'Imp-China|Chine -Exp 3'!J156</f>
        <v>0</v>
      </c>
      <c r="AF58" s="286">
        <f>'Imp-China|Chine -Exp 3'!K156</f>
        <v>0</v>
      </c>
      <c r="AG58" s="286">
        <f>'Imp-China|Chine -Exp 3'!L156</f>
        <v>0</v>
      </c>
    </row>
    <row r="59" spans="2:33" hidden="1" x14ac:dyDescent="0.25">
      <c r="B59" s="278">
        <f t="shared" si="16"/>
        <v>0</v>
      </c>
      <c r="C59" s="278">
        <f t="shared" si="16"/>
        <v>0</v>
      </c>
      <c r="D59" s="287" t="s">
        <v>599</v>
      </c>
      <c r="E59" s="279">
        <f t="shared" si="17"/>
        <v>0</v>
      </c>
      <c r="F59" s="284"/>
      <c r="G59" s="284"/>
      <c r="H59" s="284"/>
      <c r="I59" s="287" t="s">
        <v>624</v>
      </c>
      <c r="J59" s="287" t="s">
        <v>608</v>
      </c>
      <c r="K59" s="287" t="s">
        <v>613</v>
      </c>
      <c r="L59" s="287" t="s">
        <v>571</v>
      </c>
      <c r="M59" s="287" t="s">
        <v>574</v>
      </c>
      <c r="N59" s="287" t="s">
        <v>614</v>
      </c>
      <c r="O59" s="287" t="s">
        <v>648</v>
      </c>
      <c r="P59" s="287" t="s">
        <v>619</v>
      </c>
      <c r="Q59" s="288" t="s">
        <v>602</v>
      </c>
      <c r="R59" s="289">
        <f>'Imp-China|Chine -Exp 3'!E160</f>
        <v>0</v>
      </c>
      <c r="S59" s="289">
        <f>'Imp-China|Chine -Exp 3'!F160</f>
        <v>0</v>
      </c>
      <c r="T59" s="289">
        <f>'Imp-China|Chine -Exp 3'!G160</f>
        <v>0</v>
      </c>
      <c r="U59" s="289">
        <f>'Imp-China|Chine -Exp 3'!H160</f>
        <v>0</v>
      </c>
      <c r="V59" s="289">
        <f>'Imp-China|Chine -Exp 3'!I160</f>
        <v>0</v>
      </c>
      <c r="W59" s="289">
        <f>'Imp-China|Chine -Exp 3'!J160</f>
        <v>0</v>
      </c>
      <c r="X59" s="289">
        <f>'Imp-China|Chine -Exp 3'!K160</f>
        <v>0</v>
      </c>
      <c r="Y59" s="289">
        <f>'Imp-China|Chine -Exp 3'!L160</f>
        <v>0</v>
      </c>
      <c r="Z59" s="289">
        <f>'Imp-China|Chine -Exp 3'!E161</f>
        <v>0</v>
      </c>
      <c r="AA59" s="289">
        <f>'Imp-China|Chine -Exp 3'!F161</f>
        <v>0</v>
      </c>
      <c r="AB59" s="289">
        <f>'Imp-China|Chine -Exp 3'!G161</f>
        <v>0</v>
      </c>
      <c r="AC59" s="289">
        <f>'Imp-China|Chine -Exp 3'!H161</f>
        <v>0</v>
      </c>
      <c r="AD59" s="289">
        <f>'Imp-China|Chine -Exp 3'!I161</f>
        <v>0</v>
      </c>
      <c r="AE59" s="289">
        <f>'Imp-China|Chine -Exp 3'!J161</f>
        <v>0</v>
      </c>
      <c r="AF59" s="289">
        <f>'Imp-China|Chine -Exp 3'!K161</f>
        <v>0</v>
      </c>
      <c r="AG59" s="289">
        <f>'Imp-China|Chine -Exp 3'!L161</f>
        <v>0</v>
      </c>
    </row>
    <row r="60" spans="2:33" hidden="1" x14ac:dyDescent="0.25">
      <c r="B60" s="278">
        <f t="shared" si="16"/>
        <v>0</v>
      </c>
      <c r="C60" s="278">
        <f t="shared" si="16"/>
        <v>0</v>
      </c>
      <c r="D60" s="283" t="s">
        <v>599</v>
      </c>
      <c r="E60" s="279">
        <f t="shared" si="17"/>
        <v>0</v>
      </c>
      <c r="F60" s="284"/>
      <c r="G60" s="284"/>
      <c r="H60" s="284"/>
      <c r="I60" s="283" t="s">
        <v>624</v>
      </c>
      <c r="J60" s="283" t="s">
        <v>608</v>
      </c>
      <c r="K60" s="283" t="s">
        <v>613</v>
      </c>
      <c r="L60" s="283" t="s">
        <v>571</v>
      </c>
      <c r="M60" s="283" t="s">
        <v>574</v>
      </c>
      <c r="N60" s="283" t="s">
        <v>614</v>
      </c>
      <c r="O60" s="283" t="s">
        <v>649</v>
      </c>
      <c r="P60" s="283" t="s">
        <v>620</v>
      </c>
      <c r="Q60" s="285" t="s">
        <v>602</v>
      </c>
      <c r="R60" s="286">
        <f>'Imp-China|Chine -Exp 3'!E165</f>
        <v>0</v>
      </c>
      <c r="S60" s="286">
        <f>'Imp-China|Chine -Exp 3'!F165</f>
        <v>0</v>
      </c>
      <c r="T60" s="286">
        <f>'Imp-China|Chine -Exp 3'!G165</f>
        <v>0</v>
      </c>
      <c r="U60" s="286">
        <f>'Imp-China|Chine -Exp 3'!H165</f>
        <v>0</v>
      </c>
      <c r="V60" s="286">
        <f>'Imp-China|Chine -Exp 3'!I165</f>
        <v>0</v>
      </c>
      <c r="W60" s="286">
        <f>'Imp-China|Chine -Exp 3'!J165</f>
        <v>0</v>
      </c>
      <c r="X60" s="286">
        <f>'Imp-China|Chine -Exp 3'!K165</f>
        <v>0</v>
      </c>
      <c r="Y60" s="286">
        <f>'Imp-China|Chine -Exp 3'!L165</f>
        <v>0</v>
      </c>
      <c r="Z60" s="286">
        <f>'Imp-China|Chine -Exp 3'!E166</f>
        <v>0</v>
      </c>
      <c r="AA60" s="286">
        <f>'Imp-China|Chine -Exp 3'!F166</f>
        <v>0</v>
      </c>
      <c r="AB60" s="286">
        <f>'Imp-China|Chine -Exp 3'!G166</f>
        <v>0</v>
      </c>
      <c r="AC60" s="286">
        <f>'Imp-China|Chine -Exp 3'!H166</f>
        <v>0</v>
      </c>
      <c r="AD60" s="286">
        <f>'Imp-China|Chine -Exp 3'!I166</f>
        <v>0</v>
      </c>
      <c r="AE60" s="286">
        <f>'Imp-China|Chine -Exp 3'!J166</f>
        <v>0</v>
      </c>
      <c r="AF60" s="286">
        <f>'Imp-China|Chine -Exp 3'!K166</f>
        <v>0</v>
      </c>
      <c r="AG60" s="286">
        <f>'Imp-China|Chine -Exp 3'!L166</f>
        <v>0</v>
      </c>
    </row>
    <row r="61" spans="2:33" hidden="1" x14ac:dyDescent="0.25">
      <c r="B61" s="278">
        <f t="shared" si="16"/>
        <v>0</v>
      </c>
      <c r="C61" s="278">
        <f t="shared" si="16"/>
        <v>0</v>
      </c>
      <c r="D61" s="287" t="s">
        <v>599</v>
      </c>
      <c r="E61" s="279">
        <f t="shared" si="17"/>
        <v>0</v>
      </c>
      <c r="F61" s="284"/>
      <c r="G61" s="284"/>
      <c r="H61" s="284"/>
      <c r="I61" s="287" t="s">
        <v>624</v>
      </c>
      <c r="J61" s="287" t="s">
        <v>608</v>
      </c>
      <c r="K61" s="287" t="s">
        <v>613</v>
      </c>
      <c r="L61" s="287" t="s">
        <v>571</v>
      </c>
      <c r="M61" s="287" t="s">
        <v>574</v>
      </c>
      <c r="N61" s="287" t="s">
        <v>614</v>
      </c>
      <c r="O61" s="287" t="s">
        <v>650</v>
      </c>
      <c r="P61" s="287" t="s">
        <v>621</v>
      </c>
      <c r="Q61" s="288" t="s">
        <v>602</v>
      </c>
      <c r="R61" s="289">
        <f>'Imp-China|Chine -Exp 3'!E170</f>
        <v>0</v>
      </c>
      <c r="S61" s="289">
        <f>'Imp-China|Chine -Exp 3'!F170</f>
        <v>0</v>
      </c>
      <c r="T61" s="289">
        <f>'Imp-China|Chine -Exp 3'!G170</f>
        <v>0</v>
      </c>
      <c r="U61" s="289">
        <f>'Imp-China|Chine -Exp 3'!H170</f>
        <v>0</v>
      </c>
      <c r="V61" s="289">
        <f>'Imp-China|Chine -Exp 3'!I170</f>
        <v>0</v>
      </c>
      <c r="W61" s="289">
        <f>'Imp-China|Chine -Exp 3'!J170</f>
        <v>0</v>
      </c>
      <c r="X61" s="289">
        <f>'Imp-China|Chine -Exp 3'!K170</f>
        <v>0</v>
      </c>
      <c r="Y61" s="289">
        <f>'Imp-China|Chine -Exp 3'!L170</f>
        <v>0</v>
      </c>
      <c r="Z61" s="289">
        <f>'Imp-China|Chine -Exp 3'!E171</f>
        <v>0</v>
      </c>
      <c r="AA61" s="289">
        <f>'Imp-China|Chine -Exp 3'!F171</f>
        <v>0</v>
      </c>
      <c r="AB61" s="289">
        <f>'Imp-China|Chine -Exp 3'!G171</f>
        <v>0</v>
      </c>
      <c r="AC61" s="289">
        <f>'Imp-China|Chine -Exp 3'!H171</f>
        <v>0</v>
      </c>
      <c r="AD61" s="289">
        <f>'Imp-China|Chine -Exp 3'!I171</f>
        <v>0</v>
      </c>
      <c r="AE61" s="289">
        <f>'Imp-China|Chine -Exp 3'!J171</f>
        <v>0</v>
      </c>
      <c r="AF61" s="289">
        <f>'Imp-China|Chine -Exp 3'!K171</f>
        <v>0</v>
      </c>
      <c r="AG61" s="289">
        <f>'Imp-China|Chine -Exp 3'!L171</f>
        <v>0</v>
      </c>
    </row>
    <row r="62" spans="2:33" hidden="1" x14ac:dyDescent="0.25">
      <c r="B62" s="278">
        <f t="shared" si="16"/>
        <v>0</v>
      </c>
      <c r="C62" s="278">
        <f t="shared" si="16"/>
        <v>0</v>
      </c>
      <c r="D62" s="283" t="s">
        <v>599</v>
      </c>
      <c r="E62" s="279">
        <f t="shared" si="17"/>
        <v>0</v>
      </c>
      <c r="F62" s="284"/>
      <c r="G62" s="284"/>
      <c r="H62" s="284"/>
      <c r="I62" s="283" t="s">
        <v>624</v>
      </c>
      <c r="J62" s="283" t="s">
        <v>608</v>
      </c>
      <c r="K62" s="283" t="s">
        <v>613</v>
      </c>
      <c r="L62" s="283" t="s">
        <v>571</v>
      </c>
      <c r="M62" s="283" t="s">
        <v>574</v>
      </c>
      <c r="N62" s="283" t="s">
        <v>614</v>
      </c>
      <c r="O62" s="283" t="s">
        <v>651</v>
      </c>
      <c r="P62" s="283" t="s">
        <v>622</v>
      </c>
      <c r="Q62" s="285" t="s">
        <v>602</v>
      </c>
      <c r="R62" s="286">
        <f>'Imp-China|Chine -Exp 3'!E175</f>
        <v>0</v>
      </c>
      <c r="S62" s="286">
        <f>'Imp-China|Chine -Exp 3'!F175</f>
        <v>0</v>
      </c>
      <c r="T62" s="286">
        <f>'Imp-China|Chine -Exp 3'!G175</f>
        <v>0</v>
      </c>
      <c r="U62" s="286">
        <f>'Imp-China|Chine -Exp 3'!H175</f>
        <v>0</v>
      </c>
      <c r="V62" s="286">
        <f>'Imp-China|Chine -Exp 3'!I175</f>
        <v>0</v>
      </c>
      <c r="W62" s="286">
        <f>'Imp-China|Chine -Exp 3'!J175</f>
        <v>0</v>
      </c>
      <c r="X62" s="286">
        <f>'Imp-China|Chine -Exp 3'!K175</f>
        <v>0</v>
      </c>
      <c r="Y62" s="286">
        <f>'Imp-China|Chine -Exp 3'!L175</f>
        <v>0</v>
      </c>
      <c r="Z62" s="286">
        <f>'Imp-China|Chine -Exp 3'!E176</f>
        <v>0</v>
      </c>
      <c r="AA62" s="286">
        <f>'Imp-China|Chine -Exp 3'!F176</f>
        <v>0</v>
      </c>
      <c r="AB62" s="286">
        <f>'Imp-China|Chine -Exp 3'!G176</f>
        <v>0</v>
      </c>
      <c r="AC62" s="286">
        <f>'Imp-China|Chine -Exp 3'!H176</f>
        <v>0</v>
      </c>
      <c r="AD62" s="286">
        <f>'Imp-China|Chine -Exp 3'!I176</f>
        <v>0</v>
      </c>
      <c r="AE62" s="286">
        <f>'Imp-China|Chine -Exp 3'!J176</f>
        <v>0</v>
      </c>
      <c r="AF62" s="286">
        <f>'Imp-China|Chine -Exp 3'!K176</f>
        <v>0</v>
      </c>
      <c r="AG62" s="286">
        <f>'Imp-China|Chine -Exp 3'!L176</f>
        <v>0</v>
      </c>
    </row>
    <row r="63" spans="2:33" hidden="1" x14ac:dyDescent="0.25">
      <c r="B63" s="278">
        <f t="shared" si="16"/>
        <v>0</v>
      </c>
      <c r="C63" s="278">
        <f t="shared" si="16"/>
        <v>0</v>
      </c>
      <c r="D63" s="287" t="s">
        <v>599</v>
      </c>
      <c r="E63" s="279">
        <f t="shared" si="17"/>
        <v>0</v>
      </c>
      <c r="F63" s="284"/>
      <c r="G63" s="284"/>
      <c r="H63" s="284"/>
      <c r="I63" s="287" t="s">
        <v>624</v>
      </c>
      <c r="J63" s="287" t="s">
        <v>608</v>
      </c>
      <c r="K63" s="287" t="s">
        <v>613</v>
      </c>
      <c r="L63" s="287" t="s">
        <v>571</v>
      </c>
      <c r="M63" s="287" t="s">
        <v>574</v>
      </c>
      <c r="N63" s="287" t="s">
        <v>614</v>
      </c>
      <c r="O63" s="287" t="s">
        <v>646</v>
      </c>
      <c r="P63" s="287" t="s">
        <v>617</v>
      </c>
      <c r="Q63" s="288" t="s">
        <v>603</v>
      </c>
      <c r="R63" s="289">
        <f>'Imp-China|Chine -Exp 3'!E206</f>
        <v>0</v>
      </c>
      <c r="S63" s="289">
        <f>'Imp-China|Chine -Exp 3'!F206</f>
        <v>0</v>
      </c>
      <c r="T63" s="289">
        <f>'Imp-China|Chine -Exp 3'!G206</f>
        <v>0</v>
      </c>
      <c r="U63" s="289">
        <f>'Imp-China|Chine -Exp 3'!H206</f>
        <v>0</v>
      </c>
      <c r="V63" s="289">
        <f>'Imp-China|Chine -Exp 3'!I206</f>
        <v>0</v>
      </c>
      <c r="W63" s="289">
        <f>'Imp-China|Chine -Exp 3'!J206</f>
        <v>0</v>
      </c>
      <c r="X63" s="289">
        <f>'Imp-China|Chine -Exp 3'!K206</f>
        <v>0</v>
      </c>
      <c r="Y63" s="289">
        <f>'Imp-China|Chine -Exp 3'!L206</f>
        <v>0</v>
      </c>
      <c r="Z63" s="289">
        <f>'Imp-China|Chine -Exp 3'!E207</f>
        <v>0</v>
      </c>
      <c r="AA63" s="289">
        <f>'Imp-China|Chine -Exp 3'!F207</f>
        <v>0</v>
      </c>
      <c r="AB63" s="289">
        <f>'Imp-China|Chine -Exp 3'!G207</f>
        <v>0</v>
      </c>
      <c r="AC63" s="289">
        <f>'Imp-China|Chine -Exp 3'!H207</f>
        <v>0</v>
      </c>
      <c r="AD63" s="289">
        <f>'Imp-China|Chine -Exp 3'!I207</f>
        <v>0</v>
      </c>
      <c r="AE63" s="289">
        <f>'Imp-China|Chine -Exp 3'!J207</f>
        <v>0</v>
      </c>
      <c r="AF63" s="289">
        <f>'Imp-China|Chine -Exp 3'!K207</f>
        <v>0</v>
      </c>
      <c r="AG63" s="289">
        <f>'Imp-China|Chine -Exp 3'!L207</f>
        <v>0</v>
      </c>
    </row>
    <row r="64" spans="2:33" hidden="1" x14ac:dyDescent="0.25">
      <c r="B64" s="278">
        <f t="shared" si="16"/>
        <v>0</v>
      </c>
      <c r="C64" s="278">
        <f t="shared" si="16"/>
        <v>0</v>
      </c>
      <c r="D64" s="283" t="s">
        <v>599</v>
      </c>
      <c r="E64" s="279">
        <f t="shared" si="17"/>
        <v>0</v>
      </c>
      <c r="F64" s="284"/>
      <c r="G64" s="284"/>
      <c r="H64" s="284"/>
      <c r="I64" s="283" t="s">
        <v>624</v>
      </c>
      <c r="J64" s="283" t="s">
        <v>608</v>
      </c>
      <c r="K64" s="283" t="s">
        <v>613</v>
      </c>
      <c r="L64" s="283" t="s">
        <v>571</v>
      </c>
      <c r="M64" s="283" t="s">
        <v>574</v>
      </c>
      <c r="N64" s="283" t="s">
        <v>614</v>
      </c>
      <c r="O64" s="283" t="s">
        <v>647</v>
      </c>
      <c r="P64" s="283" t="s">
        <v>618</v>
      </c>
      <c r="Q64" s="285" t="s">
        <v>603</v>
      </c>
      <c r="R64" s="286">
        <f>'Imp-China|Chine -Exp 3'!E211</f>
        <v>0</v>
      </c>
      <c r="S64" s="286">
        <f>'Imp-China|Chine -Exp 3'!F211</f>
        <v>0</v>
      </c>
      <c r="T64" s="286">
        <f>'Imp-China|Chine -Exp 3'!G211</f>
        <v>0</v>
      </c>
      <c r="U64" s="286">
        <f>'Imp-China|Chine -Exp 3'!H211</f>
        <v>0</v>
      </c>
      <c r="V64" s="286">
        <f>'Imp-China|Chine -Exp 3'!I211</f>
        <v>0</v>
      </c>
      <c r="W64" s="286">
        <f>'Imp-China|Chine -Exp 3'!J211</f>
        <v>0</v>
      </c>
      <c r="X64" s="286">
        <f>'Imp-China|Chine -Exp 3'!K211</f>
        <v>0</v>
      </c>
      <c r="Y64" s="286">
        <f>'Imp-China|Chine -Exp 3'!L211</f>
        <v>0</v>
      </c>
      <c r="Z64" s="286">
        <f>'Imp-China|Chine -Exp 3'!E212</f>
        <v>0</v>
      </c>
      <c r="AA64" s="286">
        <f>'Imp-China|Chine -Exp 3'!F212</f>
        <v>0</v>
      </c>
      <c r="AB64" s="286">
        <f>'Imp-China|Chine -Exp 3'!G212</f>
        <v>0</v>
      </c>
      <c r="AC64" s="286">
        <f>'Imp-China|Chine -Exp 3'!H212</f>
        <v>0</v>
      </c>
      <c r="AD64" s="286">
        <f>'Imp-China|Chine -Exp 3'!I212</f>
        <v>0</v>
      </c>
      <c r="AE64" s="286">
        <f>'Imp-China|Chine -Exp 3'!J212</f>
        <v>0</v>
      </c>
      <c r="AF64" s="286">
        <f>'Imp-China|Chine -Exp 3'!K212</f>
        <v>0</v>
      </c>
      <c r="AG64" s="286">
        <f>'Imp-China|Chine -Exp 3'!L212</f>
        <v>0</v>
      </c>
    </row>
    <row r="65" spans="2:33" hidden="1" x14ac:dyDescent="0.25">
      <c r="B65" s="278">
        <f t="shared" si="16"/>
        <v>0</v>
      </c>
      <c r="C65" s="278">
        <f t="shared" si="16"/>
        <v>0</v>
      </c>
      <c r="D65" s="287" t="s">
        <v>599</v>
      </c>
      <c r="E65" s="279">
        <f t="shared" si="17"/>
        <v>0</v>
      </c>
      <c r="F65" s="284"/>
      <c r="G65" s="284"/>
      <c r="H65" s="284"/>
      <c r="I65" s="287" t="s">
        <v>624</v>
      </c>
      <c r="J65" s="287" t="s">
        <v>608</v>
      </c>
      <c r="K65" s="287" t="s">
        <v>613</v>
      </c>
      <c r="L65" s="287" t="s">
        <v>571</v>
      </c>
      <c r="M65" s="287" t="s">
        <v>574</v>
      </c>
      <c r="N65" s="287" t="s">
        <v>614</v>
      </c>
      <c r="O65" s="287" t="s">
        <v>648</v>
      </c>
      <c r="P65" s="287" t="s">
        <v>619</v>
      </c>
      <c r="Q65" s="288" t="s">
        <v>603</v>
      </c>
      <c r="R65" s="289">
        <f>'Imp-China|Chine -Exp 3'!E216</f>
        <v>0</v>
      </c>
      <c r="S65" s="289">
        <f>'Imp-China|Chine -Exp 3'!F216</f>
        <v>0</v>
      </c>
      <c r="T65" s="289">
        <f>'Imp-China|Chine -Exp 3'!G216</f>
        <v>0</v>
      </c>
      <c r="U65" s="289">
        <f>'Imp-China|Chine -Exp 3'!H216</f>
        <v>0</v>
      </c>
      <c r="V65" s="289">
        <f>'Imp-China|Chine -Exp 3'!I216</f>
        <v>0</v>
      </c>
      <c r="W65" s="289">
        <f>'Imp-China|Chine -Exp 3'!J216</f>
        <v>0</v>
      </c>
      <c r="X65" s="289">
        <f>'Imp-China|Chine -Exp 3'!K216</f>
        <v>0</v>
      </c>
      <c r="Y65" s="289">
        <f>'Imp-China|Chine -Exp 3'!L216</f>
        <v>0</v>
      </c>
      <c r="Z65" s="289">
        <f>'Imp-China|Chine -Exp 3'!E217</f>
        <v>0</v>
      </c>
      <c r="AA65" s="289">
        <f>'Imp-China|Chine -Exp 3'!F217</f>
        <v>0</v>
      </c>
      <c r="AB65" s="289">
        <f>'Imp-China|Chine -Exp 3'!G217</f>
        <v>0</v>
      </c>
      <c r="AC65" s="289">
        <f>'Imp-China|Chine -Exp 3'!H217</f>
        <v>0</v>
      </c>
      <c r="AD65" s="289">
        <f>'Imp-China|Chine -Exp 3'!I217</f>
        <v>0</v>
      </c>
      <c r="AE65" s="289">
        <f>'Imp-China|Chine -Exp 3'!J217</f>
        <v>0</v>
      </c>
      <c r="AF65" s="289">
        <f>'Imp-China|Chine -Exp 3'!K217</f>
        <v>0</v>
      </c>
      <c r="AG65" s="289">
        <f>'Imp-China|Chine -Exp 3'!L217</f>
        <v>0</v>
      </c>
    </row>
    <row r="66" spans="2:33" hidden="1" x14ac:dyDescent="0.25">
      <c r="B66" s="278">
        <f t="shared" ref="B66:C104" si="18">$B$17</f>
        <v>0</v>
      </c>
      <c r="C66" s="278">
        <f t="shared" si="18"/>
        <v>0</v>
      </c>
      <c r="D66" s="283" t="s">
        <v>599</v>
      </c>
      <c r="E66" s="279">
        <f t="shared" si="17"/>
        <v>0</v>
      </c>
      <c r="F66" s="284"/>
      <c r="G66" s="284"/>
      <c r="H66" s="284"/>
      <c r="I66" s="283" t="s">
        <v>624</v>
      </c>
      <c r="J66" s="283" t="s">
        <v>608</v>
      </c>
      <c r="K66" s="283" t="s">
        <v>613</v>
      </c>
      <c r="L66" s="283" t="s">
        <v>571</v>
      </c>
      <c r="M66" s="283" t="s">
        <v>574</v>
      </c>
      <c r="N66" s="283" t="s">
        <v>614</v>
      </c>
      <c r="O66" s="283" t="s">
        <v>649</v>
      </c>
      <c r="P66" s="283" t="s">
        <v>620</v>
      </c>
      <c r="Q66" s="285" t="s">
        <v>603</v>
      </c>
      <c r="R66" s="286">
        <f>'Imp-China|Chine -Exp 3'!E221</f>
        <v>0</v>
      </c>
      <c r="S66" s="286">
        <f>'Imp-China|Chine -Exp 3'!F221</f>
        <v>0</v>
      </c>
      <c r="T66" s="286">
        <f>'Imp-China|Chine -Exp 3'!G221</f>
        <v>0</v>
      </c>
      <c r="U66" s="286">
        <f>'Imp-China|Chine -Exp 3'!H221</f>
        <v>0</v>
      </c>
      <c r="V66" s="286">
        <f>'Imp-China|Chine -Exp 3'!I221</f>
        <v>0</v>
      </c>
      <c r="W66" s="286">
        <f>'Imp-China|Chine -Exp 3'!J221</f>
        <v>0</v>
      </c>
      <c r="X66" s="286">
        <f>'Imp-China|Chine -Exp 3'!K221</f>
        <v>0</v>
      </c>
      <c r="Y66" s="286">
        <f>'Imp-China|Chine -Exp 3'!L221</f>
        <v>0</v>
      </c>
      <c r="Z66" s="286">
        <f>'Imp-China|Chine -Exp 3'!E222</f>
        <v>0</v>
      </c>
      <c r="AA66" s="286">
        <f>'Imp-China|Chine -Exp 3'!F222</f>
        <v>0</v>
      </c>
      <c r="AB66" s="286">
        <f>'Imp-China|Chine -Exp 3'!G222</f>
        <v>0</v>
      </c>
      <c r="AC66" s="286">
        <f>'Imp-China|Chine -Exp 3'!H222</f>
        <v>0</v>
      </c>
      <c r="AD66" s="286">
        <f>'Imp-China|Chine -Exp 3'!I222</f>
        <v>0</v>
      </c>
      <c r="AE66" s="286">
        <f>'Imp-China|Chine -Exp 3'!J222</f>
        <v>0</v>
      </c>
      <c r="AF66" s="286">
        <f>'Imp-China|Chine -Exp 3'!K222</f>
        <v>0</v>
      </c>
      <c r="AG66" s="286">
        <f>'Imp-China|Chine -Exp 3'!L222</f>
        <v>0</v>
      </c>
    </row>
    <row r="67" spans="2:33" hidden="1" x14ac:dyDescent="0.25">
      <c r="B67" s="278">
        <f t="shared" si="18"/>
        <v>0</v>
      </c>
      <c r="C67" s="278">
        <f t="shared" si="18"/>
        <v>0</v>
      </c>
      <c r="D67" s="287" t="s">
        <v>599</v>
      </c>
      <c r="E67" s="279">
        <f t="shared" si="17"/>
        <v>0</v>
      </c>
      <c r="F67" s="284"/>
      <c r="G67" s="284"/>
      <c r="H67" s="284"/>
      <c r="I67" s="287" t="s">
        <v>624</v>
      </c>
      <c r="J67" s="287" t="s">
        <v>608</v>
      </c>
      <c r="K67" s="287" t="s">
        <v>613</v>
      </c>
      <c r="L67" s="287" t="s">
        <v>571</v>
      </c>
      <c r="M67" s="287" t="s">
        <v>574</v>
      </c>
      <c r="N67" s="287" t="s">
        <v>614</v>
      </c>
      <c r="O67" s="287" t="s">
        <v>650</v>
      </c>
      <c r="P67" s="287" t="s">
        <v>621</v>
      </c>
      <c r="Q67" s="288" t="s">
        <v>603</v>
      </c>
      <c r="R67" s="289">
        <f>'Imp-China|Chine -Exp 3'!E226</f>
        <v>0</v>
      </c>
      <c r="S67" s="289">
        <f>'Imp-China|Chine -Exp 3'!F226</f>
        <v>0</v>
      </c>
      <c r="T67" s="289">
        <f>'Imp-China|Chine -Exp 3'!G226</f>
        <v>0</v>
      </c>
      <c r="U67" s="289">
        <f>'Imp-China|Chine -Exp 3'!H226</f>
        <v>0</v>
      </c>
      <c r="V67" s="289">
        <f>'Imp-China|Chine -Exp 3'!I226</f>
        <v>0</v>
      </c>
      <c r="W67" s="289">
        <f>'Imp-China|Chine -Exp 3'!J226</f>
        <v>0</v>
      </c>
      <c r="X67" s="289">
        <f>'Imp-China|Chine -Exp 3'!K226</f>
        <v>0</v>
      </c>
      <c r="Y67" s="289">
        <f>'Imp-China|Chine -Exp 3'!L226</f>
        <v>0</v>
      </c>
      <c r="Z67" s="289">
        <f>'Imp-China|Chine -Exp 3'!E227</f>
        <v>0</v>
      </c>
      <c r="AA67" s="289">
        <f>'Imp-China|Chine -Exp 3'!F227</f>
        <v>0</v>
      </c>
      <c r="AB67" s="289">
        <f>'Imp-China|Chine -Exp 3'!G227</f>
        <v>0</v>
      </c>
      <c r="AC67" s="289">
        <f>'Imp-China|Chine -Exp 3'!H227</f>
        <v>0</v>
      </c>
      <c r="AD67" s="289">
        <f>'Imp-China|Chine -Exp 3'!I227</f>
        <v>0</v>
      </c>
      <c r="AE67" s="289">
        <f>'Imp-China|Chine -Exp 3'!J227</f>
        <v>0</v>
      </c>
      <c r="AF67" s="289">
        <f>'Imp-China|Chine -Exp 3'!K227</f>
        <v>0</v>
      </c>
      <c r="AG67" s="289">
        <f>'Imp-China|Chine -Exp 3'!L227</f>
        <v>0</v>
      </c>
    </row>
    <row r="68" spans="2:33" hidden="1" x14ac:dyDescent="0.25">
      <c r="B68" s="278">
        <f t="shared" si="18"/>
        <v>0</v>
      </c>
      <c r="C68" s="278">
        <f t="shared" si="18"/>
        <v>0</v>
      </c>
      <c r="D68" s="283" t="s">
        <v>599</v>
      </c>
      <c r="E68" s="279">
        <f t="shared" si="17"/>
        <v>0</v>
      </c>
      <c r="F68" s="284"/>
      <c r="G68" s="284"/>
      <c r="H68" s="284"/>
      <c r="I68" s="283" t="s">
        <v>624</v>
      </c>
      <c r="J68" s="283" t="s">
        <v>608</v>
      </c>
      <c r="K68" s="283" t="s">
        <v>613</v>
      </c>
      <c r="L68" s="283" t="s">
        <v>571</v>
      </c>
      <c r="M68" s="283" t="s">
        <v>574</v>
      </c>
      <c r="N68" s="283" t="s">
        <v>614</v>
      </c>
      <c r="O68" s="283" t="s">
        <v>651</v>
      </c>
      <c r="P68" s="283" t="s">
        <v>622</v>
      </c>
      <c r="Q68" s="285" t="s">
        <v>603</v>
      </c>
      <c r="R68" s="286">
        <f>'Imp-China|Chine -Exp 3'!E231</f>
        <v>0</v>
      </c>
      <c r="S68" s="286">
        <f>'Imp-China|Chine -Exp 3'!F231</f>
        <v>0</v>
      </c>
      <c r="T68" s="286">
        <f>'Imp-China|Chine -Exp 3'!G231</f>
        <v>0</v>
      </c>
      <c r="U68" s="286">
        <f>'Imp-China|Chine -Exp 3'!H231</f>
        <v>0</v>
      </c>
      <c r="V68" s="286">
        <f>'Imp-China|Chine -Exp 3'!I231</f>
        <v>0</v>
      </c>
      <c r="W68" s="286">
        <f>'Imp-China|Chine -Exp 3'!J231</f>
        <v>0</v>
      </c>
      <c r="X68" s="286">
        <f>'Imp-China|Chine -Exp 3'!K231</f>
        <v>0</v>
      </c>
      <c r="Y68" s="286">
        <f>'Imp-China|Chine -Exp 3'!L231</f>
        <v>0</v>
      </c>
      <c r="Z68" s="286">
        <f>'Imp-China|Chine -Exp 3'!E232</f>
        <v>0</v>
      </c>
      <c r="AA68" s="286">
        <f>'Imp-China|Chine -Exp 3'!F232</f>
        <v>0</v>
      </c>
      <c r="AB68" s="286">
        <f>'Imp-China|Chine -Exp 3'!G232</f>
        <v>0</v>
      </c>
      <c r="AC68" s="286">
        <f>'Imp-China|Chine -Exp 3'!H232</f>
        <v>0</v>
      </c>
      <c r="AD68" s="286">
        <f>'Imp-China|Chine -Exp 3'!I232</f>
        <v>0</v>
      </c>
      <c r="AE68" s="286">
        <f>'Imp-China|Chine -Exp 3'!J232</f>
        <v>0</v>
      </c>
      <c r="AF68" s="286">
        <f>'Imp-China|Chine -Exp 3'!K232</f>
        <v>0</v>
      </c>
      <c r="AG68" s="286">
        <f>'Imp-China|Chine -Exp 3'!L232</f>
        <v>0</v>
      </c>
    </row>
    <row r="69" spans="2:33" hidden="1" x14ac:dyDescent="0.25">
      <c r="B69" s="278">
        <f t="shared" si="18"/>
        <v>0</v>
      </c>
      <c r="C69" s="278">
        <f t="shared" si="18"/>
        <v>0</v>
      </c>
      <c r="D69" s="287" t="s">
        <v>599</v>
      </c>
      <c r="E69" s="279">
        <f t="shared" si="17"/>
        <v>0</v>
      </c>
      <c r="F69" s="284"/>
      <c r="G69" s="284"/>
      <c r="H69" s="284"/>
      <c r="I69" s="287" t="s">
        <v>615</v>
      </c>
      <c r="J69" s="287" t="s">
        <v>609</v>
      </c>
      <c r="K69" s="287" t="s">
        <v>610</v>
      </c>
      <c r="L69" s="287" t="s">
        <v>611</v>
      </c>
      <c r="M69" s="287" t="s">
        <v>574</v>
      </c>
      <c r="N69" s="287" t="s">
        <v>612</v>
      </c>
      <c r="O69" s="287" t="s">
        <v>646</v>
      </c>
      <c r="P69" s="287" t="s">
        <v>617</v>
      </c>
      <c r="Q69" s="288" t="s">
        <v>602</v>
      </c>
      <c r="R69" s="289">
        <f>'Imp-US|É-U'!E150</f>
        <v>0</v>
      </c>
      <c r="S69" s="289">
        <f>'Imp-US|É-U'!F150</f>
        <v>0</v>
      </c>
      <c r="T69" s="289">
        <f>'Imp-US|É-U'!G150</f>
        <v>0</v>
      </c>
      <c r="U69" s="289">
        <f>'Imp-US|É-U'!H150</f>
        <v>0</v>
      </c>
      <c r="V69" s="289">
        <f>'Imp-US|É-U'!I150</f>
        <v>0</v>
      </c>
      <c r="W69" s="289">
        <f>'Imp-US|É-U'!J150</f>
        <v>0</v>
      </c>
      <c r="X69" s="289">
        <f>'Imp-US|É-U'!K150</f>
        <v>0</v>
      </c>
      <c r="Y69" s="289">
        <f>'Imp-US|É-U'!L150</f>
        <v>0</v>
      </c>
      <c r="Z69" s="289">
        <f>'Imp-US|É-U'!E151</f>
        <v>0</v>
      </c>
      <c r="AA69" s="289">
        <f>'Imp-US|É-U'!F151</f>
        <v>0</v>
      </c>
      <c r="AB69" s="289">
        <f>'Imp-US|É-U'!G151</f>
        <v>0</v>
      </c>
      <c r="AC69" s="289">
        <f>'Imp-US|É-U'!H151</f>
        <v>0</v>
      </c>
      <c r="AD69" s="289">
        <f>'Imp-US|É-U'!I151</f>
        <v>0</v>
      </c>
      <c r="AE69" s="289">
        <f>'Imp-US|É-U'!J151</f>
        <v>0</v>
      </c>
      <c r="AF69" s="289">
        <f>'Imp-US|É-U'!K151</f>
        <v>0</v>
      </c>
      <c r="AG69" s="289">
        <f>'Imp-US|É-U'!L151</f>
        <v>0</v>
      </c>
    </row>
    <row r="70" spans="2:33" hidden="1" x14ac:dyDescent="0.25">
      <c r="B70" s="278">
        <f t="shared" si="18"/>
        <v>0</v>
      </c>
      <c r="C70" s="278">
        <f t="shared" si="18"/>
        <v>0</v>
      </c>
      <c r="D70" s="283" t="s">
        <v>599</v>
      </c>
      <c r="E70" s="279">
        <f t="shared" si="17"/>
        <v>0</v>
      </c>
      <c r="F70" s="284"/>
      <c r="G70" s="284"/>
      <c r="H70" s="284"/>
      <c r="I70" s="283" t="s">
        <v>615</v>
      </c>
      <c r="J70" s="283" t="s">
        <v>609</v>
      </c>
      <c r="K70" s="283" t="s">
        <v>610</v>
      </c>
      <c r="L70" s="283" t="s">
        <v>611</v>
      </c>
      <c r="M70" s="283" t="s">
        <v>574</v>
      </c>
      <c r="N70" s="283" t="s">
        <v>612</v>
      </c>
      <c r="O70" s="283" t="s">
        <v>647</v>
      </c>
      <c r="P70" s="283" t="s">
        <v>618</v>
      </c>
      <c r="Q70" s="285" t="s">
        <v>602</v>
      </c>
      <c r="R70" s="286">
        <f>'Imp-US|É-U'!E155</f>
        <v>0</v>
      </c>
      <c r="S70" s="286">
        <f>'Imp-US|É-U'!F155</f>
        <v>0</v>
      </c>
      <c r="T70" s="286">
        <f>'Imp-US|É-U'!G155</f>
        <v>0</v>
      </c>
      <c r="U70" s="286">
        <f>'Imp-US|É-U'!H155</f>
        <v>0</v>
      </c>
      <c r="V70" s="286">
        <f>'Imp-US|É-U'!I155</f>
        <v>0</v>
      </c>
      <c r="W70" s="286">
        <f>'Imp-US|É-U'!J155</f>
        <v>0</v>
      </c>
      <c r="X70" s="286">
        <f>'Imp-US|É-U'!K155</f>
        <v>0</v>
      </c>
      <c r="Y70" s="286">
        <f>'Imp-US|É-U'!L155</f>
        <v>0</v>
      </c>
      <c r="Z70" s="286">
        <f>'Imp-US|É-U'!E156</f>
        <v>0</v>
      </c>
      <c r="AA70" s="286">
        <f>'Imp-US|É-U'!F156</f>
        <v>0</v>
      </c>
      <c r="AB70" s="286">
        <f>'Imp-US|É-U'!G156</f>
        <v>0</v>
      </c>
      <c r="AC70" s="286">
        <f>'Imp-US|É-U'!H156</f>
        <v>0</v>
      </c>
      <c r="AD70" s="286">
        <f>'Imp-US|É-U'!I156</f>
        <v>0</v>
      </c>
      <c r="AE70" s="286">
        <f>'Imp-US|É-U'!J156</f>
        <v>0</v>
      </c>
      <c r="AF70" s="286">
        <f>'Imp-US|É-U'!K156</f>
        <v>0</v>
      </c>
      <c r="AG70" s="286">
        <f>'Imp-US|É-U'!L156</f>
        <v>0</v>
      </c>
    </row>
    <row r="71" spans="2:33" hidden="1" x14ac:dyDescent="0.25">
      <c r="B71" s="278">
        <f t="shared" si="18"/>
        <v>0</v>
      </c>
      <c r="C71" s="278">
        <f t="shared" si="18"/>
        <v>0</v>
      </c>
      <c r="D71" s="287" t="s">
        <v>599</v>
      </c>
      <c r="E71" s="279">
        <f t="shared" si="17"/>
        <v>0</v>
      </c>
      <c r="F71" s="284"/>
      <c r="G71" s="284"/>
      <c r="H71" s="284"/>
      <c r="I71" s="287" t="s">
        <v>615</v>
      </c>
      <c r="J71" s="287" t="s">
        <v>609</v>
      </c>
      <c r="K71" s="287" t="s">
        <v>610</v>
      </c>
      <c r="L71" s="287" t="s">
        <v>611</v>
      </c>
      <c r="M71" s="287" t="s">
        <v>574</v>
      </c>
      <c r="N71" s="287" t="s">
        <v>612</v>
      </c>
      <c r="O71" s="287" t="s">
        <v>648</v>
      </c>
      <c r="P71" s="287" t="s">
        <v>619</v>
      </c>
      <c r="Q71" s="288" t="s">
        <v>602</v>
      </c>
      <c r="R71" s="289">
        <f>'Imp-US|É-U'!E160</f>
        <v>0</v>
      </c>
      <c r="S71" s="289">
        <f>'Imp-US|É-U'!F160</f>
        <v>0</v>
      </c>
      <c r="T71" s="289">
        <f>'Imp-US|É-U'!G160</f>
        <v>0</v>
      </c>
      <c r="U71" s="289">
        <f>'Imp-US|É-U'!H160</f>
        <v>0</v>
      </c>
      <c r="V71" s="289">
        <f>'Imp-US|É-U'!I160</f>
        <v>0</v>
      </c>
      <c r="W71" s="289">
        <f>'Imp-US|É-U'!J160</f>
        <v>0</v>
      </c>
      <c r="X71" s="289">
        <f>'Imp-US|É-U'!K160</f>
        <v>0</v>
      </c>
      <c r="Y71" s="289">
        <f>'Imp-US|É-U'!L160</f>
        <v>0</v>
      </c>
      <c r="Z71" s="289">
        <f>'Imp-US|É-U'!E161</f>
        <v>0</v>
      </c>
      <c r="AA71" s="289">
        <f>'Imp-US|É-U'!F161</f>
        <v>0</v>
      </c>
      <c r="AB71" s="289">
        <f>'Imp-US|É-U'!G161</f>
        <v>0</v>
      </c>
      <c r="AC71" s="289">
        <f>'Imp-US|É-U'!H161</f>
        <v>0</v>
      </c>
      <c r="AD71" s="289">
        <f>'Imp-US|É-U'!I161</f>
        <v>0</v>
      </c>
      <c r="AE71" s="289">
        <f>'Imp-US|É-U'!J161</f>
        <v>0</v>
      </c>
      <c r="AF71" s="289">
        <f>'Imp-US|É-U'!K161</f>
        <v>0</v>
      </c>
      <c r="AG71" s="289">
        <f>'Imp-US|É-U'!L161</f>
        <v>0</v>
      </c>
    </row>
    <row r="72" spans="2:33" hidden="1" x14ac:dyDescent="0.25">
      <c r="B72" s="278">
        <f t="shared" si="18"/>
        <v>0</v>
      </c>
      <c r="C72" s="278">
        <f t="shared" si="18"/>
        <v>0</v>
      </c>
      <c r="D72" s="283" t="s">
        <v>599</v>
      </c>
      <c r="E72" s="279">
        <f t="shared" si="17"/>
        <v>0</v>
      </c>
      <c r="F72" s="284"/>
      <c r="G72" s="284"/>
      <c r="H72" s="284"/>
      <c r="I72" s="283" t="s">
        <v>615</v>
      </c>
      <c r="J72" s="283" t="s">
        <v>609</v>
      </c>
      <c r="K72" s="283" t="s">
        <v>610</v>
      </c>
      <c r="L72" s="283" t="s">
        <v>611</v>
      </c>
      <c r="M72" s="283" t="s">
        <v>574</v>
      </c>
      <c r="N72" s="283" t="s">
        <v>612</v>
      </c>
      <c r="O72" s="283" t="s">
        <v>649</v>
      </c>
      <c r="P72" s="283" t="s">
        <v>620</v>
      </c>
      <c r="Q72" s="285" t="s">
        <v>602</v>
      </c>
      <c r="R72" s="286">
        <f>'Imp-US|É-U'!E165</f>
        <v>0</v>
      </c>
      <c r="S72" s="286">
        <f>'Imp-US|É-U'!F165</f>
        <v>0</v>
      </c>
      <c r="T72" s="286">
        <f>'Imp-US|É-U'!G165</f>
        <v>0</v>
      </c>
      <c r="U72" s="286">
        <f>'Imp-US|É-U'!H165</f>
        <v>0</v>
      </c>
      <c r="V72" s="286">
        <f>'Imp-US|É-U'!I165</f>
        <v>0</v>
      </c>
      <c r="W72" s="286">
        <f>'Imp-US|É-U'!J165</f>
        <v>0</v>
      </c>
      <c r="X72" s="286">
        <f>'Imp-US|É-U'!K165</f>
        <v>0</v>
      </c>
      <c r="Y72" s="286">
        <f>'Imp-US|É-U'!L165</f>
        <v>0</v>
      </c>
      <c r="Z72" s="286">
        <f>'Imp-US|É-U'!E166</f>
        <v>0</v>
      </c>
      <c r="AA72" s="286">
        <f>'Imp-US|É-U'!F166</f>
        <v>0</v>
      </c>
      <c r="AB72" s="286">
        <f>'Imp-US|É-U'!G166</f>
        <v>0</v>
      </c>
      <c r="AC72" s="286">
        <f>'Imp-US|É-U'!H166</f>
        <v>0</v>
      </c>
      <c r="AD72" s="286">
        <f>'Imp-US|É-U'!I166</f>
        <v>0</v>
      </c>
      <c r="AE72" s="286">
        <f>'Imp-US|É-U'!J166</f>
        <v>0</v>
      </c>
      <c r="AF72" s="286">
        <f>'Imp-US|É-U'!K166</f>
        <v>0</v>
      </c>
      <c r="AG72" s="286">
        <f>'Imp-US|É-U'!L166</f>
        <v>0</v>
      </c>
    </row>
    <row r="73" spans="2:33" hidden="1" x14ac:dyDescent="0.25">
      <c r="B73" s="278">
        <f t="shared" si="18"/>
        <v>0</v>
      </c>
      <c r="C73" s="278">
        <f t="shared" si="18"/>
        <v>0</v>
      </c>
      <c r="D73" s="287" t="s">
        <v>599</v>
      </c>
      <c r="E73" s="279">
        <f t="shared" si="17"/>
        <v>0</v>
      </c>
      <c r="F73" s="284"/>
      <c r="G73" s="284"/>
      <c r="H73" s="284"/>
      <c r="I73" s="287" t="s">
        <v>615</v>
      </c>
      <c r="J73" s="287" t="s">
        <v>609</v>
      </c>
      <c r="K73" s="287" t="s">
        <v>610</v>
      </c>
      <c r="L73" s="287" t="s">
        <v>611</v>
      </c>
      <c r="M73" s="287" t="s">
        <v>574</v>
      </c>
      <c r="N73" s="287" t="s">
        <v>612</v>
      </c>
      <c r="O73" s="287" t="s">
        <v>650</v>
      </c>
      <c r="P73" s="287" t="s">
        <v>621</v>
      </c>
      <c r="Q73" s="288" t="s">
        <v>602</v>
      </c>
      <c r="R73" s="289">
        <f>'Imp-US|É-U'!E170</f>
        <v>0</v>
      </c>
      <c r="S73" s="289">
        <f>'Imp-US|É-U'!F170</f>
        <v>0</v>
      </c>
      <c r="T73" s="289">
        <f>'Imp-US|É-U'!G170</f>
        <v>0</v>
      </c>
      <c r="U73" s="289">
        <f>'Imp-US|É-U'!H170</f>
        <v>0</v>
      </c>
      <c r="V73" s="289">
        <f>'Imp-US|É-U'!I170</f>
        <v>0</v>
      </c>
      <c r="W73" s="289">
        <f>'Imp-US|É-U'!J170</f>
        <v>0</v>
      </c>
      <c r="X73" s="289">
        <f>'Imp-US|É-U'!K170</f>
        <v>0</v>
      </c>
      <c r="Y73" s="289">
        <f>'Imp-US|É-U'!L170</f>
        <v>0</v>
      </c>
      <c r="Z73" s="289">
        <f>'Imp-US|É-U'!E171</f>
        <v>0</v>
      </c>
      <c r="AA73" s="289">
        <f>'Imp-US|É-U'!F171</f>
        <v>0</v>
      </c>
      <c r="AB73" s="289">
        <f>'Imp-US|É-U'!G171</f>
        <v>0</v>
      </c>
      <c r="AC73" s="289">
        <f>'Imp-US|É-U'!H171</f>
        <v>0</v>
      </c>
      <c r="AD73" s="289">
        <f>'Imp-US|É-U'!I171</f>
        <v>0</v>
      </c>
      <c r="AE73" s="289">
        <f>'Imp-US|É-U'!J171</f>
        <v>0</v>
      </c>
      <c r="AF73" s="289">
        <f>'Imp-US|É-U'!K171</f>
        <v>0</v>
      </c>
      <c r="AG73" s="289">
        <f>'Imp-US|É-U'!L171</f>
        <v>0</v>
      </c>
    </row>
    <row r="74" spans="2:33" hidden="1" x14ac:dyDescent="0.25">
      <c r="B74" s="278">
        <f t="shared" si="18"/>
        <v>0</v>
      </c>
      <c r="C74" s="278">
        <f t="shared" si="18"/>
        <v>0</v>
      </c>
      <c r="D74" s="283" t="s">
        <v>599</v>
      </c>
      <c r="E74" s="279">
        <f t="shared" si="17"/>
        <v>0</v>
      </c>
      <c r="F74" s="284"/>
      <c r="G74" s="284"/>
      <c r="H74" s="284"/>
      <c r="I74" s="283" t="s">
        <v>615</v>
      </c>
      <c r="J74" s="283" t="s">
        <v>609</v>
      </c>
      <c r="K74" s="283" t="s">
        <v>610</v>
      </c>
      <c r="L74" s="283" t="s">
        <v>611</v>
      </c>
      <c r="M74" s="283" t="s">
        <v>574</v>
      </c>
      <c r="N74" s="283" t="s">
        <v>612</v>
      </c>
      <c r="O74" s="283" t="s">
        <v>651</v>
      </c>
      <c r="P74" s="283" t="s">
        <v>622</v>
      </c>
      <c r="Q74" s="285" t="s">
        <v>602</v>
      </c>
      <c r="R74" s="286">
        <f>'Imp-US|É-U'!E175</f>
        <v>0</v>
      </c>
      <c r="S74" s="286">
        <f>'Imp-US|É-U'!F175</f>
        <v>0</v>
      </c>
      <c r="T74" s="286">
        <f>'Imp-US|É-U'!G175</f>
        <v>0</v>
      </c>
      <c r="U74" s="286">
        <f>'Imp-US|É-U'!H175</f>
        <v>0</v>
      </c>
      <c r="V74" s="286">
        <f>'Imp-US|É-U'!I175</f>
        <v>0</v>
      </c>
      <c r="W74" s="286">
        <f>'Imp-US|É-U'!J175</f>
        <v>0</v>
      </c>
      <c r="X74" s="286">
        <f>'Imp-US|É-U'!K175</f>
        <v>0</v>
      </c>
      <c r="Y74" s="286">
        <f>'Imp-US|É-U'!L175</f>
        <v>0</v>
      </c>
      <c r="Z74" s="286">
        <f>'Imp-US|É-U'!E176</f>
        <v>0</v>
      </c>
      <c r="AA74" s="286">
        <f>'Imp-US|É-U'!F176</f>
        <v>0</v>
      </c>
      <c r="AB74" s="286">
        <f>'Imp-US|É-U'!G176</f>
        <v>0</v>
      </c>
      <c r="AC74" s="286">
        <f>'Imp-US|É-U'!H176</f>
        <v>0</v>
      </c>
      <c r="AD74" s="286">
        <f>'Imp-US|É-U'!I176</f>
        <v>0</v>
      </c>
      <c r="AE74" s="286">
        <f>'Imp-US|É-U'!J176</f>
        <v>0</v>
      </c>
      <c r="AF74" s="286">
        <f>'Imp-US|É-U'!K176</f>
        <v>0</v>
      </c>
      <c r="AG74" s="286">
        <f>'Imp-US|É-U'!L176</f>
        <v>0</v>
      </c>
    </row>
    <row r="75" spans="2:33" hidden="1" x14ac:dyDescent="0.25">
      <c r="B75" s="278">
        <f t="shared" si="18"/>
        <v>0</v>
      </c>
      <c r="C75" s="278">
        <f t="shared" si="18"/>
        <v>0</v>
      </c>
      <c r="D75" s="287" t="s">
        <v>599</v>
      </c>
      <c r="E75" s="279">
        <f t="shared" si="17"/>
        <v>0</v>
      </c>
      <c r="F75" s="284"/>
      <c r="G75" s="284"/>
      <c r="H75" s="284"/>
      <c r="I75" s="287" t="s">
        <v>615</v>
      </c>
      <c r="J75" s="287" t="s">
        <v>609</v>
      </c>
      <c r="K75" s="287" t="s">
        <v>610</v>
      </c>
      <c r="L75" s="287" t="s">
        <v>611</v>
      </c>
      <c r="M75" s="287" t="s">
        <v>574</v>
      </c>
      <c r="N75" s="287" t="s">
        <v>612</v>
      </c>
      <c r="O75" s="287" t="s">
        <v>646</v>
      </c>
      <c r="P75" s="287" t="s">
        <v>617</v>
      </c>
      <c r="Q75" s="288" t="s">
        <v>603</v>
      </c>
      <c r="R75" s="289">
        <f>'Imp-US|É-U'!E206</f>
        <v>0</v>
      </c>
      <c r="S75" s="289">
        <f>'Imp-US|É-U'!F206</f>
        <v>0</v>
      </c>
      <c r="T75" s="289">
        <f>'Imp-US|É-U'!G206</f>
        <v>0</v>
      </c>
      <c r="U75" s="289">
        <f>'Imp-US|É-U'!H206</f>
        <v>0</v>
      </c>
      <c r="V75" s="289">
        <f>'Imp-US|É-U'!I206</f>
        <v>0</v>
      </c>
      <c r="W75" s="289">
        <f>'Imp-US|É-U'!J206</f>
        <v>0</v>
      </c>
      <c r="X75" s="289">
        <f>'Imp-US|É-U'!K206</f>
        <v>0</v>
      </c>
      <c r="Y75" s="289">
        <f>'Imp-US|É-U'!L206</f>
        <v>0</v>
      </c>
      <c r="Z75" s="289">
        <f>'Imp-US|É-U'!E207</f>
        <v>0</v>
      </c>
      <c r="AA75" s="289">
        <f>'Imp-US|É-U'!F207</f>
        <v>0</v>
      </c>
      <c r="AB75" s="289">
        <f>'Imp-US|É-U'!G207</f>
        <v>0</v>
      </c>
      <c r="AC75" s="289">
        <f>'Imp-US|É-U'!H207</f>
        <v>0</v>
      </c>
      <c r="AD75" s="289">
        <f>'Imp-US|É-U'!I207</f>
        <v>0</v>
      </c>
      <c r="AE75" s="289">
        <f>'Imp-US|É-U'!J207</f>
        <v>0</v>
      </c>
      <c r="AF75" s="289">
        <f>'Imp-US|É-U'!K207</f>
        <v>0</v>
      </c>
      <c r="AG75" s="289">
        <f>'Imp-US|É-U'!L207</f>
        <v>0</v>
      </c>
    </row>
    <row r="76" spans="2:33" hidden="1" x14ac:dyDescent="0.25">
      <c r="B76" s="278">
        <f t="shared" si="18"/>
        <v>0</v>
      </c>
      <c r="C76" s="278">
        <f t="shared" si="18"/>
        <v>0</v>
      </c>
      <c r="D76" s="283" t="s">
        <v>599</v>
      </c>
      <c r="E76" s="279">
        <f t="shared" si="17"/>
        <v>0</v>
      </c>
      <c r="F76" s="284"/>
      <c r="G76" s="284"/>
      <c r="H76" s="284"/>
      <c r="I76" s="283" t="s">
        <v>615</v>
      </c>
      <c r="J76" s="283" t="s">
        <v>609</v>
      </c>
      <c r="K76" s="283" t="s">
        <v>610</v>
      </c>
      <c r="L76" s="283" t="s">
        <v>611</v>
      </c>
      <c r="M76" s="283" t="s">
        <v>574</v>
      </c>
      <c r="N76" s="283" t="s">
        <v>612</v>
      </c>
      <c r="O76" s="283" t="s">
        <v>647</v>
      </c>
      <c r="P76" s="283" t="s">
        <v>618</v>
      </c>
      <c r="Q76" s="285" t="s">
        <v>603</v>
      </c>
      <c r="R76" s="286">
        <f>'Imp-US|É-U'!E211</f>
        <v>0</v>
      </c>
      <c r="S76" s="286">
        <f>'Imp-US|É-U'!F211</f>
        <v>0</v>
      </c>
      <c r="T76" s="286">
        <f>'Imp-US|É-U'!G211</f>
        <v>0</v>
      </c>
      <c r="U76" s="286">
        <f>'Imp-US|É-U'!H211</f>
        <v>0</v>
      </c>
      <c r="V76" s="286">
        <f>'Imp-US|É-U'!I211</f>
        <v>0</v>
      </c>
      <c r="W76" s="286">
        <f>'Imp-US|É-U'!J211</f>
        <v>0</v>
      </c>
      <c r="X76" s="286">
        <f>'Imp-US|É-U'!K211</f>
        <v>0</v>
      </c>
      <c r="Y76" s="286">
        <f>'Imp-US|É-U'!L211</f>
        <v>0</v>
      </c>
      <c r="Z76" s="286">
        <f>'Imp-US|É-U'!E212</f>
        <v>0</v>
      </c>
      <c r="AA76" s="286">
        <f>'Imp-US|É-U'!F212</f>
        <v>0</v>
      </c>
      <c r="AB76" s="286">
        <f>'Imp-US|É-U'!G212</f>
        <v>0</v>
      </c>
      <c r="AC76" s="286">
        <f>'Imp-US|É-U'!H212</f>
        <v>0</v>
      </c>
      <c r="AD76" s="286">
        <f>'Imp-US|É-U'!I212</f>
        <v>0</v>
      </c>
      <c r="AE76" s="286">
        <f>'Imp-US|É-U'!J212</f>
        <v>0</v>
      </c>
      <c r="AF76" s="286">
        <f>'Imp-US|É-U'!K212</f>
        <v>0</v>
      </c>
      <c r="AG76" s="286">
        <f>'Imp-US|É-U'!L212</f>
        <v>0</v>
      </c>
    </row>
    <row r="77" spans="2:33" hidden="1" x14ac:dyDescent="0.25">
      <c r="B77" s="278">
        <f t="shared" si="18"/>
        <v>0</v>
      </c>
      <c r="C77" s="278">
        <f t="shared" si="18"/>
        <v>0</v>
      </c>
      <c r="D77" s="287" t="s">
        <v>599</v>
      </c>
      <c r="E77" s="279">
        <f t="shared" si="17"/>
        <v>0</v>
      </c>
      <c r="F77" s="284"/>
      <c r="G77" s="284"/>
      <c r="H77" s="284"/>
      <c r="I77" s="287" t="s">
        <v>615</v>
      </c>
      <c r="J77" s="287" t="s">
        <v>609</v>
      </c>
      <c r="K77" s="287" t="s">
        <v>610</v>
      </c>
      <c r="L77" s="287" t="s">
        <v>611</v>
      </c>
      <c r="M77" s="287" t="s">
        <v>574</v>
      </c>
      <c r="N77" s="287" t="s">
        <v>612</v>
      </c>
      <c r="O77" s="287" t="s">
        <v>648</v>
      </c>
      <c r="P77" s="287" t="s">
        <v>619</v>
      </c>
      <c r="Q77" s="288" t="s">
        <v>603</v>
      </c>
      <c r="R77" s="289">
        <f>'Imp-US|É-U'!E216</f>
        <v>0</v>
      </c>
      <c r="S77" s="289">
        <f>'Imp-US|É-U'!F216</f>
        <v>0</v>
      </c>
      <c r="T77" s="289">
        <f>'Imp-US|É-U'!G216</f>
        <v>0</v>
      </c>
      <c r="U77" s="289">
        <f>'Imp-US|É-U'!H216</f>
        <v>0</v>
      </c>
      <c r="V77" s="289">
        <f>'Imp-US|É-U'!I216</f>
        <v>0</v>
      </c>
      <c r="W77" s="289">
        <f>'Imp-US|É-U'!J216</f>
        <v>0</v>
      </c>
      <c r="X77" s="289">
        <f>'Imp-US|É-U'!K216</f>
        <v>0</v>
      </c>
      <c r="Y77" s="289">
        <f>'Imp-US|É-U'!L216</f>
        <v>0</v>
      </c>
      <c r="Z77" s="289">
        <f>'Imp-US|É-U'!E217</f>
        <v>0</v>
      </c>
      <c r="AA77" s="289">
        <f>'Imp-US|É-U'!F217</f>
        <v>0</v>
      </c>
      <c r="AB77" s="289">
        <f>'Imp-US|É-U'!G217</f>
        <v>0</v>
      </c>
      <c r="AC77" s="289">
        <f>'Imp-US|É-U'!H217</f>
        <v>0</v>
      </c>
      <c r="AD77" s="289">
        <f>'Imp-US|É-U'!I217</f>
        <v>0</v>
      </c>
      <c r="AE77" s="289">
        <f>'Imp-US|É-U'!J217</f>
        <v>0</v>
      </c>
      <c r="AF77" s="289">
        <f>'Imp-US|É-U'!K217</f>
        <v>0</v>
      </c>
      <c r="AG77" s="289">
        <f>'Imp-US|É-U'!L217</f>
        <v>0</v>
      </c>
    </row>
    <row r="78" spans="2:33" hidden="1" x14ac:dyDescent="0.25">
      <c r="B78" s="278">
        <f t="shared" si="18"/>
        <v>0</v>
      </c>
      <c r="C78" s="278">
        <f t="shared" si="18"/>
        <v>0</v>
      </c>
      <c r="D78" s="283" t="s">
        <v>599</v>
      </c>
      <c r="E78" s="279">
        <f t="shared" si="17"/>
        <v>0</v>
      </c>
      <c r="F78" s="284"/>
      <c r="G78" s="284"/>
      <c r="H78" s="284"/>
      <c r="I78" s="283" t="s">
        <v>615</v>
      </c>
      <c r="J78" s="283" t="s">
        <v>609</v>
      </c>
      <c r="K78" s="283" t="s">
        <v>610</v>
      </c>
      <c r="L78" s="283" t="s">
        <v>611</v>
      </c>
      <c r="M78" s="283" t="s">
        <v>574</v>
      </c>
      <c r="N78" s="283" t="s">
        <v>612</v>
      </c>
      <c r="O78" s="283" t="s">
        <v>649</v>
      </c>
      <c r="P78" s="283" t="s">
        <v>620</v>
      </c>
      <c r="Q78" s="285" t="s">
        <v>603</v>
      </c>
      <c r="R78" s="286">
        <f>'Imp-US|É-U'!E221</f>
        <v>0</v>
      </c>
      <c r="S78" s="286">
        <f>'Imp-US|É-U'!F221</f>
        <v>0</v>
      </c>
      <c r="T78" s="286">
        <f>'Imp-US|É-U'!G221</f>
        <v>0</v>
      </c>
      <c r="U78" s="286">
        <f>'Imp-US|É-U'!H221</f>
        <v>0</v>
      </c>
      <c r="V78" s="286">
        <f>'Imp-US|É-U'!I221</f>
        <v>0</v>
      </c>
      <c r="W78" s="286">
        <f>'Imp-US|É-U'!J221</f>
        <v>0</v>
      </c>
      <c r="X78" s="286">
        <f>'Imp-US|É-U'!K221</f>
        <v>0</v>
      </c>
      <c r="Y78" s="286">
        <f>'Imp-US|É-U'!L221</f>
        <v>0</v>
      </c>
      <c r="Z78" s="286">
        <f>'Imp-US|É-U'!E222</f>
        <v>0</v>
      </c>
      <c r="AA78" s="286">
        <f>'Imp-US|É-U'!F222</f>
        <v>0</v>
      </c>
      <c r="AB78" s="286">
        <f>'Imp-US|É-U'!G222</f>
        <v>0</v>
      </c>
      <c r="AC78" s="286">
        <f>'Imp-US|É-U'!H222</f>
        <v>0</v>
      </c>
      <c r="AD78" s="286">
        <f>'Imp-US|É-U'!I222</f>
        <v>0</v>
      </c>
      <c r="AE78" s="286">
        <f>'Imp-US|É-U'!J222</f>
        <v>0</v>
      </c>
      <c r="AF78" s="286">
        <f>'Imp-US|É-U'!K222</f>
        <v>0</v>
      </c>
      <c r="AG78" s="286">
        <f>'Imp-US|É-U'!L222</f>
        <v>0</v>
      </c>
    </row>
    <row r="79" spans="2:33" hidden="1" x14ac:dyDescent="0.25">
      <c r="B79" s="278">
        <f t="shared" si="18"/>
        <v>0</v>
      </c>
      <c r="C79" s="278">
        <f t="shared" si="18"/>
        <v>0</v>
      </c>
      <c r="D79" s="287" t="s">
        <v>599</v>
      </c>
      <c r="E79" s="279">
        <f t="shared" si="17"/>
        <v>0</v>
      </c>
      <c r="F79" s="284"/>
      <c r="G79" s="284"/>
      <c r="H79" s="284"/>
      <c r="I79" s="287" t="s">
        <v>615</v>
      </c>
      <c r="J79" s="287" t="s">
        <v>609</v>
      </c>
      <c r="K79" s="287" t="s">
        <v>610</v>
      </c>
      <c r="L79" s="287" t="s">
        <v>611</v>
      </c>
      <c r="M79" s="287" t="s">
        <v>574</v>
      </c>
      <c r="N79" s="287" t="s">
        <v>612</v>
      </c>
      <c r="O79" s="287" t="s">
        <v>650</v>
      </c>
      <c r="P79" s="287" t="s">
        <v>621</v>
      </c>
      <c r="Q79" s="288" t="s">
        <v>603</v>
      </c>
      <c r="R79" s="289">
        <f>'Imp-US|É-U'!E226</f>
        <v>0</v>
      </c>
      <c r="S79" s="289">
        <f>'Imp-US|É-U'!F226</f>
        <v>0</v>
      </c>
      <c r="T79" s="289">
        <f>'Imp-US|É-U'!G226</f>
        <v>0</v>
      </c>
      <c r="U79" s="289">
        <f>'Imp-US|É-U'!H226</f>
        <v>0</v>
      </c>
      <c r="V79" s="289">
        <f>'Imp-US|É-U'!I226</f>
        <v>0</v>
      </c>
      <c r="W79" s="289">
        <f>'Imp-US|É-U'!J226</f>
        <v>0</v>
      </c>
      <c r="X79" s="289">
        <f>'Imp-US|É-U'!K226</f>
        <v>0</v>
      </c>
      <c r="Y79" s="289">
        <f>'Imp-US|É-U'!L226</f>
        <v>0</v>
      </c>
      <c r="Z79" s="289">
        <f>'Imp-US|É-U'!E227</f>
        <v>0</v>
      </c>
      <c r="AA79" s="289">
        <f>'Imp-US|É-U'!F227</f>
        <v>0</v>
      </c>
      <c r="AB79" s="289">
        <f>'Imp-US|É-U'!G227</f>
        <v>0</v>
      </c>
      <c r="AC79" s="289">
        <f>'Imp-US|É-U'!H227</f>
        <v>0</v>
      </c>
      <c r="AD79" s="289">
        <f>'Imp-US|É-U'!I227</f>
        <v>0</v>
      </c>
      <c r="AE79" s="289">
        <f>'Imp-US|É-U'!J227</f>
        <v>0</v>
      </c>
      <c r="AF79" s="289">
        <f>'Imp-US|É-U'!K227</f>
        <v>0</v>
      </c>
      <c r="AG79" s="289">
        <f>'Imp-US|É-U'!L227</f>
        <v>0</v>
      </c>
    </row>
    <row r="80" spans="2:33" hidden="1" x14ac:dyDescent="0.25">
      <c r="B80" s="278">
        <f t="shared" si="18"/>
        <v>0</v>
      </c>
      <c r="C80" s="278">
        <f t="shared" si="18"/>
        <v>0</v>
      </c>
      <c r="D80" s="283" t="s">
        <v>599</v>
      </c>
      <c r="E80" s="279">
        <f t="shared" si="17"/>
        <v>0</v>
      </c>
      <c r="F80" s="284"/>
      <c r="G80" s="284"/>
      <c r="H80" s="284"/>
      <c r="I80" s="283" t="s">
        <v>615</v>
      </c>
      <c r="J80" s="283" t="s">
        <v>609</v>
      </c>
      <c r="K80" s="283" t="s">
        <v>610</v>
      </c>
      <c r="L80" s="283" t="s">
        <v>611</v>
      </c>
      <c r="M80" s="283" t="s">
        <v>574</v>
      </c>
      <c r="N80" s="283" t="s">
        <v>612</v>
      </c>
      <c r="O80" s="283" t="s">
        <v>651</v>
      </c>
      <c r="P80" s="283" t="s">
        <v>622</v>
      </c>
      <c r="Q80" s="285" t="s">
        <v>603</v>
      </c>
      <c r="R80" s="286">
        <f>'Imp-US|É-U'!E231</f>
        <v>0</v>
      </c>
      <c r="S80" s="286">
        <f>'Imp-US|É-U'!F231</f>
        <v>0</v>
      </c>
      <c r="T80" s="286">
        <f>'Imp-US|É-U'!G231</f>
        <v>0</v>
      </c>
      <c r="U80" s="286">
        <f>'Imp-US|É-U'!H231</f>
        <v>0</v>
      </c>
      <c r="V80" s="286">
        <f>'Imp-US|É-U'!I231</f>
        <v>0</v>
      </c>
      <c r="W80" s="286">
        <f>'Imp-US|É-U'!J231</f>
        <v>0</v>
      </c>
      <c r="X80" s="286">
        <f>'Imp-US|É-U'!K231</f>
        <v>0</v>
      </c>
      <c r="Y80" s="286">
        <f>'Imp-US|É-U'!L231</f>
        <v>0</v>
      </c>
      <c r="Z80" s="286">
        <f>'Imp-US|É-U'!E232</f>
        <v>0</v>
      </c>
      <c r="AA80" s="286">
        <f>'Imp-US|É-U'!F232</f>
        <v>0</v>
      </c>
      <c r="AB80" s="286">
        <f>'Imp-US|É-U'!G232</f>
        <v>0</v>
      </c>
      <c r="AC80" s="286">
        <f>'Imp-US|É-U'!H232</f>
        <v>0</v>
      </c>
      <c r="AD80" s="286">
        <f>'Imp-US|É-U'!I232</f>
        <v>0</v>
      </c>
      <c r="AE80" s="286">
        <f>'Imp-US|É-U'!J232</f>
        <v>0</v>
      </c>
      <c r="AF80" s="286">
        <f>'Imp-US|É-U'!K232</f>
        <v>0</v>
      </c>
      <c r="AG80" s="286">
        <f>'Imp-US|É-U'!L232</f>
        <v>0</v>
      </c>
    </row>
    <row r="81" spans="2:33" hidden="1" x14ac:dyDescent="0.25">
      <c r="B81" s="278">
        <f t="shared" si="18"/>
        <v>0</v>
      </c>
      <c r="C81" s="278">
        <f t="shared" si="18"/>
        <v>0</v>
      </c>
      <c r="D81" s="287" t="s">
        <v>599</v>
      </c>
      <c r="E81" s="279">
        <f t="shared" si="17"/>
        <v>0</v>
      </c>
      <c r="F81" s="284"/>
      <c r="G81" s="284"/>
      <c r="H81" s="284"/>
      <c r="I81" s="287" t="s">
        <v>616</v>
      </c>
      <c r="J81" s="287" t="s">
        <v>609</v>
      </c>
      <c r="K81" s="287" t="s">
        <v>652</v>
      </c>
      <c r="L81" s="287" t="s">
        <v>577</v>
      </c>
      <c r="M81" s="287" t="s">
        <v>574</v>
      </c>
      <c r="N81" s="287" t="s">
        <v>612</v>
      </c>
      <c r="O81" s="287" t="s">
        <v>646</v>
      </c>
      <c r="P81" s="287" t="s">
        <v>617</v>
      </c>
      <c r="Q81" s="288" t="s">
        <v>602</v>
      </c>
      <c r="R81" s="289">
        <f>'Imp-Mex'!E150</f>
        <v>0</v>
      </c>
      <c r="S81" s="289">
        <f>'Imp-Mex'!F150</f>
        <v>0</v>
      </c>
      <c r="T81" s="289">
        <f>'Imp-Mex'!G150</f>
        <v>0</v>
      </c>
      <c r="U81" s="289">
        <f>'Imp-Mex'!H150</f>
        <v>0</v>
      </c>
      <c r="V81" s="289">
        <f>'Imp-Mex'!I150</f>
        <v>0</v>
      </c>
      <c r="W81" s="289">
        <f>'Imp-Mex'!J150</f>
        <v>0</v>
      </c>
      <c r="X81" s="289">
        <f>'Imp-Mex'!K150</f>
        <v>0</v>
      </c>
      <c r="Y81" s="289">
        <f>'Imp-Mex'!L150</f>
        <v>0</v>
      </c>
      <c r="Z81" s="289">
        <f>'Imp-Mex'!E151</f>
        <v>0</v>
      </c>
      <c r="AA81" s="289">
        <f>'Imp-Mex'!F151</f>
        <v>0</v>
      </c>
      <c r="AB81" s="289">
        <f>'Imp-Mex'!G151</f>
        <v>0</v>
      </c>
      <c r="AC81" s="289">
        <f>'Imp-Mex'!H151</f>
        <v>0</v>
      </c>
      <c r="AD81" s="289">
        <f>'Imp-Mex'!I151</f>
        <v>0</v>
      </c>
      <c r="AE81" s="289">
        <f>'Imp-Mex'!J151</f>
        <v>0</v>
      </c>
      <c r="AF81" s="289">
        <f>'Imp-Mex'!K151</f>
        <v>0</v>
      </c>
      <c r="AG81" s="289">
        <f>'Imp-Mex'!L151</f>
        <v>0</v>
      </c>
    </row>
    <row r="82" spans="2:33" hidden="1" x14ac:dyDescent="0.25">
      <c r="B82" s="278">
        <f t="shared" si="18"/>
        <v>0</v>
      </c>
      <c r="C82" s="278">
        <f t="shared" si="18"/>
        <v>0</v>
      </c>
      <c r="D82" s="283" t="s">
        <v>599</v>
      </c>
      <c r="E82" s="279">
        <f t="shared" si="17"/>
        <v>0</v>
      </c>
      <c r="F82" s="284"/>
      <c r="G82" s="284"/>
      <c r="H82" s="284"/>
      <c r="I82" s="283" t="s">
        <v>616</v>
      </c>
      <c r="J82" s="283" t="s">
        <v>609</v>
      </c>
      <c r="K82" s="283" t="s">
        <v>652</v>
      </c>
      <c r="L82" s="283" t="s">
        <v>577</v>
      </c>
      <c r="M82" s="283" t="s">
        <v>574</v>
      </c>
      <c r="N82" s="283" t="s">
        <v>612</v>
      </c>
      <c r="O82" s="283" t="s">
        <v>647</v>
      </c>
      <c r="P82" s="283" t="s">
        <v>618</v>
      </c>
      <c r="Q82" s="285" t="s">
        <v>602</v>
      </c>
      <c r="R82" s="286">
        <f>'Imp-Mex'!E155</f>
        <v>0</v>
      </c>
      <c r="S82" s="286">
        <f>'Imp-Mex'!F155</f>
        <v>0</v>
      </c>
      <c r="T82" s="286">
        <f>'Imp-Mex'!G155</f>
        <v>0</v>
      </c>
      <c r="U82" s="286">
        <f>'Imp-Mex'!H155</f>
        <v>0</v>
      </c>
      <c r="V82" s="286">
        <f>'Imp-Mex'!I155</f>
        <v>0</v>
      </c>
      <c r="W82" s="286">
        <f>'Imp-Mex'!J155</f>
        <v>0</v>
      </c>
      <c r="X82" s="286">
        <f>'Imp-Mex'!K155</f>
        <v>0</v>
      </c>
      <c r="Y82" s="286">
        <f>'Imp-Mex'!L155</f>
        <v>0</v>
      </c>
      <c r="Z82" s="286">
        <f>'Imp-Mex'!E156</f>
        <v>0</v>
      </c>
      <c r="AA82" s="286">
        <f>'Imp-Mex'!F156</f>
        <v>0</v>
      </c>
      <c r="AB82" s="286">
        <f>'Imp-Mex'!G156</f>
        <v>0</v>
      </c>
      <c r="AC82" s="286">
        <f>'Imp-Mex'!H156</f>
        <v>0</v>
      </c>
      <c r="AD82" s="286">
        <f>'Imp-Mex'!I156</f>
        <v>0</v>
      </c>
      <c r="AE82" s="286">
        <f>'Imp-Mex'!J156</f>
        <v>0</v>
      </c>
      <c r="AF82" s="286">
        <f>'Imp-Mex'!K156</f>
        <v>0</v>
      </c>
      <c r="AG82" s="286">
        <f>'Imp-Mex'!L156</f>
        <v>0</v>
      </c>
    </row>
    <row r="83" spans="2:33" hidden="1" x14ac:dyDescent="0.25">
      <c r="B83" s="278">
        <f t="shared" si="18"/>
        <v>0</v>
      </c>
      <c r="C83" s="278">
        <f t="shared" si="18"/>
        <v>0</v>
      </c>
      <c r="D83" s="287" t="s">
        <v>599</v>
      </c>
      <c r="E83" s="279">
        <f t="shared" si="17"/>
        <v>0</v>
      </c>
      <c r="F83" s="284"/>
      <c r="G83" s="284"/>
      <c r="H83" s="284"/>
      <c r="I83" s="287" t="s">
        <v>616</v>
      </c>
      <c r="J83" s="287" t="s">
        <v>609</v>
      </c>
      <c r="K83" s="287" t="s">
        <v>652</v>
      </c>
      <c r="L83" s="287" t="s">
        <v>577</v>
      </c>
      <c r="M83" s="287" t="s">
        <v>574</v>
      </c>
      <c r="N83" s="287" t="s">
        <v>612</v>
      </c>
      <c r="O83" s="287" t="s">
        <v>648</v>
      </c>
      <c r="P83" s="287" t="s">
        <v>619</v>
      </c>
      <c r="Q83" s="288" t="s">
        <v>602</v>
      </c>
      <c r="R83" s="289">
        <f>'Imp-Mex'!E160</f>
        <v>0</v>
      </c>
      <c r="S83" s="289">
        <f>'Imp-Mex'!F160</f>
        <v>0</v>
      </c>
      <c r="T83" s="289">
        <f>'Imp-Mex'!G160</f>
        <v>0</v>
      </c>
      <c r="U83" s="289">
        <f>'Imp-Mex'!H160</f>
        <v>0</v>
      </c>
      <c r="V83" s="289">
        <f>'Imp-Mex'!I160</f>
        <v>0</v>
      </c>
      <c r="W83" s="289">
        <f>'Imp-Mex'!J160</f>
        <v>0</v>
      </c>
      <c r="X83" s="289">
        <f>'Imp-Mex'!K160</f>
        <v>0</v>
      </c>
      <c r="Y83" s="289">
        <f>'Imp-Mex'!L160</f>
        <v>0</v>
      </c>
      <c r="Z83" s="289">
        <f>'Imp-Mex'!E161</f>
        <v>0</v>
      </c>
      <c r="AA83" s="289">
        <f>'Imp-Mex'!F161</f>
        <v>0</v>
      </c>
      <c r="AB83" s="289">
        <f>'Imp-Mex'!G161</f>
        <v>0</v>
      </c>
      <c r="AC83" s="289">
        <f>'Imp-Mex'!H161</f>
        <v>0</v>
      </c>
      <c r="AD83" s="289">
        <f>'Imp-Mex'!I161</f>
        <v>0</v>
      </c>
      <c r="AE83" s="289">
        <f>'Imp-Mex'!J161</f>
        <v>0</v>
      </c>
      <c r="AF83" s="289">
        <f>'Imp-Mex'!K161</f>
        <v>0</v>
      </c>
      <c r="AG83" s="289">
        <f>'Imp-Mex'!L161</f>
        <v>0</v>
      </c>
    </row>
    <row r="84" spans="2:33" hidden="1" x14ac:dyDescent="0.25">
      <c r="B84" s="278">
        <f t="shared" si="18"/>
        <v>0</v>
      </c>
      <c r="C84" s="278">
        <f t="shared" si="18"/>
        <v>0</v>
      </c>
      <c r="D84" s="283" t="s">
        <v>599</v>
      </c>
      <c r="E84" s="279">
        <f t="shared" si="17"/>
        <v>0</v>
      </c>
      <c r="F84" s="284"/>
      <c r="G84" s="284"/>
      <c r="H84" s="284"/>
      <c r="I84" s="283" t="s">
        <v>616</v>
      </c>
      <c r="J84" s="283" t="s">
        <v>609</v>
      </c>
      <c r="K84" s="283" t="s">
        <v>652</v>
      </c>
      <c r="L84" s="283" t="s">
        <v>577</v>
      </c>
      <c r="M84" s="283" t="s">
        <v>574</v>
      </c>
      <c r="N84" s="283" t="s">
        <v>612</v>
      </c>
      <c r="O84" s="283" t="s">
        <v>649</v>
      </c>
      <c r="P84" s="283" t="s">
        <v>620</v>
      </c>
      <c r="Q84" s="285" t="s">
        <v>602</v>
      </c>
      <c r="R84" s="286">
        <f>'Imp-Mex'!E165</f>
        <v>0</v>
      </c>
      <c r="S84" s="286">
        <f>'Imp-Mex'!F165</f>
        <v>0</v>
      </c>
      <c r="T84" s="286">
        <f>'Imp-Mex'!G165</f>
        <v>0</v>
      </c>
      <c r="U84" s="286">
        <f>'Imp-Mex'!H165</f>
        <v>0</v>
      </c>
      <c r="V84" s="286">
        <f>'Imp-Mex'!I165</f>
        <v>0</v>
      </c>
      <c r="W84" s="286">
        <f>'Imp-Mex'!J165</f>
        <v>0</v>
      </c>
      <c r="X84" s="286">
        <f>'Imp-Mex'!K165</f>
        <v>0</v>
      </c>
      <c r="Y84" s="286">
        <f>'Imp-Mex'!L165</f>
        <v>0</v>
      </c>
      <c r="Z84" s="286">
        <f>'Imp-Mex'!E166</f>
        <v>0</v>
      </c>
      <c r="AA84" s="286">
        <f>'Imp-Mex'!F166</f>
        <v>0</v>
      </c>
      <c r="AB84" s="286">
        <f>'Imp-Mex'!G166</f>
        <v>0</v>
      </c>
      <c r="AC84" s="286">
        <f>'Imp-Mex'!H166</f>
        <v>0</v>
      </c>
      <c r="AD84" s="286">
        <f>'Imp-Mex'!I166</f>
        <v>0</v>
      </c>
      <c r="AE84" s="286">
        <f>'Imp-Mex'!J166</f>
        <v>0</v>
      </c>
      <c r="AF84" s="286">
        <f>'Imp-Mex'!K166</f>
        <v>0</v>
      </c>
      <c r="AG84" s="286">
        <f>'Imp-Mex'!L166</f>
        <v>0</v>
      </c>
    </row>
    <row r="85" spans="2:33" hidden="1" x14ac:dyDescent="0.25">
      <c r="B85" s="278">
        <f t="shared" si="18"/>
        <v>0</v>
      </c>
      <c r="C85" s="278">
        <f t="shared" si="18"/>
        <v>0</v>
      </c>
      <c r="D85" s="287" t="s">
        <v>599</v>
      </c>
      <c r="E85" s="279">
        <f t="shared" si="17"/>
        <v>0</v>
      </c>
      <c r="F85" s="284"/>
      <c r="G85" s="284"/>
      <c r="H85" s="284"/>
      <c r="I85" s="287" t="s">
        <v>616</v>
      </c>
      <c r="J85" s="287" t="s">
        <v>609</v>
      </c>
      <c r="K85" s="287" t="s">
        <v>652</v>
      </c>
      <c r="L85" s="287" t="s">
        <v>577</v>
      </c>
      <c r="M85" s="287" t="s">
        <v>574</v>
      </c>
      <c r="N85" s="287" t="s">
        <v>612</v>
      </c>
      <c r="O85" s="287" t="s">
        <v>650</v>
      </c>
      <c r="P85" s="287" t="s">
        <v>621</v>
      </c>
      <c r="Q85" s="288" t="s">
        <v>602</v>
      </c>
      <c r="R85" s="289">
        <f>'Imp-Mex'!E170</f>
        <v>0</v>
      </c>
      <c r="S85" s="289">
        <f>'Imp-Mex'!F170</f>
        <v>0</v>
      </c>
      <c r="T85" s="289">
        <f>'Imp-Mex'!G170</f>
        <v>0</v>
      </c>
      <c r="U85" s="289">
        <f>'Imp-Mex'!H170</f>
        <v>0</v>
      </c>
      <c r="V85" s="289">
        <f>'Imp-Mex'!I170</f>
        <v>0</v>
      </c>
      <c r="W85" s="289">
        <f>'Imp-Mex'!J170</f>
        <v>0</v>
      </c>
      <c r="X85" s="289">
        <f>'Imp-Mex'!K170</f>
        <v>0</v>
      </c>
      <c r="Y85" s="289">
        <f>'Imp-Mex'!L170</f>
        <v>0</v>
      </c>
      <c r="Z85" s="289">
        <f>'Imp-Mex'!E171</f>
        <v>0</v>
      </c>
      <c r="AA85" s="289">
        <f>'Imp-Mex'!F171</f>
        <v>0</v>
      </c>
      <c r="AB85" s="289">
        <f>'Imp-Mex'!G171</f>
        <v>0</v>
      </c>
      <c r="AC85" s="289">
        <f>'Imp-Mex'!H171</f>
        <v>0</v>
      </c>
      <c r="AD85" s="289">
        <f>'Imp-Mex'!I171</f>
        <v>0</v>
      </c>
      <c r="AE85" s="289">
        <f>'Imp-Mex'!J171</f>
        <v>0</v>
      </c>
      <c r="AF85" s="289">
        <f>'Imp-Mex'!K171</f>
        <v>0</v>
      </c>
      <c r="AG85" s="289">
        <f>'Imp-Mex'!L171</f>
        <v>0</v>
      </c>
    </row>
    <row r="86" spans="2:33" hidden="1" x14ac:dyDescent="0.25">
      <c r="B86" s="278">
        <f t="shared" si="18"/>
        <v>0</v>
      </c>
      <c r="C86" s="278">
        <f t="shared" si="18"/>
        <v>0</v>
      </c>
      <c r="D86" s="283" t="s">
        <v>599</v>
      </c>
      <c r="E86" s="279">
        <f t="shared" si="17"/>
        <v>0</v>
      </c>
      <c r="F86" s="284"/>
      <c r="G86" s="284"/>
      <c r="H86" s="284"/>
      <c r="I86" s="283" t="s">
        <v>616</v>
      </c>
      <c r="J86" s="283" t="s">
        <v>609</v>
      </c>
      <c r="K86" s="283" t="s">
        <v>652</v>
      </c>
      <c r="L86" s="283" t="s">
        <v>577</v>
      </c>
      <c r="M86" s="283" t="s">
        <v>574</v>
      </c>
      <c r="N86" s="283" t="s">
        <v>612</v>
      </c>
      <c r="O86" s="283" t="s">
        <v>651</v>
      </c>
      <c r="P86" s="283" t="s">
        <v>622</v>
      </c>
      <c r="Q86" s="285" t="s">
        <v>602</v>
      </c>
      <c r="R86" s="286">
        <f>'Imp-Mex'!E175</f>
        <v>0</v>
      </c>
      <c r="S86" s="286">
        <f>'Imp-Mex'!F175</f>
        <v>0</v>
      </c>
      <c r="T86" s="286">
        <f>'Imp-Mex'!G175</f>
        <v>0</v>
      </c>
      <c r="U86" s="286">
        <f>'Imp-Mex'!H175</f>
        <v>0</v>
      </c>
      <c r="V86" s="286">
        <f>'Imp-Mex'!I175</f>
        <v>0</v>
      </c>
      <c r="W86" s="286">
        <f>'Imp-Mex'!J175</f>
        <v>0</v>
      </c>
      <c r="X86" s="286">
        <f>'Imp-Mex'!K175</f>
        <v>0</v>
      </c>
      <c r="Y86" s="286">
        <f>'Imp-Mex'!L175</f>
        <v>0</v>
      </c>
      <c r="Z86" s="286">
        <f>'Imp-Mex'!E176</f>
        <v>0</v>
      </c>
      <c r="AA86" s="286">
        <f>'Imp-Mex'!F176</f>
        <v>0</v>
      </c>
      <c r="AB86" s="286">
        <f>'Imp-Mex'!G176</f>
        <v>0</v>
      </c>
      <c r="AC86" s="286">
        <f>'Imp-Mex'!H176</f>
        <v>0</v>
      </c>
      <c r="AD86" s="286">
        <f>'Imp-Mex'!I176</f>
        <v>0</v>
      </c>
      <c r="AE86" s="286">
        <f>'Imp-Mex'!J176</f>
        <v>0</v>
      </c>
      <c r="AF86" s="286">
        <f>'Imp-Mex'!K176</f>
        <v>0</v>
      </c>
      <c r="AG86" s="286">
        <f>'Imp-Mex'!L176</f>
        <v>0</v>
      </c>
    </row>
    <row r="87" spans="2:33" hidden="1" x14ac:dyDescent="0.25">
      <c r="B87" s="278">
        <f t="shared" si="18"/>
        <v>0</v>
      </c>
      <c r="C87" s="278">
        <f t="shared" si="18"/>
        <v>0</v>
      </c>
      <c r="D87" s="287" t="s">
        <v>599</v>
      </c>
      <c r="E87" s="279">
        <f t="shared" si="17"/>
        <v>0</v>
      </c>
      <c r="F87" s="284"/>
      <c r="G87" s="284"/>
      <c r="H87" s="284"/>
      <c r="I87" s="287" t="s">
        <v>616</v>
      </c>
      <c r="J87" s="287" t="s">
        <v>609</v>
      </c>
      <c r="K87" s="287" t="s">
        <v>652</v>
      </c>
      <c r="L87" s="287" t="s">
        <v>577</v>
      </c>
      <c r="M87" s="287" t="s">
        <v>574</v>
      </c>
      <c r="N87" s="287" t="s">
        <v>612</v>
      </c>
      <c r="O87" s="287" t="s">
        <v>646</v>
      </c>
      <c r="P87" s="287" t="s">
        <v>617</v>
      </c>
      <c r="Q87" s="288" t="s">
        <v>603</v>
      </c>
      <c r="R87" s="289">
        <f>'Imp-Mex'!E206</f>
        <v>0</v>
      </c>
      <c r="S87" s="289">
        <f>'Imp-Mex'!F206</f>
        <v>0</v>
      </c>
      <c r="T87" s="289">
        <f>'Imp-Mex'!G206</f>
        <v>0</v>
      </c>
      <c r="U87" s="289">
        <f>'Imp-Mex'!H206</f>
        <v>0</v>
      </c>
      <c r="V87" s="289">
        <f>'Imp-Mex'!I206</f>
        <v>0</v>
      </c>
      <c r="W87" s="289">
        <f>'Imp-Mex'!J206</f>
        <v>0</v>
      </c>
      <c r="X87" s="289">
        <f>'Imp-Mex'!K206</f>
        <v>0</v>
      </c>
      <c r="Y87" s="289">
        <f>'Imp-Mex'!L206</f>
        <v>0</v>
      </c>
      <c r="Z87" s="289">
        <f>'Imp-Mex'!E207</f>
        <v>0</v>
      </c>
      <c r="AA87" s="289">
        <f>'Imp-Mex'!F207</f>
        <v>0</v>
      </c>
      <c r="AB87" s="289">
        <f>'Imp-Mex'!G207</f>
        <v>0</v>
      </c>
      <c r="AC87" s="289">
        <f>'Imp-Mex'!H207</f>
        <v>0</v>
      </c>
      <c r="AD87" s="289">
        <f>'Imp-Mex'!I207</f>
        <v>0</v>
      </c>
      <c r="AE87" s="289">
        <f>'Imp-Mex'!J207</f>
        <v>0</v>
      </c>
      <c r="AF87" s="289">
        <f>'Imp-Mex'!K207</f>
        <v>0</v>
      </c>
      <c r="AG87" s="289">
        <f>'Imp-Mex'!L207</f>
        <v>0</v>
      </c>
    </row>
    <row r="88" spans="2:33" hidden="1" x14ac:dyDescent="0.25">
      <c r="B88" s="278">
        <f t="shared" si="18"/>
        <v>0</v>
      </c>
      <c r="C88" s="278">
        <f t="shared" si="18"/>
        <v>0</v>
      </c>
      <c r="D88" s="283" t="s">
        <v>599</v>
      </c>
      <c r="E88" s="279">
        <f t="shared" si="17"/>
        <v>0</v>
      </c>
      <c r="F88" s="284"/>
      <c r="G88" s="284"/>
      <c r="H88" s="284"/>
      <c r="I88" s="283" t="s">
        <v>616</v>
      </c>
      <c r="J88" s="283" t="s">
        <v>609</v>
      </c>
      <c r="K88" s="283" t="s">
        <v>652</v>
      </c>
      <c r="L88" s="283" t="s">
        <v>577</v>
      </c>
      <c r="M88" s="283" t="s">
        <v>574</v>
      </c>
      <c r="N88" s="283" t="s">
        <v>612</v>
      </c>
      <c r="O88" s="283" t="s">
        <v>647</v>
      </c>
      <c r="P88" s="283" t="s">
        <v>618</v>
      </c>
      <c r="Q88" s="285" t="s">
        <v>603</v>
      </c>
      <c r="R88" s="286">
        <f>'Imp-Mex'!E211</f>
        <v>0</v>
      </c>
      <c r="S88" s="286">
        <f>'Imp-Mex'!F211</f>
        <v>0</v>
      </c>
      <c r="T88" s="286">
        <f>'Imp-Mex'!G211</f>
        <v>0</v>
      </c>
      <c r="U88" s="286">
        <f>'Imp-Mex'!H211</f>
        <v>0</v>
      </c>
      <c r="V88" s="286">
        <f>'Imp-Mex'!I211</f>
        <v>0</v>
      </c>
      <c r="W88" s="286">
        <f>'Imp-Mex'!J211</f>
        <v>0</v>
      </c>
      <c r="X88" s="286">
        <f>'Imp-Mex'!K211</f>
        <v>0</v>
      </c>
      <c r="Y88" s="286">
        <f>'Imp-Mex'!L211</f>
        <v>0</v>
      </c>
      <c r="Z88" s="286">
        <f>'Imp-Mex'!E212</f>
        <v>0</v>
      </c>
      <c r="AA88" s="286">
        <f>'Imp-Mex'!F212</f>
        <v>0</v>
      </c>
      <c r="AB88" s="286">
        <f>'Imp-Mex'!G212</f>
        <v>0</v>
      </c>
      <c r="AC88" s="286">
        <f>'Imp-Mex'!H212</f>
        <v>0</v>
      </c>
      <c r="AD88" s="286">
        <f>'Imp-Mex'!I212</f>
        <v>0</v>
      </c>
      <c r="AE88" s="286">
        <f>'Imp-Mex'!J212</f>
        <v>0</v>
      </c>
      <c r="AF88" s="286">
        <f>'Imp-Mex'!K212</f>
        <v>0</v>
      </c>
      <c r="AG88" s="286">
        <f>'Imp-Mex'!L212</f>
        <v>0</v>
      </c>
    </row>
    <row r="89" spans="2:33" hidden="1" x14ac:dyDescent="0.25">
      <c r="B89" s="278">
        <f t="shared" si="18"/>
        <v>0</v>
      </c>
      <c r="C89" s="278">
        <f t="shared" si="18"/>
        <v>0</v>
      </c>
      <c r="D89" s="287" t="s">
        <v>599</v>
      </c>
      <c r="E89" s="279">
        <f t="shared" si="17"/>
        <v>0</v>
      </c>
      <c r="F89" s="284"/>
      <c r="G89" s="284"/>
      <c r="H89" s="284"/>
      <c r="I89" s="287" t="s">
        <v>616</v>
      </c>
      <c r="J89" s="287" t="s">
        <v>609</v>
      </c>
      <c r="K89" s="287" t="s">
        <v>652</v>
      </c>
      <c r="L89" s="287" t="s">
        <v>577</v>
      </c>
      <c r="M89" s="287" t="s">
        <v>574</v>
      </c>
      <c r="N89" s="287" t="s">
        <v>612</v>
      </c>
      <c r="O89" s="287" t="s">
        <v>648</v>
      </c>
      <c r="P89" s="287" t="s">
        <v>619</v>
      </c>
      <c r="Q89" s="288" t="s">
        <v>603</v>
      </c>
      <c r="R89" s="289">
        <f>'Imp-Mex'!E216</f>
        <v>0</v>
      </c>
      <c r="S89" s="289">
        <f>'Imp-Mex'!F216</f>
        <v>0</v>
      </c>
      <c r="T89" s="289">
        <f>'Imp-Mex'!G216</f>
        <v>0</v>
      </c>
      <c r="U89" s="289">
        <f>'Imp-Mex'!H216</f>
        <v>0</v>
      </c>
      <c r="V89" s="289">
        <f>'Imp-Mex'!I216</f>
        <v>0</v>
      </c>
      <c r="W89" s="289">
        <f>'Imp-Mex'!J216</f>
        <v>0</v>
      </c>
      <c r="X89" s="289">
        <f>'Imp-Mex'!K216</f>
        <v>0</v>
      </c>
      <c r="Y89" s="289">
        <f>'Imp-Mex'!L216</f>
        <v>0</v>
      </c>
      <c r="Z89" s="289">
        <f>'Imp-Mex'!E217</f>
        <v>0</v>
      </c>
      <c r="AA89" s="289">
        <f>'Imp-Mex'!F217</f>
        <v>0</v>
      </c>
      <c r="AB89" s="289">
        <f>'Imp-Mex'!G217</f>
        <v>0</v>
      </c>
      <c r="AC89" s="289">
        <f>'Imp-Mex'!H217</f>
        <v>0</v>
      </c>
      <c r="AD89" s="289">
        <f>'Imp-Mex'!I217</f>
        <v>0</v>
      </c>
      <c r="AE89" s="289">
        <f>'Imp-Mex'!J217</f>
        <v>0</v>
      </c>
      <c r="AF89" s="289">
        <f>'Imp-Mex'!K217</f>
        <v>0</v>
      </c>
      <c r="AG89" s="289">
        <f>'Imp-Mex'!L217</f>
        <v>0</v>
      </c>
    </row>
    <row r="90" spans="2:33" hidden="1" x14ac:dyDescent="0.25">
      <c r="B90" s="278">
        <f t="shared" si="18"/>
        <v>0</v>
      </c>
      <c r="C90" s="278">
        <f t="shared" si="18"/>
        <v>0</v>
      </c>
      <c r="D90" s="283" t="s">
        <v>599</v>
      </c>
      <c r="E90" s="279">
        <f t="shared" si="17"/>
        <v>0</v>
      </c>
      <c r="F90" s="284"/>
      <c r="G90" s="284"/>
      <c r="H90" s="284"/>
      <c r="I90" s="283" t="s">
        <v>616</v>
      </c>
      <c r="J90" s="283" t="s">
        <v>609</v>
      </c>
      <c r="K90" s="283" t="s">
        <v>652</v>
      </c>
      <c r="L90" s="283" t="s">
        <v>577</v>
      </c>
      <c r="M90" s="283" t="s">
        <v>574</v>
      </c>
      <c r="N90" s="283" t="s">
        <v>612</v>
      </c>
      <c r="O90" s="283" t="s">
        <v>649</v>
      </c>
      <c r="P90" s="283" t="s">
        <v>620</v>
      </c>
      <c r="Q90" s="285" t="s">
        <v>603</v>
      </c>
      <c r="R90" s="286">
        <f>'Imp-Mex'!E221</f>
        <v>0</v>
      </c>
      <c r="S90" s="286">
        <f>'Imp-Mex'!F221</f>
        <v>0</v>
      </c>
      <c r="T90" s="286">
        <f>'Imp-Mex'!G221</f>
        <v>0</v>
      </c>
      <c r="U90" s="286">
        <f>'Imp-Mex'!H221</f>
        <v>0</v>
      </c>
      <c r="V90" s="286">
        <f>'Imp-Mex'!I221</f>
        <v>0</v>
      </c>
      <c r="W90" s="286">
        <f>'Imp-Mex'!J221</f>
        <v>0</v>
      </c>
      <c r="X90" s="286">
        <f>'Imp-Mex'!K221</f>
        <v>0</v>
      </c>
      <c r="Y90" s="286">
        <f>'Imp-Mex'!L221</f>
        <v>0</v>
      </c>
      <c r="Z90" s="286">
        <f>'Imp-Mex'!E222</f>
        <v>0</v>
      </c>
      <c r="AA90" s="286">
        <f>'Imp-Mex'!F222</f>
        <v>0</v>
      </c>
      <c r="AB90" s="286">
        <f>'Imp-Mex'!G222</f>
        <v>0</v>
      </c>
      <c r="AC90" s="286">
        <f>'Imp-Mex'!H222</f>
        <v>0</v>
      </c>
      <c r="AD90" s="286">
        <f>'Imp-Mex'!I222</f>
        <v>0</v>
      </c>
      <c r="AE90" s="286">
        <f>'Imp-Mex'!J222</f>
        <v>0</v>
      </c>
      <c r="AF90" s="286">
        <f>'Imp-Mex'!K222</f>
        <v>0</v>
      </c>
      <c r="AG90" s="286">
        <f>'Imp-Mex'!L222</f>
        <v>0</v>
      </c>
    </row>
    <row r="91" spans="2:33" hidden="1" x14ac:dyDescent="0.25">
      <c r="B91" s="278">
        <f t="shared" si="18"/>
        <v>0</v>
      </c>
      <c r="C91" s="278">
        <f t="shared" si="18"/>
        <v>0</v>
      </c>
      <c r="D91" s="287" t="s">
        <v>599</v>
      </c>
      <c r="E91" s="279">
        <f t="shared" si="17"/>
        <v>0</v>
      </c>
      <c r="F91" s="284"/>
      <c r="G91" s="284"/>
      <c r="H91" s="284"/>
      <c r="I91" s="287" t="s">
        <v>616</v>
      </c>
      <c r="J91" s="287" t="s">
        <v>609</v>
      </c>
      <c r="K91" s="287" t="s">
        <v>652</v>
      </c>
      <c r="L91" s="287" t="s">
        <v>577</v>
      </c>
      <c r="M91" s="287" t="s">
        <v>574</v>
      </c>
      <c r="N91" s="287" t="s">
        <v>612</v>
      </c>
      <c r="O91" s="287" t="s">
        <v>650</v>
      </c>
      <c r="P91" s="287" t="s">
        <v>621</v>
      </c>
      <c r="Q91" s="288" t="s">
        <v>603</v>
      </c>
      <c r="R91" s="289">
        <f>'Imp-Mex'!E226</f>
        <v>0</v>
      </c>
      <c r="S91" s="289">
        <f>'Imp-Mex'!F226</f>
        <v>0</v>
      </c>
      <c r="T91" s="289">
        <f>'Imp-Mex'!G226</f>
        <v>0</v>
      </c>
      <c r="U91" s="289">
        <f>'Imp-Mex'!H226</f>
        <v>0</v>
      </c>
      <c r="V91" s="289">
        <f>'Imp-Mex'!I226</f>
        <v>0</v>
      </c>
      <c r="W91" s="289">
        <f>'Imp-Mex'!J226</f>
        <v>0</v>
      </c>
      <c r="X91" s="289">
        <f>'Imp-Mex'!K226</f>
        <v>0</v>
      </c>
      <c r="Y91" s="289">
        <f>'Imp-Mex'!L226</f>
        <v>0</v>
      </c>
      <c r="Z91" s="289">
        <f>'Imp-Mex'!E227</f>
        <v>0</v>
      </c>
      <c r="AA91" s="289">
        <f>'Imp-Mex'!F227</f>
        <v>0</v>
      </c>
      <c r="AB91" s="289">
        <f>'Imp-Mex'!G227</f>
        <v>0</v>
      </c>
      <c r="AC91" s="289">
        <f>'Imp-Mex'!H227</f>
        <v>0</v>
      </c>
      <c r="AD91" s="289">
        <f>'Imp-Mex'!I227</f>
        <v>0</v>
      </c>
      <c r="AE91" s="289">
        <f>'Imp-Mex'!J227</f>
        <v>0</v>
      </c>
      <c r="AF91" s="289">
        <f>'Imp-Mex'!K227</f>
        <v>0</v>
      </c>
      <c r="AG91" s="289">
        <f>'Imp-Mex'!L227</f>
        <v>0</v>
      </c>
    </row>
    <row r="92" spans="2:33" hidden="1" x14ac:dyDescent="0.25">
      <c r="B92" s="278">
        <f t="shared" si="18"/>
        <v>0</v>
      </c>
      <c r="C92" s="278">
        <f t="shared" si="18"/>
        <v>0</v>
      </c>
      <c r="D92" s="283" t="s">
        <v>599</v>
      </c>
      <c r="E92" s="279">
        <f t="shared" si="17"/>
        <v>0</v>
      </c>
      <c r="F92" s="284"/>
      <c r="G92" s="284"/>
      <c r="H92" s="284"/>
      <c r="I92" s="283" t="s">
        <v>616</v>
      </c>
      <c r="J92" s="283" t="s">
        <v>609</v>
      </c>
      <c r="K92" s="283" t="s">
        <v>652</v>
      </c>
      <c r="L92" s="283" t="s">
        <v>577</v>
      </c>
      <c r="M92" s="283" t="s">
        <v>574</v>
      </c>
      <c r="N92" s="283" t="s">
        <v>612</v>
      </c>
      <c r="O92" s="283" t="s">
        <v>651</v>
      </c>
      <c r="P92" s="283" t="s">
        <v>622</v>
      </c>
      <c r="Q92" s="285" t="s">
        <v>603</v>
      </c>
      <c r="R92" s="286">
        <f>'Imp-Mex'!E231</f>
        <v>0</v>
      </c>
      <c r="S92" s="286">
        <f>'Imp-Mex'!F231</f>
        <v>0</v>
      </c>
      <c r="T92" s="286">
        <f>'Imp-Mex'!G231</f>
        <v>0</v>
      </c>
      <c r="U92" s="286">
        <f>'Imp-Mex'!H231</f>
        <v>0</v>
      </c>
      <c r="V92" s="286">
        <f>'Imp-Mex'!I231</f>
        <v>0</v>
      </c>
      <c r="W92" s="286">
        <f>'Imp-Mex'!J231</f>
        <v>0</v>
      </c>
      <c r="X92" s="286">
        <f>'Imp-Mex'!K231</f>
        <v>0</v>
      </c>
      <c r="Y92" s="286">
        <f>'Imp-Mex'!L231</f>
        <v>0</v>
      </c>
      <c r="Z92" s="286">
        <f>'Imp-Mex'!E232</f>
        <v>0</v>
      </c>
      <c r="AA92" s="286">
        <f>'Imp-Mex'!F232</f>
        <v>0</v>
      </c>
      <c r="AB92" s="286">
        <f>'Imp-Mex'!G232</f>
        <v>0</v>
      </c>
      <c r="AC92" s="286">
        <f>'Imp-Mex'!H232</f>
        <v>0</v>
      </c>
      <c r="AD92" s="286">
        <f>'Imp-Mex'!I232</f>
        <v>0</v>
      </c>
      <c r="AE92" s="286">
        <f>'Imp-Mex'!J232</f>
        <v>0</v>
      </c>
      <c r="AF92" s="286">
        <f>'Imp-Mex'!K232</f>
        <v>0</v>
      </c>
      <c r="AG92" s="286">
        <f>'Imp-Mex'!L232</f>
        <v>0</v>
      </c>
    </row>
    <row r="93" spans="2:33" hidden="1" x14ac:dyDescent="0.25">
      <c r="B93" s="278">
        <f t="shared" si="18"/>
        <v>0</v>
      </c>
      <c r="C93" s="278">
        <f t="shared" si="18"/>
        <v>0</v>
      </c>
      <c r="D93" s="287" t="s">
        <v>599</v>
      </c>
      <c r="E93" s="279">
        <f t="shared" si="17"/>
        <v>0</v>
      </c>
      <c r="F93" s="284"/>
      <c r="G93" s="284"/>
      <c r="H93" s="284"/>
      <c r="I93" s="287" t="s">
        <v>605</v>
      </c>
      <c r="J93" s="287" t="s">
        <v>609</v>
      </c>
      <c r="K93" s="287" t="s">
        <v>653</v>
      </c>
      <c r="L93" s="287" t="s">
        <v>578</v>
      </c>
      <c r="M93" s="287" t="s">
        <v>574</v>
      </c>
      <c r="N93" s="287" t="s">
        <v>612</v>
      </c>
      <c r="O93" s="287" t="s">
        <v>646</v>
      </c>
      <c r="P93" s="287" t="s">
        <v>617</v>
      </c>
      <c r="Q93" s="288" t="s">
        <v>602</v>
      </c>
      <c r="R93" s="289">
        <f>'Imp-Other|Autre'!E150</f>
        <v>0</v>
      </c>
      <c r="S93" s="289">
        <f>'Imp-Other|Autre'!F150</f>
        <v>0</v>
      </c>
      <c r="T93" s="289">
        <f>'Imp-Other|Autre'!G150</f>
        <v>0</v>
      </c>
      <c r="U93" s="289">
        <f>'Imp-Other|Autre'!H150</f>
        <v>0</v>
      </c>
      <c r="V93" s="289">
        <f>'Imp-Other|Autre'!I150</f>
        <v>0</v>
      </c>
      <c r="W93" s="289">
        <f>'Imp-Other|Autre'!J150</f>
        <v>0</v>
      </c>
      <c r="X93" s="289">
        <f>'Imp-Other|Autre'!K150</f>
        <v>0</v>
      </c>
      <c r="Y93" s="289">
        <f>'Imp-Other|Autre'!L150</f>
        <v>0</v>
      </c>
      <c r="Z93" s="289">
        <f>'Imp-Other|Autre'!E151</f>
        <v>0</v>
      </c>
      <c r="AA93" s="289">
        <f>'Imp-Other|Autre'!F151</f>
        <v>0</v>
      </c>
      <c r="AB93" s="289">
        <f>'Imp-Other|Autre'!G151</f>
        <v>0</v>
      </c>
      <c r="AC93" s="289">
        <f>'Imp-Other|Autre'!H151</f>
        <v>0</v>
      </c>
      <c r="AD93" s="289">
        <f>'Imp-Other|Autre'!I151</f>
        <v>0</v>
      </c>
      <c r="AE93" s="289">
        <f>'Imp-Other|Autre'!J151</f>
        <v>0</v>
      </c>
      <c r="AF93" s="289">
        <f>'Imp-Other|Autre'!K151</f>
        <v>0</v>
      </c>
      <c r="AG93" s="289">
        <f>'Imp-Other|Autre'!L151</f>
        <v>0</v>
      </c>
    </row>
    <row r="94" spans="2:33" hidden="1" x14ac:dyDescent="0.25">
      <c r="B94" s="278">
        <f t="shared" si="18"/>
        <v>0</v>
      </c>
      <c r="C94" s="278">
        <f t="shared" si="18"/>
        <v>0</v>
      </c>
      <c r="D94" s="283" t="s">
        <v>599</v>
      </c>
      <c r="E94" s="279">
        <f t="shared" si="17"/>
        <v>0</v>
      </c>
      <c r="F94" s="284"/>
      <c r="G94" s="284"/>
      <c r="H94" s="284"/>
      <c r="I94" s="283" t="s">
        <v>605</v>
      </c>
      <c r="J94" s="283" t="s">
        <v>609</v>
      </c>
      <c r="K94" s="283" t="s">
        <v>653</v>
      </c>
      <c r="L94" s="283" t="s">
        <v>578</v>
      </c>
      <c r="M94" s="283" t="s">
        <v>574</v>
      </c>
      <c r="N94" s="283" t="s">
        <v>612</v>
      </c>
      <c r="O94" s="283" t="s">
        <v>647</v>
      </c>
      <c r="P94" s="283" t="s">
        <v>618</v>
      </c>
      <c r="Q94" s="285" t="s">
        <v>602</v>
      </c>
      <c r="R94" s="286">
        <f>'Imp-Other|Autre'!E155</f>
        <v>0</v>
      </c>
      <c r="S94" s="286">
        <f>'Imp-Other|Autre'!F155</f>
        <v>0</v>
      </c>
      <c r="T94" s="286">
        <f>'Imp-Other|Autre'!G155</f>
        <v>0</v>
      </c>
      <c r="U94" s="286">
        <f>'Imp-Other|Autre'!H155</f>
        <v>0</v>
      </c>
      <c r="V94" s="286">
        <f>'Imp-Other|Autre'!I155</f>
        <v>0</v>
      </c>
      <c r="W94" s="286">
        <f>'Imp-Other|Autre'!J155</f>
        <v>0</v>
      </c>
      <c r="X94" s="286">
        <f>'Imp-Other|Autre'!K155</f>
        <v>0</v>
      </c>
      <c r="Y94" s="286">
        <f>'Imp-Other|Autre'!L155</f>
        <v>0</v>
      </c>
      <c r="Z94" s="286">
        <f>'Imp-Other|Autre'!E156</f>
        <v>0</v>
      </c>
      <c r="AA94" s="286">
        <f>'Imp-Other|Autre'!F156</f>
        <v>0</v>
      </c>
      <c r="AB94" s="286">
        <f>'Imp-Other|Autre'!G156</f>
        <v>0</v>
      </c>
      <c r="AC94" s="286">
        <f>'Imp-Other|Autre'!H156</f>
        <v>0</v>
      </c>
      <c r="AD94" s="286">
        <f>'Imp-Other|Autre'!I156</f>
        <v>0</v>
      </c>
      <c r="AE94" s="286">
        <f>'Imp-Other|Autre'!J156</f>
        <v>0</v>
      </c>
      <c r="AF94" s="286">
        <f>'Imp-Other|Autre'!K156</f>
        <v>0</v>
      </c>
      <c r="AG94" s="286">
        <f>'Imp-Other|Autre'!L156</f>
        <v>0</v>
      </c>
    </row>
    <row r="95" spans="2:33" hidden="1" x14ac:dyDescent="0.25">
      <c r="B95" s="278">
        <f t="shared" si="18"/>
        <v>0</v>
      </c>
      <c r="C95" s="278">
        <f t="shared" si="18"/>
        <v>0</v>
      </c>
      <c r="D95" s="287" t="s">
        <v>599</v>
      </c>
      <c r="E95" s="279">
        <f t="shared" si="17"/>
        <v>0</v>
      </c>
      <c r="F95" s="284"/>
      <c r="G95" s="284"/>
      <c r="H95" s="284"/>
      <c r="I95" s="287" t="s">
        <v>605</v>
      </c>
      <c r="J95" s="287" t="s">
        <v>609</v>
      </c>
      <c r="K95" s="287" t="s">
        <v>653</v>
      </c>
      <c r="L95" s="287" t="s">
        <v>578</v>
      </c>
      <c r="M95" s="287" t="s">
        <v>574</v>
      </c>
      <c r="N95" s="287" t="s">
        <v>612</v>
      </c>
      <c r="O95" s="287" t="s">
        <v>648</v>
      </c>
      <c r="P95" s="287" t="s">
        <v>619</v>
      </c>
      <c r="Q95" s="288" t="s">
        <v>602</v>
      </c>
      <c r="R95" s="289">
        <f>'Imp-Other|Autre'!E160</f>
        <v>0</v>
      </c>
      <c r="S95" s="289">
        <f>'Imp-Other|Autre'!F160</f>
        <v>0</v>
      </c>
      <c r="T95" s="289">
        <f>'Imp-Other|Autre'!G160</f>
        <v>0</v>
      </c>
      <c r="U95" s="289">
        <f>'Imp-Other|Autre'!H160</f>
        <v>0</v>
      </c>
      <c r="V95" s="289">
        <f>'Imp-Other|Autre'!I160</f>
        <v>0</v>
      </c>
      <c r="W95" s="289">
        <f>'Imp-Other|Autre'!J160</f>
        <v>0</v>
      </c>
      <c r="X95" s="289">
        <f>'Imp-Other|Autre'!K160</f>
        <v>0</v>
      </c>
      <c r="Y95" s="289">
        <f>'Imp-Other|Autre'!L160</f>
        <v>0</v>
      </c>
      <c r="Z95" s="289">
        <f>'Imp-Other|Autre'!E161</f>
        <v>0</v>
      </c>
      <c r="AA95" s="289">
        <f>'Imp-Other|Autre'!F161</f>
        <v>0</v>
      </c>
      <c r="AB95" s="289">
        <f>'Imp-Other|Autre'!G161</f>
        <v>0</v>
      </c>
      <c r="AC95" s="289">
        <f>'Imp-Other|Autre'!H161</f>
        <v>0</v>
      </c>
      <c r="AD95" s="289">
        <f>'Imp-Other|Autre'!I161</f>
        <v>0</v>
      </c>
      <c r="AE95" s="289">
        <f>'Imp-Other|Autre'!J161</f>
        <v>0</v>
      </c>
      <c r="AF95" s="289">
        <f>'Imp-Other|Autre'!K161</f>
        <v>0</v>
      </c>
      <c r="AG95" s="289">
        <f>'Imp-Other|Autre'!L161</f>
        <v>0</v>
      </c>
    </row>
    <row r="96" spans="2:33" hidden="1" x14ac:dyDescent="0.25">
      <c r="B96" s="278">
        <f t="shared" si="18"/>
        <v>0</v>
      </c>
      <c r="C96" s="278">
        <f t="shared" si="18"/>
        <v>0</v>
      </c>
      <c r="D96" s="283" t="s">
        <v>599</v>
      </c>
      <c r="E96" s="279">
        <f t="shared" si="17"/>
        <v>0</v>
      </c>
      <c r="F96" s="284"/>
      <c r="G96" s="284"/>
      <c r="H96" s="284"/>
      <c r="I96" s="283" t="s">
        <v>605</v>
      </c>
      <c r="J96" s="283" t="s">
        <v>609</v>
      </c>
      <c r="K96" s="283" t="s">
        <v>653</v>
      </c>
      <c r="L96" s="283" t="s">
        <v>578</v>
      </c>
      <c r="M96" s="283" t="s">
        <v>574</v>
      </c>
      <c r="N96" s="283" t="s">
        <v>612</v>
      </c>
      <c r="O96" s="283" t="s">
        <v>649</v>
      </c>
      <c r="P96" s="283" t="s">
        <v>620</v>
      </c>
      <c r="Q96" s="285" t="s">
        <v>602</v>
      </c>
      <c r="R96" s="286">
        <f>'Imp-Other|Autre'!E165</f>
        <v>0</v>
      </c>
      <c r="S96" s="286">
        <f>'Imp-Other|Autre'!F165</f>
        <v>0</v>
      </c>
      <c r="T96" s="286">
        <f>'Imp-Other|Autre'!G165</f>
        <v>0</v>
      </c>
      <c r="U96" s="286">
        <f>'Imp-Other|Autre'!H165</f>
        <v>0</v>
      </c>
      <c r="V96" s="286">
        <f>'Imp-Other|Autre'!I165</f>
        <v>0</v>
      </c>
      <c r="W96" s="286">
        <f>'Imp-Other|Autre'!J165</f>
        <v>0</v>
      </c>
      <c r="X96" s="286">
        <f>'Imp-Other|Autre'!K165</f>
        <v>0</v>
      </c>
      <c r="Y96" s="286">
        <f>'Imp-Other|Autre'!L165</f>
        <v>0</v>
      </c>
      <c r="Z96" s="286">
        <f>'Imp-Other|Autre'!E166</f>
        <v>0</v>
      </c>
      <c r="AA96" s="286">
        <f>'Imp-Other|Autre'!F166</f>
        <v>0</v>
      </c>
      <c r="AB96" s="286">
        <f>'Imp-Other|Autre'!G166</f>
        <v>0</v>
      </c>
      <c r="AC96" s="286">
        <f>'Imp-Other|Autre'!H166</f>
        <v>0</v>
      </c>
      <c r="AD96" s="286">
        <f>'Imp-Other|Autre'!I166</f>
        <v>0</v>
      </c>
      <c r="AE96" s="286">
        <f>'Imp-Other|Autre'!J166</f>
        <v>0</v>
      </c>
      <c r="AF96" s="286">
        <f>'Imp-Other|Autre'!K166</f>
        <v>0</v>
      </c>
      <c r="AG96" s="286">
        <f>'Imp-Other|Autre'!L166</f>
        <v>0</v>
      </c>
    </row>
    <row r="97" spans="2:33" hidden="1" x14ac:dyDescent="0.25">
      <c r="B97" s="278">
        <f t="shared" si="18"/>
        <v>0</v>
      </c>
      <c r="C97" s="278">
        <f t="shared" si="18"/>
        <v>0</v>
      </c>
      <c r="D97" s="287" t="s">
        <v>599</v>
      </c>
      <c r="E97" s="279">
        <f t="shared" si="17"/>
        <v>0</v>
      </c>
      <c r="F97" s="284"/>
      <c r="G97" s="284"/>
      <c r="H97" s="284"/>
      <c r="I97" s="287" t="s">
        <v>605</v>
      </c>
      <c r="J97" s="287" t="s">
        <v>609</v>
      </c>
      <c r="K97" s="287" t="s">
        <v>653</v>
      </c>
      <c r="L97" s="287" t="s">
        <v>578</v>
      </c>
      <c r="M97" s="287" t="s">
        <v>574</v>
      </c>
      <c r="N97" s="287" t="s">
        <v>612</v>
      </c>
      <c r="O97" s="287" t="s">
        <v>650</v>
      </c>
      <c r="P97" s="287" t="s">
        <v>621</v>
      </c>
      <c r="Q97" s="288" t="s">
        <v>602</v>
      </c>
      <c r="R97" s="289">
        <f>'Imp-Other|Autre'!E170</f>
        <v>0</v>
      </c>
      <c r="S97" s="289">
        <f>'Imp-Other|Autre'!F170</f>
        <v>0</v>
      </c>
      <c r="T97" s="289">
        <f>'Imp-Other|Autre'!G170</f>
        <v>0</v>
      </c>
      <c r="U97" s="289">
        <f>'Imp-Other|Autre'!H170</f>
        <v>0</v>
      </c>
      <c r="V97" s="289">
        <f>'Imp-Other|Autre'!I170</f>
        <v>0</v>
      </c>
      <c r="W97" s="289">
        <f>'Imp-Other|Autre'!J170</f>
        <v>0</v>
      </c>
      <c r="X97" s="289">
        <f>'Imp-Other|Autre'!K170</f>
        <v>0</v>
      </c>
      <c r="Y97" s="289">
        <f>'Imp-Other|Autre'!L170</f>
        <v>0</v>
      </c>
      <c r="Z97" s="289">
        <f>'Imp-Other|Autre'!E171</f>
        <v>0</v>
      </c>
      <c r="AA97" s="289">
        <f>'Imp-Other|Autre'!F171</f>
        <v>0</v>
      </c>
      <c r="AB97" s="289">
        <f>'Imp-Other|Autre'!G171</f>
        <v>0</v>
      </c>
      <c r="AC97" s="289">
        <f>'Imp-Other|Autre'!H171</f>
        <v>0</v>
      </c>
      <c r="AD97" s="289">
        <f>'Imp-Other|Autre'!I171</f>
        <v>0</v>
      </c>
      <c r="AE97" s="289">
        <f>'Imp-Other|Autre'!J171</f>
        <v>0</v>
      </c>
      <c r="AF97" s="289">
        <f>'Imp-Other|Autre'!K171</f>
        <v>0</v>
      </c>
      <c r="AG97" s="289">
        <f>'Imp-Other|Autre'!L171</f>
        <v>0</v>
      </c>
    </row>
    <row r="98" spans="2:33" hidden="1" x14ac:dyDescent="0.25">
      <c r="B98" s="278">
        <f t="shared" si="18"/>
        <v>0</v>
      </c>
      <c r="C98" s="278">
        <f t="shared" si="18"/>
        <v>0</v>
      </c>
      <c r="D98" s="283" t="s">
        <v>599</v>
      </c>
      <c r="E98" s="279">
        <f t="shared" ref="E98:E104" si="19">$E$17</f>
        <v>0</v>
      </c>
      <c r="F98" s="284"/>
      <c r="G98" s="284"/>
      <c r="H98" s="284"/>
      <c r="I98" s="283" t="s">
        <v>605</v>
      </c>
      <c r="J98" s="283" t="s">
        <v>609</v>
      </c>
      <c r="K98" s="283" t="s">
        <v>653</v>
      </c>
      <c r="L98" s="283" t="s">
        <v>578</v>
      </c>
      <c r="M98" s="283" t="s">
        <v>574</v>
      </c>
      <c r="N98" s="283" t="s">
        <v>612</v>
      </c>
      <c r="O98" s="283" t="s">
        <v>651</v>
      </c>
      <c r="P98" s="283" t="s">
        <v>622</v>
      </c>
      <c r="Q98" s="285" t="s">
        <v>602</v>
      </c>
      <c r="R98" s="286">
        <f>'Imp-Other|Autre'!E175</f>
        <v>0</v>
      </c>
      <c r="S98" s="286">
        <f>'Imp-Other|Autre'!F175</f>
        <v>0</v>
      </c>
      <c r="T98" s="286">
        <f>'Imp-Other|Autre'!G175</f>
        <v>0</v>
      </c>
      <c r="U98" s="286">
        <f>'Imp-Other|Autre'!H175</f>
        <v>0</v>
      </c>
      <c r="V98" s="286">
        <f>'Imp-Other|Autre'!I175</f>
        <v>0</v>
      </c>
      <c r="W98" s="286">
        <f>'Imp-Other|Autre'!J175</f>
        <v>0</v>
      </c>
      <c r="X98" s="286">
        <f>'Imp-Other|Autre'!K175</f>
        <v>0</v>
      </c>
      <c r="Y98" s="286">
        <f>'Imp-Other|Autre'!L175</f>
        <v>0</v>
      </c>
      <c r="Z98" s="286">
        <f>'Imp-Other|Autre'!E176</f>
        <v>0</v>
      </c>
      <c r="AA98" s="286">
        <f>'Imp-Other|Autre'!F176</f>
        <v>0</v>
      </c>
      <c r="AB98" s="286">
        <f>'Imp-Other|Autre'!G176</f>
        <v>0</v>
      </c>
      <c r="AC98" s="286">
        <f>'Imp-Other|Autre'!H176</f>
        <v>0</v>
      </c>
      <c r="AD98" s="286">
        <f>'Imp-Other|Autre'!I176</f>
        <v>0</v>
      </c>
      <c r="AE98" s="286">
        <f>'Imp-Other|Autre'!J176</f>
        <v>0</v>
      </c>
      <c r="AF98" s="286">
        <f>'Imp-Other|Autre'!K176</f>
        <v>0</v>
      </c>
      <c r="AG98" s="286">
        <f>'Imp-Other|Autre'!L176</f>
        <v>0</v>
      </c>
    </row>
    <row r="99" spans="2:33" hidden="1" x14ac:dyDescent="0.25">
      <c r="B99" s="278">
        <f t="shared" si="18"/>
        <v>0</v>
      </c>
      <c r="C99" s="278">
        <f t="shared" si="18"/>
        <v>0</v>
      </c>
      <c r="D99" s="287" t="s">
        <v>599</v>
      </c>
      <c r="E99" s="279">
        <f t="shared" si="19"/>
        <v>0</v>
      </c>
      <c r="F99" s="284"/>
      <c r="G99" s="284"/>
      <c r="H99" s="284"/>
      <c r="I99" s="287" t="s">
        <v>605</v>
      </c>
      <c r="J99" s="287" t="s">
        <v>609</v>
      </c>
      <c r="K99" s="287" t="s">
        <v>653</v>
      </c>
      <c r="L99" s="287" t="s">
        <v>578</v>
      </c>
      <c r="M99" s="287" t="s">
        <v>574</v>
      </c>
      <c r="N99" s="287" t="s">
        <v>612</v>
      </c>
      <c r="O99" s="287" t="s">
        <v>646</v>
      </c>
      <c r="P99" s="287" t="s">
        <v>617</v>
      </c>
      <c r="Q99" s="288" t="s">
        <v>603</v>
      </c>
      <c r="R99" s="289">
        <f>'Imp-Other|Autre'!E206</f>
        <v>0</v>
      </c>
      <c r="S99" s="289">
        <f>'Imp-Other|Autre'!F206</f>
        <v>0</v>
      </c>
      <c r="T99" s="289">
        <f>'Imp-Other|Autre'!G206</f>
        <v>0</v>
      </c>
      <c r="U99" s="289">
        <f>'Imp-Other|Autre'!H206</f>
        <v>0</v>
      </c>
      <c r="V99" s="289">
        <f>'Imp-Other|Autre'!I206</f>
        <v>0</v>
      </c>
      <c r="W99" s="289">
        <f>'Imp-Other|Autre'!J206</f>
        <v>0</v>
      </c>
      <c r="X99" s="289">
        <f>'Imp-Other|Autre'!K206</f>
        <v>0</v>
      </c>
      <c r="Y99" s="289">
        <f>'Imp-Other|Autre'!L206</f>
        <v>0</v>
      </c>
      <c r="Z99" s="289">
        <f>'Imp-Other|Autre'!E207</f>
        <v>0</v>
      </c>
      <c r="AA99" s="289">
        <f>'Imp-Other|Autre'!F207</f>
        <v>0</v>
      </c>
      <c r="AB99" s="289">
        <f>'Imp-Other|Autre'!G207</f>
        <v>0</v>
      </c>
      <c r="AC99" s="289">
        <f>'Imp-Other|Autre'!H207</f>
        <v>0</v>
      </c>
      <c r="AD99" s="289">
        <f>'Imp-Other|Autre'!I207</f>
        <v>0</v>
      </c>
      <c r="AE99" s="289">
        <f>'Imp-Other|Autre'!J207</f>
        <v>0</v>
      </c>
      <c r="AF99" s="289">
        <f>'Imp-Other|Autre'!K207</f>
        <v>0</v>
      </c>
      <c r="AG99" s="289">
        <f>'Imp-Other|Autre'!L207</f>
        <v>0</v>
      </c>
    </row>
    <row r="100" spans="2:33" hidden="1" x14ac:dyDescent="0.25">
      <c r="B100" s="278">
        <f t="shared" si="18"/>
        <v>0</v>
      </c>
      <c r="C100" s="278">
        <f t="shared" si="18"/>
        <v>0</v>
      </c>
      <c r="D100" s="283" t="s">
        <v>599</v>
      </c>
      <c r="E100" s="279">
        <f t="shared" si="19"/>
        <v>0</v>
      </c>
      <c r="F100" s="284"/>
      <c r="G100" s="284"/>
      <c r="H100" s="284"/>
      <c r="I100" s="283" t="s">
        <v>605</v>
      </c>
      <c r="J100" s="283" t="s">
        <v>609</v>
      </c>
      <c r="K100" s="283" t="s">
        <v>653</v>
      </c>
      <c r="L100" s="283" t="s">
        <v>578</v>
      </c>
      <c r="M100" s="283" t="s">
        <v>574</v>
      </c>
      <c r="N100" s="283" t="s">
        <v>612</v>
      </c>
      <c r="O100" s="283" t="s">
        <v>647</v>
      </c>
      <c r="P100" s="283" t="s">
        <v>618</v>
      </c>
      <c r="Q100" s="285" t="s">
        <v>603</v>
      </c>
      <c r="R100" s="286">
        <f>'Imp-Other|Autre'!E211</f>
        <v>0</v>
      </c>
      <c r="S100" s="286">
        <f>'Imp-Other|Autre'!F211</f>
        <v>0</v>
      </c>
      <c r="T100" s="286">
        <f>'Imp-Other|Autre'!G211</f>
        <v>0</v>
      </c>
      <c r="U100" s="286">
        <f>'Imp-Other|Autre'!H211</f>
        <v>0</v>
      </c>
      <c r="V100" s="286">
        <f>'Imp-Other|Autre'!I211</f>
        <v>0</v>
      </c>
      <c r="W100" s="286">
        <f>'Imp-Other|Autre'!J211</f>
        <v>0</v>
      </c>
      <c r="X100" s="286">
        <f>'Imp-Other|Autre'!K211</f>
        <v>0</v>
      </c>
      <c r="Y100" s="286">
        <f>'Imp-Other|Autre'!L211</f>
        <v>0</v>
      </c>
      <c r="Z100" s="286">
        <f>'Imp-Other|Autre'!E212</f>
        <v>0</v>
      </c>
      <c r="AA100" s="286">
        <f>'Imp-Other|Autre'!F212</f>
        <v>0</v>
      </c>
      <c r="AB100" s="286">
        <f>'Imp-Other|Autre'!G212</f>
        <v>0</v>
      </c>
      <c r="AC100" s="286">
        <f>'Imp-Other|Autre'!H212</f>
        <v>0</v>
      </c>
      <c r="AD100" s="286">
        <f>'Imp-Other|Autre'!I212</f>
        <v>0</v>
      </c>
      <c r="AE100" s="286">
        <f>'Imp-Other|Autre'!J212</f>
        <v>0</v>
      </c>
      <c r="AF100" s="286">
        <f>'Imp-Other|Autre'!K212</f>
        <v>0</v>
      </c>
      <c r="AG100" s="286">
        <f>'Imp-Other|Autre'!L212</f>
        <v>0</v>
      </c>
    </row>
    <row r="101" spans="2:33" hidden="1" x14ac:dyDescent="0.25">
      <c r="B101" s="278">
        <f t="shared" si="18"/>
        <v>0</v>
      </c>
      <c r="C101" s="278">
        <f t="shared" si="18"/>
        <v>0</v>
      </c>
      <c r="D101" s="287" t="s">
        <v>599</v>
      </c>
      <c r="E101" s="279">
        <f t="shared" si="19"/>
        <v>0</v>
      </c>
      <c r="F101" s="284"/>
      <c r="G101" s="284"/>
      <c r="H101" s="284"/>
      <c r="I101" s="287" t="s">
        <v>605</v>
      </c>
      <c r="J101" s="287" t="s">
        <v>609</v>
      </c>
      <c r="K101" s="287" t="s">
        <v>653</v>
      </c>
      <c r="L101" s="287" t="s">
        <v>578</v>
      </c>
      <c r="M101" s="287" t="s">
        <v>574</v>
      </c>
      <c r="N101" s="287" t="s">
        <v>612</v>
      </c>
      <c r="O101" s="287" t="s">
        <v>648</v>
      </c>
      <c r="P101" s="287" t="s">
        <v>619</v>
      </c>
      <c r="Q101" s="288" t="s">
        <v>603</v>
      </c>
      <c r="R101" s="289">
        <f>'Imp-Other|Autre'!E216</f>
        <v>0</v>
      </c>
      <c r="S101" s="289">
        <f>'Imp-Other|Autre'!F216</f>
        <v>0</v>
      </c>
      <c r="T101" s="289">
        <f>'Imp-Other|Autre'!G216</f>
        <v>0</v>
      </c>
      <c r="U101" s="289">
        <f>'Imp-Other|Autre'!H216</f>
        <v>0</v>
      </c>
      <c r="V101" s="289">
        <f>'Imp-Other|Autre'!I216</f>
        <v>0</v>
      </c>
      <c r="W101" s="289">
        <f>'Imp-Other|Autre'!J216</f>
        <v>0</v>
      </c>
      <c r="X101" s="289">
        <f>'Imp-Other|Autre'!K216</f>
        <v>0</v>
      </c>
      <c r="Y101" s="289">
        <f>'Imp-Other|Autre'!L216</f>
        <v>0</v>
      </c>
      <c r="Z101" s="289">
        <f>'Imp-Other|Autre'!E217</f>
        <v>0</v>
      </c>
      <c r="AA101" s="289">
        <f>'Imp-Other|Autre'!F217</f>
        <v>0</v>
      </c>
      <c r="AB101" s="289">
        <f>'Imp-Other|Autre'!G217</f>
        <v>0</v>
      </c>
      <c r="AC101" s="289">
        <f>'Imp-Other|Autre'!H217</f>
        <v>0</v>
      </c>
      <c r="AD101" s="289">
        <f>'Imp-Other|Autre'!I217</f>
        <v>0</v>
      </c>
      <c r="AE101" s="289">
        <f>'Imp-Other|Autre'!J217</f>
        <v>0</v>
      </c>
      <c r="AF101" s="289">
        <f>'Imp-Other|Autre'!K217</f>
        <v>0</v>
      </c>
      <c r="AG101" s="289">
        <f>'Imp-Other|Autre'!L217</f>
        <v>0</v>
      </c>
    </row>
    <row r="102" spans="2:33" hidden="1" x14ac:dyDescent="0.25">
      <c r="B102" s="278">
        <f t="shared" si="18"/>
        <v>0</v>
      </c>
      <c r="C102" s="278">
        <f t="shared" si="18"/>
        <v>0</v>
      </c>
      <c r="D102" s="283" t="s">
        <v>599</v>
      </c>
      <c r="E102" s="279">
        <f t="shared" si="19"/>
        <v>0</v>
      </c>
      <c r="F102" s="284"/>
      <c r="G102" s="284"/>
      <c r="H102" s="284"/>
      <c r="I102" s="283" t="s">
        <v>605</v>
      </c>
      <c r="J102" s="283" t="s">
        <v>609</v>
      </c>
      <c r="K102" s="283" t="s">
        <v>653</v>
      </c>
      <c r="L102" s="283" t="s">
        <v>578</v>
      </c>
      <c r="M102" s="283" t="s">
        <v>574</v>
      </c>
      <c r="N102" s="283" t="s">
        <v>612</v>
      </c>
      <c r="O102" s="283" t="s">
        <v>649</v>
      </c>
      <c r="P102" s="283" t="s">
        <v>620</v>
      </c>
      <c r="Q102" s="285" t="s">
        <v>603</v>
      </c>
      <c r="R102" s="286">
        <f>'Imp-Other|Autre'!E221</f>
        <v>0</v>
      </c>
      <c r="S102" s="286">
        <f>'Imp-Other|Autre'!F221</f>
        <v>0</v>
      </c>
      <c r="T102" s="286">
        <f>'Imp-Other|Autre'!G221</f>
        <v>0</v>
      </c>
      <c r="U102" s="286">
        <f>'Imp-Other|Autre'!H221</f>
        <v>0</v>
      </c>
      <c r="V102" s="286">
        <f>'Imp-Other|Autre'!I221</f>
        <v>0</v>
      </c>
      <c r="W102" s="286">
        <f>'Imp-Other|Autre'!J221</f>
        <v>0</v>
      </c>
      <c r="X102" s="286">
        <f>'Imp-Other|Autre'!K221</f>
        <v>0</v>
      </c>
      <c r="Y102" s="286">
        <f>'Imp-Other|Autre'!L221</f>
        <v>0</v>
      </c>
      <c r="Z102" s="286">
        <f>'Imp-Other|Autre'!E222</f>
        <v>0</v>
      </c>
      <c r="AA102" s="286">
        <f>'Imp-Other|Autre'!F222</f>
        <v>0</v>
      </c>
      <c r="AB102" s="286">
        <f>'Imp-Other|Autre'!G222</f>
        <v>0</v>
      </c>
      <c r="AC102" s="286">
        <f>'Imp-Other|Autre'!H222</f>
        <v>0</v>
      </c>
      <c r="AD102" s="286">
        <f>'Imp-Other|Autre'!I222</f>
        <v>0</v>
      </c>
      <c r="AE102" s="286">
        <f>'Imp-Other|Autre'!J222</f>
        <v>0</v>
      </c>
      <c r="AF102" s="286">
        <f>'Imp-Other|Autre'!K222</f>
        <v>0</v>
      </c>
      <c r="AG102" s="286">
        <f>'Imp-Other|Autre'!L222</f>
        <v>0</v>
      </c>
    </row>
    <row r="103" spans="2:33" hidden="1" x14ac:dyDescent="0.25">
      <c r="B103" s="278">
        <f t="shared" si="18"/>
        <v>0</v>
      </c>
      <c r="C103" s="278">
        <f t="shared" si="18"/>
        <v>0</v>
      </c>
      <c r="D103" s="287" t="s">
        <v>599</v>
      </c>
      <c r="E103" s="279">
        <f t="shared" si="19"/>
        <v>0</v>
      </c>
      <c r="F103" s="284"/>
      <c r="G103" s="284"/>
      <c r="H103" s="284"/>
      <c r="I103" s="287" t="s">
        <v>605</v>
      </c>
      <c r="J103" s="287" t="s">
        <v>609</v>
      </c>
      <c r="K103" s="287" t="s">
        <v>653</v>
      </c>
      <c r="L103" s="287" t="s">
        <v>578</v>
      </c>
      <c r="M103" s="287" t="s">
        <v>574</v>
      </c>
      <c r="N103" s="287" t="s">
        <v>612</v>
      </c>
      <c r="O103" s="287" t="s">
        <v>650</v>
      </c>
      <c r="P103" s="287" t="s">
        <v>621</v>
      </c>
      <c r="Q103" s="288" t="s">
        <v>603</v>
      </c>
      <c r="R103" s="289">
        <f>'Imp-Other|Autre'!E226</f>
        <v>0</v>
      </c>
      <c r="S103" s="289">
        <f>'Imp-Other|Autre'!F226</f>
        <v>0</v>
      </c>
      <c r="T103" s="289">
        <f>'Imp-Other|Autre'!G226</f>
        <v>0</v>
      </c>
      <c r="U103" s="289">
        <f>'Imp-Other|Autre'!H226</f>
        <v>0</v>
      </c>
      <c r="V103" s="289">
        <f>'Imp-Other|Autre'!I226</f>
        <v>0</v>
      </c>
      <c r="W103" s="289">
        <f>'Imp-Other|Autre'!J226</f>
        <v>0</v>
      </c>
      <c r="X103" s="289">
        <f>'Imp-Other|Autre'!K226</f>
        <v>0</v>
      </c>
      <c r="Y103" s="289">
        <f>'Imp-Other|Autre'!L226</f>
        <v>0</v>
      </c>
      <c r="Z103" s="289">
        <f>'Imp-Other|Autre'!E227</f>
        <v>0</v>
      </c>
      <c r="AA103" s="289">
        <f>'Imp-Other|Autre'!F227</f>
        <v>0</v>
      </c>
      <c r="AB103" s="289">
        <f>'Imp-Other|Autre'!G227</f>
        <v>0</v>
      </c>
      <c r="AC103" s="289">
        <f>'Imp-Other|Autre'!H227</f>
        <v>0</v>
      </c>
      <c r="AD103" s="289">
        <f>'Imp-Other|Autre'!I227</f>
        <v>0</v>
      </c>
      <c r="AE103" s="289">
        <f>'Imp-Other|Autre'!J227</f>
        <v>0</v>
      </c>
      <c r="AF103" s="289">
        <f>'Imp-Other|Autre'!K227</f>
        <v>0</v>
      </c>
      <c r="AG103" s="289">
        <f>'Imp-Other|Autre'!L227</f>
        <v>0</v>
      </c>
    </row>
    <row r="104" spans="2:33" hidden="1" x14ac:dyDescent="0.25">
      <c r="B104" s="278">
        <f t="shared" si="18"/>
        <v>0</v>
      </c>
      <c r="C104" s="278">
        <f t="shared" si="18"/>
        <v>0</v>
      </c>
      <c r="D104" s="283" t="s">
        <v>599</v>
      </c>
      <c r="E104" s="279">
        <f t="shared" si="19"/>
        <v>0</v>
      </c>
      <c r="F104" s="284"/>
      <c r="G104" s="284"/>
      <c r="H104" s="284"/>
      <c r="I104" s="283" t="s">
        <v>605</v>
      </c>
      <c r="J104" s="283" t="s">
        <v>609</v>
      </c>
      <c r="K104" s="283" t="s">
        <v>653</v>
      </c>
      <c r="L104" s="283" t="s">
        <v>578</v>
      </c>
      <c r="M104" s="283" t="s">
        <v>574</v>
      </c>
      <c r="N104" s="283" t="s">
        <v>612</v>
      </c>
      <c r="O104" s="283" t="s">
        <v>651</v>
      </c>
      <c r="P104" s="283" t="s">
        <v>622</v>
      </c>
      <c r="Q104" s="285" t="s">
        <v>603</v>
      </c>
      <c r="R104" s="286">
        <f>'Imp-Other|Autre'!E231</f>
        <v>0</v>
      </c>
      <c r="S104" s="286">
        <f>'Imp-Other|Autre'!F231</f>
        <v>0</v>
      </c>
      <c r="T104" s="286">
        <f>'Imp-Other|Autre'!G231</f>
        <v>0</v>
      </c>
      <c r="U104" s="286">
        <f>'Imp-Other|Autre'!H231</f>
        <v>0</v>
      </c>
      <c r="V104" s="286">
        <f>'Imp-Other|Autre'!I231</f>
        <v>0</v>
      </c>
      <c r="W104" s="286">
        <f>'Imp-Other|Autre'!J231</f>
        <v>0</v>
      </c>
      <c r="X104" s="286">
        <f>'Imp-Other|Autre'!K231</f>
        <v>0</v>
      </c>
      <c r="Y104" s="286">
        <f>'Imp-Other|Autre'!L231</f>
        <v>0</v>
      </c>
      <c r="Z104" s="286">
        <f>'Imp-Other|Autre'!E232</f>
        <v>0</v>
      </c>
      <c r="AA104" s="286">
        <f>'Imp-Other|Autre'!F232</f>
        <v>0</v>
      </c>
      <c r="AB104" s="286">
        <f>'Imp-Other|Autre'!G232</f>
        <v>0</v>
      </c>
      <c r="AC104" s="286">
        <f>'Imp-Other|Autre'!H232</f>
        <v>0</v>
      </c>
      <c r="AD104" s="286">
        <f>'Imp-Other|Autre'!I232</f>
        <v>0</v>
      </c>
      <c r="AE104" s="286">
        <f>'Imp-Other|Autre'!J232</f>
        <v>0</v>
      </c>
      <c r="AF104" s="286">
        <f>'Imp-Other|Autre'!K232</f>
        <v>0</v>
      </c>
      <c r="AG104" s="286">
        <f>'Imp-Other|Autre'!L232</f>
        <v>0</v>
      </c>
    </row>
    <row r="105" spans="2:33" hidden="1" x14ac:dyDescent="0.25"/>
    <row r="106" spans="2:33" hidden="1" x14ac:dyDescent="0.25">
      <c r="B106" t="s">
        <v>654</v>
      </c>
    </row>
    <row r="107" spans="2:33" ht="15.75" hidden="1" thickBot="1" x14ac:dyDescent="0.3"/>
    <row r="108" spans="2:33" ht="15.75" hidden="1" thickBot="1" x14ac:dyDescent="0.3">
      <c r="B108" s="657" t="s">
        <v>656</v>
      </c>
      <c r="C108" s="658"/>
      <c r="D108" s="658"/>
      <c r="E108" s="658"/>
      <c r="F108" s="297"/>
      <c r="G108" s="298">
        <f>SUM(G112:G2560)</f>
        <v>0</v>
      </c>
      <c r="H108" s="298">
        <f>SUM(H112:H2560)</f>
        <v>0</v>
      </c>
      <c r="I108" s="298">
        <f>SUM(I112:I2560)</f>
        <v>0</v>
      </c>
      <c r="J108" s="299"/>
      <c r="K108" s="299"/>
      <c r="L108" s="299"/>
    </row>
    <row r="109" spans="2:33" ht="15.75" hidden="1" thickBot="1" x14ac:dyDescent="0.3">
      <c r="B109" s="300"/>
      <c r="C109" s="300"/>
      <c r="D109" s="300"/>
      <c r="E109" s="300"/>
      <c r="F109" s="300"/>
      <c r="G109" s="659" t="s">
        <v>657</v>
      </c>
      <c r="H109" s="660"/>
      <c r="I109" s="660"/>
      <c r="J109" s="661" t="s">
        <v>658</v>
      </c>
      <c r="K109" s="662"/>
      <c r="L109" s="662"/>
    </row>
    <row r="110" spans="2:33" hidden="1" x14ac:dyDescent="0.25">
      <c r="B110" s="301"/>
      <c r="C110" s="302"/>
      <c r="D110" s="302"/>
      <c r="E110" s="302"/>
      <c r="F110" s="302"/>
      <c r="G110" s="303"/>
      <c r="H110" s="303"/>
      <c r="I110" s="303"/>
      <c r="J110" s="303"/>
      <c r="K110" s="303"/>
      <c r="L110" s="303"/>
    </row>
    <row r="111" spans="2:33" hidden="1" x14ac:dyDescent="0.25">
      <c r="B111" s="304" t="s">
        <v>606</v>
      </c>
      <c r="C111" s="305" t="s">
        <v>659</v>
      </c>
      <c r="D111" s="305" t="s">
        <v>660</v>
      </c>
      <c r="E111" s="305" t="s">
        <v>661</v>
      </c>
      <c r="F111" s="305" t="s">
        <v>662</v>
      </c>
      <c r="G111" s="306">
        <f>'[1]Case Labels'!$G$3</f>
        <v>2023</v>
      </c>
      <c r="H111" s="306">
        <f>'[1]Case Labels'!$G$4</f>
        <v>2024</v>
      </c>
      <c r="I111" s="306">
        <f>'[1]Case Labels'!$G$5</f>
        <v>2025</v>
      </c>
      <c r="J111" s="306">
        <f>G111</f>
        <v>2023</v>
      </c>
      <c r="K111" s="306">
        <f>H111</f>
        <v>2024</v>
      </c>
      <c r="L111" s="306">
        <f>I111</f>
        <v>2025</v>
      </c>
    </row>
    <row r="112" spans="2:33" hidden="1" x14ac:dyDescent="0.25">
      <c r="B112" s="307" t="s">
        <v>663</v>
      </c>
      <c r="C112" s="308" t="s">
        <v>664</v>
      </c>
      <c r="D112" s="308" t="s">
        <v>665</v>
      </c>
      <c r="E112" s="308" t="s">
        <v>666</v>
      </c>
      <c r="F112" s="309" t="s">
        <v>667</v>
      </c>
      <c r="G112" s="307">
        <f>J112*(SUM(R18:T19,R21:T22,R24:T25,R27:T28))</f>
        <v>0</v>
      </c>
      <c r="H112" s="307">
        <f t="shared" ref="H112:I112" si="20">K112*(SUM(S18:U19,S21:U22,S24:U25,S27:U28))</f>
        <v>0</v>
      </c>
      <c r="I112" s="307">
        <f t="shared" si="20"/>
        <v>0</v>
      </c>
      <c r="J112" s="307">
        <f>Pro!G91</f>
        <v>0</v>
      </c>
      <c r="K112" s="307">
        <f>Pro!H91</f>
        <v>0</v>
      </c>
      <c r="L112" s="307">
        <f>Pro!I91</f>
        <v>0</v>
      </c>
    </row>
    <row r="113" spans="2:33" hidden="1" x14ac:dyDescent="0.25">
      <c r="B113" s="300" t="str">
        <f t="shared" ref="B113:D116" si="21">B112</f>
        <v>Importer 1</v>
      </c>
      <c r="C113" s="310" t="str">
        <f t="shared" si="21"/>
        <v>IMPORTER</v>
      </c>
      <c r="D113" s="310" t="str">
        <f t="shared" si="21"/>
        <v>Import Sales</v>
      </c>
      <c r="E113" s="310" t="s">
        <v>668</v>
      </c>
      <c r="F113" s="311" t="s">
        <v>669</v>
      </c>
      <c r="G113" s="300">
        <f>J113*(SUM(R18:T19,R21:T22,R24:T25,R27:T28))</f>
        <v>0</v>
      </c>
      <c r="H113" s="300">
        <f t="shared" ref="H113:I113" si="22">K113*(SUM(S18:U19,S21:U22,S24:U25,S27:U28))</f>
        <v>0</v>
      </c>
      <c r="I113" s="300">
        <f t="shared" si="22"/>
        <v>0</v>
      </c>
      <c r="J113" s="307">
        <f>Pro!G92</f>
        <v>0</v>
      </c>
      <c r="K113" s="307">
        <f>Pro!H92</f>
        <v>0</v>
      </c>
      <c r="L113" s="307">
        <f>Pro!I92</f>
        <v>0</v>
      </c>
    </row>
    <row r="114" spans="2:33" hidden="1" x14ac:dyDescent="0.25">
      <c r="B114" s="300" t="str">
        <f t="shared" si="21"/>
        <v>Importer 1</v>
      </c>
      <c r="C114" s="310" t="str">
        <f t="shared" si="21"/>
        <v>IMPORTER</v>
      </c>
      <c r="D114" s="310" t="str">
        <f t="shared" si="21"/>
        <v>Import Sales</v>
      </c>
      <c r="E114" s="310" t="s">
        <v>670</v>
      </c>
      <c r="F114" s="311" t="s">
        <v>671</v>
      </c>
      <c r="G114" s="300">
        <f>J114*(SUM(R18:T19,R21:T22,R24:T25,R27:T28))</f>
        <v>0</v>
      </c>
      <c r="H114" s="300">
        <f t="shared" ref="H114:I114" si="23">K114*(SUM(S18:U19,S21:U22,S24:U25,S27:U28))</f>
        <v>0</v>
      </c>
      <c r="I114" s="300">
        <f t="shared" si="23"/>
        <v>0</v>
      </c>
      <c r="J114" s="307">
        <f>Pro!G93</f>
        <v>0</v>
      </c>
      <c r="K114" s="307">
        <f>Pro!H93</f>
        <v>0</v>
      </c>
      <c r="L114" s="307">
        <f>Pro!I93</f>
        <v>0</v>
      </c>
    </row>
    <row r="115" spans="2:33" hidden="1" x14ac:dyDescent="0.25">
      <c r="B115" s="300" t="str">
        <f t="shared" si="21"/>
        <v>Importer 1</v>
      </c>
      <c r="C115" s="310" t="str">
        <f t="shared" si="21"/>
        <v>IMPORTER</v>
      </c>
      <c r="D115" s="310" t="str">
        <f t="shared" si="21"/>
        <v>Import Sales</v>
      </c>
      <c r="E115" s="310" t="s">
        <v>672</v>
      </c>
      <c r="F115" s="311" t="s">
        <v>673</v>
      </c>
      <c r="G115" s="300">
        <f>J115*(SUM(R18:T19,R21:T22,R24:T25,R27:T28))</f>
        <v>0</v>
      </c>
      <c r="H115" s="300">
        <f t="shared" ref="H115:I115" si="24">K115*(SUM(S18:U19,S21:U22,S24:U25,S27:U28))</f>
        <v>0</v>
      </c>
      <c r="I115" s="300">
        <f t="shared" si="24"/>
        <v>0</v>
      </c>
      <c r="J115" s="307">
        <f>Pro!G94</f>
        <v>0</v>
      </c>
      <c r="K115" s="307">
        <f>Pro!H94</f>
        <v>0</v>
      </c>
      <c r="L115" s="307">
        <f>Pro!I94</f>
        <v>0</v>
      </c>
    </row>
    <row r="116" spans="2:33" hidden="1" x14ac:dyDescent="0.25">
      <c r="B116" s="300" t="str">
        <f t="shared" si="21"/>
        <v>Importer 1</v>
      </c>
      <c r="C116" s="310" t="str">
        <f t="shared" si="21"/>
        <v>IMPORTER</v>
      </c>
      <c r="D116" s="310" t="str">
        <f t="shared" si="21"/>
        <v>Import Sales</v>
      </c>
      <c r="E116" s="310" t="s">
        <v>674</v>
      </c>
      <c r="F116" s="311" t="s">
        <v>675</v>
      </c>
      <c r="G116" s="300">
        <f>J116*(SUM(R18:T19,R21:T22,R24:T25,R27:T28))</f>
        <v>0</v>
      </c>
      <c r="H116" s="300">
        <f t="shared" ref="H116:I116" si="25">K116*(SUM(S18:U19,S21:U22,S24:U25,S27:U28))</f>
        <v>0</v>
      </c>
      <c r="I116" s="300">
        <f t="shared" si="25"/>
        <v>0</v>
      </c>
      <c r="J116" s="307">
        <f>Pro!G95</f>
        <v>0</v>
      </c>
      <c r="K116" s="307">
        <f>Pro!H95</f>
        <v>0</v>
      </c>
      <c r="L116" s="307">
        <f>Pro!I95</f>
        <v>0</v>
      </c>
    </row>
    <row r="117" spans="2:33" hidden="1" x14ac:dyDescent="0.25"/>
    <row r="118" spans="2:33" hidden="1" x14ac:dyDescent="0.25"/>
    <row r="119" spans="2:33" hidden="1" x14ac:dyDescent="0.25"/>
    <row r="120" spans="2:33" hidden="1" x14ac:dyDescent="0.25"/>
    <row r="121" spans="2:33" hidden="1" x14ac:dyDescent="0.25"/>
    <row r="122" spans="2:33" hidden="1" x14ac:dyDescent="0.25"/>
    <row r="123" spans="2:33" hidden="1" x14ac:dyDescent="0.25">
      <c r="B123" t="s">
        <v>655</v>
      </c>
    </row>
    <row r="124" spans="2:33" hidden="1" x14ac:dyDescent="0.25"/>
    <row r="125" spans="2:33" hidden="1" x14ac:dyDescent="0.25"/>
    <row r="126" spans="2:33" ht="36.75" hidden="1" x14ac:dyDescent="0.25">
      <c r="B126" s="312" t="s">
        <v>606</v>
      </c>
      <c r="C126" s="252" t="s">
        <v>607</v>
      </c>
      <c r="D126" s="312" t="s">
        <v>584</v>
      </c>
      <c r="E126" s="313" t="s">
        <v>626</v>
      </c>
      <c r="F126" s="314" t="s">
        <v>587</v>
      </c>
      <c r="G126" s="314" t="s">
        <v>588</v>
      </c>
      <c r="H126" s="312" t="s">
        <v>589</v>
      </c>
      <c r="I126" s="312" t="s">
        <v>590</v>
      </c>
      <c r="J126" s="315" t="s">
        <v>591</v>
      </c>
      <c r="K126" s="312" t="s">
        <v>592</v>
      </c>
      <c r="L126" s="316" t="s">
        <v>593</v>
      </c>
      <c r="M126" s="316" t="s">
        <v>594</v>
      </c>
      <c r="N126" s="312" t="s">
        <v>676</v>
      </c>
      <c r="O126" s="316" t="s">
        <v>677</v>
      </c>
      <c r="P126" s="312" t="s">
        <v>678</v>
      </c>
      <c r="Q126" s="317" t="s">
        <v>595</v>
      </c>
      <c r="R126" s="318" t="str">
        <f>'[1]Case Labels'!$G$11&amp;" VOL"</f>
        <v>Q1  |  T1 2024 VOL</v>
      </c>
      <c r="S126" s="318" t="str">
        <f>'[1]Case Labels'!$G$12&amp;" VOL"</f>
        <v>Q2  |  T2 2024 VOL</v>
      </c>
      <c r="T126" s="318" t="str">
        <f>'[1]Case Labels'!$G$13&amp;" VOL"</f>
        <v>Q3  |  T3 2024 VOL</v>
      </c>
      <c r="U126" s="318" t="str">
        <f>'[1]Case Labels'!$G$14&amp;" VOL"</f>
        <v>Q4  |  T4 2024 VOL</v>
      </c>
      <c r="V126" s="318" t="str">
        <f>'[1]Case Labels'!$G$15&amp;" VOL"</f>
        <v>Q1  |  T1 2025 VOL</v>
      </c>
      <c r="W126" s="318" t="str">
        <f>'[1]Case Labels'!$G$16&amp;" VOL"</f>
        <v>Q2  |  T2 2025 VOL</v>
      </c>
      <c r="X126" s="318" t="str">
        <f>'[1]Case Labels'!$G$17&amp;" VOL"</f>
        <v>Q3  |  T3 2025 VOL</v>
      </c>
      <c r="Y126" s="318" t="str">
        <f>'[1]Case Labels'!$G$18&amp;" VOL"</f>
        <v>Q4  |  T4 2025 VOL</v>
      </c>
      <c r="Z126" s="318" t="str">
        <f>'[1]Case Labels'!$G$11&amp;" VAL"</f>
        <v>Q1  |  T1 2024 VAL</v>
      </c>
      <c r="AA126" s="318" t="str">
        <f>'[1]Case Labels'!$G$12&amp;" VAL"</f>
        <v>Q2  |  T2 2024 VAL</v>
      </c>
      <c r="AB126" s="318" t="str">
        <f>'[1]Case Labels'!$G$13&amp;" VAL"</f>
        <v>Q3  |  T3 2024 VAL</v>
      </c>
      <c r="AC126" s="318" t="str">
        <f>'[1]Case Labels'!$G$14&amp;" VAL"</f>
        <v>Q4  |  T4 2024 VAL</v>
      </c>
      <c r="AD126" s="318" t="str">
        <f>'[1]Case Labels'!$G$15&amp;" VAL"</f>
        <v>Q1  |  T1 2025 VAL</v>
      </c>
      <c r="AE126" s="318" t="str">
        <f>'[1]Case Labels'!$G$16&amp;" VAL"</f>
        <v>Q2  |  T2 2025 VAL</v>
      </c>
      <c r="AF126" s="318" t="str">
        <f>'[1]Case Labels'!$G$17&amp;" VAL"</f>
        <v>Q3  |  T3 2025 VAL</v>
      </c>
      <c r="AG126" s="318" t="str">
        <f>'[1]Case Labels'!$G$18&amp;" VAL"</f>
        <v>Q4  |  T4 2025 VAL</v>
      </c>
    </row>
    <row r="127" spans="2:33" hidden="1" x14ac:dyDescent="0.25">
      <c r="B127" s="319" t="s">
        <v>679</v>
      </c>
      <c r="C127" s="319" t="str">
        <f>B127</f>
        <v>Importer Sample 1</v>
      </c>
      <c r="D127" s="319" t="s">
        <v>599</v>
      </c>
      <c r="E127" s="268"/>
      <c r="F127" s="268"/>
      <c r="G127" s="268"/>
      <c r="H127" s="319" t="s">
        <v>601</v>
      </c>
      <c r="I127" s="319" t="str">
        <f>IF(K127&lt;&gt;"",VLOOKUP(H127,'[2]Exporter List'!$A$2:$E$26,4,FALSE),"-")</f>
        <v>Significant</v>
      </c>
      <c r="J127" s="319" t="str">
        <f>IF(H127&lt;&gt;"",VLOOKUP(H127,'[2]Exporter List'!$A$2:$E$26,2,FALSE),"-")</f>
        <v>1 - Subject</v>
      </c>
      <c r="K127" s="319" t="str">
        <f>IF(H127&lt;&gt;"",VLOOKUP(H127,'[2]Exporter List'!$A$2:$E$26,3,FALSE),"-")</f>
        <v>China  |  Chine</v>
      </c>
      <c r="L127" s="319"/>
      <c r="M127" s="319" t="str">
        <f>IF(I127&lt;&gt;"",VLOOKUP(H127,'[2]Exporter List'!$A$2:$E$26,5,FALSE),"-")</f>
        <v>Dumping and Subsidizing</v>
      </c>
      <c r="N127" s="320" t="s">
        <v>680</v>
      </c>
      <c r="O127" s="319"/>
      <c r="P127" s="321" t="str">
        <f>IFERROR(IF(O127&lt;&gt;"",VLOOKUP(O127,'[2]Acc Co List'!$C$7:$F$52,4,FALSE),"-"),"")</f>
        <v>-</v>
      </c>
      <c r="Q127" s="322" t="s">
        <v>603</v>
      </c>
    </row>
    <row r="128" spans="2:33" hidden="1" x14ac:dyDescent="0.25">
      <c r="B128" s="321" t="str">
        <f>B127</f>
        <v>Importer Sample 1</v>
      </c>
      <c r="C128" s="321" t="str">
        <f t="shared" ref="C128:C141" si="26">C127</f>
        <v>Importer Sample 1</v>
      </c>
      <c r="D128" s="321" t="str">
        <f>D127</f>
        <v>2 - Importer</v>
      </c>
      <c r="E128" s="268"/>
      <c r="F128" s="268"/>
      <c r="G128" s="268"/>
      <c r="H128" s="321" t="str">
        <f>H127</f>
        <v>B - Vendor 1</v>
      </c>
      <c r="I128" s="321" t="str">
        <f>IF(K128&lt;&gt;"",VLOOKUP(H128,'[2]Exporter List'!$A$2:$E$26,4,FALSE),"-")</f>
        <v>Significant</v>
      </c>
      <c r="J128" s="321" t="str">
        <f>IF(H128&lt;&gt;"",VLOOKUP(H128,'[2]Exporter List'!$A$2:$E$26,2,FALSE),"-")</f>
        <v>1 - Subject</v>
      </c>
      <c r="K128" s="321" t="str">
        <f>IF(H128&lt;&gt;"",VLOOKUP(H128,'[2]Exporter List'!$A$2:$E$26,3,FALSE),"-")</f>
        <v>China  |  Chine</v>
      </c>
      <c r="L128" s="321"/>
      <c r="M128" s="321" t="str">
        <f>IF(I128&lt;&gt;"",VLOOKUP(H128,'[2]Exporter List'!$A$2:$E$26,5,FALSE),"-")</f>
        <v>Dumping and Subsidizing</v>
      </c>
      <c r="N128" s="323" t="s">
        <v>681</v>
      </c>
      <c r="O128" s="321"/>
      <c r="P128" s="321" t="str">
        <f>IFERROR(IF(O128&lt;&gt;"",VLOOKUP(O128,'[2]Acc Co List'!$C$7:$F$52,4,FALSE),"-"),"")</f>
        <v>-</v>
      </c>
      <c r="Q128" s="324" t="str">
        <f>Q127</f>
        <v>Imp-Sls</v>
      </c>
    </row>
    <row r="129" spans="2:17" hidden="1" x14ac:dyDescent="0.25">
      <c r="B129" s="321" t="str">
        <f t="shared" ref="B129:D141" si="27">B128</f>
        <v>Importer Sample 1</v>
      </c>
      <c r="C129" s="321" t="str">
        <f t="shared" si="26"/>
        <v>Importer Sample 1</v>
      </c>
      <c r="D129" s="321" t="str">
        <f t="shared" si="27"/>
        <v>2 - Importer</v>
      </c>
      <c r="E129" s="268"/>
      <c r="F129" s="268"/>
      <c r="G129" s="268"/>
      <c r="H129" s="321" t="str">
        <f t="shared" ref="H129:H131" si="28">H128</f>
        <v>B - Vendor 1</v>
      </c>
      <c r="I129" s="321" t="str">
        <f>IF(K129&lt;&gt;"",VLOOKUP(H129,'[2]Exporter List'!$A$2:$E$26,4,FALSE),"-")</f>
        <v>Significant</v>
      </c>
      <c r="J129" s="321" t="str">
        <f>IF(H129&lt;&gt;"",VLOOKUP(H129,'[2]Exporter List'!$A$2:$E$26,2,FALSE),"-")</f>
        <v>1 - Subject</v>
      </c>
      <c r="K129" s="321" t="str">
        <f>IF(H129&lt;&gt;"",VLOOKUP(H129,'[2]Exporter List'!$A$2:$E$26,3,FALSE),"-")</f>
        <v>China  |  Chine</v>
      </c>
      <c r="L129" s="321"/>
      <c r="M129" s="321" t="str">
        <f>IF(I129&lt;&gt;"",VLOOKUP(H129,'[2]Exporter List'!$A$2:$E$26,5,FALSE),"-")</f>
        <v>Dumping and Subsidizing</v>
      </c>
      <c r="N129" s="323" t="s">
        <v>682</v>
      </c>
      <c r="O129" s="321"/>
      <c r="P129" s="321" t="str">
        <f>IFERROR(IF(O129&lt;&gt;"",VLOOKUP(O129,'[2]Acc Co List'!$C$7:$F$52,4,FALSE),"-"),"")</f>
        <v>-</v>
      </c>
      <c r="Q129" s="324" t="str">
        <f>Q128</f>
        <v>Imp-Sls</v>
      </c>
    </row>
    <row r="130" spans="2:17" hidden="1" x14ac:dyDescent="0.25">
      <c r="B130" s="321" t="str">
        <f t="shared" si="27"/>
        <v>Importer Sample 1</v>
      </c>
      <c r="C130" s="321" t="str">
        <f t="shared" si="26"/>
        <v>Importer Sample 1</v>
      </c>
      <c r="D130" s="321" t="str">
        <f t="shared" si="27"/>
        <v>2 - Importer</v>
      </c>
      <c r="E130" s="268"/>
      <c r="F130" s="268"/>
      <c r="G130" s="268"/>
      <c r="H130" s="321" t="str">
        <f t="shared" si="28"/>
        <v>B - Vendor 1</v>
      </c>
      <c r="I130" s="321" t="str">
        <f>IF(K130&lt;&gt;"",VLOOKUP(H130,'[2]Exporter List'!$A$2:$E$26,4,FALSE),"-")</f>
        <v>Significant</v>
      </c>
      <c r="J130" s="321" t="str">
        <f>IF(H130&lt;&gt;"",VLOOKUP(H130,'[2]Exporter List'!$A$2:$E$26,2,FALSE),"-")</f>
        <v>1 - Subject</v>
      </c>
      <c r="K130" s="321" t="str">
        <f>IF(H130&lt;&gt;"",VLOOKUP(H130,'[2]Exporter List'!$A$2:$E$26,3,FALSE),"-")</f>
        <v>China  |  Chine</v>
      </c>
      <c r="L130" s="321"/>
      <c r="M130" s="321" t="str">
        <f>IF(I130&lt;&gt;"",VLOOKUP(H130,'[2]Exporter List'!$A$2:$E$26,5,FALSE),"-")</f>
        <v>Dumping and Subsidizing</v>
      </c>
      <c r="N130" s="323" t="s">
        <v>683</v>
      </c>
      <c r="O130" s="321"/>
      <c r="P130" s="321" t="str">
        <f>IFERROR(IF(O130&lt;&gt;"",VLOOKUP(O130,'[2]Acc Co List'!$C$7:$F$52,4,FALSE),"-"),"")</f>
        <v>-</v>
      </c>
      <c r="Q130" s="324" t="str">
        <f>Q129</f>
        <v>Imp-Sls</v>
      </c>
    </row>
    <row r="131" spans="2:17" hidden="1" x14ac:dyDescent="0.25">
      <c r="B131" s="321" t="str">
        <f t="shared" si="27"/>
        <v>Importer Sample 1</v>
      </c>
      <c r="C131" s="321" t="str">
        <f t="shared" si="26"/>
        <v>Importer Sample 1</v>
      </c>
      <c r="D131" s="321" t="str">
        <f t="shared" si="27"/>
        <v>2 - Importer</v>
      </c>
      <c r="E131" s="268"/>
      <c r="F131" s="268"/>
      <c r="G131" s="268"/>
      <c r="H131" s="321" t="str">
        <f t="shared" si="28"/>
        <v>B - Vendor 1</v>
      </c>
      <c r="I131" s="321" t="str">
        <f>IF(K131&lt;&gt;"",VLOOKUP(H131,'[2]Exporter List'!$A$2:$E$26,4,FALSE),"-")</f>
        <v>Significant</v>
      </c>
      <c r="J131" s="321" t="str">
        <f>IF(H131&lt;&gt;"",VLOOKUP(H131,'[2]Exporter List'!$A$2:$E$26,2,FALSE),"-")</f>
        <v>1 - Subject</v>
      </c>
      <c r="K131" s="321" t="str">
        <f>IF(H131&lt;&gt;"",VLOOKUP(H131,'[2]Exporter List'!$A$2:$E$26,3,FALSE),"-")</f>
        <v>China  |  Chine</v>
      </c>
      <c r="L131" s="321"/>
      <c r="M131" s="321" t="str">
        <f>IF(I131&lt;&gt;"",VLOOKUP(H131,'[2]Exporter List'!$A$2:$E$26,5,FALSE),"-")</f>
        <v>Dumping and Subsidizing</v>
      </c>
      <c r="N131" s="323" t="s">
        <v>684</v>
      </c>
      <c r="O131" s="321"/>
      <c r="P131" s="321" t="str">
        <f>IFERROR(IF(O131&lt;&gt;"",VLOOKUP(O131,'[2]Acc Co List'!$C$7:$F$52,4,FALSE),"-"),"")</f>
        <v>-</v>
      </c>
      <c r="Q131" s="324" t="str">
        <f>Q130</f>
        <v>Imp-Sls</v>
      </c>
    </row>
    <row r="132" spans="2:17" hidden="1" x14ac:dyDescent="0.25">
      <c r="B132" s="325" t="str">
        <f t="shared" si="27"/>
        <v>Importer Sample 1</v>
      </c>
      <c r="C132" s="325" t="str">
        <f t="shared" si="26"/>
        <v>Importer Sample 1</v>
      </c>
      <c r="D132" s="325" t="str">
        <f>D131</f>
        <v>2 - Importer</v>
      </c>
      <c r="E132" s="268"/>
      <c r="F132" s="268"/>
      <c r="G132" s="268"/>
      <c r="H132" s="325" t="s">
        <v>623</v>
      </c>
      <c r="I132" s="325" t="str">
        <f>IF(K132&lt;&gt;"",VLOOKUP(H132,'[2]Exporter List'!$A$2:$E$26,4,FALSE),"-")</f>
        <v>Significant</v>
      </c>
      <c r="J132" s="325" t="str">
        <f>IF(H132&lt;&gt;"",VLOOKUP(H132,'[2]Exporter List'!$A$2:$E$26,2,FALSE),"-")</f>
        <v>1 - Subject</v>
      </c>
      <c r="K132" s="325" t="str">
        <f>IF(H132&lt;&gt;"",VLOOKUP(H132,'[2]Exporter List'!$A$2:$E$26,3,FALSE),"-")</f>
        <v>China  |  Chine</v>
      </c>
      <c r="L132" s="325"/>
      <c r="M132" s="325" t="str">
        <f>IF(I132&lt;&gt;"",VLOOKUP(H132,'[2]Exporter List'!$A$2:$E$26,5,FALSE),"-")</f>
        <v>Dumping and Subsidizing</v>
      </c>
      <c r="N132" s="326" t="s">
        <v>680</v>
      </c>
      <c r="O132" s="325"/>
      <c r="P132" s="325" t="str">
        <f>IFERROR(IF(O132&lt;&gt;"",VLOOKUP(O132,'[2]Acc Co List'!$C$7:$F$52,4,FALSE),"-"),"")</f>
        <v>-</v>
      </c>
      <c r="Q132" s="327" t="s">
        <v>603</v>
      </c>
    </row>
    <row r="133" spans="2:17" hidden="1" x14ac:dyDescent="0.25">
      <c r="B133" s="325" t="str">
        <f t="shared" si="27"/>
        <v>Importer Sample 1</v>
      </c>
      <c r="C133" s="325" t="str">
        <f t="shared" si="26"/>
        <v>Importer Sample 1</v>
      </c>
      <c r="D133" s="325" t="str">
        <f>D132</f>
        <v>2 - Importer</v>
      </c>
      <c r="E133" s="268"/>
      <c r="F133" s="268"/>
      <c r="G133" s="268"/>
      <c r="H133" s="325" t="str">
        <f>H132</f>
        <v>C - Vendor 2</v>
      </c>
      <c r="I133" s="325" t="str">
        <f>IF(K133&lt;&gt;"",VLOOKUP(H133,'[2]Exporter List'!$A$2:$E$26,4,FALSE),"-")</f>
        <v>Significant</v>
      </c>
      <c r="J133" s="325" t="str">
        <f>IF(H133&lt;&gt;"",VLOOKUP(H133,'[2]Exporter List'!$A$2:$E$26,2,FALSE),"-")</f>
        <v>1 - Subject</v>
      </c>
      <c r="K133" s="325" t="str">
        <f>IF(H133&lt;&gt;"",VLOOKUP(H133,'[2]Exporter List'!$A$2:$E$26,3,FALSE),"-")</f>
        <v>China  |  Chine</v>
      </c>
      <c r="L133" s="325"/>
      <c r="M133" s="325" t="str">
        <f>IF(I133&lt;&gt;"",VLOOKUP(H133,'[2]Exporter List'!$A$2:$E$26,5,FALSE),"-")</f>
        <v>Dumping and Subsidizing</v>
      </c>
      <c r="N133" s="326" t="s">
        <v>681</v>
      </c>
      <c r="O133" s="325"/>
      <c r="P133" s="325" t="str">
        <f>IFERROR(IF(O133&lt;&gt;"",VLOOKUP(O133,'[2]Acc Co List'!$C$7:$F$52,4,FALSE),"-"),"")</f>
        <v>-</v>
      </c>
      <c r="Q133" s="327" t="str">
        <f t="shared" ref="Q133:Q140" si="29">Q132</f>
        <v>Imp-Sls</v>
      </c>
    </row>
    <row r="134" spans="2:17" hidden="1" x14ac:dyDescent="0.25">
      <c r="B134" s="325" t="str">
        <f t="shared" si="27"/>
        <v>Importer Sample 1</v>
      </c>
      <c r="C134" s="325" t="str">
        <f t="shared" si="26"/>
        <v>Importer Sample 1</v>
      </c>
      <c r="D134" s="325" t="str">
        <f t="shared" si="27"/>
        <v>2 - Importer</v>
      </c>
      <c r="E134" s="268"/>
      <c r="F134" s="268"/>
      <c r="G134" s="268"/>
      <c r="H134" s="325" t="str">
        <f t="shared" ref="H134:H136" si="30">H133</f>
        <v>C - Vendor 2</v>
      </c>
      <c r="I134" s="325" t="str">
        <f>IF(K134&lt;&gt;"",VLOOKUP(H134,'[2]Exporter List'!$A$2:$E$26,4,FALSE),"-")</f>
        <v>Significant</v>
      </c>
      <c r="J134" s="325" t="str">
        <f>IF(H134&lt;&gt;"",VLOOKUP(H134,'[2]Exporter List'!$A$2:$E$26,2,FALSE),"-")</f>
        <v>1 - Subject</v>
      </c>
      <c r="K134" s="325" t="str">
        <f>IF(H134&lt;&gt;"",VLOOKUP(H134,'[2]Exporter List'!$A$2:$E$26,3,FALSE),"-")</f>
        <v>China  |  Chine</v>
      </c>
      <c r="L134" s="325"/>
      <c r="M134" s="325" t="str">
        <f>IF(I134&lt;&gt;"",VLOOKUP(H134,'[2]Exporter List'!$A$2:$E$26,5,FALSE),"-")</f>
        <v>Dumping and Subsidizing</v>
      </c>
      <c r="N134" s="326" t="s">
        <v>682</v>
      </c>
      <c r="O134" s="325"/>
      <c r="P134" s="325" t="str">
        <f>IFERROR(IF(O134&lt;&gt;"",VLOOKUP(O134,'[2]Acc Co List'!$C$7:$F$52,4,FALSE),"-"),"")</f>
        <v>-</v>
      </c>
      <c r="Q134" s="327" t="str">
        <f t="shared" si="29"/>
        <v>Imp-Sls</v>
      </c>
    </row>
    <row r="135" spans="2:17" hidden="1" x14ac:dyDescent="0.25">
      <c r="B135" s="325" t="str">
        <f t="shared" si="27"/>
        <v>Importer Sample 1</v>
      </c>
      <c r="C135" s="325" t="str">
        <f t="shared" si="26"/>
        <v>Importer Sample 1</v>
      </c>
      <c r="D135" s="325" t="str">
        <f t="shared" si="27"/>
        <v>2 - Importer</v>
      </c>
      <c r="E135" s="268"/>
      <c r="F135" s="268"/>
      <c r="G135" s="268"/>
      <c r="H135" s="325" t="str">
        <f t="shared" si="30"/>
        <v>C - Vendor 2</v>
      </c>
      <c r="I135" s="325" t="str">
        <f>IF(K135&lt;&gt;"",VLOOKUP(H135,'[2]Exporter List'!$A$2:$E$26,4,FALSE),"-")</f>
        <v>Significant</v>
      </c>
      <c r="J135" s="325" t="str">
        <f>IF(H135&lt;&gt;"",VLOOKUP(H135,'[2]Exporter List'!$A$2:$E$26,2,FALSE),"-")</f>
        <v>1 - Subject</v>
      </c>
      <c r="K135" s="325" t="str">
        <f>IF(H135&lt;&gt;"",VLOOKUP(H135,'[2]Exporter List'!$A$2:$E$26,3,FALSE),"-")</f>
        <v>China  |  Chine</v>
      </c>
      <c r="L135" s="325"/>
      <c r="M135" s="325" t="str">
        <f>IF(I135&lt;&gt;"",VLOOKUP(H135,'[2]Exporter List'!$A$2:$E$26,5,FALSE),"-")</f>
        <v>Dumping and Subsidizing</v>
      </c>
      <c r="N135" s="326" t="s">
        <v>683</v>
      </c>
      <c r="O135" s="325"/>
      <c r="P135" s="325" t="str">
        <f>IFERROR(IF(O135&lt;&gt;"",VLOOKUP(O135,'[2]Acc Co List'!$C$7:$F$52,4,FALSE),"-"),"")</f>
        <v>-</v>
      </c>
      <c r="Q135" s="327" t="str">
        <f t="shared" si="29"/>
        <v>Imp-Sls</v>
      </c>
    </row>
    <row r="136" spans="2:17" hidden="1" x14ac:dyDescent="0.25">
      <c r="B136" s="325" t="str">
        <f t="shared" si="27"/>
        <v>Importer Sample 1</v>
      </c>
      <c r="C136" s="325" t="str">
        <f t="shared" si="26"/>
        <v>Importer Sample 1</v>
      </c>
      <c r="D136" s="325" t="str">
        <f t="shared" si="27"/>
        <v>2 - Importer</v>
      </c>
      <c r="E136" s="268"/>
      <c r="F136" s="268"/>
      <c r="G136" s="268"/>
      <c r="H136" s="325" t="str">
        <f t="shared" si="30"/>
        <v>C - Vendor 2</v>
      </c>
      <c r="I136" s="325" t="str">
        <f>IF(K136&lt;&gt;"",VLOOKUP(H136,'[2]Exporter List'!$A$2:$E$26,4,FALSE),"-")</f>
        <v>Significant</v>
      </c>
      <c r="J136" s="325" t="str">
        <f>IF(H136&lt;&gt;"",VLOOKUP(H136,'[2]Exporter List'!$A$2:$E$26,2,FALSE),"-")</f>
        <v>1 - Subject</v>
      </c>
      <c r="K136" s="325" t="str">
        <f>IF(H136&lt;&gt;"",VLOOKUP(H136,'[2]Exporter List'!$A$2:$E$26,3,FALSE),"-")</f>
        <v>China  |  Chine</v>
      </c>
      <c r="L136" s="325"/>
      <c r="M136" s="325" t="str">
        <f>IF(I136&lt;&gt;"",VLOOKUP(H136,'[2]Exporter List'!$A$2:$E$26,5,FALSE),"-")</f>
        <v>Dumping and Subsidizing</v>
      </c>
      <c r="N136" s="326" t="s">
        <v>684</v>
      </c>
      <c r="O136" s="325"/>
      <c r="P136" s="325" t="str">
        <f>IFERROR(IF(O136&lt;&gt;"",VLOOKUP(O136,'[2]Acc Co List'!$C$7:$F$52,4,FALSE),"-"),"")</f>
        <v>-</v>
      </c>
      <c r="Q136" s="327" t="str">
        <f t="shared" si="29"/>
        <v>Imp-Sls</v>
      </c>
    </row>
    <row r="137" spans="2:17" hidden="1" x14ac:dyDescent="0.25">
      <c r="B137" s="325" t="str">
        <f t="shared" si="27"/>
        <v>Importer Sample 1</v>
      </c>
      <c r="C137" s="325" t="str">
        <f t="shared" si="26"/>
        <v>Importer Sample 1</v>
      </c>
      <c r="D137" s="325" t="str">
        <f t="shared" si="27"/>
        <v>2 - Importer</v>
      </c>
      <c r="E137" s="268"/>
      <c r="F137" s="268"/>
      <c r="G137" s="268"/>
      <c r="H137" s="325" t="s">
        <v>624</v>
      </c>
      <c r="I137" s="325" t="str">
        <f>IF(K137&lt;&gt;"",VLOOKUP(H137,'[2]Exporter List'!$A$2:$E$26,4,FALSE),"-")</f>
        <v>Significant</v>
      </c>
      <c r="J137" s="325" t="str">
        <f>IF(H137&lt;&gt;"",VLOOKUP(H137,'[2]Exporter List'!$A$2:$E$26,2,FALSE),"-")</f>
        <v>1 - Subject</v>
      </c>
      <c r="K137" s="325" t="str">
        <f>IF(H137&lt;&gt;"",VLOOKUP(H137,'[2]Exporter List'!$A$2:$E$26,3,FALSE),"-")</f>
        <v>China  |  Chine</v>
      </c>
      <c r="L137" s="325"/>
      <c r="M137" s="325" t="str">
        <f>IF(I137&lt;&gt;"",VLOOKUP(H137,'[2]Exporter List'!$A$2:$E$26,5,FALSE),"-")</f>
        <v>Dumping and Subsidizing</v>
      </c>
      <c r="N137" s="326" t="s">
        <v>680</v>
      </c>
      <c r="O137" s="325"/>
      <c r="P137" s="325" t="str">
        <f>IFERROR(IF(O137&lt;&gt;"",VLOOKUP(O137,'[2]Acc Co List'!$C$7:$F$52,4,FALSE),"-"),"")</f>
        <v>-</v>
      </c>
      <c r="Q137" s="327" t="s">
        <v>603</v>
      </c>
    </row>
    <row r="138" spans="2:17" hidden="1" x14ac:dyDescent="0.25">
      <c r="B138" s="325" t="str">
        <f t="shared" si="27"/>
        <v>Importer Sample 1</v>
      </c>
      <c r="C138" s="325" t="str">
        <f t="shared" si="26"/>
        <v>Importer Sample 1</v>
      </c>
      <c r="D138" s="325" t="str">
        <f t="shared" si="27"/>
        <v>2 - Importer</v>
      </c>
      <c r="E138" s="268"/>
      <c r="F138" s="268"/>
      <c r="G138" s="268"/>
      <c r="H138" s="325" t="str">
        <f>H137</f>
        <v>D - Vendor 3</v>
      </c>
      <c r="I138" s="325" t="str">
        <f>IF(K138&lt;&gt;"",VLOOKUP(H138,'[2]Exporter List'!$A$2:$E$26,4,FALSE),"-")</f>
        <v>Significant</v>
      </c>
      <c r="J138" s="325" t="str">
        <f>IF(H138&lt;&gt;"",VLOOKUP(H138,'[2]Exporter List'!$A$2:$E$26,2,FALSE),"-")</f>
        <v>1 - Subject</v>
      </c>
      <c r="K138" s="325" t="str">
        <f>IF(H138&lt;&gt;"",VLOOKUP(H138,'[2]Exporter List'!$A$2:$E$26,3,FALSE),"-")</f>
        <v>China  |  Chine</v>
      </c>
      <c r="L138" s="325"/>
      <c r="M138" s="325" t="str">
        <f>IF(I138&lt;&gt;"",VLOOKUP(H138,'[2]Exporter List'!$A$2:$E$26,5,FALSE),"-")</f>
        <v>Dumping and Subsidizing</v>
      </c>
      <c r="N138" s="326" t="s">
        <v>681</v>
      </c>
      <c r="O138" s="325"/>
      <c r="P138" s="325" t="str">
        <f>IFERROR(IF(O138&lt;&gt;"",VLOOKUP(O138,'[2]Acc Co List'!$C$7:$F$52,4,FALSE),"-"),"")</f>
        <v>-</v>
      </c>
      <c r="Q138" s="327" t="str">
        <f t="shared" si="29"/>
        <v>Imp-Sls</v>
      </c>
    </row>
    <row r="139" spans="2:17" hidden="1" x14ac:dyDescent="0.25">
      <c r="B139" s="325" t="str">
        <f t="shared" si="27"/>
        <v>Importer Sample 1</v>
      </c>
      <c r="C139" s="325" t="str">
        <f t="shared" si="26"/>
        <v>Importer Sample 1</v>
      </c>
      <c r="D139" s="325" t="str">
        <f t="shared" si="27"/>
        <v>2 - Importer</v>
      </c>
      <c r="E139" s="268"/>
      <c r="F139" s="268"/>
      <c r="G139" s="268"/>
      <c r="H139" s="325" t="str">
        <f t="shared" ref="H139:H140" si="31">H138</f>
        <v>D - Vendor 3</v>
      </c>
      <c r="I139" s="325" t="str">
        <f>IF(K139&lt;&gt;"",VLOOKUP(H139,'[2]Exporter List'!$A$2:$E$26,4,FALSE),"-")</f>
        <v>Significant</v>
      </c>
      <c r="J139" s="325" t="str">
        <f>IF(H139&lt;&gt;"",VLOOKUP(H139,'[2]Exporter List'!$A$2:$E$26,2,FALSE),"-")</f>
        <v>1 - Subject</v>
      </c>
      <c r="K139" s="325" t="str">
        <f>IF(H139&lt;&gt;"",VLOOKUP(H139,'[2]Exporter List'!$A$2:$E$26,3,FALSE),"-")</f>
        <v>China  |  Chine</v>
      </c>
      <c r="L139" s="325"/>
      <c r="M139" s="325" t="str">
        <f>IF(I139&lt;&gt;"",VLOOKUP(H139,'[2]Exporter List'!$A$2:$E$26,5,FALSE),"-")</f>
        <v>Dumping and Subsidizing</v>
      </c>
      <c r="N139" s="326" t="s">
        <v>682</v>
      </c>
      <c r="O139" s="325"/>
      <c r="P139" s="325" t="str">
        <f>IFERROR(IF(O139&lt;&gt;"",VLOOKUP(O139,'[2]Acc Co List'!$C$7:$F$52,4,FALSE),"-"),"")</f>
        <v>-</v>
      </c>
      <c r="Q139" s="327" t="str">
        <f t="shared" si="29"/>
        <v>Imp-Sls</v>
      </c>
    </row>
    <row r="140" spans="2:17" hidden="1" x14ac:dyDescent="0.25">
      <c r="B140" s="325" t="str">
        <f t="shared" si="27"/>
        <v>Importer Sample 1</v>
      </c>
      <c r="C140" s="325" t="str">
        <f t="shared" si="26"/>
        <v>Importer Sample 1</v>
      </c>
      <c r="D140" s="325" t="str">
        <f t="shared" si="27"/>
        <v>2 - Importer</v>
      </c>
      <c r="E140" s="268"/>
      <c r="F140" s="268"/>
      <c r="G140" s="268"/>
      <c r="H140" s="325" t="str">
        <f t="shared" si="31"/>
        <v>D - Vendor 3</v>
      </c>
      <c r="I140" s="325" t="str">
        <f>IF(K140&lt;&gt;"",VLOOKUP(H140,'[2]Exporter List'!$A$2:$E$26,4,FALSE),"-")</f>
        <v>Significant</v>
      </c>
      <c r="J140" s="325" t="str">
        <f>IF(H140&lt;&gt;"",VLOOKUP(H140,'[2]Exporter List'!$A$2:$E$26,2,FALSE),"-")</f>
        <v>1 - Subject</v>
      </c>
      <c r="K140" s="325" t="str">
        <f>IF(H140&lt;&gt;"",VLOOKUP(H140,'[2]Exporter List'!$A$2:$E$26,3,FALSE),"-")</f>
        <v>China  |  Chine</v>
      </c>
      <c r="L140" s="325"/>
      <c r="M140" s="325" t="str">
        <f>IF(I140&lt;&gt;"",VLOOKUP(H140,'[2]Exporter List'!$A$2:$E$26,5,FALSE),"-")</f>
        <v>Dumping and Subsidizing</v>
      </c>
      <c r="N140" s="326" t="s">
        <v>683</v>
      </c>
      <c r="O140" s="325"/>
      <c r="P140" s="325" t="str">
        <f>IFERROR(IF(O140&lt;&gt;"",VLOOKUP(O140,'[2]Acc Co List'!$C$7:$F$52,4,FALSE),"-"),"")</f>
        <v>-</v>
      </c>
      <c r="Q140" s="327" t="str">
        <f t="shared" si="29"/>
        <v>Imp-Sls</v>
      </c>
    </row>
    <row r="141" spans="2:17" hidden="1" x14ac:dyDescent="0.25">
      <c r="B141" s="325" t="str">
        <f t="shared" si="27"/>
        <v>Importer Sample 1</v>
      </c>
      <c r="C141" s="325" t="str">
        <f t="shared" si="26"/>
        <v>Importer Sample 1</v>
      </c>
      <c r="D141" s="325" t="str">
        <f t="shared" si="27"/>
        <v>2 - Importer</v>
      </c>
      <c r="E141" s="268"/>
      <c r="F141" s="268"/>
      <c r="G141" s="268"/>
      <c r="H141" s="325" t="s">
        <v>624</v>
      </c>
      <c r="I141" s="325" t="s">
        <v>608</v>
      </c>
      <c r="J141" s="325" t="str">
        <f>IF(H141&lt;&gt;"",VLOOKUP(H141,'[2]Exporter List'!$A$2:$E$26,2,FALSE),"-")</f>
        <v>1 - Subject</v>
      </c>
      <c r="K141" s="325" t="str">
        <f>IF(H141&lt;&gt;"",VLOOKUP(H141,'[2]Exporter List'!$A$2:$E$26,3,FALSE),"-")</f>
        <v>China  |  Chine</v>
      </c>
      <c r="L141" s="325"/>
      <c r="M141" s="325" t="str">
        <f>IF(I141&lt;&gt;"",VLOOKUP(H141,'[2]Exporter List'!$A$2:$E$26,5,FALSE),"-")</f>
        <v>Dumping and Subsidizing</v>
      </c>
      <c r="N141" s="326" t="s">
        <v>684</v>
      </c>
      <c r="O141" s="325"/>
      <c r="P141" s="325"/>
      <c r="Q141" s="327" t="s">
        <v>603</v>
      </c>
    </row>
    <row r="142" spans="2:17" hidden="1" x14ac:dyDescent="0.25">
      <c r="B142" s="319" t="str">
        <f>B141</f>
        <v>Importer Sample 1</v>
      </c>
      <c r="C142" s="319" t="str">
        <f>B142</f>
        <v>Importer Sample 1</v>
      </c>
      <c r="D142" s="319" t="s">
        <v>599</v>
      </c>
      <c r="E142" s="268"/>
      <c r="F142" s="268"/>
      <c r="G142" s="268"/>
      <c r="H142" s="319" t="s">
        <v>615</v>
      </c>
      <c r="I142" s="319" t="str">
        <f>IF(K142&lt;&gt;"",VLOOKUP(H142,'[2]Exporter List'!$A$2:$E$26,4,FALSE),"-")</f>
        <v>Insignificant</v>
      </c>
      <c r="J142" s="319" t="str">
        <f>IF(H142&lt;&gt;"",VLOOKUP(H142,'[2]Exporter List'!$A$2:$E$26,2,FALSE),"-")</f>
        <v>2 - Non-Subject</v>
      </c>
      <c r="K142" s="319" t="str">
        <f>IF(H142&lt;&gt;"",VLOOKUP(H142,'[2]Exporter List'!$A$2:$E$26,3,FALSE),"-")</f>
        <v xml:space="preserve">United States  |  États-Unis </v>
      </c>
      <c r="L142" s="319"/>
      <c r="M142" s="319" t="str">
        <f>IF(I142&lt;&gt;"",VLOOKUP(H142,'[2]Exporter List'!$A$2:$E$26,5,FALSE),"-")</f>
        <v>Non-Subject</v>
      </c>
      <c r="N142" s="320" t="s">
        <v>680</v>
      </c>
      <c r="O142" s="319"/>
      <c r="P142" s="321" t="str">
        <f>IFERROR(IF(O142&lt;&gt;"",VLOOKUP(O142,'[2]Acc Co List'!$C$7:$F$52,4,FALSE),"-"),"")</f>
        <v>-</v>
      </c>
      <c r="Q142" s="322" t="s">
        <v>603</v>
      </c>
    </row>
    <row r="143" spans="2:17" hidden="1" x14ac:dyDescent="0.25">
      <c r="B143" s="321" t="str">
        <f>B142</f>
        <v>Importer Sample 1</v>
      </c>
      <c r="C143" s="321" t="str">
        <f t="shared" ref="C143" si="32">C142</f>
        <v>Importer Sample 1</v>
      </c>
      <c r="D143" s="321" t="str">
        <f>D142</f>
        <v>2 - Importer</v>
      </c>
      <c r="E143" s="268"/>
      <c r="F143" s="268"/>
      <c r="G143" s="268"/>
      <c r="H143" s="321" t="str">
        <f>H142</f>
        <v>zUS</v>
      </c>
      <c r="I143" s="321" t="str">
        <f>IF(K143&lt;&gt;"",VLOOKUP(H143,'[2]Exporter List'!$A$2:$E$26,4,FALSE),"-")</f>
        <v>Insignificant</v>
      </c>
      <c r="J143" s="321" t="str">
        <f>IF(H143&lt;&gt;"",VLOOKUP(H143,'[2]Exporter List'!$A$2:$E$26,2,FALSE),"-")</f>
        <v>2 - Non-Subject</v>
      </c>
      <c r="K143" s="321" t="str">
        <f>IF(H143&lt;&gt;"",VLOOKUP(H143,'[2]Exporter List'!$A$2:$E$26,3,FALSE),"-")</f>
        <v xml:space="preserve">United States  |  États-Unis </v>
      </c>
      <c r="L143" s="321"/>
      <c r="M143" s="321" t="str">
        <f>IF(I143&lt;&gt;"",VLOOKUP(H143,'[2]Exporter List'!$A$2:$E$26,5,FALSE),"-")</f>
        <v>Non-Subject</v>
      </c>
      <c r="N143" s="323" t="s">
        <v>681</v>
      </c>
      <c r="O143" s="321"/>
      <c r="P143" s="321" t="str">
        <f>IFERROR(IF(O143&lt;&gt;"",VLOOKUP(O143,'[2]Acc Co List'!$C$7:$F$52,4,FALSE),"-"),"")</f>
        <v>-</v>
      </c>
      <c r="Q143" s="324" t="str">
        <f>Q142</f>
        <v>Imp-Sls</v>
      </c>
    </row>
    <row r="144" spans="2:17" hidden="1" x14ac:dyDescent="0.25">
      <c r="B144" s="321" t="str">
        <f t="shared" ref="B144:D146" si="33">B143</f>
        <v>Importer Sample 1</v>
      </c>
      <c r="C144" s="321" t="str">
        <f t="shared" si="33"/>
        <v>Importer Sample 1</v>
      </c>
      <c r="D144" s="321" t="str">
        <f t="shared" si="33"/>
        <v>2 - Importer</v>
      </c>
      <c r="E144" s="268"/>
      <c r="F144" s="268"/>
      <c r="G144" s="268"/>
      <c r="H144" s="321" t="str">
        <f t="shared" ref="H144:H146" si="34">H143</f>
        <v>zUS</v>
      </c>
      <c r="I144" s="321" t="str">
        <f>IF(K144&lt;&gt;"",VLOOKUP(H144,'[2]Exporter List'!$A$2:$E$26,4,FALSE),"-")</f>
        <v>Insignificant</v>
      </c>
      <c r="J144" s="321" t="str">
        <f>IF(H144&lt;&gt;"",VLOOKUP(H144,'[2]Exporter List'!$A$2:$E$26,2,FALSE),"-")</f>
        <v>2 - Non-Subject</v>
      </c>
      <c r="K144" s="321" t="str">
        <f>IF(H144&lt;&gt;"",VLOOKUP(H144,'[2]Exporter List'!$A$2:$E$26,3,FALSE),"-")</f>
        <v xml:space="preserve">United States  |  États-Unis </v>
      </c>
      <c r="L144" s="321"/>
      <c r="M144" s="321" t="str">
        <f>IF(I144&lt;&gt;"",VLOOKUP(H144,'[2]Exporter List'!$A$2:$E$26,5,FALSE),"-")</f>
        <v>Non-Subject</v>
      </c>
      <c r="N144" s="323" t="s">
        <v>682</v>
      </c>
      <c r="O144" s="321"/>
      <c r="P144" s="321" t="str">
        <f>IFERROR(IF(O144&lt;&gt;"",VLOOKUP(O144,'[2]Acc Co List'!$C$7:$F$52,4,FALSE),"-"),"")</f>
        <v>-</v>
      </c>
      <c r="Q144" s="324" t="str">
        <f>Q143</f>
        <v>Imp-Sls</v>
      </c>
    </row>
    <row r="145" spans="2:17" hidden="1" x14ac:dyDescent="0.25">
      <c r="B145" s="321" t="str">
        <f t="shared" si="33"/>
        <v>Importer Sample 1</v>
      </c>
      <c r="C145" s="321" t="str">
        <f t="shared" si="33"/>
        <v>Importer Sample 1</v>
      </c>
      <c r="D145" s="321" t="str">
        <f t="shared" si="33"/>
        <v>2 - Importer</v>
      </c>
      <c r="E145" s="268"/>
      <c r="F145" s="268"/>
      <c r="G145" s="268"/>
      <c r="H145" s="321" t="str">
        <f t="shared" si="34"/>
        <v>zUS</v>
      </c>
      <c r="I145" s="321" t="str">
        <f>IF(K145&lt;&gt;"",VLOOKUP(H145,'[2]Exporter List'!$A$2:$E$26,4,FALSE),"-")</f>
        <v>Insignificant</v>
      </c>
      <c r="J145" s="321" t="str">
        <f>IF(H145&lt;&gt;"",VLOOKUP(H145,'[2]Exporter List'!$A$2:$E$26,2,FALSE),"-")</f>
        <v>2 - Non-Subject</v>
      </c>
      <c r="K145" s="321" t="str">
        <f>IF(H145&lt;&gt;"",VLOOKUP(H145,'[2]Exporter List'!$A$2:$E$26,3,FALSE),"-")</f>
        <v xml:space="preserve">United States  |  États-Unis </v>
      </c>
      <c r="L145" s="321"/>
      <c r="M145" s="321" t="str">
        <f>IF(I145&lt;&gt;"",VLOOKUP(H145,'[2]Exporter List'!$A$2:$E$26,5,FALSE),"-")</f>
        <v>Non-Subject</v>
      </c>
      <c r="N145" s="323" t="s">
        <v>683</v>
      </c>
      <c r="O145" s="321"/>
      <c r="P145" s="321" t="str">
        <f>IFERROR(IF(O145&lt;&gt;"",VLOOKUP(O145,'[2]Acc Co List'!$C$7:$F$52,4,FALSE),"-"),"")</f>
        <v>-</v>
      </c>
      <c r="Q145" s="324" t="str">
        <f>Q144</f>
        <v>Imp-Sls</v>
      </c>
    </row>
    <row r="146" spans="2:17" hidden="1" x14ac:dyDescent="0.25">
      <c r="B146" s="321" t="str">
        <f t="shared" si="33"/>
        <v>Importer Sample 1</v>
      </c>
      <c r="C146" s="321" t="str">
        <f t="shared" si="33"/>
        <v>Importer Sample 1</v>
      </c>
      <c r="D146" s="321" t="str">
        <f t="shared" si="33"/>
        <v>2 - Importer</v>
      </c>
      <c r="E146" s="268"/>
      <c r="F146" s="268"/>
      <c r="G146" s="268"/>
      <c r="H146" s="321" t="str">
        <f t="shared" si="34"/>
        <v>zUS</v>
      </c>
      <c r="I146" s="321" t="str">
        <f>IF(K146&lt;&gt;"",VLOOKUP(H146,'[2]Exporter List'!$A$2:$E$26,4,FALSE),"-")</f>
        <v>Insignificant</v>
      </c>
      <c r="J146" s="321" t="str">
        <f>IF(H146&lt;&gt;"",VLOOKUP(H146,'[2]Exporter List'!$A$2:$E$26,2,FALSE),"-")</f>
        <v>2 - Non-Subject</v>
      </c>
      <c r="K146" s="321" t="str">
        <f>IF(H146&lt;&gt;"",VLOOKUP(H146,'[2]Exporter List'!$A$2:$E$26,3,FALSE),"-")</f>
        <v xml:space="preserve">United States  |  États-Unis </v>
      </c>
      <c r="L146" s="321"/>
      <c r="M146" s="321" t="str">
        <f>IF(I146&lt;&gt;"",VLOOKUP(H146,'[2]Exporter List'!$A$2:$E$26,5,FALSE),"-")</f>
        <v>Non-Subject</v>
      </c>
      <c r="N146" s="323" t="s">
        <v>684</v>
      </c>
      <c r="O146" s="321"/>
      <c r="P146" s="321" t="str">
        <f>IFERROR(IF(O146&lt;&gt;"",VLOOKUP(O146,'[2]Acc Co List'!$C$7:$F$52,4,FALSE),"-"),"")</f>
        <v>-</v>
      </c>
      <c r="Q146" s="324" t="str">
        <f>Q145</f>
        <v>Imp-Sls</v>
      </c>
    </row>
    <row r="147" spans="2:17" hidden="1" x14ac:dyDescent="0.25">
      <c r="B147" s="319" t="str">
        <f>B146</f>
        <v>Importer Sample 1</v>
      </c>
      <c r="C147" s="319" t="str">
        <f>B147</f>
        <v>Importer Sample 1</v>
      </c>
      <c r="D147" s="319" t="s">
        <v>599</v>
      </c>
      <c r="E147" s="268"/>
      <c r="F147" s="268"/>
      <c r="G147" s="268"/>
      <c r="H147" s="319" t="s">
        <v>616</v>
      </c>
      <c r="I147" s="319" t="str">
        <f>IF(K147&lt;&gt;"",VLOOKUP(H147,'[2]Exporter List'!$A$2:$E$26,4,FALSE),"-")</f>
        <v>Insignificant</v>
      </c>
      <c r="J147" s="319" t="str">
        <f>IF(H147&lt;&gt;"",VLOOKUP(H147,'[2]Exporter List'!$A$2:$E$26,2,FALSE),"-")</f>
        <v>3 - Non-subject</v>
      </c>
      <c r="K147" s="319" t="s">
        <v>577</v>
      </c>
      <c r="L147" s="319"/>
      <c r="M147" s="319" t="str">
        <f>IF(I147&lt;&gt;"",VLOOKUP(H147,'[2]Exporter List'!$A$2:$E$26,5,FALSE),"-")</f>
        <v>Non-Subject</v>
      </c>
      <c r="N147" s="320" t="s">
        <v>680</v>
      </c>
      <c r="O147" s="319"/>
      <c r="P147" s="321" t="str">
        <f>IFERROR(IF(O147&lt;&gt;"",VLOOKUP(O147,'[2]Acc Co List'!$C$7:$F$52,4,FALSE),"-"),"")</f>
        <v>-</v>
      </c>
      <c r="Q147" s="322" t="s">
        <v>603</v>
      </c>
    </row>
    <row r="148" spans="2:17" hidden="1" x14ac:dyDescent="0.25">
      <c r="B148" s="321" t="str">
        <f>B147</f>
        <v>Importer Sample 1</v>
      </c>
      <c r="C148" s="321" t="str">
        <f t="shared" ref="C148" si="35">C147</f>
        <v>Importer Sample 1</v>
      </c>
      <c r="D148" s="321" t="str">
        <f>D147</f>
        <v>2 - Importer</v>
      </c>
      <c r="E148" s="268"/>
      <c r="F148" s="268"/>
      <c r="G148" s="268"/>
      <c r="H148" s="321" t="str">
        <f>H147</f>
        <v>zzMexico</v>
      </c>
      <c r="I148" s="321" t="str">
        <f>IF(K148&lt;&gt;"",VLOOKUP(H148,'[2]Exporter List'!$A$2:$E$26,4,FALSE),"-")</f>
        <v>Insignificant</v>
      </c>
      <c r="J148" s="321" t="str">
        <f>IF(H148&lt;&gt;"",VLOOKUP(H148,'[2]Exporter List'!$A$2:$E$26,2,FALSE),"-")</f>
        <v>3 - Non-subject</v>
      </c>
      <c r="K148" s="321" t="s">
        <v>577</v>
      </c>
      <c r="L148" s="321"/>
      <c r="M148" s="321" t="str">
        <f>IF(I148&lt;&gt;"",VLOOKUP(H148,'[2]Exporter List'!$A$2:$E$26,5,FALSE),"-")</f>
        <v>Non-Subject</v>
      </c>
      <c r="N148" s="323" t="s">
        <v>681</v>
      </c>
      <c r="O148" s="321"/>
      <c r="P148" s="321" t="str">
        <f>IFERROR(IF(O148&lt;&gt;"",VLOOKUP(O148,'[2]Acc Co List'!$C$7:$F$52,4,FALSE),"-"),"")</f>
        <v>-</v>
      </c>
      <c r="Q148" s="324" t="str">
        <f>Q147</f>
        <v>Imp-Sls</v>
      </c>
    </row>
    <row r="149" spans="2:17" hidden="1" x14ac:dyDescent="0.25">
      <c r="B149" s="321" t="str">
        <f t="shared" ref="B149:D151" si="36">B148</f>
        <v>Importer Sample 1</v>
      </c>
      <c r="C149" s="321" t="str">
        <f t="shared" si="36"/>
        <v>Importer Sample 1</v>
      </c>
      <c r="D149" s="321" t="str">
        <f t="shared" si="36"/>
        <v>2 - Importer</v>
      </c>
      <c r="E149" s="268"/>
      <c r="F149" s="268"/>
      <c r="G149" s="268"/>
      <c r="H149" s="321" t="str">
        <f t="shared" ref="H149:H151" si="37">H148</f>
        <v>zzMexico</v>
      </c>
      <c r="I149" s="321" t="str">
        <f>IF(K149&lt;&gt;"",VLOOKUP(H149,'[2]Exporter List'!$A$2:$E$26,4,FALSE),"-")</f>
        <v>Insignificant</v>
      </c>
      <c r="J149" s="321" t="str">
        <f>IF(H149&lt;&gt;"",VLOOKUP(H149,'[2]Exporter List'!$A$2:$E$26,2,FALSE),"-")</f>
        <v>3 - Non-subject</v>
      </c>
      <c r="K149" s="321" t="s">
        <v>577</v>
      </c>
      <c r="L149" s="321"/>
      <c r="M149" s="321" t="str">
        <f>IF(I149&lt;&gt;"",VLOOKUP(H149,'[2]Exporter List'!$A$2:$E$26,5,FALSE),"-")</f>
        <v>Non-Subject</v>
      </c>
      <c r="N149" s="323" t="s">
        <v>682</v>
      </c>
      <c r="O149" s="321"/>
      <c r="P149" s="321" t="str">
        <f>IFERROR(IF(O149&lt;&gt;"",VLOOKUP(O149,'[2]Acc Co List'!$C$7:$F$52,4,FALSE),"-"),"")</f>
        <v>-</v>
      </c>
      <c r="Q149" s="324" t="str">
        <f>Q148</f>
        <v>Imp-Sls</v>
      </c>
    </row>
    <row r="150" spans="2:17" hidden="1" x14ac:dyDescent="0.25">
      <c r="B150" s="321" t="str">
        <f t="shared" si="36"/>
        <v>Importer Sample 1</v>
      </c>
      <c r="C150" s="321" t="str">
        <f t="shared" si="36"/>
        <v>Importer Sample 1</v>
      </c>
      <c r="D150" s="321" t="str">
        <f t="shared" si="36"/>
        <v>2 - Importer</v>
      </c>
      <c r="E150" s="268"/>
      <c r="F150" s="268"/>
      <c r="G150" s="268"/>
      <c r="H150" s="321" t="str">
        <f t="shared" si="37"/>
        <v>zzMexico</v>
      </c>
      <c r="I150" s="321" t="str">
        <f>IF(K150&lt;&gt;"",VLOOKUP(H150,'[2]Exporter List'!$A$2:$E$26,4,FALSE),"-")</f>
        <v>Insignificant</v>
      </c>
      <c r="J150" s="321" t="str">
        <f>IF(H150&lt;&gt;"",VLOOKUP(H150,'[2]Exporter List'!$A$2:$E$26,2,FALSE),"-")</f>
        <v>3 - Non-subject</v>
      </c>
      <c r="K150" s="321" t="s">
        <v>577</v>
      </c>
      <c r="L150" s="321"/>
      <c r="M150" s="321" t="str">
        <f>IF(I150&lt;&gt;"",VLOOKUP(H150,'[2]Exporter List'!$A$2:$E$26,5,FALSE),"-")</f>
        <v>Non-Subject</v>
      </c>
      <c r="N150" s="323" t="s">
        <v>683</v>
      </c>
      <c r="O150" s="321"/>
      <c r="P150" s="321" t="str">
        <f>IFERROR(IF(O150&lt;&gt;"",VLOOKUP(O150,'[2]Acc Co List'!$C$7:$F$52,4,FALSE),"-"),"")</f>
        <v>-</v>
      </c>
      <c r="Q150" s="324" t="str">
        <f>Q149</f>
        <v>Imp-Sls</v>
      </c>
    </row>
    <row r="151" spans="2:17" hidden="1" x14ac:dyDescent="0.25">
      <c r="B151" s="321" t="str">
        <f t="shared" si="36"/>
        <v>Importer Sample 1</v>
      </c>
      <c r="C151" s="321" t="str">
        <f t="shared" si="36"/>
        <v>Importer Sample 1</v>
      </c>
      <c r="D151" s="321" t="str">
        <f t="shared" si="36"/>
        <v>2 - Importer</v>
      </c>
      <c r="E151" s="268"/>
      <c r="F151" s="268"/>
      <c r="G151" s="268"/>
      <c r="H151" s="321" t="str">
        <f t="shared" si="37"/>
        <v>zzMexico</v>
      </c>
      <c r="I151" s="321" t="str">
        <f>IF(K151&lt;&gt;"",VLOOKUP(H151,'[2]Exporter List'!$A$2:$E$26,4,FALSE),"-")</f>
        <v>Insignificant</v>
      </c>
      <c r="J151" s="321" t="str">
        <f>IF(H151&lt;&gt;"",VLOOKUP(H151,'[2]Exporter List'!$A$2:$E$26,2,FALSE),"-")</f>
        <v>3 - Non-subject</v>
      </c>
      <c r="K151" s="321" t="s">
        <v>577</v>
      </c>
      <c r="L151" s="321"/>
      <c r="M151" s="321" t="str">
        <f>IF(I151&lt;&gt;"",VLOOKUP(H151,'[2]Exporter List'!$A$2:$E$26,5,FALSE),"-")</f>
        <v>Non-Subject</v>
      </c>
      <c r="N151" s="323" t="s">
        <v>684</v>
      </c>
      <c r="O151" s="321"/>
      <c r="P151" s="321" t="str">
        <f>IFERROR(IF(O151&lt;&gt;"",VLOOKUP(O151,'[2]Acc Co List'!$C$7:$F$52,4,FALSE),"-"),"")</f>
        <v>-</v>
      </c>
      <c r="Q151" s="324" t="str">
        <f>Q150</f>
        <v>Imp-Sls</v>
      </c>
    </row>
    <row r="152" spans="2:17" hidden="1" x14ac:dyDescent="0.25">
      <c r="B152" s="319" t="str">
        <f>B127</f>
        <v>Importer Sample 1</v>
      </c>
      <c r="C152" s="319" t="str">
        <f>B152</f>
        <v>Importer Sample 1</v>
      </c>
      <c r="D152" s="319" t="s">
        <v>599</v>
      </c>
      <c r="E152" s="268"/>
      <c r="F152" s="268"/>
      <c r="G152" s="268"/>
      <c r="H152" s="319" t="s">
        <v>605</v>
      </c>
      <c r="I152" s="319" t="str">
        <f>IF(K152&lt;&gt;"",VLOOKUP(H152,'[2]Exporter List'!$A$2:$E$26,4,FALSE),"-")</f>
        <v>Insignificant</v>
      </c>
      <c r="J152" s="319" t="str">
        <f>IF(H152&lt;&gt;"",VLOOKUP(H152,'[2]Exporter List'!$A$2:$E$26,2,FALSE),"-")</f>
        <v>4 - Non-subject</v>
      </c>
      <c r="K152" s="319" t="s">
        <v>578</v>
      </c>
      <c r="L152" s="319"/>
      <c r="M152" s="319" t="str">
        <f>IF(I152&lt;&gt;"",VLOOKUP(H152,'[2]Exporter List'!$A$2:$E$26,5,FALSE),"-")</f>
        <v>Non-Subject</v>
      </c>
      <c r="N152" s="320" t="s">
        <v>680</v>
      </c>
      <c r="O152" s="319"/>
      <c r="P152" s="321" t="str">
        <f>IFERROR(IF(O152&lt;&gt;"",VLOOKUP(O152,'[2]Acc Co List'!$C$7:$F$52,4,FALSE),"-"),"")</f>
        <v>-</v>
      </c>
      <c r="Q152" s="322" t="s">
        <v>603</v>
      </c>
    </row>
    <row r="153" spans="2:17" hidden="1" x14ac:dyDescent="0.25">
      <c r="B153" s="321" t="str">
        <f>B152</f>
        <v>Importer Sample 1</v>
      </c>
      <c r="C153" s="321" t="str">
        <f t="shared" ref="C153:D156" si="38">C152</f>
        <v>Importer Sample 1</v>
      </c>
      <c r="D153" s="321" t="str">
        <f>D152</f>
        <v>2 - Importer</v>
      </c>
      <c r="E153" s="268"/>
      <c r="F153" s="268"/>
      <c r="G153" s="268"/>
      <c r="H153" s="321" t="str">
        <f>H152</f>
        <v>zzzOther</v>
      </c>
      <c r="I153" s="321" t="str">
        <f>IF(K153&lt;&gt;"",VLOOKUP(H153,'[2]Exporter List'!$A$2:$E$26,4,FALSE),"-")</f>
        <v>Insignificant</v>
      </c>
      <c r="J153" s="321" t="str">
        <f>IF(H153&lt;&gt;"",VLOOKUP(H153,'[2]Exporter List'!$A$2:$E$26,2,FALSE),"-")</f>
        <v>4 - Non-subject</v>
      </c>
      <c r="K153" s="321" t="s">
        <v>578</v>
      </c>
      <c r="L153" s="321"/>
      <c r="M153" s="321" t="str">
        <f>IF(I153&lt;&gt;"",VLOOKUP(H153,'[2]Exporter List'!$A$2:$E$26,5,FALSE),"-")</f>
        <v>Non-Subject</v>
      </c>
      <c r="N153" s="323" t="s">
        <v>681</v>
      </c>
      <c r="O153" s="321"/>
      <c r="P153" s="321" t="str">
        <f>IFERROR(IF(O153&lt;&gt;"",VLOOKUP(O153,'[2]Acc Co List'!$C$7:$F$52,4,FALSE),"-"),"")</f>
        <v>-</v>
      </c>
      <c r="Q153" s="324" t="str">
        <f>Q152</f>
        <v>Imp-Sls</v>
      </c>
    </row>
    <row r="154" spans="2:17" hidden="1" x14ac:dyDescent="0.25">
      <c r="B154" s="321" t="str">
        <f t="shared" ref="B154:B156" si="39">B153</f>
        <v>Importer Sample 1</v>
      </c>
      <c r="C154" s="321" t="str">
        <f t="shared" si="38"/>
        <v>Importer Sample 1</v>
      </c>
      <c r="D154" s="321" t="str">
        <f t="shared" si="38"/>
        <v>2 - Importer</v>
      </c>
      <c r="E154" s="268"/>
      <c r="F154" s="268"/>
      <c r="G154" s="268"/>
      <c r="H154" s="321" t="str">
        <f t="shared" ref="H154:H156" si="40">H153</f>
        <v>zzzOther</v>
      </c>
      <c r="I154" s="321" t="str">
        <f>IF(K154&lt;&gt;"",VLOOKUP(H154,'[2]Exporter List'!$A$2:$E$26,4,FALSE),"-")</f>
        <v>Insignificant</v>
      </c>
      <c r="J154" s="321" t="str">
        <f>IF(H154&lt;&gt;"",VLOOKUP(H154,'[2]Exporter List'!$A$2:$E$26,2,FALSE),"-")</f>
        <v>4 - Non-subject</v>
      </c>
      <c r="K154" s="321" t="s">
        <v>578</v>
      </c>
      <c r="L154" s="321"/>
      <c r="M154" s="321" t="str">
        <f>IF(I154&lt;&gt;"",VLOOKUP(H154,'[2]Exporter List'!$A$2:$E$26,5,FALSE),"-")</f>
        <v>Non-Subject</v>
      </c>
      <c r="N154" s="323" t="s">
        <v>682</v>
      </c>
      <c r="O154" s="321"/>
      <c r="P154" s="321" t="str">
        <f>IFERROR(IF(O154&lt;&gt;"",VLOOKUP(O154,'[2]Acc Co List'!$C$7:$F$52,4,FALSE),"-"),"")</f>
        <v>-</v>
      </c>
      <c r="Q154" s="324" t="str">
        <f>Q153</f>
        <v>Imp-Sls</v>
      </c>
    </row>
    <row r="155" spans="2:17" hidden="1" x14ac:dyDescent="0.25">
      <c r="B155" s="321" t="str">
        <f t="shared" si="39"/>
        <v>Importer Sample 1</v>
      </c>
      <c r="C155" s="321" t="str">
        <f t="shared" si="38"/>
        <v>Importer Sample 1</v>
      </c>
      <c r="D155" s="321" t="str">
        <f t="shared" si="38"/>
        <v>2 - Importer</v>
      </c>
      <c r="E155" s="268"/>
      <c r="F155" s="268"/>
      <c r="G155" s="268"/>
      <c r="H155" s="321" t="str">
        <f t="shared" si="40"/>
        <v>zzzOther</v>
      </c>
      <c r="I155" s="321" t="str">
        <f>IF(K155&lt;&gt;"",VLOOKUP(H155,'[2]Exporter List'!$A$2:$E$26,4,FALSE),"-")</f>
        <v>Insignificant</v>
      </c>
      <c r="J155" s="321" t="str">
        <f>IF(H155&lt;&gt;"",VLOOKUP(H155,'[2]Exporter List'!$A$2:$E$26,2,FALSE),"-")</f>
        <v>4 - Non-subject</v>
      </c>
      <c r="K155" s="321" t="s">
        <v>578</v>
      </c>
      <c r="L155" s="321"/>
      <c r="M155" s="321" t="str">
        <f>IF(I155&lt;&gt;"",VLOOKUP(H155,'[2]Exporter List'!$A$2:$E$26,5,FALSE),"-")</f>
        <v>Non-Subject</v>
      </c>
      <c r="N155" s="323" t="s">
        <v>683</v>
      </c>
      <c r="O155" s="321"/>
      <c r="P155" s="321" t="str">
        <f>IFERROR(IF(O155&lt;&gt;"",VLOOKUP(O155,'[2]Acc Co List'!$C$7:$F$52,4,FALSE),"-"),"")</f>
        <v>-</v>
      </c>
      <c r="Q155" s="324" t="str">
        <f>Q154</f>
        <v>Imp-Sls</v>
      </c>
    </row>
    <row r="156" spans="2:17" hidden="1" x14ac:dyDescent="0.25">
      <c r="B156" s="321" t="str">
        <f t="shared" si="39"/>
        <v>Importer Sample 1</v>
      </c>
      <c r="C156" s="321" t="str">
        <f t="shared" si="38"/>
        <v>Importer Sample 1</v>
      </c>
      <c r="D156" s="321" t="str">
        <f t="shared" si="38"/>
        <v>2 - Importer</v>
      </c>
      <c r="E156" s="268"/>
      <c r="F156" s="268"/>
      <c r="G156" s="268"/>
      <c r="H156" s="321" t="str">
        <f t="shared" si="40"/>
        <v>zzzOther</v>
      </c>
      <c r="I156" s="321" t="str">
        <f>IF(K156&lt;&gt;"",VLOOKUP(H156,'[2]Exporter List'!$A$2:$E$26,4,FALSE),"-")</f>
        <v>Insignificant</v>
      </c>
      <c r="J156" s="321" t="str">
        <f>IF(H156&lt;&gt;"",VLOOKUP(H156,'[2]Exporter List'!$A$2:$E$26,2,FALSE),"-")</f>
        <v>4 - Non-subject</v>
      </c>
      <c r="K156" s="321" t="s">
        <v>578</v>
      </c>
      <c r="L156" s="321"/>
      <c r="M156" s="321" t="str">
        <f>IF(I156&lt;&gt;"",VLOOKUP(H156,'[2]Exporter List'!$A$2:$E$26,5,FALSE),"-")</f>
        <v>Non-Subject</v>
      </c>
      <c r="N156" s="323" t="s">
        <v>684</v>
      </c>
      <c r="O156" s="321"/>
      <c r="P156" s="321" t="str">
        <f>IFERROR(IF(O156&lt;&gt;"",VLOOKUP(O156,'[2]Acc Co List'!$C$7:$F$52,4,FALSE),"-"),"")</f>
        <v>-</v>
      </c>
      <c r="Q156" s="324" t="str">
        <f>Q155</f>
        <v>Imp-Sls</v>
      </c>
    </row>
    <row r="157" spans="2:17" hidden="1" x14ac:dyDescent="0.25"/>
  </sheetData>
  <sheetProtection algorithmName="SHA-512" hashValue="35KT+z4MmsIY6VCoOD6WUUuczqPWNpQyaVK5LL3a0kpqI5gUML5fpAeP9aHVI+sNagY3fxlbGBkYjN0zaQaz8w==" saltValue="naZqFD6ODQJO/vMHHjBj/A==" spinCount="100000" sheet="1" objects="1" scenarios="1" selectLockedCells="1"/>
  <mergeCells count="3">
    <mergeCell ref="B108:E108"/>
    <mergeCell ref="G109:I109"/>
    <mergeCell ref="J109:L109"/>
  </mergeCells>
  <dataValidations count="3">
    <dataValidation type="list" allowBlank="1" showInputMessage="1" showErrorMessage="1" sqref="Q127:Q156" xr:uid="{F6158F81-1A51-41CD-8347-089EA557E442}">
      <formula1>$P$1:$P$2</formula1>
    </dataValidation>
    <dataValidation type="list" allowBlank="1" showInputMessage="1" showErrorMessage="1" sqref="N127:N156" xr:uid="{1D62CB87-82CA-4C13-B797-691EC033B2FD}">
      <formula1>$M$1:$M$5</formula1>
    </dataValidation>
    <dataValidation type="list" allowBlank="1" showInputMessage="1" showErrorMessage="1" sqref="D127:D156" xr:uid="{93E2376B-FEBB-4725-A832-F012EF8B63D6}">
      <formula1>$C$1:$C$2</formula1>
    </dataValidation>
  </dataValidations>
  <pageMargins left="0.7" right="0.7" top="0.75" bottom="0.75" header="0.3" footer="0.3"/>
  <legacyDrawing r:id="rId1"/>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6BFAA5-CC8D-429D-955F-267D68294F3B}">
  <dimension ref="B1:AV157"/>
  <sheetViews>
    <sheetView topLeftCell="P1" zoomScale="87" workbookViewId="0">
      <selection activeCell="AD24" sqref="AD24"/>
    </sheetView>
  </sheetViews>
  <sheetFormatPr defaultRowHeight="15" x14ac:dyDescent="0.25"/>
  <sheetData>
    <row r="1" spans="2:48" x14ac:dyDescent="0.25">
      <c r="B1" t="s">
        <v>489</v>
      </c>
      <c r="W1" t="s">
        <v>425</v>
      </c>
    </row>
    <row r="3" spans="2:48" x14ac:dyDescent="0.25">
      <c r="B3" t="s">
        <v>556</v>
      </c>
    </row>
    <row r="4" spans="2:48" ht="15.75" thickBot="1" x14ac:dyDescent="0.3"/>
    <row r="5" spans="2:48" x14ac:dyDescent="0.25">
      <c r="B5" s="229" t="s">
        <v>557</v>
      </c>
      <c r="C5" s="230" t="s">
        <v>558</v>
      </c>
      <c r="D5" s="230" t="s">
        <v>559</v>
      </c>
      <c r="E5" s="231" t="s">
        <v>560</v>
      </c>
      <c r="F5" s="231" t="s">
        <v>561</v>
      </c>
      <c r="G5" s="231" t="s">
        <v>562</v>
      </c>
      <c r="H5" s="232" t="s">
        <v>563</v>
      </c>
      <c r="I5" s="232" t="s">
        <v>564</v>
      </c>
      <c r="J5" s="233" t="s">
        <v>565</v>
      </c>
      <c r="K5" s="234" t="s">
        <v>566</v>
      </c>
      <c r="L5" s="234" t="s">
        <v>567</v>
      </c>
      <c r="M5" s="235" t="s">
        <v>568</v>
      </c>
      <c r="W5" s="229" t="s">
        <v>557</v>
      </c>
      <c r="X5" s="230" t="s">
        <v>558</v>
      </c>
      <c r="Y5" s="230" t="s">
        <v>559</v>
      </c>
      <c r="Z5" s="231" t="s">
        <v>560</v>
      </c>
      <c r="AA5" s="231" t="s">
        <v>561</v>
      </c>
      <c r="AB5" s="231" t="s">
        <v>562</v>
      </c>
      <c r="AC5" s="232" t="s">
        <v>563</v>
      </c>
      <c r="AD5" s="232" t="s">
        <v>564</v>
      </c>
      <c r="AE5" s="233" t="s">
        <v>565</v>
      </c>
      <c r="AF5" s="234" t="s">
        <v>566</v>
      </c>
      <c r="AG5" s="234" t="s">
        <v>567</v>
      </c>
      <c r="AH5" s="235" t="s">
        <v>568</v>
      </c>
    </row>
    <row r="6" spans="2:48" x14ac:dyDescent="0.25">
      <c r="B6" s="236">
        <f>Intro!$E$77</f>
        <v>0</v>
      </c>
      <c r="C6" s="237" t="s">
        <v>569</v>
      </c>
      <c r="D6" s="237" t="s">
        <v>570</v>
      </c>
      <c r="E6" s="238" t="s">
        <v>571</v>
      </c>
      <c r="F6" s="238" t="s">
        <v>572</v>
      </c>
      <c r="G6" s="238"/>
      <c r="H6" s="239"/>
      <c r="I6" s="240" t="s">
        <v>329</v>
      </c>
      <c r="J6" s="241" t="s">
        <v>574</v>
      </c>
      <c r="K6" s="274" t="str">
        <f>Confirm!E43</f>
        <v>-</v>
      </c>
      <c r="L6" s="274" t="str">
        <f>Confirm!F43</f>
        <v>-</v>
      </c>
      <c r="M6" s="274" t="str">
        <f>Confirm!G43</f>
        <v>-</v>
      </c>
      <c r="W6" s="236">
        <f>Intro!$E$77</f>
        <v>0</v>
      </c>
      <c r="X6" s="237" t="s">
        <v>569</v>
      </c>
      <c r="Y6" s="237" t="s">
        <v>570</v>
      </c>
      <c r="Z6" s="238" t="s">
        <v>571</v>
      </c>
      <c r="AA6" s="238" t="s">
        <v>572</v>
      </c>
      <c r="AB6" s="238"/>
      <c r="AC6" s="239"/>
      <c r="AD6" s="240" t="s">
        <v>329</v>
      </c>
      <c r="AE6" s="241" t="s">
        <v>574</v>
      </c>
      <c r="AF6" s="274" t="str">
        <f>Confirm!E44</f>
        <v>-</v>
      </c>
      <c r="AG6" s="274" t="str">
        <f>Confirm!F44</f>
        <v>-</v>
      </c>
      <c r="AH6" s="274" t="str">
        <f>Confirm!G44</f>
        <v>-</v>
      </c>
    </row>
    <row r="7" spans="2:48" x14ac:dyDescent="0.25">
      <c r="B7" s="236">
        <f>Intro!$E$77</f>
        <v>0</v>
      </c>
      <c r="C7" s="242" t="str">
        <f>C6</f>
        <v>Importer   |  Importateurs</v>
      </c>
      <c r="D7" s="242" t="s">
        <v>570</v>
      </c>
      <c r="E7" s="243" t="s">
        <v>575</v>
      </c>
      <c r="F7" s="243" t="s">
        <v>576</v>
      </c>
      <c r="G7" s="243"/>
      <c r="H7" s="242"/>
      <c r="I7" s="240" t="s">
        <v>329</v>
      </c>
      <c r="J7" s="245" t="s">
        <v>574</v>
      </c>
      <c r="K7" s="275" t="str">
        <f>Confirm!E54</f>
        <v>-</v>
      </c>
      <c r="L7" s="275" t="str">
        <f>Confirm!F54</f>
        <v>-</v>
      </c>
      <c r="M7" s="275" t="str">
        <f>Confirm!G54</f>
        <v>-</v>
      </c>
      <c r="W7" s="236">
        <f>Intro!$E$77</f>
        <v>0</v>
      </c>
      <c r="X7" s="242" t="str">
        <f>X6</f>
        <v>Importer   |  Importateurs</v>
      </c>
      <c r="Y7" s="242" t="s">
        <v>570</v>
      </c>
      <c r="Z7" s="243" t="s">
        <v>575</v>
      </c>
      <c r="AA7" s="243" t="s">
        <v>576</v>
      </c>
      <c r="AB7" s="243"/>
      <c r="AC7" s="242"/>
      <c r="AD7" s="240" t="s">
        <v>329</v>
      </c>
      <c r="AE7" s="245" t="s">
        <v>574</v>
      </c>
      <c r="AF7" s="275" t="str">
        <f>Confirm!E55</f>
        <v>-</v>
      </c>
      <c r="AG7" s="275" t="str">
        <f>Confirm!F55</f>
        <v>-</v>
      </c>
      <c r="AH7" s="275" t="str">
        <f>Confirm!G55</f>
        <v>-</v>
      </c>
    </row>
    <row r="8" spans="2:48" x14ac:dyDescent="0.25">
      <c r="B8" s="236">
        <f>Intro!$E$77</f>
        <v>0</v>
      </c>
      <c r="C8" s="246" t="str">
        <f>C7</f>
        <v>Importer   |  Importateurs</v>
      </c>
      <c r="D8" s="246" t="s">
        <v>570</v>
      </c>
      <c r="E8" s="247" t="s">
        <v>577</v>
      </c>
      <c r="F8" s="247" t="s">
        <v>576</v>
      </c>
      <c r="G8" s="247"/>
      <c r="H8" s="246"/>
      <c r="I8" s="240" t="s">
        <v>329</v>
      </c>
      <c r="J8" s="248" t="s">
        <v>574</v>
      </c>
      <c r="K8" s="276" t="str">
        <f>Confirm!E65</f>
        <v>-</v>
      </c>
      <c r="L8" s="276" t="str">
        <f>Confirm!F65</f>
        <v>-</v>
      </c>
      <c r="M8" s="276" t="str">
        <f>Confirm!G65</f>
        <v>-</v>
      </c>
      <c r="W8" s="236">
        <f>Intro!$E$77</f>
        <v>0</v>
      </c>
      <c r="X8" s="246" t="str">
        <f>X7</f>
        <v>Importer   |  Importateurs</v>
      </c>
      <c r="Y8" s="246" t="s">
        <v>570</v>
      </c>
      <c r="Z8" s="247" t="s">
        <v>577</v>
      </c>
      <c r="AA8" s="247" t="s">
        <v>576</v>
      </c>
      <c r="AB8" s="247"/>
      <c r="AC8" s="246"/>
      <c r="AD8" s="240" t="s">
        <v>329</v>
      </c>
      <c r="AE8" s="248" t="s">
        <v>574</v>
      </c>
      <c r="AF8" s="276" t="str">
        <f>Confirm!E66</f>
        <v>-</v>
      </c>
      <c r="AG8" s="276" t="str">
        <f>Confirm!F66</f>
        <v>-</v>
      </c>
      <c r="AH8" s="276" t="str">
        <f>Confirm!G66</f>
        <v>-</v>
      </c>
    </row>
    <row r="9" spans="2:48" x14ac:dyDescent="0.25">
      <c r="B9" s="236">
        <f>Intro!$E$77</f>
        <v>0</v>
      </c>
      <c r="C9" s="249" t="str">
        <f>C7</f>
        <v>Importer   |  Importateurs</v>
      </c>
      <c r="D9" s="249" t="s">
        <v>570</v>
      </c>
      <c r="E9" s="250" t="s">
        <v>578</v>
      </c>
      <c r="F9" s="250" t="s">
        <v>576</v>
      </c>
      <c r="G9" s="250" t="str">
        <f>Confirm!E79</f>
        <v>-</v>
      </c>
      <c r="H9" s="249"/>
      <c r="I9" s="240" t="s">
        <v>329</v>
      </c>
      <c r="J9" s="251" t="s">
        <v>574</v>
      </c>
      <c r="K9" s="277" t="str">
        <f>Confirm!E77</f>
        <v>-</v>
      </c>
      <c r="L9" s="277" t="str">
        <f>Confirm!F77</f>
        <v>-</v>
      </c>
      <c r="M9" s="277" t="str">
        <f>Confirm!G77</f>
        <v>-</v>
      </c>
      <c r="W9" s="236">
        <f>Intro!$E$77</f>
        <v>0</v>
      </c>
      <c r="X9" s="249" t="str">
        <f>X7</f>
        <v>Importer   |  Importateurs</v>
      </c>
      <c r="Y9" s="249" t="s">
        <v>570</v>
      </c>
      <c r="Z9" s="250" t="s">
        <v>578</v>
      </c>
      <c r="AA9" s="250" t="s">
        <v>576</v>
      </c>
      <c r="AB9" s="250" t="str">
        <f>Confirm!E79</f>
        <v>-</v>
      </c>
      <c r="AC9" s="249"/>
      <c r="AD9" s="240" t="s">
        <v>329</v>
      </c>
      <c r="AE9" s="251" t="s">
        <v>574</v>
      </c>
      <c r="AF9" s="277" t="str">
        <f>Confirm!E78</f>
        <v>-</v>
      </c>
      <c r="AG9" s="277" t="str">
        <f>Confirm!F78</f>
        <v>-</v>
      </c>
      <c r="AH9" s="277" t="str">
        <f>Confirm!G78</f>
        <v>-</v>
      </c>
    </row>
    <row r="10" spans="2:48" x14ac:dyDescent="0.25">
      <c r="B10" s="236">
        <f>Intro!$E$77</f>
        <v>0</v>
      </c>
      <c r="C10" s="246" t="str">
        <f t="shared" ref="C10:C12" si="0">C9</f>
        <v>Importer   |  Importateurs</v>
      </c>
      <c r="D10" s="246" t="s">
        <v>579</v>
      </c>
      <c r="E10" s="247" t="s">
        <v>580</v>
      </c>
      <c r="F10" s="247" t="s">
        <v>574</v>
      </c>
      <c r="G10" s="247"/>
      <c r="H10" s="246"/>
      <c r="I10" s="240" t="s">
        <v>329</v>
      </c>
      <c r="J10" s="248" t="s">
        <v>581</v>
      </c>
      <c r="K10" s="276" t="str">
        <f>Confirm!E99</f>
        <v>-</v>
      </c>
      <c r="L10" s="276" t="str">
        <f>Confirm!F99</f>
        <v>-</v>
      </c>
      <c r="M10" s="276" t="str">
        <f>Confirm!G99</f>
        <v>-</v>
      </c>
      <c r="W10" s="236">
        <f>Intro!$E$77</f>
        <v>0</v>
      </c>
      <c r="X10" s="246" t="str">
        <f t="shared" ref="X10:X12" si="1">X9</f>
        <v>Importer   |  Importateurs</v>
      </c>
      <c r="Y10" s="246" t="s">
        <v>579</v>
      </c>
      <c r="Z10" s="247" t="s">
        <v>580</v>
      </c>
      <c r="AA10" s="247" t="s">
        <v>574</v>
      </c>
      <c r="AB10" s="247"/>
      <c r="AC10" s="246"/>
      <c r="AD10" s="240" t="s">
        <v>329</v>
      </c>
      <c r="AE10" s="248" t="s">
        <v>581</v>
      </c>
      <c r="AF10" s="276" t="str">
        <f>Confirm!E102</f>
        <v>-</v>
      </c>
      <c r="AG10" s="276" t="str">
        <f>Confirm!F102</f>
        <v>-</v>
      </c>
      <c r="AH10" s="276" t="str">
        <f>Confirm!G102</f>
        <v>-</v>
      </c>
    </row>
    <row r="11" spans="2:48" x14ac:dyDescent="0.25">
      <c r="B11" s="236">
        <f>Intro!$E$77</f>
        <v>0</v>
      </c>
      <c r="C11" s="249" t="str">
        <f t="shared" si="0"/>
        <v>Importer   |  Importateurs</v>
      </c>
      <c r="D11" s="249" t="s">
        <v>579</v>
      </c>
      <c r="E11" s="250" t="s">
        <v>580</v>
      </c>
      <c r="F11" s="250" t="s">
        <v>574</v>
      </c>
      <c r="G11" s="250"/>
      <c r="H11" s="249"/>
      <c r="I11" s="240" t="s">
        <v>329</v>
      </c>
      <c r="J11" s="251" t="s">
        <v>582</v>
      </c>
      <c r="K11" s="277" t="str">
        <f>Confirm!E100</f>
        <v>-</v>
      </c>
      <c r="L11" s="277" t="str">
        <f>Confirm!F100</f>
        <v>-</v>
      </c>
      <c r="M11" s="277" t="str">
        <f>Confirm!G100</f>
        <v>-</v>
      </c>
      <c r="W11" s="236">
        <f>Intro!$E$77</f>
        <v>0</v>
      </c>
      <c r="X11" s="249" t="str">
        <f t="shared" si="1"/>
        <v>Importer   |  Importateurs</v>
      </c>
      <c r="Y11" s="249" t="s">
        <v>579</v>
      </c>
      <c r="Z11" s="250" t="s">
        <v>580</v>
      </c>
      <c r="AA11" s="250" t="s">
        <v>574</v>
      </c>
      <c r="AB11" s="250"/>
      <c r="AC11" s="249"/>
      <c r="AD11" s="240" t="s">
        <v>329</v>
      </c>
      <c r="AE11" s="251" t="s">
        <v>582</v>
      </c>
      <c r="AF11" s="277" t="str">
        <f>Confirm!E103</f>
        <v>-</v>
      </c>
      <c r="AG11" s="277" t="str">
        <f>Confirm!F103</f>
        <v>-</v>
      </c>
      <c r="AH11" s="277" t="str">
        <f>Confirm!G103</f>
        <v>-</v>
      </c>
    </row>
    <row r="12" spans="2:48" x14ac:dyDescent="0.25">
      <c r="B12" s="236">
        <f>Intro!$E$77</f>
        <v>0</v>
      </c>
      <c r="C12" s="246" t="str">
        <f t="shared" si="0"/>
        <v>Importer   |  Importateurs</v>
      </c>
      <c r="D12" s="246" t="s">
        <v>583</v>
      </c>
      <c r="E12" s="247" t="s">
        <v>580</v>
      </c>
      <c r="F12" s="247" t="s">
        <v>574</v>
      </c>
      <c r="G12" s="247"/>
      <c r="H12" s="246"/>
      <c r="I12" s="240" t="s">
        <v>329</v>
      </c>
      <c r="J12" s="248" t="s">
        <v>574</v>
      </c>
      <c r="K12" s="276" t="str">
        <f>Confirm!E104</f>
        <v>-</v>
      </c>
      <c r="L12" s="276" t="str">
        <f>Confirm!F104</f>
        <v>-</v>
      </c>
      <c r="M12" s="276" t="str">
        <f>Confirm!G104</f>
        <v>-</v>
      </c>
      <c r="W12" s="236">
        <f>Intro!$E$77</f>
        <v>0</v>
      </c>
      <c r="X12" s="246" t="str">
        <f t="shared" si="1"/>
        <v>Importer   |  Importateurs</v>
      </c>
      <c r="Y12" s="246" t="s">
        <v>583</v>
      </c>
      <c r="Z12" s="247" t="s">
        <v>580</v>
      </c>
      <c r="AA12" s="247" t="s">
        <v>574</v>
      </c>
      <c r="AB12" s="247"/>
      <c r="AC12" s="246"/>
      <c r="AD12" s="240" t="s">
        <v>329</v>
      </c>
      <c r="AE12" s="248" t="s">
        <v>574</v>
      </c>
      <c r="AF12" s="276" t="str">
        <f>Confirm!E104</f>
        <v>-</v>
      </c>
      <c r="AG12" s="276" t="str">
        <f>Confirm!F104</f>
        <v>-</v>
      </c>
      <c r="AH12" s="276" t="str">
        <f>Confirm!G104</f>
        <v>-</v>
      </c>
    </row>
    <row r="15" spans="2:48" ht="15.75" thickBot="1" x14ac:dyDescent="0.3"/>
    <row r="16" spans="2:48" ht="36.75" x14ac:dyDescent="0.25">
      <c r="B16" s="252" t="s">
        <v>606</v>
      </c>
      <c r="C16" s="252" t="s">
        <v>607</v>
      </c>
      <c r="D16" s="252" t="s">
        <v>584</v>
      </c>
      <c r="E16" s="252" t="s">
        <v>585</v>
      </c>
      <c r="F16" s="253" t="s">
        <v>586</v>
      </c>
      <c r="G16" s="253" t="s">
        <v>587</v>
      </c>
      <c r="H16" s="253" t="s">
        <v>588</v>
      </c>
      <c r="I16" s="252" t="s">
        <v>589</v>
      </c>
      <c r="J16" s="252" t="s">
        <v>590</v>
      </c>
      <c r="K16" s="254" t="s">
        <v>591</v>
      </c>
      <c r="L16" s="252" t="s">
        <v>592</v>
      </c>
      <c r="M16" s="255" t="s">
        <v>593</v>
      </c>
      <c r="N16" s="252" t="s">
        <v>594</v>
      </c>
      <c r="O16" s="252" t="s">
        <v>595</v>
      </c>
      <c r="P16" s="252" t="s">
        <v>596</v>
      </c>
      <c r="Q16" s="252" t="s">
        <v>597</v>
      </c>
      <c r="R16" s="256" t="str">
        <f>UPPER("VOL  - "&amp;'[1]Case Labels'!$G$3)</f>
        <v>VOL  - 2023</v>
      </c>
      <c r="S16" s="256" t="str">
        <f>"VOL  - "&amp;'[1]Case Labels'!$G$4</f>
        <v>VOL  - 2024</v>
      </c>
      <c r="T16" s="256" t="str">
        <f>"VOL  - "&amp;'[1]Case Labels'!$G$5</f>
        <v>VOL  - 2025</v>
      </c>
      <c r="U16" s="257" t="s">
        <v>598</v>
      </c>
      <c r="V16" s="258" t="str">
        <f>"VAL  - "&amp;'[1]Case Labels'!$G$3</f>
        <v>VAL  - 2023</v>
      </c>
      <c r="W16" s="258" t="str">
        <f>"VAL  - "&amp;'[1]Case Labels'!$G$4</f>
        <v>VAL  - 2024</v>
      </c>
      <c r="X16" s="259" t="str">
        <f>"VAL  - "&amp;'[1]Case Labels'!$G$5</f>
        <v>VAL  - 2025</v>
      </c>
      <c r="Y16" s="273"/>
      <c r="Z16" s="252" t="s">
        <v>606</v>
      </c>
      <c r="AA16" s="252" t="s">
        <v>607</v>
      </c>
      <c r="AB16" s="252" t="s">
        <v>584</v>
      </c>
      <c r="AC16" s="252" t="s">
        <v>585</v>
      </c>
      <c r="AD16" s="253" t="s">
        <v>586</v>
      </c>
      <c r="AE16" s="253" t="s">
        <v>587</v>
      </c>
      <c r="AF16" s="253" t="s">
        <v>588</v>
      </c>
      <c r="AG16" s="252" t="s">
        <v>589</v>
      </c>
      <c r="AH16" s="252" t="s">
        <v>590</v>
      </c>
      <c r="AI16" s="254" t="s">
        <v>591</v>
      </c>
      <c r="AJ16" s="252" t="s">
        <v>592</v>
      </c>
      <c r="AK16" s="255" t="s">
        <v>593</v>
      </c>
      <c r="AL16" s="252" t="s">
        <v>594</v>
      </c>
      <c r="AM16" s="252" t="s">
        <v>595</v>
      </c>
      <c r="AN16" s="252" t="s">
        <v>596</v>
      </c>
      <c r="AO16" s="252" t="s">
        <v>597</v>
      </c>
      <c r="AP16" s="256" t="str">
        <f>UPPER("VOL  - "&amp;'[1]Case Labels'!$G$3)</f>
        <v>VOL  - 2023</v>
      </c>
      <c r="AQ16" s="256" t="str">
        <f>"VOL  - "&amp;'[1]Case Labels'!$G$4</f>
        <v>VOL  - 2024</v>
      </c>
      <c r="AR16" s="256" t="str">
        <f>"VOL  - "&amp;'[1]Case Labels'!$G$5</f>
        <v>VOL  - 2025</v>
      </c>
      <c r="AS16" s="257" t="s">
        <v>598</v>
      </c>
      <c r="AT16" s="258" t="str">
        <f>"VAL  - "&amp;'[1]Case Labels'!$G$3</f>
        <v>VAL  - 2023</v>
      </c>
      <c r="AU16" s="258" t="str">
        <f>"VAL  - "&amp;'[1]Case Labels'!$G$4</f>
        <v>VAL  - 2024</v>
      </c>
      <c r="AV16" s="259" t="str">
        <f>"VAL  - "&amp;'[1]Case Labels'!$G$5</f>
        <v>VAL  - 2025</v>
      </c>
    </row>
    <row r="17" spans="2:48" x14ac:dyDescent="0.25">
      <c r="B17" s="260">
        <f>B6</f>
        <v>0</v>
      </c>
      <c r="C17" s="260">
        <f>B17</f>
        <v>0</v>
      </c>
      <c r="D17" s="261" t="s">
        <v>599</v>
      </c>
      <c r="E17" s="260">
        <f>Public!G15</f>
        <v>0</v>
      </c>
      <c r="F17" s="262"/>
      <c r="G17" s="262"/>
      <c r="H17" s="262"/>
      <c r="I17" s="260" t="s">
        <v>601</v>
      </c>
      <c r="J17" s="260" t="s">
        <v>608</v>
      </c>
      <c r="K17" s="260" t="s">
        <v>613</v>
      </c>
      <c r="L17" s="260" t="s">
        <v>571</v>
      </c>
      <c r="M17" s="263"/>
      <c r="N17" s="260" t="s">
        <v>614</v>
      </c>
      <c r="O17" s="264" t="s">
        <v>602</v>
      </c>
      <c r="P17" s="265" t="s">
        <v>574</v>
      </c>
      <c r="Q17" s="266" t="s">
        <v>329</v>
      </c>
      <c r="R17">
        <f>'Imp-China|Chine -Exp1'!G48+'Imp-China|Chine -Exp 2'!G48+'Imp-China|Chine -Exp 3'!G48</f>
        <v>0</v>
      </c>
      <c r="S17">
        <f>'Imp-China|Chine -Exp1'!H48+'Imp-China|Chine -Exp 2'!H48+'Imp-China|Chine -Exp 3'!H48</f>
        <v>0</v>
      </c>
      <c r="T17">
        <f>'Imp-China|Chine -Exp1'!I48+'Imp-China|Chine -Exp 2'!I48+'Imp-China|Chine -Exp 3'!I48</f>
        <v>0</v>
      </c>
      <c r="V17">
        <f>('Imp-China|Chine -Exp1'!G49+'Imp-China|Chine -Exp 2'!G49+'Imp-China|Chine -Exp 3'!G49)/1000</f>
        <v>0</v>
      </c>
      <c r="W17">
        <f>('Imp-China|Chine -Exp1'!H49+'Imp-China|Chine -Exp 2'!H49+'Imp-China|Chine -Exp 3'!H49)/1000</f>
        <v>0</v>
      </c>
      <c r="X17">
        <f>('Imp-China|Chine -Exp1'!I49+'Imp-China|Chine -Exp 2'!I49+'Imp-China|Chine -Exp 3'!I49)/1000</f>
        <v>0</v>
      </c>
      <c r="Z17" s="260">
        <f>B17</f>
        <v>0</v>
      </c>
      <c r="AA17" s="260">
        <f>Z17</f>
        <v>0</v>
      </c>
      <c r="AB17" s="261" t="s">
        <v>599</v>
      </c>
      <c r="AC17" s="260" t="s">
        <v>600</v>
      </c>
      <c r="AD17" s="262"/>
      <c r="AE17" s="262"/>
      <c r="AF17" s="262"/>
      <c r="AG17" s="260" t="s">
        <v>601</v>
      </c>
      <c r="AH17" s="260" t="s">
        <v>608</v>
      </c>
      <c r="AI17" s="260" t="s">
        <v>613</v>
      </c>
      <c r="AJ17" s="260" t="s">
        <v>571</v>
      </c>
      <c r="AK17" s="263"/>
      <c r="AL17" s="260" t="s">
        <v>614</v>
      </c>
      <c r="AM17" s="264" t="s">
        <v>602</v>
      </c>
      <c r="AN17" s="265" t="s">
        <v>574</v>
      </c>
      <c r="AO17" s="266" t="s">
        <v>329</v>
      </c>
      <c r="AP17">
        <f>'Imp-China|Chine -Exp1'!G52+'Imp-China|Chine -Exp 2'!G52+'Imp-China|Chine -Exp 3'!G52</f>
        <v>0</v>
      </c>
      <c r="AQ17">
        <f>'Imp-China|Chine -Exp1'!H52+'Imp-China|Chine -Exp 2'!H52+'Imp-China|Chine -Exp 3'!H52</f>
        <v>0</v>
      </c>
      <c r="AR17">
        <f>'Imp-China|Chine -Exp1'!I52+'Imp-China|Chine -Exp 2'!I52+'Imp-China|Chine -Exp 3'!I52</f>
        <v>0</v>
      </c>
      <c r="AT17">
        <f>('Imp-China|Chine -Exp1'!G53+'Imp-China|Chine -Exp 2'!G53+'Imp-China|Chine -Exp 3'!G53)/1000</f>
        <v>0</v>
      </c>
      <c r="AU17">
        <f>('Imp-China|Chine -Exp1'!H53+'Imp-China|Chine -Exp 2'!H53+'Imp-China|Chine -Exp 3'!H53)/1000</f>
        <v>0</v>
      </c>
      <c r="AV17">
        <f>('Imp-China|Chine -Exp1'!I53+'Imp-China|Chine -Exp 2'!I53+'Imp-China|Chine -Exp 3'!I53)/1000</f>
        <v>0</v>
      </c>
    </row>
    <row r="18" spans="2:48" ht="36.75" x14ac:dyDescent="0.25">
      <c r="B18" s="267">
        <f t="shared" ref="B18:E19" si="2">B17</f>
        <v>0</v>
      </c>
      <c r="C18" s="267">
        <f>C17</f>
        <v>0</v>
      </c>
      <c r="D18" s="267" t="str">
        <f t="shared" si="2"/>
        <v>2 - Importer</v>
      </c>
      <c r="E18" s="267">
        <f t="shared" si="2"/>
        <v>0</v>
      </c>
      <c r="F18" s="268"/>
      <c r="G18" s="268"/>
      <c r="H18" s="268"/>
      <c r="I18" s="267" t="s">
        <v>601</v>
      </c>
      <c r="J18" s="267" t="s">
        <v>608</v>
      </c>
      <c r="K18" s="267" t="s">
        <v>613</v>
      </c>
      <c r="L18" s="267" t="s">
        <v>571</v>
      </c>
      <c r="M18" s="269"/>
      <c r="N18" s="267" t="s">
        <v>614</v>
      </c>
      <c r="O18" s="270" t="s">
        <v>603</v>
      </c>
      <c r="P18" s="271" t="s">
        <v>600</v>
      </c>
      <c r="Q18" s="266" t="s">
        <v>329</v>
      </c>
      <c r="R18">
        <f>'Imp-China|Chine -Exp1'!G88+'Imp-China|Chine -Exp 2'!G88+'Imp-China|Chine -Exp 3'!G88</f>
        <v>0</v>
      </c>
      <c r="S18">
        <f>'Imp-China|Chine -Exp1'!H88+'Imp-China|Chine -Exp 2'!H88+'Imp-China|Chine -Exp 3'!H88</f>
        <v>0</v>
      </c>
      <c r="T18">
        <f>'Imp-China|Chine -Exp1'!I88+'Imp-China|Chine -Exp 2'!I88+'Imp-China|Chine -Exp 3'!I88</f>
        <v>0</v>
      </c>
      <c r="V18">
        <f>('Imp-China|Chine -Exp1'!G89+'Imp-China|Chine -Exp 2'!G89+'Imp-China|Chine -Exp 3'!G89)/1000</f>
        <v>0</v>
      </c>
      <c r="W18">
        <f>('Imp-China|Chine -Exp1'!H89+'Imp-China|Chine -Exp 2'!H89+'Imp-China|Chine -Exp 3'!H89)/1000</f>
        <v>0</v>
      </c>
      <c r="X18">
        <f>('Imp-China|Chine -Exp1'!I89+'Imp-China|Chine -Exp 2'!I89+'Imp-China|Chine -Exp 3'!I89)/1000</f>
        <v>0</v>
      </c>
      <c r="Z18" s="267">
        <f t="shared" ref="Z18:AC19" si="3">Z17</f>
        <v>0</v>
      </c>
      <c r="AA18" s="267">
        <f>AA17</f>
        <v>0</v>
      </c>
      <c r="AB18" s="267" t="str">
        <f t="shared" si="3"/>
        <v>2 - Importer</v>
      </c>
      <c r="AC18" s="267" t="str">
        <f t="shared" si="3"/>
        <v>1 - Distributor</v>
      </c>
      <c r="AD18" s="268"/>
      <c r="AE18" s="268"/>
      <c r="AF18" s="268"/>
      <c r="AG18" s="267" t="s">
        <v>601</v>
      </c>
      <c r="AH18" s="267" t="s">
        <v>608</v>
      </c>
      <c r="AI18" s="267" t="s">
        <v>613</v>
      </c>
      <c r="AJ18" s="267" t="s">
        <v>571</v>
      </c>
      <c r="AK18" s="269"/>
      <c r="AL18" s="267" t="s">
        <v>614</v>
      </c>
      <c r="AM18" s="270" t="s">
        <v>603</v>
      </c>
      <c r="AN18" s="271" t="s">
        <v>600</v>
      </c>
      <c r="AO18" s="266" t="s">
        <v>329</v>
      </c>
      <c r="AP18">
        <f>'Imp-China|Chine -Exp1'!G95+'Imp-China|Chine -Exp 2'!G95+'Imp-China|Chine -Exp 3'!G95</f>
        <v>0</v>
      </c>
      <c r="AQ18">
        <f>'Imp-China|Chine -Exp1'!H95+'Imp-China|Chine -Exp 2'!H95+'Imp-China|Chine -Exp 3'!H95</f>
        <v>0</v>
      </c>
      <c r="AR18">
        <f>'Imp-China|Chine -Exp1'!I95+'Imp-China|Chine -Exp 2'!I95+'Imp-China|Chine -Exp 3'!I95</f>
        <v>0</v>
      </c>
      <c r="AT18">
        <f>('Imp-China|Chine -Exp1'!G96+'Imp-China|Chine -Exp 2'!G96+'Imp-China|Chine -Exp 3'!G96)/1000</f>
        <v>0</v>
      </c>
      <c r="AU18">
        <f>('Imp-China|Chine -Exp1'!H96+'Imp-China|Chine -Exp 2'!H96+'Imp-China|Chine -Exp 3'!H96)/1000</f>
        <v>0</v>
      </c>
      <c r="AV18">
        <f>('Imp-China|Chine -Exp1'!I96+'Imp-China|Chine -Exp 2'!I96+'Imp-China|Chine -Exp 3'!I96)/1000</f>
        <v>0</v>
      </c>
    </row>
    <row r="19" spans="2:48" ht="24.75" x14ac:dyDescent="0.25">
      <c r="B19" s="267">
        <f t="shared" si="2"/>
        <v>0</v>
      </c>
      <c r="C19" s="267">
        <f t="shared" si="2"/>
        <v>0</v>
      </c>
      <c r="D19" s="267" t="str">
        <f t="shared" si="2"/>
        <v>2 - Importer</v>
      </c>
      <c r="E19" s="267">
        <f>E18</f>
        <v>0</v>
      </c>
      <c r="F19" s="268"/>
      <c r="G19" s="268"/>
      <c r="H19" s="268"/>
      <c r="I19" s="267" t="s">
        <v>601</v>
      </c>
      <c r="J19" s="267" t="s">
        <v>608</v>
      </c>
      <c r="K19" s="267" t="s">
        <v>613</v>
      </c>
      <c r="L19" s="267" t="s">
        <v>571</v>
      </c>
      <c r="M19" s="269"/>
      <c r="N19" s="267" t="s">
        <v>614</v>
      </c>
      <c r="O19" s="270" t="s">
        <v>603</v>
      </c>
      <c r="P19" s="271" t="s">
        <v>604</v>
      </c>
      <c r="Q19" s="266" t="s">
        <v>329</v>
      </c>
      <c r="R19">
        <f>'Imp-China|Chine -Exp1'!G91+'Imp-China|Chine -Exp 2'!G91+'Imp-China|Chine -Exp 3'!G91</f>
        <v>0</v>
      </c>
      <c r="S19">
        <f>'Imp-China|Chine -Exp1'!H91+'Imp-China|Chine -Exp 2'!H91+'Imp-China|Chine -Exp 3'!H91</f>
        <v>0</v>
      </c>
      <c r="T19">
        <f>'Imp-China|Chine -Exp1'!I91+'Imp-China|Chine -Exp 2'!I91+'Imp-China|Chine -Exp 3'!I91</f>
        <v>0</v>
      </c>
      <c r="V19">
        <f>('Imp-China|Chine -Exp1'!G92+'Imp-China|Chine -Exp 2'!G92+'Imp-China|Chine -Exp 3'!G92)/1000</f>
        <v>0</v>
      </c>
      <c r="W19">
        <f>('Imp-China|Chine -Exp1'!H92+'Imp-China|Chine -Exp 2'!H92+'Imp-China|Chine -Exp 3'!H92)/1000</f>
        <v>0</v>
      </c>
      <c r="X19">
        <f>('Imp-China|Chine -Exp1'!I92+'Imp-China|Chine -Exp 2'!I92+'Imp-China|Chine -Exp 3'!I92)/1000</f>
        <v>0</v>
      </c>
      <c r="Z19" s="267">
        <f t="shared" si="3"/>
        <v>0</v>
      </c>
      <c r="AA19" s="267">
        <f t="shared" si="3"/>
        <v>0</v>
      </c>
      <c r="AB19" s="267" t="str">
        <f t="shared" si="3"/>
        <v>2 - Importer</v>
      </c>
      <c r="AC19" s="267" t="str">
        <f>AC18</f>
        <v>1 - Distributor</v>
      </c>
      <c r="AD19" s="268"/>
      <c r="AE19" s="268"/>
      <c r="AF19" s="268"/>
      <c r="AG19" s="267" t="s">
        <v>601</v>
      </c>
      <c r="AH19" s="267" t="s">
        <v>608</v>
      </c>
      <c r="AI19" s="267" t="s">
        <v>613</v>
      </c>
      <c r="AJ19" s="267" t="s">
        <v>571</v>
      </c>
      <c r="AK19" s="269"/>
      <c r="AL19" s="267" t="s">
        <v>614</v>
      </c>
      <c r="AM19" s="270" t="s">
        <v>603</v>
      </c>
      <c r="AN19" s="271" t="s">
        <v>604</v>
      </c>
      <c r="AO19" s="266" t="s">
        <v>329</v>
      </c>
      <c r="AP19">
        <f>'Imp-China|Chine -Exp1'!G98+'Imp-China|Chine -Exp 2'!G98+'Imp-China|Chine -Exp 3'!G98</f>
        <v>0</v>
      </c>
      <c r="AQ19">
        <f>'Imp-China|Chine -Exp1'!H98+'Imp-China|Chine -Exp 2'!H98+'Imp-China|Chine -Exp 3'!H98</f>
        <v>0</v>
      </c>
      <c r="AR19">
        <f>'Imp-China|Chine -Exp1'!I98+'Imp-China|Chine -Exp 2'!I98+'Imp-China|Chine -Exp 3'!I98</f>
        <v>0</v>
      </c>
      <c r="AT19">
        <f>('Imp-China|Chine -Exp1'!G99+'Imp-China|Chine -Exp 2'!G99+'Imp-China|Chine -Exp 3'!G99)/1000</f>
        <v>0</v>
      </c>
      <c r="AU19">
        <f>('Imp-China|Chine -Exp1'!H99+'Imp-China|Chine -Exp 2'!H99+'Imp-China|Chine -Exp 3'!H99)/1000</f>
        <v>0</v>
      </c>
      <c r="AV19">
        <f>('Imp-China|Chine -Exp1'!I99+'Imp-China|Chine -Exp 2'!I99+'Imp-China|Chine -Exp 3'!I99)/1000</f>
        <v>0</v>
      </c>
    </row>
    <row r="20" spans="2:48" x14ac:dyDescent="0.25">
      <c r="B20" s="267">
        <f>B19</f>
        <v>0</v>
      </c>
      <c r="C20" s="260">
        <f>B20</f>
        <v>0</v>
      </c>
      <c r="D20" s="261" t="s">
        <v>599</v>
      </c>
      <c r="E20" s="260">
        <f>E17</f>
        <v>0</v>
      </c>
      <c r="F20" s="262"/>
      <c r="G20" s="262"/>
      <c r="H20" s="262"/>
      <c r="I20" s="260" t="s">
        <v>615</v>
      </c>
      <c r="J20" s="260" t="s">
        <v>609</v>
      </c>
      <c r="K20" s="260" t="s">
        <v>610</v>
      </c>
      <c r="L20" s="260" t="s">
        <v>611</v>
      </c>
      <c r="M20" s="263"/>
      <c r="N20" s="260" t="s">
        <v>612</v>
      </c>
      <c r="O20" s="264" t="s">
        <v>602</v>
      </c>
      <c r="P20" s="265" t="s">
        <v>574</v>
      </c>
      <c r="Q20" s="266" t="s">
        <v>329</v>
      </c>
      <c r="R20">
        <f>'Imp-US|É-U'!G48</f>
        <v>0</v>
      </c>
      <c r="S20">
        <f>'Imp-US|É-U'!H48</f>
        <v>0</v>
      </c>
      <c r="T20">
        <f>'Imp-US|É-U'!I48</f>
        <v>0</v>
      </c>
      <c r="V20">
        <f>'Imp-US|É-U'!G49/1000</f>
        <v>0</v>
      </c>
      <c r="W20">
        <f>'Imp-US|É-U'!H49/1000</f>
        <v>0</v>
      </c>
      <c r="X20">
        <f>'Imp-US|É-U'!I49/1000</f>
        <v>0</v>
      </c>
      <c r="Z20" s="267">
        <f>Z19</f>
        <v>0</v>
      </c>
      <c r="AA20" s="260">
        <f>Z20</f>
        <v>0</v>
      </c>
      <c r="AB20" s="261" t="s">
        <v>599</v>
      </c>
      <c r="AC20" s="260" t="s">
        <v>600</v>
      </c>
      <c r="AD20" s="262"/>
      <c r="AE20" s="262"/>
      <c r="AF20" s="262"/>
      <c r="AG20" s="260" t="s">
        <v>615</v>
      </c>
      <c r="AH20" s="260" t="s">
        <v>609</v>
      </c>
      <c r="AI20" s="260" t="s">
        <v>610</v>
      </c>
      <c r="AJ20" s="260" t="s">
        <v>611</v>
      </c>
      <c r="AK20" s="263"/>
      <c r="AL20" s="260" t="s">
        <v>612</v>
      </c>
      <c r="AM20" s="264" t="s">
        <v>602</v>
      </c>
      <c r="AN20" s="265" t="s">
        <v>574</v>
      </c>
      <c r="AO20" s="266" t="s">
        <v>329</v>
      </c>
      <c r="AP20">
        <f>'Imp-US|É-U'!G52</f>
        <v>0</v>
      </c>
      <c r="AQ20">
        <f>'Imp-US|É-U'!H52</f>
        <v>0</v>
      </c>
      <c r="AR20">
        <f>'Imp-US|É-U'!I52</f>
        <v>0</v>
      </c>
      <c r="AT20">
        <f>'Imp-US|É-U'!G53/1000</f>
        <v>0</v>
      </c>
      <c r="AU20">
        <f>'Imp-US|É-U'!H53/1000</f>
        <v>0</v>
      </c>
      <c r="AV20">
        <f>'Imp-US|É-U'!I53/1000</f>
        <v>0</v>
      </c>
    </row>
    <row r="21" spans="2:48" ht="36.75" x14ac:dyDescent="0.25">
      <c r="B21" s="267">
        <f t="shared" ref="B21:E25" si="4">B20</f>
        <v>0</v>
      </c>
      <c r="C21" s="267">
        <f t="shared" si="4"/>
        <v>0</v>
      </c>
      <c r="D21" s="267" t="str">
        <f t="shared" si="4"/>
        <v>2 - Importer</v>
      </c>
      <c r="E21" s="267">
        <f t="shared" si="4"/>
        <v>0</v>
      </c>
      <c r="F21" s="268"/>
      <c r="G21" s="268"/>
      <c r="H21" s="268"/>
      <c r="I21" s="267" t="s">
        <v>615</v>
      </c>
      <c r="J21" s="267" t="s">
        <v>609</v>
      </c>
      <c r="K21" s="267" t="s">
        <v>610</v>
      </c>
      <c r="L21" s="267" t="s">
        <v>611</v>
      </c>
      <c r="M21" s="269"/>
      <c r="N21" s="267" t="s">
        <v>612</v>
      </c>
      <c r="O21" s="270" t="s">
        <v>603</v>
      </c>
      <c r="P21" s="271" t="s">
        <v>600</v>
      </c>
      <c r="Q21" s="266" t="s">
        <v>329</v>
      </c>
      <c r="R21">
        <f>'Imp-US|É-U'!G88</f>
        <v>0</v>
      </c>
      <c r="S21">
        <f>'Imp-US|É-U'!H88</f>
        <v>0</v>
      </c>
      <c r="T21">
        <f>'Imp-US|É-U'!I88</f>
        <v>0</v>
      </c>
      <c r="V21">
        <f>'Imp-US|É-U'!G89/1000</f>
        <v>0</v>
      </c>
      <c r="W21">
        <f>'Imp-US|É-U'!H89/1000</f>
        <v>0</v>
      </c>
      <c r="X21">
        <f>'Imp-US|É-U'!I89/1000</f>
        <v>0</v>
      </c>
      <c r="Z21" s="267">
        <f t="shared" ref="Z21:AC25" si="5">Z20</f>
        <v>0</v>
      </c>
      <c r="AA21" s="267">
        <f t="shared" si="5"/>
        <v>0</v>
      </c>
      <c r="AB21" s="267" t="str">
        <f t="shared" si="5"/>
        <v>2 - Importer</v>
      </c>
      <c r="AC21" s="267" t="str">
        <f t="shared" si="5"/>
        <v>1 - Distributor</v>
      </c>
      <c r="AD21" s="268"/>
      <c r="AE21" s="268"/>
      <c r="AF21" s="268"/>
      <c r="AG21" s="267" t="s">
        <v>615</v>
      </c>
      <c r="AH21" s="267" t="s">
        <v>609</v>
      </c>
      <c r="AI21" s="267" t="s">
        <v>610</v>
      </c>
      <c r="AJ21" s="267" t="s">
        <v>611</v>
      </c>
      <c r="AK21" s="269"/>
      <c r="AL21" s="267" t="s">
        <v>612</v>
      </c>
      <c r="AM21" s="270" t="s">
        <v>603</v>
      </c>
      <c r="AN21" s="271" t="s">
        <v>600</v>
      </c>
      <c r="AO21" s="266" t="s">
        <v>329</v>
      </c>
      <c r="AP21">
        <f>'Imp-US|É-U'!G95</f>
        <v>0</v>
      </c>
      <c r="AQ21">
        <f>'Imp-US|É-U'!H95</f>
        <v>0</v>
      </c>
      <c r="AR21">
        <f>'Imp-US|É-U'!I95</f>
        <v>0</v>
      </c>
      <c r="AT21">
        <f>'Imp-US|É-U'!G96/1000</f>
        <v>0</v>
      </c>
      <c r="AU21">
        <f>'Imp-US|É-U'!H96/1000</f>
        <v>0</v>
      </c>
      <c r="AV21">
        <f>'Imp-US|É-U'!I96/1000</f>
        <v>0</v>
      </c>
    </row>
    <row r="22" spans="2:48" ht="24.75" x14ac:dyDescent="0.25">
      <c r="B22" s="267">
        <f t="shared" si="4"/>
        <v>0</v>
      </c>
      <c r="C22" s="267">
        <f t="shared" si="4"/>
        <v>0</v>
      </c>
      <c r="D22" s="267" t="str">
        <f>D21</f>
        <v>2 - Importer</v>
      </c>
      <c r="E22" s="267">
        <f>E21</f>
        <v>0</v>
      </c>
      <c r="F22" s="268"/>
      <c r="G22" s="268"/>
      <c r="H22" s="268"/>
      <c r="I22" s="267" t="s">
        <v>615</v>
      </c>
      <c r="J22" s="267" t="s">
        <v>609</v>
      </c>
      <c r="K22" s="267" t="s">
        <v>610</v>
      </c>
      <c r="L22" s="267" t="s">
        <v>611</v>
      </c>
      <c r="M22" s="269"/>
      <c r="N22" s="267" t="s">
        <v>612</v>
      </c>
      <c r="O22" s="270" t="s">
        <v>603</v>
      </c>
      <c r="P22" s="271" t="s">
        <v>604</v>
      </c>
      <c r="Q22" s="266" t="s">
        <v>329</v>
      </c>
      <c r="R22">
        <f>'Imp-US|É-U'!G91</f>
        <v>0</v>
      </c>
      <c r="S22">
        <f>'Imp-US|É-U'!H91</f>
        <v>0</v>
      </c>
      <c r="T22">
        <f>'Imp-US|É-U'!I91</f>
        <v>0</v>
      </c>
      <c r="V22">
        <f>'Imp-US|É-U'!G92/1000</f>
        <v>0</v>
      </c>
      <c r="W22">
        <f>'Imp-US|É-U'!H92/1000</f>
        <v>0</v>
      </c>
      <c r="X22">
        <f>'Imp-US|É-U'!I92/1000</f>
        <v>0</v>
      </c>
      <c r="Z22" s="267">
        <f t="shared" si="5"/>
        <v>0</v>
      </c>
      <c r="AA22" s="267">
        <f t="shared" si="5"/>
        <v>0</v>
      </c>
      <c r="AB22" s="267" t="str">
        <f>AB21</f>
        <v>2 - Importer</v>
      </c>
      <c r="AC22" s="267" t="str">
        <f>AC21</f>
        <v>1 - Distributor</v>
      </c>
      <c r="AD22" s="268"/>
      <c r="AE22" s="268"/>
      <c r="AF22" s="268"/>
      <c r="AG22" s="267" t="s">
        <v>615</v>
      </c>
      <c r="AH22" s="267" t="s">
        <v>609</v>
      </c>
      <c r="AI22" s="267" t="s">
        <v>610</v>
      </c>
      <c r="AJ22" s="267" t="s">
        <v>611</v>
      </c>
      <c r="AK22" s="269"/>
      <c r="AL22" s="267" t="s">
        <v>612</v>
      </c>
      <c r="AM22" s="270" t="s">
        <v>603</v>
      </c>
      <c r="AN22" s="271" t="s">
        <v>604</v>
      </c>
      <c r="AO22" s="266" t="s">
        <v>329</v>
      </c>
      <c r="AP22">
        <f>'Imp-US|É-U'!G98</f>
        <v>0</v>
      </c>
      <c r="AQ22">
        <f>'Imp-US|É-U'!H98</f>
        <v>0</v>
      </c>
      <c r="AR22">
        <f>'Imp-US|É-U'!I98</f>
        <v>0</v>
      </c>
      <c r="AT22">
        <f>'Imp-US|É-U'!G99/1000</f>
        <v>0</v>
      </c>
      <c r="AU22">
        <f>'Imp-US|É-U'!H99/1000</f>
        <v>0</v>
      </c>
      <c r="AV22">
        <f>'Imp-US|É-U'!I99/1000</f>
        <v>0</v>
      </c>
    </row>
    <row r="23" spans="2:48" x14ac:dyDescent="0.25">
      <c r="B23" s="267">
        <f>B22</f>
        <v>0</v>
      </c>
      <c r="C23" s="260">
        <f>B23</f>
        <v>0</v>
      </c>
      <c r="D23" s="261" t="s">
        <v>599</v>
      </c>
      <c r="E23" s="260">
        <f>E17</f>
        <v>0</v>
      </c>
      <c r="F23" s="262"/>
      <c r="G23" s="262"/>
      <c r="H23" s="262"/>
      <c r="I23" s="260" t="s">
        <v>616</v>
      </c>
      <c r="J23" s="260" t="s">
        <v>609</v>
      </c>
      <c r="K23" s="260" t="s">
        <v>610</v>
      </c>
      <c r="L23" s="260" t="s">
        <v>577</v>
      </c>
      <c r="M23" s="263"/>
      <c r="N23" s="260" t="s">
        <v>612</v>
      </c>
      <c r="O23" s="264" t="s">
        <v>602</v>
      </c>
      <c r="P23" s="265" t="s">
        <v>574</v>
      </c>
      <c r="Q23" s="266" t="s">
        <v>329</v>
      </c>
      <c r="R23">
        <f>'Imp-Mex'!G48</f>
        <v>0</v>
      </c>
      <c r="S23">
        <f>'Imp-Mex'!H48</f>
        <v>0</v>
      </c>
      <c r="T23">
        <f>'Imp-Mex'!I48</f>
        <v>0</v>
      </c>
      <c r="V23">
        <f>'Imp-Mex'!G49/1000</f>
        <v>0</v>
      </c>
      <c r="W23">
        <f>'Imp-Mex'!H49/1000</f>
        <v>0</v>
      </c>
      <c r="X23">
        <f>'Imp-Mex'!I49/1000</f>
        <v>0</v>
      </c>
      <c r="Z23" s="267">
        <f>Z22</f>
        <v>0</v>
      </c>
      <c r="AA23" s="260">
        <f>Z23</f>
        <v>0</v>
      </c>
      <c r="AB23" s="261" t="s">
        <v>599</v>
      </c>
      <c r="AC23" s="260" t="s">
        <v>600</v>
      </c>
      <c r="AD23" s="262"/>
      <c r="AE23" s="262"/>
      <c r="AF23" s="262"/>
      <c r="AG23" s="260" t="s">
        <v>616</v>
      </c>
      <c r="AH23" s="260" t="s">
        <v>609</v>
      </c>
      <c r="AI23" s="260" t="s">
        <v>610</v>
      </c>
      <c r="AJ23" s="260" t="s">
        <v>577</v>
      </c>
      <c r="AK23" s="263"/>
      <c r="AL23" s="260" t="s">
        <v>612</v>
      </c>
      <c r="AM23" s="264" t="s">
        <v>602</v>
      </c>
      <c r="AN23" s="265" t="s">
        <v>574</v>
      </c>
      <c r="AO23" s="266" t="s">
        <v>329</v>
      </c>
      <c r="AP23">
        <f>'Imp-Mex'!G52</f>
        <v>0</v>
      </c>
      <c r="AQ23">
        <f>'Imp-Mex'!H52</f>
        <v>0</v>
      </c>
      <c r="AR23">
        <f>'Imp-Mex'!I52</f>
        <v>0</v>
      </c>
      <c r="AT23">
        <f>'Imp-Mex'!G53/1000</f>
        <v>0</v>
      </c>
      <c r="AU23">
        <f>'Imp-Mex'!H53/1000</f>
        <v>0</v>
      </c>
      <c r="AV23">
        <f>'Imp-Mex'!I53/1000</f>
        <v>0</v>
      </c>
    </row>
    <row r="24" spans="2:48" ht="36.75" x14ac:dyDescent="0.25">
      <c r="B24" s="267">
        <f t="shared" ref="B24:B25" si="6">B23</f>
        <v>0</v>
      </c>
      <c r="C24" s="267">
        <f t="shared" si="4"/>
        <v>0</v>
      </c>
      <c r="D24" s="267" t="str">
        <f>D23</f>
        <v>2 - Importer</v>
      </c>
      <c r="E24" s="267">
        <f t="shared" ref="E24" si="7">E23</f>
        <v>0</v>
      </c>
      <c r="F24" s="268"/>
      <c r="G24" s="268"/>
      <c r="H24" s="268"/>
      <c r="I24" s="267" t="s">
        <v>616</v>
      </c>
      <c r="J24" s="267" t="s">
        <v>609</v>
      </c>
      <c r="K24" s="267" t="s">
        <v>610</v>
      </c>
      <c r="L24" s="267" t="s">
        <v>577</v>
      </c>
      <c r="M24" s="269"/>
      <c r="N24" s="267" t="s">
        <v>612</v>
      </c>
      <c r="O24" s="270" t="s">
        <v>603</v>
      </c>
      <c r="P24" s="271" t="s">
        <v>600</v>
      </c>
      <c r="Q24" s="266" t="s">
        <v>329</v>
      </c>
      <c r="R24">
        <f>'Imp-Mex'!G88</f>
        <v>0</v>
      </c>
      <c r="S24">
        <f>'Imp-Mex'!H88</f>
        <v>0</v>
      </c>
      <c r="T24">
        <f>'Imp-Mex'!I88</f>
        <v>0</v>
      </c>
      <c r="V24">
        <f>'Imp-Mex'!G89/1000</f>
        <v>0</v>
      </c>
      <c r="W24">
        <f>'Imp-Mex'!H89/1000</f>
        <v>0</v>
      </c>
      <c r="X24">
        <f>'Imp-Mex'!I89/1000</f>
        <v>0</v>
      </c>
      <c r="Z24" s="267">
        <f t="shared" ref="Z24:Z25" si="8">Z23</f>
        <v>0</v>
      </c>
      <c r="AA24" s="267">
        <f t="shared" si="5"/>
        <v>0</v>
      </c>
      <c r="AB24" s="267" t="str">
        <f>AB23</f>
        <v>2 - Importer</v>
      </c>
      <c r="AC24" s="267" t="str">
        <f t="shared" ref="AC24" si="9">AC23</f>
        <v>1 - Distributor</v>
      </c>
      <c r="AD24" s="268"/>
      <c r="AE24" s="268"/>
      <c r="AF24" s="268"/>
      <c r="AG24" s="267" t="s">
        <v>616</v>
      </c>
      <c r="AH24" s="267" t="s">
        <v>609</v>
      </c>
      <c r="AI24" s="267" t="s">
        <v>610</v>
      </c>
      <c r="AJ24" s="267" t="s">
        <v>577</v>
      </c>
      <c r="AK24" s="269"/>
      <c r="AL24" s="267" t="s">
        <v>612</v>
      </c>
      <c r="AM24" s="270" t="s">
        <v>603</v>
      </c>
      <c r="AN24" s="271" t="s">
        <v>600</v>
      </c>
      <c r="AO24" s="266" t="s">
        <v>329</v>
      </c>
      <c r="AP24">
        <f>'Imp-Mex'!G95</f>
        <v>0</v>
      </c>
      <c r="AQ24">
        <f>'Imp-Mex'!H95</f>
        <v>0</v>
      </c>
      <c r="AR24">
        <f>'Imp-Mex'!I95</f>
        <v>0</v>
      </c>
      <c r="AT24">
        <f>'Imp-Mex'!G96/1000</f>
        <v>0</v>
      </c>
      <c r="AU24">
        <f>'Imp-Mex'!H96/1000</f>
        <v>0</v>
      </c>
      <c r="AV24">
        <f>'Imp-Mex'!I96/1000</f>
        <v>0</v>
      </c>
    </row>
    <row r="25" spans="2:48" ht="24.75" x14ac:dyDescent="0.25">
      <c r="B25" s="267">
        <f t="shared" si="6"/>
        <v>0</v>
      </c>
      <c r="C25" s="267">
        <f t="shared" si="4"/>
        <v>0</v>
      </c>
      <c r="D25" s="267" t="str">
        <f t="shared" si="4"/>
        <v>2 - Importer</v>
      </c>
      <c r="E25" s="267">
        <f>E24</f>
        <v>0</v>
      </c>
      <c r="F25" s="268"/>
      <c r="G25" s="268"/>
      <c r="H25" s="268"/>
      <c r="I25" s="267" t="s">
        <v>616</v>
      </c>
      <c r="J25" s="267" t="s">
        <v>609</v>
      </c>
      <c r="K25" s="267" t="s">
        <v>610</v>
      </c>
      <c r="L25" s="267" t="s">
        <v>577</v>
      </c>
      <c r="M25" s="269"/>
      <c r="N25" s="267" t="s">
        <v>612</v>
      </c>
      <c r="O25" s="270" t="s">
        <v>603</v>
      </c>
      <c r="P25" s="271" t="s">
        <v>604</v>
      </c>
      <c r="Q25" s="266" t="s">
        <v>329</v>
      </c>
      <c r="R25">
        <f>'Imp-Mex'!G91</f>
        <v>0</v>
      </c>
      <c r="S25">
        <f>'Imp-Mex'!H91</f>
        <v>0</v>
      </c>
      <c r="T25">
        <f>'Imp-Mex'!I91</f>
        <v>0</v>
      </c>
      <c r="V25">
        <f>'Imp-Mex'!G92/1000</f>
        <v>0</v>
      </c>
      <c r="W25">
        <f>'Imp-Mex'!H92/1000</f>
        <v>0</v>
      </c>
      <c r="X25">
        <f>'Imp-Mex'!I92/1000</f>
        <v>0</v>
      </c>
      <c r="Z25" s="267">
        <f t="shared" si="8"/>
        <v>0</v>
      </c>
      <c r="AA25" s="267">
        <f t="shared" si="5"/>
        <v>0</v>
      </c>
      <c r="AB25" s="267" t="str">
        <f t="shared" si="5"/>
        <v>2 - Importer</v>
      </c>
      <c r="AC25" s="267" t="str">
        <f>AC24</f>
        <v>1 - Distributor</v>
      </c>
      <c r="AD25" s="268"/>
      <c r="AE25" s="268"/>
      <c r="AF25" s="268"/>
      <c r="AG25" s="267" t="s">
        <v>616</v>
      </c>
      <c r="AH25" s="267" t="s">
        <v>609</v>
      </c>
      <c r="AI25" s="267" t="s">
        <v>610</v>
      </c>
      <c r="AJ25" s="267" t="s">
        <v>577</v>
      </c>
      <c r="AK25" s="269"/>
      <c r="AL25" s="267" t="s">
        <v>612</v>
      </c>
      <c r="AM25" s="270" t="s">
        <v>603</v>
      </c>
      <c r="AN25" s="271" t="s">
        <v>604</v>
      </c>
      <c r="AO25" s="266" t="s">
        <v>329</v>
      </c>
      <c r="AP25">
        <f>'Imp-Mex'!G98</f>
        <v>0</v>
      </c>
      <c r="AQ25">
        <f>'Imp-Mex'!H98</f>
        <v>0</v>
      </c>
      <c r="AR25">
        <f>'Imp-Mex'!I98</f>
        <v>0</v>
      </c>
      <c r="AT25">
        <f>'Imp-Mex'!G99/1000</f>
        <v>0</v>
      </c>
      <c r="AU25">
        <f>'Imp-Mex'!H99/1000</f>
        <v>0</v>
      </c>
      <c r="AV25">
        <f>'Imp-Mex'!I99/1000</f>
        <v>0</v>
      </c>
    </row>
    <row r="26" spans="2:48" x14ac:dyDescent="0.25">
      <c r="B26" s="267">
        <f>B25</f>
        <v>0</v>
      </c>
      <c r="C26" s="267">
        <f>C25</f>
        <v>0</v>
      </c>
      <c r="D26" s="267" t="s">
        <v>599</v>
      </c>
      <c r="E26" s="267">
        <f>E17</f>
        <v>0</v>
      </c>
      <c r="F26" s="268"/>
      <c r="G26" s="268"/>
      <c r="H26" s="268"/>
      <c r="I26" s="267" t="s">
        <v>605</v>
      </c>
      <c r="J26" s="267" t="s">
        <v>609</v>
      </c>
      <c r="K26" s="267" t="s">
        <v>610</v>
      </c>
      <c r="L26" s="272" t="s">
        <v>578</v>
      </c>
      <c r="M26" s="333" t="str">
        <f>$G$9</f>
        <v>-</v>
      </c>
      <c r="N26" s="267" t="s">
        <v>612</v>
      </c>
      <c r="O26" s="270" t="s">
        <v>602</v>
      </c>
      <c r="P26" s="267" t="s">
        <v>574</v>
      </c>
      <c r="Q26" s="266" t="s">
        <v>329</v>
      </c>
      <c r="R26">
        <f>'Imp-Other|Autre'!G48</f>
        <v>0</v>
      </c>
      <c r="S26">
        <f>'Imp-Other|Autre'!H48</f>
        <v>0</v>
      </c>
      <c r="T26">
        <f>'Imp-Other|Autre'!I48</f>
        <v>0</v>
      </c>
      <c r="V26">
        <f>'Imp-Other|Autre'!G49/1000</f>
        <v>0</v>
      </c>
      <c r="W26">
        <f>'Imp-Other|Autre'!H49/1000</f>
        <v>0</v>
      </c>
      <c r="X26">
        <f>'Imp-Other|Autre'!I49/1000</f>
        <v>0</v>
      </c>
      <c r="Z26" s="267">
        <f>Z25</f>
        <v>0</v>
      </c>
      <c r="AA26" s="267">
        <f>AA25</f>
        <v>0</v>
      </c>
      <c r="AB26" s="267" t="s">
        <v>599</v>
      </c>
      <c r="AC26" s="267" t="s">
        <v>600</v>
      </c>
      <c r="AD26" s="268"/>
      <c r="AE26" s="268"/>
      <c r="AF26" s="268"/>
      <c r="AG26" s="267" t="s">
        <v>605</v>
      </c>
      <c r="AH26" s="267" t="s">
        <v>609</v>
      </c>
      <c r="AI26" s="267" t="s">
        <v>610</v>
      </c>
      <c r="AJ26" s="272" t="s">
        <v>578</v>
      </c>
      <c r="AK26" s="333" t="str">
        <f>$AB$9</f>
        <v>-</v>
      </c>
      <c r="AL26" s="267" t="s">
        <v>612</v>
      </c>
      <c r="AM26" s="270" t="s">
        <v>602</v>
      </c>
      <c r="AN26" s="267" t="s">
        <v>574</v>
      </c>
      <c r="AO26" s="266" t="s">
        <v>329</v>
      </c>
      <c r="AP26">
        <f>'Imp-Other|Autre'!G52</f>
        <v>0</v>
      </c>
      <c r="AQ26">
        <f>'Imp-Other|Autre'!H52</f>
        <v>0</v>
      </c>
      <c r="AR26">
        <f>'Imp-Other|Autre'!I52</f>
        <v>0</v>
      </c>
      <c r="AT26">
        <f>'Imp-Other|Autre'!G53/1000</f>
        <v>0</v>
      </c>
      <c r="AU26">
        <f>'Imp-Other|Autre'!H53/1000</f>
        <v>0</v>
      </c>
      <c r="AV26">
        <f>'Imp-Other|Autre'!I53/1000</f>
        <v>0</v>
      </c>
    </row>
    <row r="27" spans="2:48" x14ac:dyDescent="0.25">
      <c r="B27" s="267">
        <f t="shared" ref="B27:C28" si="10">B26</f>
        <v>0</v>
      </c>
      <c r="C27" s="267">
        <f>C26</f>
        <v>0</v>
      </c>
      <c r="D27" s="267" t="str">
        <f t="shared" ref="D27:E28" si="11">D26</f>
        <v>2 - Importer</v>
      </c>
      <c r="E27" s="267">
        <f t="shared" si="11"/>
        <v>0</v>
      </c>
      <c r="F27" s="268"/>
      <c r="G27" s="268"/>
      <c r="H27" s="268"/>
      <c r="I27" s="267" t="s">
        <v>605</v>
      </c>
      <c r="J27" s="267" t="s">
        <v>609</v>
      </c>
      <c r="K27" s="267" t="s">
        <v>610</v>
      </c>
      <c r="L27" s="272" t="s">
        <v>578</v>
      </c>
      <c r="M27" s="333" t="str">
        <f t="shared" ref="M27:M28" si="12">$G$9</f>
        <v>-</v>
      </c>
      <c r="N27" s="267" t="s">
        <v>612</v>
      </c>
      <c r="O27" s="270" t="s">
        <v>603</v>
      </c>
      <c r="P27" s="267" t="s">
        <v>600</v>
      </c>
      <c r="Q27" s="266" t="s">
        <v>329</v>
      </c>
      <c r="R27">
        <f>'Imp-Other|Autre'!G88</f>
        <v>0</v>
      </c>
      <c r="S27">
        <f>'Imp-Other|Autre'!H88</f>
        <v>0</v>
      </c>
      <c r="T27">
        <f>'Imp-Other|Autre'!I88</f>
        <v>0</v>
      </c>
      <c r="V27">
        <f>'Imp-Other|Autre'!G89/1000</f>
        <v>0</v>
      </c>
      <c r="W27">
        <f>'Imp-Other|Autre'!H89/1000</f>
        <v>0</v>
      </c>
      <c r="X27">
        <f>'Imp-Other|Autre'!I89/1000</f>
        <v>0</v>
      </c>
      <c r="Z27" s="267">
        <f t="shared" ref="Z27:AA28" si="13">Z26</f>
        <v>0</v>
      </c>
      <c r="AA27" s="267">
        <f>AA26</f>
        <v>0</v>
      </c>
      <c r="AB27" s="267" t="str">
        <f t="shared" ref="AB27:AC28" si="14">AB26</f>
        <v>2 - Importer</v>
      </c>
      <c r="AC27" s="267" t="str">
        <f t="shared" si="14"/>
        <v>1 - Distributor</v>
      </c>
      <c r="AD27" s="268"/>
      <c r="AE27" s="268"/>
      <c r="AF27" s="268"/>
      <c r="AG27" s="267" t="s">
        <v>605</v>
      </c>
      <c r="AH27" s="267" t="s">
        <v>609</v>
      </c>
      <c r="AI27" s="267" t="s">
        <v>610</v>
      </c>
      <c r="AJ27" s="272" t="s">
        <v>578</v>
      </c>
      <c r="AK27" s="333" t="str">
        <f t="shared" ref="AK27:AK28" si="15">$AB$9</f>
        <v>-</v>
      </c>
      <c r="AL27" s="267" t="s">
        <v>612</v>
      </c>
      <c r="AM27" s="270" t="s">
        <v>603</v>
      </c>
      <c r="AN27" s="267" t="s">
        <v>600</v>
      </c>
      <c r="AO27" s="266" t="s">
        <v>329</v>
      </c>
      <c r="AP27">
        <f>'Imp-Other|Autre'!G95</f>
        <v>0</v>
      </c>
      <c r="AQ27">
        <f>'Imp-Other|Autre'!H95</f>
        <v>0</v>
      </c>
      <c r="AR27">
        <f>'Imp-Other|Autre'!I95</f>
        <v>0</v>
      </c>
      <c r="AT27">
        <f>'Imp-Other|Autre'!G96/1000</f>
        <v>0</v>
      </c>
      <c r="AU27">
        <f>'Imp-Other|Autre'!H96/1000</f>
        <v>0</v>
      </c>
      <c r="AV27">
        <f>'Imp-Other|Autre'!I96/1000</f>
        <v>0</v>
      </c>
    </row>
    <row r="28" spans="2:48" x14ac:dyDescent="0.25">
      <c r="B28" s="267">
        <f t="shared" si="10"/>
        <v>0</v>
      </c>
      <c r="C28" s="267">
        <f t="shared" si="10"/>
        <v>0</v>
      </c>
      <c r="D28" s="267" t="str">
        <f t="shared" si="11"/>
        <v>2 - Importer</v>
      </c>
      <c r="E28" s="267">
        <f>E27</f>
        <v>0</v>
      </c>
      <c r="F28" s="268"/>
      <c r="G28" s="268"/>
      <c r="H28" s="268"/>
      <c r="I28" s="267" t="s">
        <v>605</v>
      </c>
      <c r="J28" s="267" t="s">
        <v>609</v>
      </c>
      <c r="K28" s="267" t="s">
        <v>610</v>
      </c>
      <c r="L28" s="272" t="s">
        <v>578</v>
      </c>
      <c r="M28" s="333" t="str">
        <f t="shared" si="12"/>
        <v>-</v>
      </c>
      <c r="N28" s="267" t="s">
        <v>612</v>
      </c>
      <c r="O28" s="270" t="s">
        <v>603</v>
      </c>
      <c r="P28" s="267" t="s">
        <v>604</v>
      </c>
      <c r="Q28" s="266" t="s">
        <v>329</v>
      </c>
      <c r="R28">
        <f>'Imp-Other|Autre'!G91</f>
        <v>0</v>
      </c>
      <c r="S28">
        <f>'Imp-Other|Autre'!H91</f>
        <v>0</v>
      </c>
      <c r="T28">
        <f>'Imp-Other|Autre'!I91</f>
        <v>0</v>
      </c>
      <c r="V28">
        <f>'Imp-Other|Autre'!G92/1000</f>
        <v>0</v>
      </c>
      <c r="W28">
        <f>'Imp-Other|Autre'!H92/1000</f>
        <v>0</v>
      </c>
      <c r="X28">
        <f>'Imp-Other|Autre'!I92/1000</f>
        <v>0</v>
      </c>
      <c r="Z28" s="267">
        <f t="shared" si="13"/>
        <v>0</v>
      </c>
      <c r="AA28" s="267">
        <f t="shared" si="13"/>
        <v>0</v>
      </c>
      <c r="AB28" s="267" t="str">
        <f t="shared" si="14"/>
        <v>2 - Importer</v>
      </c>
      <c r="AC28" s="267" t="str">
        <f>AC27</f>
        <v>1 - Distributor</v>
      </c>
      <c r="AD28" s="268"/>
      <c r="AE28" s="268"/>
      <c r="AF28" s="268"/>
      <c r="AG28" s="267" t="s">
        <v>605</v>
      </c>
      <c r="AH28" s="267" t="s">
        <v>609</v>
      </c>
      <c r="AI28" s="267" t="s">
        <v>610</v>
      </c>
      <c r="AJ28" s="272" t="s">
        <v>578</v>
      </c>
      <c r="AK28" s="333" t="str">
        <f t="shared" si="15"/>
        <v>-</v>
      </c>
      <c r="AL28" s="267" t="s">
        <v>612</v>
      </c>
      <c r="AM28" s="270" t="s">
        <v>603</v>
      </c>
      <c r="AN28" s="267" t="s">
        <v>604</v>
      </c>
      <c r="AO28" s="266" t="s">
        <v>329</v>
      </c>
      <c r="AP28">
        <f>'Imp-Other|Autre'!G98</f>
        <v>0</v>
      </c>
      <c r="AQ28">
        <f>'Imp-Other|Autre'!H98</f>
        <v>0</v>
      </c>
      <c r="AR28">
        <f>'Imp-Other|Autre'!I98</f>
        <v>0</v>
      </c>
      <c r="AT28">
        <f>'Imp-Other|Autre'!G99/1000</f>
        <v>0</v>
      </c>
      <c r="AU28">
        <f>'Imp-Other|Autre'!H99/1000</f>
        <v>0</v>
      </c>
      <c r="AV28">
        <f>'Imp-Other|Autre'!I99/1000</f>
        <v>0</v>
      </c>
    </row>
    <row r="30" spans="2:48" hidden="1" x14ac:dyDescent="0.25">
      <c r="B30" t="s">
        <v>645</v>
      </c>
    </row>
    <row r="31" spans="2:48" hidden="1" x14ac:dyDescent="0.25"/>
    <row r="32" spans="2:48" ht="26.25" hidden="1" x14ac:dyDescent="0.25">
      <c r="B32" s="290" t="s">
        <v>606</v>
      </c>
      <c r="C32" s="291" t="s">
        <v>625</v>
      </c>
      <c r="D32" s="291" t="s">
        <v>584</v>
      </c>
      <c r="E32" s="291" t="s">
        <v>585</v>
      </c>
      <c r="F32" s="292" t="s">
        <v>626</v>
      </c>
      <c r="G32" s="292" t="s">
        <v>587</v>
      </c>
      <c r="H32" s="292" t="s">
        <v>588</v>
      </c>
      <c r="I32" s="291" t="s">
        <v>589</v>
      </c>
      <c r="J32" s="291" t="s">
        <v>590</v>
      </c>
      <c r="K32" s="293" t="s">
        <v>591</v>
      </c>
      <c r="L32" s="291" t="s">
        <v>592</v>
      </c>
      <c r="M32" s="291" t="s">
        <v>593</v>
      </c>
      <c r="N32" s="291" t="s">
        <v>594</v>
      </c>
      <c r="O32" s="291" t="s">
        <v>627</v>
      </c>
      <c r="P32" s="291" t="s">
        <v>628</v>
      </c>
      <c r="Q32" s="291" t="s">
        <v>595</v>
      </c>
      <c r="R32" s="294" t="s">
        <v>629</v>
      </c>
      <c r="S32" s="294" t="s">
        <v>630</v>
      </c>
      <c r="T32" s="294" t="s">
        <v>631</v>
      </c>
      <c r="U32" s="294" t="s">
        <v>632</v>
      </c>
      <c r="V32" s="294" t="s">
        <v>633</v>
      </c>
      <c r="W32" s="294" t="s">
        <v>634</v>
      </c>
      <c r="X32" s="294" t="s">
        <v>635</v>
      </c>
      <c r="Y32" s="295" t="s">
        <v>636</v>
      </c>
      <c r="Z32" s="296" t="s">
        <v>637</v>
      </c>
      <c r="AA32" s="296" t="s">
        <v>638</v>
      </c>
      <c r="AB32" s="296" t="s">
        <v>639</v>
      </c>
      <c r="AC32" s="296" t="s">
        <v>640</v>
      </c>
      <c r="AD32" s="296" t="s">
        <v>641</v>
      </c>
      <c r="AE32" s="296" t="s">
        <v>642</v>
      </c>
      <c r="AF32" s="296" t="s">
        <v>643</v>
      </c>
      <c r="AG32" s="296" t="s">
        <v>644</v>
      </c>
    </row>
    <row r="33" spans="2:33" hidden="1" x14ac:dyDescent="0.25">
      <c r="B33" s="278">
        <f>$B$17</f>
        <v>0</v>
      </c>
      <c r="C33" s="278">
        <f>$B$17</f>
        <v>0</v>
      </c>
      <c r="D33" s="279" t="s">
        <v>599</v>
      </c>
      <c r="E33" s="279">
        <f>$E$17</f>
        <v>0</v>
      </c>
      <c r="F33" s="280"/>
      <c r="G33" s="280"/>
      <c r="H33" s="280"/>
      <c r="I33" s="279" t="s">
        <v>601</v>
      </c>
      <c r="J33" s="279" t="s">
        <v>608</v>
      </c>
      <c r="K33" s="279" t="s">
        <v>613</v>
      </c>
      <c r="L33" s="279" t="s">
        <v>571</v>
      </c>
      <c r="M33" s="279" t="s">
        <v>574</v>
      </c>
      <c r="N33" s="279" t="s">
        <v>614</v>
      </c>
      <c r="O33" s="279" t="s">
        <v>646</v>
      </c>
      <c r="P33" s="279" t="s">
        <v>617</v>
      </c>
      <c r="Q33" s="281" t="s">
        <v>602</v>
      </c>
      <c r="R33" s="282">
        <f>'Imp-China|Chine -Exp1'!E150</f>
        <v>0</v>
      </c>
      <c r="S33" s="282">
        <f>'Imp-China|Chine -Exp1'!F150</f>
        <v>0</v>
      </c>
      <c r="T33" s="282">
        <f>'Imp-China|Chine -Exp1'!G150</f>
        <v>0</v>
      </c>
      <c r="U33" s="282">
        <f>'Imp-China|Chine -Exp1'!H150</f>
        <v>0</v>
      </c>
      <c r="V33" s="282">
        <f>'Imp-China|Chine -Exp1'!I150</f>
        <v>0</v>
      </c>
      <c r="W33" s="282">
        <f>'Imp-China|Chine -Exp1'!J150</f>
        <v>0</v>
      </c>
      <c r="X33" s="282">
        <f>'Imp-China|Chine -Exp1'!K150</f>
        <v>0</v>
      </c>
      <c r="Y33" s="282">
        <f>'Imp-China|Chine -Exp1'!L150</f>
        <v>0</v>
      </c>
      <c r="Z33" s="282">
        <f>'Imp-China|Chine -Exp1'!E150</f>
        <v>0</v>
      </c>
      <c r="AA33" s="282">
        <f>'Imp-China|Chine -Exp1'!F150</f>
        <v>0</v>
      </c>
      <c r="AB33" s="282">
        <f>'Imp-China|Chine -Exp1'!G150</f>
        <v>0</v>
      </c>
      <c r="AC33" s="282">
        <f>'Imp-China|Chine -Exp1'!H150</f>
        <v>0</v>
      </c>
      <c r="AD33" s="282">
        <f>'Imp-China|Chine -Exp1'!I150</f>
        <v>0</v>
      </c>
      <c r="AE33" s="282">
        <f>'Imp-China|Chine -Exp1'!J150</f>
        <v>0</v>
      </c>
      <c r="AF33" s="282">
        <f>'Imp-China|Chine -Exp1'!K150</f>
        <v>0</v>
      </c>
      <c r="AG33" s="282">
        <f>'Imp-China|Chine -Exp1'!L150</f>
        <v>0</v>
      </c>
    </row>
    <row r="34" spans="2:33" hidden="1" x14ac:dyDescent="0.25">
      <c r="B34" s="278">
        <f t="shared" ref="B34:C65" si="16">$B$17</f>
        <v>0</v>
      </c>
      <c r="C34" s="278">
        <f t="shared" si="16"/>
        <v>0</v>
      </c>
      <c r="D34" s="283" t="s">
        <v>599</v>
      </c>
      <c r="E34" s="279">
        <f t="shared" ref="E34:E97" si="17">$E$17</f>
        <v>0</v>
      </c>
      <c r="F34" s="284"/>
      <c r="G34" s="284"/>
      <c r="H34" s="284"/>
      <c r="I34" s="283" t="s">
        <v>601</v>
      </c>
      <c r="J34" s="283" t="s">
        <v>608</v>
      </c>
      <c r="K34" s="283" t="s">
        <v>613</v>
      </c>
      <c r="L34" s="283" t="s">
        <v>571</v>
      </c>
      <c r="M34" s="283" t="s">
        <v>574</v>
      </c>
      <c r="N34" s="283" t="s">
        <v>614</v>
      </c>
      <c r="O34" s="283" t="s">
        <v>647</v>
      </c>
      <c r="P34" s="283" t="s">
        <v>618</v>
      </c>
      <c r="Q34" s="285" t="s">
        <v>602</v>
      </c>
      <c r="R34" s="286">
        <f>'Imp-China|Chine -Exp1'!E155</f>
        <v>0</v>
      </c>
      <c r="S34" s="286">
        <f>'Imp-China|Chine -Exp1'!F155</f>
        <v>0</v>
      </c>
      <c r="T34" s="286">
        <f>'Imp-China|Chine -Exp1'!G155</f>
        <v>0</v>
      </c>
      <c r="U34" s="286">
        <f>'Imp-China|Chine -Exp1'!H155</f>
        <v>0</v>
      </c>
      <c r="V34" s="286">
        <f>'Imp-China|Chine -Exp1'!I155</f>
        <v>0</v>
      </c>
      <c r="W34" s="286">
        <f>'Imp-China|Chine -Exp1'!J155</f>
        <v>0</v>
      </c>
      <c r="X34" s="286">
        <f>'Imp-China|Chine -Exp1'!K155</f>
        <v>0</v>
      </c>
      <c r="Y34" s="286">
        <f>'Imp-China|Chine -Exp1'!L155</f>
        <v>0</v>
      </c>
      <c r="Z34" s="286">
        <f>'Imp-China|Chine -Exp1'!E156</f>
        <v>0</v>
      </c>
      <c r="AA34" s="286">
        <f>'Imp-China|Chine -Exp1'!F156</f>
        <v>0</v>
      </c>
      <c r="AB34" s="286">
        <f>'Imp-China|Chine -Exp1'!G156</f>
        <v>0</v>
      </c>
      <c r="AC34" s="286">
        <f>'Imp-China|Chine -Exp1'!H156</f>
        <v>0</v>
      </c>
      <c r="AD34" s="286">
        <f>'Imp-China|Chine -Exp1'!I156</f>
        <v>0</v>
      </c>
      <c r="AE34" s="286">
        <f>'Imp-China|Chine -Exp1'!J156</f>
        <v>0</v>
      </c>
      <c r="AF34" s="286">
        <f>'Imp-China|Chine -Exp1'!K156</f>
        <v>0</v>
      </c>
      <c r="AG34" s="286">
        <f>'Imp-China|Chine -Exp1'!L156</f>
        <v>0</v>
      </c>
    </row>
    <row r="35" spans="2:33" hidden="1" x14ac:dyDescent="0.25">
      <c r="B35" s="278">
        <f t="shared" si="16"/>
        <v>0</v>
      </c>
      <c r="C35" s="278">
        <f t="shared" si="16"/>
        <v>0</v>
      </c>
      <c r="D35" s="287" t="s">
        <v>599</v>
      </c>
      <c r="E35" s="279">
        <f t="shared" si="17"/>
        <v>0</v>
      </c>
      <c r="F35" s="284"/>
      <c r="G35" s="284"/>
      <c r="H35" s="284"/>
      <c r="I35" s="287" t="s">
        <v>601</v>
      </c>
      <c r="J35" s="287" t="s">
        <v>608</v>
      </c>
      <c r="K35" s="287" t="s">
        <v>613</v>
      </c>
      <c r="L35" s="287" t="s">
        <v>571</v>
      </c>
      <c r="M35" s="287" t="s">
        <v>574</v>
      </c>
      <c r="N35" s="287" t="s">
        <v>614</v>
      </c>
      <c r="O35" s="287" t="s">
        <v>648</v>
      </c>
      <c r="P35" s="287" t="s">
        <v>619</v>
      </c>
      <c r="Q35" s="288" t="s">
        <v>602</v>
      </c>
      <c r="R35" s="289">
        <f>'Imp-China|Chine -Exp1'!E160</f>
        <v>0</v>
      </c>
      <c r="S35" s="289">
        <f>'Imp-China|Chine -Exp1'!F160</f>
        <v>0</v>
      </c>
      <c r="T35" s="289">
        <f>'Imp-China|Chine -Exp1'!G160</f>
        <v>0</v>
      </c>
      <c r="U35" s="289">
        <f>'Imp-China|Chine -Exp1'!H160</f>
        <v>0</v>
      </c>
      <c r="V35" s="289">
        <f>'Imp-China|Chine -Exp1'!I160</f>
        <v>0</v>
      </c>
      <c r="W35" s="289">
        <f>'Imp-China|Chine -Exp1'!J160</f>
        <v>0</v>
      </c>
      <c r="X35" s="289">
        <f>'Imp-China|Chine -Exp1'!K160</f>
        <v>0</v>
      </c>
      <c r="Y35" s="289">
        <f>'Imp-China|Chine -Exp1'!L160</f>
        <v>0</v>
      </c>
      <c r="Z35" s="289">
        <f>'Imp-China|Chine -Exp1'!E161</f>
        <v>0</v>
      </c>
      <c r="AA35" s="289">
        <f>'Imp-China|Chine -Exp1'!F161</f>
        <v>0</v>
      </c>
      <c r="AB35" s="289">
        <f>'Imp-China|Chine -Exp1'!G161</f>
        <v>0</v>
      </c>
      <c r="AC35" s="289">
        <f>'Imp-China|Chine -Exp1'!H161</f>
        <v>0</v>
      </c>
      <c r="AD35" s="289">
        <f>'Imp-China|Chine -Exp1'!I161</f>
        <v>0</v>
      </c>
      <c r="AE35" s="289">
        <f>'Imp-China|Chine -Exp1'!J161</f>
        <v>0</v>
      </c>
      <c r="AF35" s="289">
        <f>'Imp-China|Chine -Exp1'!K161</f>
        <v>0</v>
      </c>
      <c r="AG35" s="289">
        <f>'Imp-China|Chine -Exp1'!L161</f>
        <v>0</v>
      </c>
    </row>
    <row r="36" spans="2:33" hidden="1" x14ac:dyDescent="0.25">
      <c r="B36" s="278">
        <f t="shared" si="16"/>
        <v>0</v>
      </c>
      <c r="C36" s="278">
        <f t="shared" si="16"/>
        <v>0</v>
      </c>
      <c r="D36" s="283" t="s">
        <v>599</v>
      </c>
      <c r="E36" s="279">
        <f t="shared" si="17"/>
        <v>0</v>
      </c>
      <c r="F36" s="284"/>
      <c r="G36" s="284"/>
      <c r="H36" s="284"/>
      <c r="I36" s="283" t="s">
        <v>601</v>
      </c>
      <c r="J36" s="283" t="s">
        <v>608</v>
      </c>
      <c r="K36" s="283" t="s">
        <v>613</v>
      </c>
      <c r="L36" s="283" t="s">
        <v>571</v>
      </c>
      <c r="M36" s="283" t="s">
        <v>574</v>
      </c>
      <c r="N36" s="283" t="s">
        <v>614</v>
      </c>
      <c r="O36" s="283" t="s">
        <v>649</v>
      </c>
      <c r="P36" s="283" t="s">
        <v>620</v>
      </c>
      <c r="Q36" s="285" t="s">
        <v>602</v>
      </c>
      <c r="R36" s="286">
        <f>'Imp-China|Chine -Exp1'!E165</f>
        <v>0</v>
      </c>
      <c r="S36" s="286">
        <f>'Imp-China|Chine -Exp1'!F165</f>
        <v>0</v>
      </c>
      <c r="T36" s="286">
        <f>'Imp-China|Chine -Exp1'!G165</f>
        <v>0</v>
      </c>
      <c r="U36" s="286">
        <f>'Imp-China|Chine -Exp1'!H165</f>
        <v>0</v>
      </c>
      <c r="V36" s="286">
        <f>'Imp-China|Chine -Exp1'!I165</f>
        <v>0</v>
      </c>
      <c r="W36" s="286">
        <f>'Imp-China|Chine -Exp1'!J165</f>
        <v>0</v>
      </c>
      <c r="X36" s="286">
        <f>'Imp-China|Chine -Exp1'!K165</f>
        <v>0</v>
      </c>
      <c r="Y36" s="286">
        <f>'Imp-China|Chine -Exp1'!L165</f>
        <v>0</v>
      </c>
      <c r="Z36" s="286">
        <f>'Imp-China|Chine -Exp1'!E166</f>
        <v>0</v>
      </c>
      <c r="AA36" s="286">
        <f>'Imp-China|Chine -Exp1'!F166</f>
        <v>0</v>
      </c>
      <c r="AB36" s="286">
        <f>'Imp-China|Chine -Exp1'!G166</f>
        <v>0</v>
      </c>
      <c r="AC36" s="286">
        <f>'Imp-China|Chine -Exp1'!H166</f>
        <v>0</v>
      </c>
      <c r="AD36" s="286">
        <f>'Imp-China|Chine -Exp1'!I166</f>
        <v>0</v>
      </c>
      <c r="AE36" s="286">
        <f>'Imp-China|Chine -Exp1'!J166</f>
        <v>0</v>
      </c>
      <c r="AF36" s="286">
        <f>'Imp-China|Chine -Exp1'!K166</f>
        <v>0</v>
      </c>
      <c r="AG36" s="286">
        <f>'Imp-China|Chine -Exp1'!L166</f>
        <v>0</v>
      </c>
    </row>
    <row r="37" spans="2:33" hidden="1" x14ac:dyDescent="0.25">
      <c r="B37" s="278">
        <f t="shared" si="16"/>
        <v>0</v>
      </c>
      <c r="C37" s="278">
        <f t="shared" si="16"/>
        <v>0</v>
      </c>
      <c r="D37" s="287" t="s">
        <v>599</v>
      </c>
      <c r="E37" s="279">
        <f t="shared" si="17"/>
        <v>0</v>
      </c>
      <c r="F37" s="284"/>
      <c r="G37" s="284"/>
      <c r="H37" s="284"/>
      <c r="I37" s="287" t="s">
        <v>601</v>
      </c>
      <c r="J37" s="287" t="s">
        <v>608</v>
      </c>
      <c r="K37" s="287" t="s">
        <v>613</v>
      </c>
      <c r="L37" s="287" t="s">
        <v>571</v>
      </c>
      <c r="M37" s="287" t="s">
        <v>574</v>
      </c>
      <c r="N37" s="287" t="s">
        <v>614</v>
      </c>
      <c r="O37" s="287" t="s">
        <v>650</v>
      </c>
      <c r="P37" s="287" t="s">
        <v>621</v>
      </c>
      <c r="Q37" s="288" t="s">
        <v>602</v>
      </c>
      <c r="R37" s="289">
        <f>'Imp-China|Chine -Exp1'!E170</f>
        <v>0</v>
      </c>
      <c r="S37" s="289">
        <f>'Imp-China|Chine -Exp1'!F170</f>
        <v>0</v>
      </c>
      <c r="T37" s="289">
        <f>'Imp-China|Chine -Exp1'!G170</f>
        <v>0</v>
      </c>
      <c r="U37" s="289">
        <f>'Imp-China|Chine -Exp1'!H170</f>
        <v>0</v>
      </c>
      <c r="V37" s="289">
        <f>'Imp-China|Chine -Exp1'!I170</f>
        <v>0</v>
      </c>
      <c r="W37" s="289">
        <f>'Imp-China|Chine -Exp1'!J170</f>
        <v>0</v>
      </c>
      <c r="X37" s="289">
        <f>'Imp-China|Chine -Exp1'!K170</f>
        <v>0</v>
      </c>
      <c r="Y37" s="289">
        <f>'Imp-China|Chine -Exp1'!L170</f>
        <v>0</v>
      </c>
      <c r="Z37" s="289">
        <f>'Imp-China|Chine -Exp1'!E171</f>
        <v>0</v>
      </c>
      <c r="AA37" s="289">
        <f>'Imp-China|Chine -Exp1'!F171</f>
        <v>0</v>
      </c>
      <c r="AB37" s="289">
        <f>'Imp-China|Chine -Exp1'!G171</f>
        <v>0</v>
      </c>
      <c r="AC37" s="289">
        <f>'Imp-China|Chine -Exp1'!H171</f>
        <v>0</v>
      </c>
      <c r="AD37" s="289">
        <f>'Imp-China|Chine -Exp1'!I171</f>
        <v>0</v>
      </c>
      <c r="AE37" s="289">
        <f>'Imp-China|Chine -Exp1'!J171</f>
        <v>0</v>
      </c>
      <c r="AF37" s="289">
        <f>'Imp-China|Chine -Exp1'!K171</f>
        <v>0</v>
      </c>
      <c r="AG37" s="289">
        <f>'Imp-China|Chine -Exp1'!L171</f>
        <v>0</v>
      </c>
    </row>
    <row r="38" spans="2:33" hidden="1" x14ac:dyDescent="0.25">
      <c r="B38" s="278">
        <f t="shared" si="16"/>
        <v>0</v>
      </c>
      <c r="C38" s="278">
        <f t="shared" si="16"/>
        <v>0</v>
      </c>
      <c r="D38" s="283" t="s">
        <v>599</v>
      </c>
      <c r="E38" s="279">
        <f t="shared" si="17"/>
        <v>0</v>
      </c>
      <c r="F38" s="284"/>
      <c r="G38" s="284"/>
      <c r="H38" s="284"/>
      <c r="I38" s="283" t="s">
        <v>601</v>
      </c>
      <c r="J38" s="283" t="s">
        <v>608</v>
      </c>
      <c r="K38" s="283" t="s">
        <v>613</v>
      </c>
      <c r="L38" s="283" t="s">
        <v>571</v>
      </c>
      <c r="M38" s="283" t="s">
        <v>574</v>
      </c>
      <c r="N38" s="283" t="s">
        <v>614</v>
      </c>
      <c r="O38" s="283" t="s">
        <v>651</v>
      </c>
      <c r="P38" s="283" t="s">
        <v>622</v>
      </c>
      <c r="Q38" s="285" t="s">
        <v>602</v>
      </c>
      <c r="R38" s="286">
        <f>'Imp-China|Chine -Exp1'!E175</f>
        <v>0</v>
      </c>
      <c r="S38" s="286">
        <f>'Imp-China|Chine -Exp1'!F175</f>
        <v>0</v>
      </c>
      <c r="T38" s="286">
        <f>'Imp-China|Chine -Exp1'!G175</f>
        <v>0</v>
      </c>
      <c r="U38" s="286">
        <f>'Imp-China|Chine -Exp1'!H175</f>
        <v>0</v>
      </c>
      <c r="V38" s="286">
        <f>'Imp-China|Chine -Exp1'!I175</f>
        <v>0</v>
      </c>
      <c r="W38" s="286">
        <f>'Imp-China|Chine -Exp1'!J175</f>
        <v>0</v>
      </c>
      <c r="X38" s="286">
        <f>'Imp-China|Chine -Exp1'!K175</f>
        <v>0</v>
      </c>
      <c r="Y38" s="286">
        <f>'Imp-China|Chine -Exp1'!L175</f>
        <v>0</v>
      </c>
      <c r="Z38" s="286">
        <f>'Imp-China|Chine -Exp1'!E176</f>
        <v>0</v>
      </c>
      <c r="AA38" s="286">
        <f>'Imp-China|Chine -Exp1'!F176</f>
        <v>0</v>
      </c>
      <c r="AB38" s="286">
        <f>'Imp-China|Chine -Exp1'!G176</f>
        <v>0</v>
      </c>
      <c r="AC38" s="286">
        <f>'Imp-China|Chine -Exp1'!H176</f>
        <v>0</v>
      </c>
      <c r="AD38" s="286">
        <f>'Imp-China|Chine -Exp1'!I176</f>
        <v>0</v>
      </c>
      <c r="AE38" s="286">
        <f>'Imp-China|Chine -Exp1'!J176</f>
        <v>0</v>
      </c>
      <c r="AF38" s="286">
        <f>'Imp-China|Chine -Exp1'!K176</f>
        <v>0</v>
      </c>
      <c r="AG38" s="286">
        <f>'Imp-China|Chine -Exp1'!L176</f>
        <v>0</v>
      </c>
    </row>
    <row r="39" spans="2:33" hidden="1" x14ac:dyDescent="0.25">
      <c r="B39" s="278">
        <f t="shared" si="16"/>
        <v>0</v>
      </c>
      <c r="C39" s="278">
        <f t="shared" si="16"/>
        <v>0</v>
      </c>
      <c r="D39" s="287" t="s">
        <v>599</v>
      </c>
      <c r="E39" s="279">
        <f t="shared" si="17"/>
        <v>0</v>
      </c>
      <c r="F39" s="284"/>
      <c r="G39" s="284"/>
      <c r="H39" s="284"/>
      <c r="I39" s="287" t="s">
        <v>601</v>
      </c>
      <c r="J39" s="287" t="s">
        <v>608</v>
      </c>
      <c r="K39" s="287" t="s">
        <v>613</v>
      </c>
      <c r="L39" s="287" t="s">
        <v>571</v>
      </c>
      <c r="M39" s="287" t="s">
        <v>574</v>
      </c>
      <c r="N39" s="287" t="s">
        <v>614</v>
      </c>
      <c r="O39" s="287" t="s">
        <v>646</v>
      </c>
      <c r="P39" s="287" t="s">
        <v>617</v>
      </c>
      <c r="Q39" s="288" t="s">
        <v>603</v>
      </c>
      <c r="R39" s="289">
        <f>'Imp-China|Chine -Exp1'!E206</f>
        <v>0</v>
      </c>
      <c r="S39" s="289">
        <f>'Imp-China|Chine -Exp1'!F206</f>
        <v>0</v>
      </c>
      <c r="T39" s="289">
        <f>'Imp-China|Chine -Exp1'!G206</f>
        <v>0</v>
      </c>
      <c r="U39" s="289">
        <f>'Imp-China|Chine -Exp1'!H206</f>
        <v>0</v>
      </c>
      <c r="V39" s="289">
        <f>'Imp-China|Chine -Exp1'!I206</f>
        <v>0</v>
      </c>
      <c r="W39" s="289">
        <f>'Imp-China|Chine -Exp1'!J206</f>
        <v>0</v>
      </c>
      <c r="X39" s="289">
        <f>'Imp-China|Chine -Exp1'!K206</f>
        <v>0</v>
      </c>
      <c r="Y39" s="289">
        <f>'Imp-China|Chine -Exp1'!L206</f>
        <v>0</v>
      </c>
      <c r="Z39" s="289">
        <f>'Imp-China|Chine -Exp1'!E207</f>
        <v>0</v>
      </c>
      <c r="AA39" s="289">
        <f>'Imp-China|Chine -Exp1'!F207</f>
        <v>0</v>
      </c>
      <c r="AB39" s="289">
        <f>'Imp-China|Chine -Exp1'!G207</f>
        <v>0</v>
      </c>
      <c r="AC39" s="289">
        <f>'Imp-China|Chine -Exp1'!H207</f>
        <v>0</v>
      </c>
      <c r="AD39" s="289">
        <f>'Imp-China|Chine -Exp1'!I207</f>
        <v>0</v>
      </c>
      <c r="AE39" s="289">
        <f>'Imp-China|Chine -Exp1'!J207</f>
        <v>0</v>
      </c>
      <c r="AF39" s="289">
        <f>'Imp-China|Chine -Exp1'!K207</f>
        <v>0</v>
      </c>
      <c r="AG39" s="289">
        <f>'Imp-China|Chine -Exp1'!L207</f>
        <v>0</v>
      </c>
    </row>
    <row r="40" spans="2:33" hidden="1" x14ac:dyDescent="0.25">
      <c r="B40" s="278">
        <f t="shared" si="16"/>
        <v>0</v>
      </c>
      <c r="C40" s="278">
        <f t="shared" si="16"/>
        <v>0</v>
      </c>
      <c r="D40" s="283" t="s">
        <v>599</v>
      </c>
      <c r="E40" s="279">
        <f t="shared" si="17"/>
        <v>0</v>
      </c>
      <c r="F40" s="284"/>
      <c r="G40" s="284"/>
      <c r="H40" s="284"/>
      <c r="I40" s="283" t="s">
        <v>601</v>
      </c>
      <c r="J40" s="283" t="s">
        <v>608</v>
      </c>
      <c r="K40" s="283" t="s">
        <v>613</v>
      </c>
      <c r="L40" s="283" t="s">
        <v>571</v>
      </c>
      <c r="M40" s="283" t="s">
        <v>574</v>
      </c>
      <c r="N40" s="283" t="s">
        <v>614</v>
      </c>
      <c r="O40" s="283" t="s">
        <v>647</v>
      </c>
      <c r="P40" s="283" t="s">
        <v>618</v>
      </c>
      <c r="Q40" s="285" t="s">
        <v>603</v>
      </c>
      <c r="R40" s="286">
        <f>'Imp-China|Chine -Exp1'!E211</f>
        <v>0</v>
      </c>
      <c r="S40" s="286">
        <f>'Imp-China|Chine -Exp1'!F211</f>
        <v>0</v>
      </c>
      <c r="T40" s="286">
        <f>'Imp-China|Chine -Exp1'!G211</f>
        <v>0</v>
      </c>
      <c r="U40" s="286">
        <f>'Imp-China|Chine -Exp1'!H211</f>
        <v>0</v>
      </c>
      <c r="V40" s="286">
        <f>'Imp-China|Chine -Exp1'!I211</f>
        <v>0</v>
      </c>
      <c r="W40" s="286">
        <f>'Imp-China|Chine -Exp1'!J211</f>
        <v>0</v>
      </c>
      <c r="X40" s="286">
        <f>'Imp-China|Chine -Exp1'!K211</f>
        <v>0</v>
      </c>
      <c r="Y40" s="286">
        <f>'Imp-China|Chine -Exp1'!L211</f>
        <v>0</v>
      </c>
      <c r="Z40" s="286">
        <f>'Imp-China|Chine -Exp1'!E212</f>
        <v>0</v>
      </c>
      <c r="AA40" s="286">
        <f>'Imp-China|Chine -Exp1'!F212</f>
        <v>0</v>
      </c>
      <c r="AB40" s="286">
        <f>'Imp-China|Chine -Exp1'!G212</f>
        <v>0</v>
      </c>
      <c r="AC40" s="286">
        <f>'Imp-China|Chine -Exp1'!H212</f>
        <v>0</v>
      </c>
      <c r="AD40" s="286">
        <f>'Imp-China|Chine -Exp1'!I212</f>
        <v>0</v>
      </c>
      <c r="AE40" s="286">
        <f>'Imp-China|Chine -Exp1'!J212</f>
        <v>0</v>
      </c>
      <c r="AF40" s="286">
        <f>'Imp-China|Chine -Exp1'!K212</f>
        <v>0</v>
      </c>
      <c r="AG40" s="286">
        <f>'Imp-China|Chine -Exp1'!L212</f>
        <v>0</v>
      </c>
    </row>
    <row r="41" spans="2:33" hidden="1" x14ac:dyDescent="0.25">
      <c r="B41" s="278">
        <f t="shared" si="16"/>
        <v>0</v>
      </c>
      <c r="C41" s="278">
        <f t="shared" si="16"/>
        <v>0</v>
      </c>
      <c r="D41" s="287" t="s">
        <v>599</v>
      </c>
      <c r="E41" s="279">
        <f t="shared" si="17"/>
        <v>0</v>
      </c>
      <c r="F41" s="284"/>
      <c r="G41" s="284"/>
      <c r="H41" s="284"/>
      <c r="I41" s="287" t="s">
        <v>601</v>
      </c>
      <c r="J41" s="287" t="s">
        <v>608</v>
      </c>
      <c r="K41" s="287" t="s">
        <v>613</v>
      </c>
      <c r="L41" s="287" t="s">
        <v>571</v>
      </c>
      <c r="M41" s="287" t="s">
        <v>574</v>
      </c>
      <c r="N41" s="287" t="s">
        <v>614</v>
      </c>
      <c r="O41" s="287" t="s">
        <v>648</v>
      </c>
      <c r="P41" s="287" t="s">
        <v>619</v>
      </c>
      <c r="Q41" s="288" t="s">
        <v>603</v>
      </c>
      <c r="R41" s="289">
        <f>'Imp-China|Chine -Exp1'!E216</f>
        <v>0</v>
      </c>
      <c r="S41" s="289">
        <f>'Imp-China|Chine -Exp1'!F216</f>
        <v>0</v>
      </c>
      <c r="T41" s="289">
        <f>'Imp-China|Chine -Exp1'!G216</f>
        <v>0</v>
      </c>
      <c r="U41" s="289">
        <f>'Imp-China|Chine -Exp1'!H216</f>
        <v>0</v>
      </c>
      <c r="V41" s="289">
        <f>'Imp-China|Chine -Exp1'!I216</f>
        <v>0</v>
      </c>
      <c r="W41" s="289">
        <f>'Imp-China|Chine -Exp1'!J216</f>
        <v>0</v>
      </c>
      <c r="X41" s="289">
        <f>'Imp-China|Chine -Exp1'!K216</f>
        <v>0</v>
      </c>
      <c r="Y41" s="289">
        <f>'Imp-China|Chine -Exp1'!L216</f>
        <v>0</v>
      </c>
      <c r="Z41" s="289">
        <f>'Imp-China|Chine -Exp1'!E217</f>
        <v>0</v>
      </c>
      <c r="AA41" s="289">
        <f>'Imp-China|Chine -Exp1'!F217</f>
        <v>0</v>
      </c>
      <c r="AB41" s="289">
        <f>'Imp-China|Chine -Exp1'!G217</f>
        <v>0</v>
      </c>
      <c r="AC41" s="289">
        <f>'Imp-China|Chine -Exp1'!H217</f>
        <v>0</v>
      </c>
      <c r="AD41" s="289">
        <f>'Imp-China|Chine -Exp1'!I217</f>
        <v>0</v>
      </c>
      <c r="AE41" s="289">
        <f>'Imp-China|Chine -Exp1'!J217</f>
        <v>0</v>
      </c>
      <c r="AF41" s="289">
        <f>'Imp-China|Chine -Exp1'!K217</f>
        <v>0</v>
      </c>
      <c r="AG41" s="289">
        <f>'Imp-China|Chine -Exp1'!L217</f>
        <v>0</v>
      </c>
    </row>
    <row r="42" spans="2:33" hidden="1" x14ac:dyDescent="0.25">
      <c r="B42" s="278">
        <f t="shared" si="16"/>
        <v>0</v>
      </c>
      <c r="C42" s="278">
        <f t="shared" si="16"/>
        <v>0</v>
      </c>
      <c r="D42" s="283" t="s">
        <v>599</v>
      </c>
      <c r="E42" s="279">
        <f t="shared" si="17"/>
        <v>0</v>
      </c>
      <c r="F42" s="284"/>
      <c r="G42" s="284"/>
      <c r="H42" s="284"/>
      <c r="I42" s="283" t="s">
        <v>601</v>
      </c>
      <c r="J42" s="283" t="s">
        <v>608</v>
      </c>
      <c r="K42" s="283" t="s">
        <v>613</v>
      </c>
      <c r="L42" s="283" t="s">
        <v>571</v>
      </c>
      <c r="M42" s="283" t="s">
        <v>574</v>
      </c>
      <c r="N42" s="283" t="s">
        <v>614</v>
      </c>
      <c r="O42" s="283" t="s">
        <v>649</v>
      </c>
      <c r="P42" s="283" t="s">
        <v>620</v>
      </c>
      <c r="Q42" s="285" t="s">
        <v>603</v>
      </c>
      <c r="R42" s="286">
        <f>'Imp-China|Chine -Exp1'!E221</f>
        <v>0</v>
      </c>
      <c r="S42" s="286">
        <f>'Imp-China|Chine -Exp1'!F221</f>
        <v>0</v>
      </c>
      <c r="T42" s="286">
        <f>'Imp-China|Chine -Exp1'!G221</f>
        <v>0</v>
      </c>
      <c r="U42" s="286">
        <f>'Imp-China|Chine -Exp1'!H221</f>
        <v>0</v>
      </c>
      <c r="V42" s="286">
        <f>'Imp-China|Chine -Exp1'!I221</f>
        <v>0</v>
      </c>
      <c r="W42" s="286">
        <f>'Imp-China|Chine -Exp1'!J221</f>
        <v>0</v>
      </c>
      <c r="X42" s="286">
        <f>'Imp-China|Chine -Exp1'!K221</f>
        <v>0</v>
      </c>
      <c r="Y42" s="286">
        <f>'Imp-China|Chine -Exp1'!L221</f>
        <v>0</v>
      </c>
      <c r="Z42" s="286">
        <f>'Imp-China|Chine -Exp1'!E222</f>
        <v>0</v>
      </c>
      <c r="AA42" s="286">
        <f>'Imp-China|Chine -Exp1'!F222</f>
        <v>0</v>
      </c>
      <c r="AB42" s="286">
        <f>'Imp-China|Chine -Exp1'!G222</f>
        <v>0</v>
      </c>
      <c r="AC42" s="286">
        <f>'Imp-China|Chine -Exp1'!H222</f>
        <v>0</v>
      </c>
      <c r="AD42" s="286">
        <f>'Imp-China|Chine -Exp1'!I222</f>
        <v>0</v>
      </c>
      <c r="AE42" s="286">
        <f>'Imp-China|Chine -Exp1'!J222</f>
        <v>0</v>
      </c>
      <c r="AF42" s="286">
        <f>'Imp-China|Chine -Exp1'!K222</f>
        <v>0</v>
      </c>
      <c r="AG42" s="286">
        <f>'Imp-China|Chine -Exp1'!L222</f>
        <v>0</v>
      </c>
    </row>
    <row r="43" spans="2:33" hidden="1" x14ac:dyDescent="0.25">
      <c r="B43" s="278">
        <f t="shared" si="16"/>
        <v>0</v>
      </c>
      <c r="C43" s="278">
        <f t="shared" si="16"/>
        <v>0</v>
      </c>
      <c r="D43" s="287" t="s">
        <v>599</v>
      </c>
      <c r="E43" s="279">
        <f t="shared" si="17"/>
        <v>0</v>
      </c>
      <c r="F43" s="284"/>
      <c r="G43" s="284"/>
      <c r="H43" s="284"/>
      <c r="I43" s="287" t="s">
        <v>601</v>
      </c>
      <c r="J43" s="287" t="s">
        <v>608</v>
      </c>
      <c r="K43" s="287" t="s">
        <v>613</v>
      </c>
      <c r="L43" s="287" t="s">
        <v>571</v>
      </c>
      <c r="M43" s="287" t="s">
        <v>574</v>
      </c>
      <c r="N43" s="287" t="s">
        <v>614</v>
      </c>
      <c r="O43" s="287" t="s">
        <v>650</v>
      </c>
      <c r="P43" s="287" t="s">
        <v>621</v>
      </c>
      <c r="Q43" s="288" t="s">
        <v>603</v>
      </c>
      <c r="R43" s="289">
        <f>'Imp-China|Chine -Exp1'!E226</f>
        <v>0</v>
      </c>
      <c r="S43" s="289">
        <f>'Imp-China|Chine -Exp1'!F226</f>
        <v>0</v>
      </c>
      <c r="T43" s="289">
        <f>'Imp-China|Chine -Exp1'!G226</f>
        <v>0</v>
      </c>
      <c r="U43" s="289">
        <f>'Imp-China|Chine -Exp1'!H226</f>
        <v>0</v>
      </c>
      <c r="V43" s="289">
        <f>'Imp-China|Chine -Exp1'!I226</f>
        <v>0</v>
      </c>
      <c r="W43" s="289">
        <f>'Imp-China|Chine -Exp1'!J226</f>
        <v>0</v>
      </c>
      <c r="X43" s="289">
        <f>'Imp-China|Chine -Exp1'!K226</f>
        <v>0</v>
      </c>
      <c r="Y43" s="289">
        <f>'Imp-China|Chine -Exp1'!L226</f>
        <v>0</v>
      </c>
      <c r="Z43" s="289">
        <f>'Imp-China|Chine -Exp1'!E227</f>
        <v>0</v>
      </c>
      <c r="AA43" s="289">
        <f>'Imp-China|Chine -Exp1'!F227</f>
        <v>0</v>
      </c>
      <c r="AB43" s="289">
        <f>'Imp-China|Chine -Exp1'!G227</f>
        <v>0</v>
      </c>
      <c r="AC43" s="289">
        <f>'Imp-China|Chine -Exp1'!H227</f>
        <v>0</v>
      </c>
      <c r="AD43" s="289">
        <f>'Imp-China|Chine -Exp1'!I227</f>
        <v>0</v>
      </c>
      <c r="AE43" s="289">
        <f>'Imp-China|Chine -Exp1'!J227</f>
        <v>0</v>
      </c>
      <c r="AF43" s="289">
        <f>'Imp-China|Chine -Exp1'!K227</f>
        <v>0</v>
      </c>
      <c r="AG43" s="289">
        <f>'Imp-China|Chine -Exp1'!L227</f>
        <v>0</v>
      </c>
    </row>
    <row r="44" spans="2:33" hidden="1" x14ac:dyDescent="0.25">
      <c r="B44" s="278">
        <f t="shared" si="16"/>
        <v>0</v>
      </c>
      <c r="C44" s="278">
        <f t="shared" si="16"/>
        <v>0</v>
      </c>
      <c r="D44" s="283" t="s">
        <v>599</v>
      </c>
      <c r="E44" s="279">
        <f t="shared" si="17"/>
        <v>0</v>
      </c>
      <c r="F44" s="284"/>
      <c r="G44" s="284"/>
      <c r="H44" s="284"/>
      <c r="I44" s="283" t="s">
        <v>601</v>
      </c>
      <c r="J44" s="283" t="s">
        <v>608</v>
      </c>
      <c r="K44" s="283" t="s">
        <v>613</v>
      </c>
      <c r="L44" s="283" t="s">
        <v>571</v>
      </c>
      <c r="M44" s="283" t="s">
        <v>574</v>
      </c>
      <c r="N44" s="283" t="s">
        <v>614</v>
      </c>
      <c r="O44" s="283" t="s">
        <v>651</v>
      </c>
      <c r="P44" s="283" t="s">
        <v>622</v>
      </c>
      <c r="Q44" s="285" t="s">
        <v>603</v>
      </c>
      <c r="R44" s="286">
        <f>'Imp-China|Chine -Exp1'!E231</f>
        <v>0</v>
      </c>
      <c r="S44" s="286">
        <f>'Imp-China|Chine -Exp1'!F231</f>
        <v>0</v>
      </c>
      <c r="T44" s="286">
        <f>'Imp-China|Chine -Exp1'!G231</f>
        <v>0</v>
      </c>
      <c r="U44" s="286">
        <f>'Imp-China|Chine -Exp1'!H231</f>
        <v>0</v>
      </c>
      <c r="V44" s="286">
        <f>'Imp-China|Chine -Exp1'!I231</f>
        <v>0</v>
      </c>
      <c r="W44" s="286">
        <f>'Imp-China|Chine -Exp1'!J231</f>
        <v>0</v>
      </c>
      <c r="X44" s="286">
        <f>'Imp-China|Chine -Exp1'!K231</f>
        <v>0</v>
      </c>
      <c r="Y44" s="286">
        <f>'Imp-China|Chine -Exp1'!L231</f>
        <v>0</v>
      </c>
      <c r="Z44" s="286">
        <f>'Imp-China|Chine -Exp1'!E232</f>
        <v>0</v>
      </c>
      <c r="AA44" s="286">
        <f>'Imp-China|Chine -Exp1'!F232</f>
        <v>0</v>
      </c>
      <c r="AB44" s="286">
        <f>'Imp-China|Chine -Exp1'!G232</f>
        <v>0</v>
      </c>
      <c r="AC44" s="286">
        <f>'Imp-China|Chine -Exp1'!H232</f>
        <v>0</v>
      </c>
      <c r="AD44" s="286">
        <f>'Imp-China|Chine -Exp1'!I232</f>
        <v>0</v>
      </c>
      <c r="AE44" s="286">
        <f>'Imp-China|Chine -Exp1'!J232</f>
        <v>0</v>
      </c>
      <c r="AF44" s="286">
        <f>'Imp-China|Chine -Exp1'!K232</f>
        <v>0</v>
      </c>
      <c r="AG44" s="286">
        <f>'Imp-China|Chine -Exp1'!L232</f>
        <v>0</v>
      </c>
    </row>
    <row r="45" spans="2:33" hidden="1" x14ac:dyDescent="0.25">
      <c r="B45" s="278">
        <f t="shared" si="16"/>
        <v>0</v>
      </c>
      <c r="C45" s="278">
        <f t="shared" si="16"/>
        <v>0</v>
      </c>
      <c r="D45" s="287" t="s">
        <v>599</v>
      </c>
      <c r="E45" s="279">
        <f t="shared" si="17"/>
        <v>0</v>
      </c>
      <c r="F45" s="284"/>
      <c r="G45" s="284"/>
      <c r="H45" s="284"/>
      <c r="I45" s="287" t="s">
        <v>623</v>
      </c>
      <c r="J45" s="287" t="s">
        <v>608</v>
      </c>
      <c r="K45" s="287" t="s">
        <v>613</v>
      </c>
      <c r="L45" s="287" t="s">
        <v>571</v>
      </c>
      <c r="M45" s="287" t="s">
        <v>574</v>
      </c>
      <c r="N45" s="287" t="s">
        <v>614</v>
      </c>
      <c r="O45" s="287" t="s">
        <v>646</v>
      </c>
      <c r="P45" s="287" t="s">
        <v>617</v>
      </c>
      <c r="Q45" s="288" t="s">
        <v>602</v>
      </c>
      <c r="R45" s="289">
        <f>'Imp-China|Chine -Exp 2'!E150</f>
        <v>0</v>
      </c>
      <c r="S45" s="289">
        <f>'Imp-China|Chine -Exp 2'!F150</f>
        <v>0</v>
      </c>
      <c r="T45" s="289">
        <f>'Imp-China|Chine -Exp 2'!G150</f>
        <v>0</v>
      </c>
      <c r="U45" s="289">
        <f>'Imp-China|Chine -Exp 2'!H150</f>
        <v>0</v>
      </c>
      <c r="V45" s="289">
        <f>'Imp-China|Chine -Exp 2'!I150</f>
        <v>0</v>
      </c>
      <c r="W45" s="289">
        <f>'Imp-China|Chine -Exp 2'!J150</f>
        <v>0</v>
      </c>
      <c r="X45" s="289">
        <f>'Imp-China|Chine -Exp 2'!K150</f>
        <v>0</v>
      </c>
      <c r="Y45" s="289">
        <f>'Imp-China|Chine -Exp 2'!L150</f>
        <v>0</v>
      </c>
      <c r="Z45" s="289">
        <f>'Imp-China|Chine -Exp 2'!E151</f>
        <v>0</v>
      </c>
      <c r="AA45" s="289">
        <f>'Imp-China|Chine -Exp 2'!F151</f>
        <v>0</v>
      </c>
      <c r="AB45" s="289">
        <f>'Imp-China|Chine -Exp 2'!G151</f>
        <v>0</v>
      </c>
      <c r="AC45" s="289">
        <f>'Imp-China|Chine -Exp 2'!H151</f>
        <v>0</v>
      </c>
      <c r="AD45" s="289">
        <f>'Imp-China|Chine -Exp 2'!I151</f>
        <v>0</v>
      </c>
      <c r="AE45" s="289">
        <f>'Imp-China|Chine -Exp 2'!J151</f>
        <v>0</v>
      </c>
      <c r="AF45" s="289">
        <f>'Imp-China|Chine -Exp 2'!K151</f>
        <v>0</v>
      </c>
      <c r="AG45" s="289">
        <f>'Imp-China|Chine -Exp 2'!L151</f>
        <v>0</v>
      </c>
    </row>
    <row r="46" spans="2:33" hidden="1" x14ac:dyDescent="0.25">
      <c r="B46" s="278">
        <f t="shared" si="16"/>
        <v>0</v>
      </c>
      <c r="C46" s="278">
        <f t="shared" si="16"/>
        <v>0</v>
      </c>
      <c r="D46" s="283" t="s">
        <v>599</v>
      </c>
      <c r="E46" s="279">
        <f t="shared" si="17"/>
        <v>0</v>
      </c>
      <c r="F46" s="284"/>
      <c r="G46" s="284"/>
      <c r="H46" s="284"/>
      <c r="I46" s="283" t="s">
        <v>623</v>
      </c>
      <c r="J46" s="283" t="s">
        <v>608</v>
      </c>
      <c r="K46" s="283" t="s">
        <v>613</v>
      </c>
      <c r="L46" s="283" t="s">
        <v>571</v>
      </c>
      <c r="M46" s="283" t="s">
        <v>574</v>
      </c>
      <c r="N46" s="283" t="s">
        <v>614</v>
      </c>
      <c r="O46" s="283" t="s">
        <v>647</v>
      </c>
      <c r="P46" s="283" t="s">
        <v>618</v>
      </c>
      <c r="Q46" s="285" t="s">
        <v>602</v>
      </c>
      <c r="R46" s="286">
        <f>'Imp-China|Chine -Exp 2'!E155</f>
        <v>0</v>
      </c>
      <c r="S46" s="286">
        <f>'Imp-China|Chine -Exp 2'!F155</f>
        <v>0</v>
      </c>
      <c r="T46" s="286">
        <f>'Imp-China|Chine -Exp 2'!G155</f>
        <v>0</v>
      </c>
      <c r="U46" s="286">
        <f>'Imp-China|Chine -Exp 2'!H155</f>
        <v>0</v>
      </c>
      <c r="V46" s="286">
        <f>'Imp-China|Chine -Exp 2'!I155</f>
        <v>0</v>
      </c>
      <c r="W46" s="286">
        <f>'Imp-China|Chine -Exp 2'!J155</f>
        <v>0</v>
      </c>
      <c r="X46" s="286">
        <f>'Imp-China|Chine -Exp 2'!K155</f>
        <v>0</v>
      </c>
      <c r="Y46" s="286">
        <f>'Imp-China|Chine -Exp 2'!L155</f>
        <v>0</v>
      </c>
      <c r="Z46" s="286">
        <f>'Imp-China|Chine -Exp 2'!E156</f>
        <v>0</v>
      </c>
      <c r="AA46" s="286">
        <f>'Imp-China|Chine -Exp 2'!F156</f>
        <v>0</v>
      </c>
      <c r="AB46" s="286">
        <f>'Imp-China|Chine -Exp 2'!G156</f>
        <v>0</v>
      </c>
      <c r="AC46" s="286">
        <f>'Imp-China|Chine -Exp 2'!H156</f>
        <v>0</v>
      </c>
      <c r="AD46" s="286">
        <f>'Imp-China|Chine -Exp 2'!I156</f>
        <v>0</v>
      </c>
      <c r="AE46" s="286">
        <f>'Imp-China|Chine -Exp 2'!J156</f>
        <v>0</v>
      </c>
      <c r="AF46" s="286">
        <f>'Imp-China|Chine -Exp 2'!K156</f>
        <v>0</v>
      </c>
      <c r="AG46" s="286">
        <f>'Imp-China|Chine -Exp 2'!L156</f>
        <v>0</v>
      </c>
    </row>
    <row r="47" spans="2:33" hidden="1" x14ac:dyDescent="0.25">
      <c r="B47" s="278">
        <f t="shared" si="16"/>
        <v>0</v>
      </c>
      <c r="C47" s="278">
        <f t="shared" si="16"/>
        <v>0</v>
      </c>
      <c r="D47" s="287" t="s">
        <v>599</v>
      </c>
      <c r="E47" s="279">
        <f t="shared" si="17"/>
        <v>0</v>
      </c>
      <c r="F47" s="284"/>
      <c r="G47" s="284"/>
      <c r="H47" s="284"/>
      <c r="I47" s="287" t="s">
        <v>623</v>
      </c>
      <c r="J47" s="287" t="s">
        <v>608</v>
      </c>
      <c r="K47" s="287" t="s">
        <v>613</v>
      </c>
      <c r="L47" s="287" t="s">
        <v>571</v>
      </c>
      <c r="M47" s="287" t="s">
        <v>574</v>
      </c>
      <c r="N47" s="287" t="s">
        <v>614</v>
      </c>
      <c r="O47" s="287" t="s">
        <v>648</v>
      </c>
      <c r="P47" s="287" t="s">
        <v>619</v>
      </c>
      <c r="Q47" s="288" t="s">
        <v>602</v>
      </c>
      <c r="R47" s="289">
        <f>'Imp-China|Chine -Exp 2'!E160</f>
        <v>0</v>
      </c>
      <c r="S47" s="289">
        <f>'Imp-China|Chine -Exp 2'!F160</f>
        <v>0</v>
      </c>
      <c r="T47" s="289">
        <f>'Imp-China|Chine -Exp 2'!G160</f>
        <v>0</v>
      </c>
      <c r="U47" s="289">
        <f>'Imp-China|Chine -Exp 2'!H160</f>
        <v>0</v>
      </c>
      <c r="V47" s="289">
        <f>'Imp-China|Chine -Exp 2'!I160</f>
        <v>0</v>
      </c>
      <c r="W47" s="289">
        <f>'Imp-China|Chine -Exp 2'!J160</f>
        <v>0</v>
      </c>
      <c r="X47" s="289">
        <f>'Imp-China|Chine -Exp 2'!K160</f>
        <v>0</v>
      </c>
      <c r="Y47" s="289">
        <f>'Imp-China|Chine -Exp 2'!L160</f>
        <v>0</v>
      </c>
      <c r="Z47" s="289">
        <f>'Imp-China|Chine -Exp 2'!E161</f>
        <v>0</v>
      </c>
      <c r="AA47" s="289">
        <f>'Imp-China|Chine -Exp 2'!F161</f>
        <v>0</v>
      </c>
      <c r="AB47" s="289">
        <f>'Imp-China|Chine -Exp 2'!G161</f>
        <v>0</v>
      </c>
      <c r="AC47" s="289">
        <f>'Imp-China|Chine -Exp 2'!H161</f>
        <v>0</v>
      </c>
      <c r="AD47" s="289">
        <f>'Imp-China|Chine -Exp 2'!I161</f>
        <v>0</v>
      </c>
      <c r="AE47" s="289">
        <f>'Imp-China|Chine -Exp 2'!J161</f>
        <v>0</v>
      </c>
      <c r="AF47" s="289">
        <f>'Imp-China|Chine -Exp 2'!K161</f>
        <v>0</v>
      </c>
      <c r="AG47" s="289">
        <f>'Imp-China|Chine -Exp 2'!L161</f>
        <v>0</v>
      </c>
    </row>
    <row r="48" spans="2:33" hidden="1" x14ac:dyDescent="0.25">
      <c r="B48" s="278">
        <f t="shared" si="16"/>
        <v>0</v>
      </c>
      <c r="C48" s="278">
        <f t="shared" si="16"/>
        <v>0</v>
      </c>
      <c r="D48" s="283" t="s">
        <v>599</v>
      </c>
      <c r="E48" s="279">
        <f t="shared" si="17"/>
        <v>0</v>
      </c>
      <c r="F48" s="284"/>
      <c r="G48" s="284"/>
      <c r="H48" s="284"/>
      <c r="I48" s="283" t="s">
        <v>623</v>
      </c>
      <c r="J48" s="283" t="s">
        <v>608</v>
      </c>
      <c r="K48" s="283" t="s">
        <v>613</v>
      </c>
      <c r="L48" s="283" t="s">
        <v>571</v>
      </c>
      <c r="M48" s="283" t="s">
        <v>574</v>
      </c>
      <c r="N48" s="283" t="s">
        <v>614</v>
      </c>
      <c r="O48" s="283" t="s">
        <v>649</v>
      </c>
      <c r="P48" s="283" t="s">
        <v>620</v>
      </c>
      <c r="Q48" s="285" t="s">
        <v>602</v>
      </c>
      <c r="R48" s="286">
        <f>'Imp-China|Chine -Exp 2'!E165</f>
        <v>0</v>
      </c>
      <c r="S48" s="286">
        <f>'Imp-China|Chine -Exp 2'!F165</f>
        <v>0</v>
      </c>
      <c r="T48" s="286">
        <f>'Imp-China|Chine -Exp 2'!G165</f>
        <v>0</v>
      </c>
      <c r="U48" s="286">
        <f>'Imp-China|Chine -Exp 2'!H165</f>
        <v>0</v>
      </c>
      <c r="V48" s="286">
        <f>'Imp-China|Chine -Exp 2'!I165</f>
        <v>0</v>
      </c>
      <c r="W48" s="286">
        <f>'Imp-China|Chine -Exp 2'!J165</f>
        <v>0</v>
      </c>
      <c r="X48" s="286">
        <f>'Imp-China|Chine -Exp 2'!K165</f>
        <v>0</v>
      </c>
      <c r="Y48" s="286">
        <f>'Imp-China|Chine -Exp 2'!L165</f>
        <v>0</v>
      </c>
      <c r="Z48" s="286">
        <f>'Imp-China|Chine -Exp 2'!E166</f>
        <v>0</v>
      </c>
      <c r="AA48" s="286">
        <f>'Imp-China|Chine -Exp 2'!F166</f>
        <v>0</v>
      </c>
      <c r="AB48" s="286">
        <f>'Imp-China|Chine -Exp 2'!G166</f>
        <v>0</v>
      </c>
      <c r="AC48" s="286">
        <f>'Imp-China|Chine -Exp 2'!H166</f>
        <v>0</v>
      </c>
      <c r="AD48" s="286">
        <f>'Imp-China|Chine -Exp 2'!I166</f>
        <v>0</v>
      </c>
      <c r="AE48" s="286">
        <f>'Imp-China|Chine -Exp 2'!J166</f>
        <v>0</v>
      </c>
      <c r="AF48" s="286">
        <f>'Imp-China|Chine -Exp 2'!K166</f>
        <v>0</v>
      </c>
      <c r="AG48" s="286">
        <f>'Imp-China|Chine -Exp 2'!L166</f>
        <v>0</v>
      </c>
    </row>
    <row r="49" spans="2:33" hidden="1" x14ac:dyDescent="0.25">
      <c r="B49" s="278">
        <f t="shared" si="16"/>
        <v>0</v>
      </c>
      <c r="C49" s="278">
        <f t="shared" si="16"/>
        <v>0</v>
      </c>
      <c r="D49" s="287" t="s">
        <v>599</v>
      </c>
      <c r="E49" s="279">
        <f t="shared" si="17"/>
        <v>0</v>
      </c>
      <c r="F49" s="284"/>
      <c r="G49" s="284"/>
      <c r="H49" s="284"/>
      <c r="I49" s="287" t="s">
        <v>623</v>
      </c>
      <c r="J49" s="287" t="s">
        <v>608</v>
      </c>
      <c r="K49" s="287" t="s">
        <v>613</v>
      </c>
      <c r="L49" s="287" t="s">
        <v>571</v>
      </c>
      <c r="M49" s="287" t="s">
        <v>574</v>
      </c>
      <c r="N49" s="287" t="s">
        <v>614</v>
      </c>
      <c r="O49" s="287" t="s">
        <v>650</v>
      </c>
      <c r="P49" s="287" t="s">
        <v>621</v>
      </c>
      <c r="Q49" s="288" t="s">
        <v>602</v>
      </c>
      <c r="R49" s="289">
        <f>'Imp-China|Chine -Exp 2'!E170</f>
        <v>0</v>
      </c>
      <c r="S49" s="289">
        <f>'Imp-China|Chine -Exp 2'!F170</f>
        <v>0</v>
      </c>
      <c r="T49" s="289">
        <f>'Imp-China|Chine -Exp 2'!G170</f>
        <v>0</v>
      </c>
      <c r="U49" s="289">
        <f>'Imp-China|Chine -Exp 2'!H170</f>
        <v>0</v>
      </c>
      <c r="V49" s="289">
        <f>'Imp-China|Chine -Exp 2'!I170</f>
        <v>0</v>
      </c>
      <c r="W49" s="289">
        <f>'Imp-China|Chine -Exp 2'!J170</f>
        <v>0</v>
      </c>
      <c r="X49" s="289">
        <f>'Imp-China|Chine -Exp 2'!K170</f>
        <v>0</v>
      </c>
      <c r="Y49" s="289">
        <f>'Imp-China|Chine -Exp 2'!L170</f>
        <v>0</v>
      </c>
      <c r="Z49" s="289">
        <f>'Imp-China|Chine -Exp 2'!E171</f>
        <v>0</v>
      </c>
      <c r="AA49" s="289">
        <f>'Imp-China|Chine -Exp 2'!F171</f>
        <v>0</v>
      </c>
      <c r="AB49" s="289">
        <f>'Imp-China|Chine -Exp 2'!G171</f>
        <v>0</v>
      </c>
      <c r="AC49" s="289">
        <f>'Imp-China|Chine -Exp 2'!H171</f>
        <v>0</v>
      </c>
      <c r="AD49" s="289">
        <f>'Imp-China|Chine -Exp 2'!I171</f>
        <v>0</v>
      </c>
      <c r="AE49" s="289">
        <f>'Imp-China|Chine -Exp 2'!J171</f>
        <v>0</v>
      </c>
      <c r="AF49" s="289">
        <f>'Imp-China|Chine -Exp 2'!K171</f>
        <v>0</v>
      </c>
      <c r="AG49" s="289">
        <f>'Imp-China|Chine -Exp 2'!L171</f>
        <v>0</v>
      </c>
    </row>
    <row r="50" spans="2:33" hidden="1" x14ac:dyDescent="0.25">
      <c r="B50" s="278">
        <f t="shared" si="16"/>
        <v>0</v>
      </c>
      <c r="C50" s="278">
        <f t="shared" si="16"/>
        <v>0</v>
      </c>
      <c r="D50" s="283" t="s">
        <v>599</v>
      </c>
      <c r="E50" s="279">
        <f t="shared" si="17"/>
        <v>0</v>
      </c>
      <c r="F50" s="284"/>
      <c r="G50" s="284"/>
      <c r="H50" s="284"/>
      <c r="I50" s="283" t="s">
        <v>623</v>
      </c>
      <c r="J50" s="283" t="s">
        <v>608</v>
      </c>
      <c r="K50" s="283" t="s">
        <v>613</v>
      </c>
      <c r="L50" s="283" t="s">
        <v>571</v>
      </c>
      <c r="M50" s="283" t="s">
        <v>574</v>
      </c>
      <c r="N50" s="283" t="s">
        <v>614</v>
      </c>
      <c r="O50" s="283" t="s">
        <v>651</v>
      </c>
      <c r="P50" s="283" t="s">
        <v>622</v>
      </c>
      <c r="Q50" s="285" t="s">
        <v>602</v>
      </c>
      <c r="R50" s="286">
        <f>'Imp-China|Chine -Exp 2'!E175</f>
        <v>0</v>
      </c>
      <c r="S50" s="286">
        <f>'Imp-China|Chine -Exp 2'!F175</f>
        <v>0</v>
      </c>
      <c r="T50" s="286">
        <f>'Imp-China|Chine -Exp 2'!G175</f>
        <v>0</v>
      </c>
      <c r="U50" s="286">
        <f>'Imp-China|Chine -Exp 2'!H175</f>
        <v>0</v>
      </c>
      <c r="V50" s="286">
        <f>'Imp-China|Chine -Exp 2'!I175</f>
        <v>0</v>
      </c>
      <c r="W50" s="286">
        <f>'Imp-China|Chine -Exp 2'!J175</f>
        <v>0</v>
      </c>
      <c r="X50" s="286">
        <f>'Imp-China|Chine -Exp 2'!K175</f>
        <v>0</v>
      </c>
      <c r="Y50" s="286">
        <f>'Imp-China|Chine -Exp 2'!L175</f>
        <v>0</v>
      </c>
      <c r="Z50" s="286">
        <f>'Imp-China|Chine -Exp 2'!E176</f>
        <v>0</v>
      </c>
      <c r="AA50" s="286">
        <f>'Imp-China|Chine -Exp 2'!F176</f>
        <v>0</v>
      </c>
      <c r="AB50" s="286">
        <f>'Imp-China|Chine -Exp 2'!G176</f>
        <v>0</v>
      </c>
      <c r="AC50" s="286">
        <f>'Imp-China|Chine -Exp 2'!H176</f>
        <v>0</v>
      </c>
      <c r="AD50" s="286">
        <f>'Imp-China|Chine -Exp 2'!I176</f>
        <v>0</v>
      </c>
      <c r="AE50" s="286">
        <f>'Imp-China|Chine -Exp 2'!J176</f>
        <v>0</v>
      </c>
      <c r="AF50" s="286">
        <f>'Imp-China|Chine -Exp 2'!K176</f>
        <v>0</v>
      </c>
      <c r="AG50" s="286">
        <f>'Imp-China|Chine -Exp 2'!L176</f>
        <v>0</v>
      </c>
    </row>
    <row r="51" spans="2:33" hidden="1" x14ac:dyDescent="0.25">
      <c r="B51" s="278">
        <f t="shared" si="16"/>
        <v>0</v>
      </c>
      <c r="C51" s="278">
        <f t="shared" si="16"/>
        <v>0</v>
      </c>
      <c r="D51" s="287" t="s">
        <v>599</v>
      </c>
      <c r="E51" s="279">
        <f t="shared" si="17"/>
        <v>0</v>
      </c>
      <c r="F51" s="284"/>
      <c r="G51" s="284"/>
      <c r="H51" s="284"/>
      <c r="I51" s="287" t="s">
        <v>623</v>
      </c>
      <c r="J51" s="287" t="s">
        <v>608</v>
      </c>
      <c r="K51" s="287" t="s">
        <v>613</v>
      </c>
      <c r="L51" s="287" t="s">
        <v>571</v>
      </c>
      <c r="M51" s="287" t="s">
        <v>574</v>
      </c>
      <c r="N51" s="287" t="s">
        <v>614</v>
      </c>
      <c r="O51" s="287" t="s">
        <v>646</v>
      </c>
      <c r="P51" s="287" t="s">
        <v>617</v>
      </c>
      <c r="Q51" s="288" t="s">
        <v>603</v>
      </c>
      <c r="R51" s="289">
        <f>'Imp-China|Chine -Exp 2'!E206</f>
        <v>0</v>
      </c>
      <c r="S51" s="289">
        <f>'Imp-China|Chine -Exp 2'!F206</f>
        <v>0</v>
      </c>
      <c r="T51" s="289">
        <f>'Imp-China|Chine -Exp 2'!G206</f>
        <v>0</v>
      </c>
      <c r="U51" s="289">
        <f>'Imp-China|Chine -Exp 2'!H206</f>
        <v>0</v>
      </c>
      <c r="V51" s="289">
        <f>'Imp-China|Chine -Exp 2'!I206</f>
        <v>0</v>
      </c>
      <c r="W51" s="289">
        <f>'Imp-China|Chine -Exp 2'!J206</f>
        <v>0</v>
      </c>
      <c r="X51" s="289">
        <f>'Imp-China|Chine -Exp 2'!K206</f>
        <v>0</v>
      </c>
      <c r="Y51" s="289">
        <f>'Imp-China|Chine -Exp 2'!L206</f>
        <v>0</v>
      </c>
      <c r="Z51" s="289">
        <f>'Imp-China|Chine -Exp 2'!E207</f>
        <v>0</v>
      </c>
      <c r="AA51" s="289">
        <f>'Imp-China|Chine -Exp 2'!F207</f>
        <v>0</v>
      </c>
      <c r="AB51" s="289">
        <f>'Imp-China|Chine -Exp 2'!G207</f>
        <v>0</v>
      </c>
      <c r="AC51" s="289">
        <f>'Imp-China|Chine -Exp 2'!H207</f>
        <v>0</v>
      </c>
      <c r="AD51" s="289">
        <f>'Imp-China|Chine -Exp 2'!I207</f>
        <v>0</v>
      </c>
      <c r="AE51" s="289">
        <f>'Imp-China|Chine -Exp 2'!J207</f>
        <v>0</v>
      </c>
      <c r="AF51" s="289">
        <f>'Imp-China|Chine -Exp 2'!K207</f>
        <v>0</v>
      </c>
      <c r="AG51" s="289">
        <f>'Imp-China|Chine -Exp 2'!L207</f>
        <v>0</v>
      </c>
    </row>
    <row r="52" spans="2:33" hidden="1" x14ac:dyDescent="0.25">
      <c r="B52" s="278">
        <f t="shared" si="16"/>
        <v>0</v>
      </c>
      <c r="C52" s="278">
        <f t="shared" si="16"/>
        <v>0</v>
      </c>
      <c r="D52" s="283" t="s">
        <v>599</v>
      </c>
      <c r="E52" s="279">
        <f t="shared" si="17"/>
        <v>0</v>
      </c>
      <c r="F52" s="284"/>
      <c r="G52" s="284"/>
      <c r="H52" s="284"/>
      <c r="I52" s="283" t="s">
        <v>623</v>
      </c>
      <c r="J52" s="283" t="s">
        <v>608</v>
      </c>
      <c r="K52" s="283" t="s">
        <v>613</v>
      </c>
      <c r="L52" s="283" t="s">
        <v>571</v>
      </c>
      <c r="M52" s="283" t="s">
        <v>574</v>
      </c>
      <c r="N52" s="283" t="s">
        <v>614</v>
      </c>
      <c r="O52" s="283" t="s">
        <v>647</v>
      </c>
      <c r="P52" s="283" t="s">
        <v>618</v>
      </c>
      <c r="Q52" s="285" t="s">
        <v>603</v>
      </c>
      <c r="R52" s="286">
        <f>'Imp-China|Chine -Exp 2'!E211</f>
        <v>0</v>
      </c>
      <c r="S52" s="286">
        <f>'Imp-China|Chine -Exp 2'!F211</f>
        <v>0</v>
      </c>
      <c r="T52" s="286">
        <f>'Imp-China|Chine -Exp 2'!G211</f>
        <v>0</v>
      </c>
      <c r="U52" s="286">
        <f>'Imp-China|Chine -Exp 2'!H211</f>
        <v>0</v>
      </c>
      <c r="V52" s="286">
        <f>'Imp-China|Chine -Exp 2'!I211</f>
        <v>0</v>
      </c>
      <c r="W52" s="286">
        <f>'Imp-China|Chine -Exp 2'!J211</f>
        <v>0</v>
      </c>
      <c r="X52" s="286">
        <f>'Imp-China|Chine -Exp 2'!K211</f>
        <v>0</v>
      </c>
      <c r="Y52" s="286">
        <f>'Imp-China|Chine -Exp 2'!L211</f>
        <v>0</v>
      </c>
      <c r="Z52" s="286">
        <f>'Imp-China|Chine -Exp 2'!E212</f>
        <v>0</v>
      </c>
      <c r="AA52" s="286">
        <f>'Imp-China|Chine -Exp 2'!F212</f>
        <v>0</v>
      </c>
      <c r="AB52" s="286">
        <f>'Imp-China|Chine -Exp 2'!G212</f>
        <v>0</v>
      </c>
      <c r="AC52" s="286">
        <f>'Imp-China|Chine -Exp 2'!H212</f>
        <v>0</v>
      </c>
      <c r="AD52" s="286">
        <f>'Imp-China|Chine -Exp 2'!I212</f>
        <v>0</v>
      </c>
      <c r="AE52" s="286">
        <f>'Imp-China|Chine -Exp 2'!J212</f>
        <v>0</v>
      </c>
      <c r="AF52" s="286">
        <f>'Imp-China|Chine -Exp 2'!K212</f>
        <v>0</v>
      </c>
      <c r="AG52" s="286">
        <f>'Imp-China|Chine -Exp 2'!L212</f>
        <v>0</v>
      </c>
    </row>
    <row r="53" spans="2:33" hidden="1" x14ac:dyDescent="0.25">
      <c r="B53" s="278">
        <f t="shared" si="16"/>
        <v>0</v>
      </c>
      <c r="C53" s="278">
        <f t="shared" si="16"/>
        <v>0</v>
      </c>
      <c r="D53" s="287" t="s">
        <v>599</v>
      </c>
      <c r="E53" s="279">
        <f t="shared" si="17"/>
        <v>0</v>
      </c>
      <c r="F53" s="284"/>
      <c r="G53" s="284"/>
      <c r="H53" s="284"/>
      <c r="I53" s="287" t="s">
        <v>623</v>
      </c>
      <c r="J53" s="287" t="s">
        <v>608</v>
      </c>
      <c r="K53" s="287" t="s">
        <v>613</v>
      </c>
      <c r="L53" s="287" t="s">
        <v>571</v>
      </c>
      <c r="M53" s="287" t="s">
        <v>574</v>
      </c>
      <c r="N53" s="287" t="s">
        <v>614</v>
      </c>
      <c r="O53" s="287" t="s">
        <v>648</v>
      </c>
      <c r="P53" s="287" t="s">
        <v>619</v>
      </c>
      <c r="Q53" s="288" t="s">
        <v>603</v>
      </c>
      <c r="R53" s="289">
        <f>'Imp-China|Chine -Exp 2'!E216</f>
        <v>0</v>
      </c>
      <c r="S53" s="289">
        <f>'Imp-China|Chine -Exp 2'!F216</f>
        <v>0</v>
      </c>
      <c r="T53" s="289">
        <f>'Imp-China|Chine -Exp 2'!G216</f>
        <v>0</v>
      </c>
      <c r="U53" s="289">
        <f>'Imp-China|Chine -Exp 2'!H216</f>
        <v>0</v>
      </c>
      <c r="V53" s="289">
        <f>'Imp-China|Chine -Exp 2'!I216</f>
        <v>0</v>
      </c>
      <c r="W53" s="289">
        <f>'Imp-China|Chine -Exp 2'!J216</f>
        <v>0</v>
      </c>
      <c r="X53" s="289">
        <f>'Imp-China|Chine -Exp 2'!K216</f>
        <v>0</v>
      </c>
      <c r="Y53" s="289">
        <f>'Imp-China|Chine -Exp 2'!L216</f>
        <v>0</v>
      </c>
      <c r="Z53" s="289">
        <f>'Imp-China|Chine -Exp 2'!E217</f>
        <v>0</v>
      </c>
      <c r="AA53" s="289">
        <f>'Imp-China|Chine -Exp 2'!F217</f>
        <v>0</v>
      </c>
      <c r="AB53" s="289">
        <f>'Imp-China|Chine -Exp 2'!G217</f>
        <v>0</v>
      </c>
      <c r="AC53" s="289">
        <f>'Imp-China|Chine -Exp 2'!H217</f>
        <v>0</v>
      </c>
      <c r="AD53" s="289">
        <f>'Imp-China|Chine -Exp 2'!I217</f>
        <v>0</v>
      </c>
      <c r="AE53" s="289">
        <f>'Imp-China|Chine -Exp 2'!J217</f>
        <v>0</v>
      </c>
      <c r="AF53" s="289">
        <f>'Imp-China|Chine -Exp 2'!K217</f>
        <v>0</v>
      </c>
      <c r="AG53" s="289">
        <f>'Imp-China|Chine -Exp 2'!L217</f>
        <v>0</v>
      </c>
    </row>
    <row r="54" spans="2:33" hidden="1" x14ac:dyDescent="0.25">
      <c r="B54" s="278">
        <f t="shared" si="16"/>
        <v>0</v>
      </c>
      <c r="C54" s="278">
        <f t="shared" si="16"/>
        <v>0</v>
      </c>
      <c r="D54" s="283" t="s">
        <v>599</v>
      </c>
      <c r="E54" s="279">
        <f t="shared" si="17"/>
        <v>0</v>
      </c>
      <c r="F54" s="284"/>
      <c r="G54" s="284"/>
      <c r="H54" s="284"/>
      <c r="I54" s="283" t="s">
        <v>623</v>
      </c>
      <c r="J54" s="283" t="s">
        <v>608</v>
      </c>
      <c r="K54" s="283" t="s">
        <v>613</v>
      </c>
      <c r="L54" s="283" t="s">
        <v>571</v>
      </c>
      <c r="M54" s="283" t="s">
        <v>574</v>
      </c>
      <c r="N54" s="283" t="s">
        <v>614</v>
      </c>
      <c r="O54" s="283" t="s">
        <v>649</v>
      </c>
      <c r="P54" s="283" t="s">
        <v>620</v>
      </c>
      <c r="Q54" s="285" t="s">
        <v>603</v>
      </c>
      <c r="R54" s="286">
        <f>'Imp-China|Chine -Exp 2'!E221</f>
        <v>0</v>
      </c>
      <c r="S54" s="286">
        <f>'Imp-China|Chine -Exp 2'!F221</f>
        <v>0</v>
      </c>
      <c r="T54" s="286">
        <f>'Imp-China|Chine -Exp 2'!G221</f>
        <v>0</v>
      </c>
      <c r="U54" s="286">
        <f>'Imp-China|Chine -Exp 2'!H221</f>
        <v>0</v>
      </c>
      <c r="V54" s="286">
        <f>'Imp-China|Chine -Exp 2'!I221</f>
        <v>0</v>
      </c>
      <c r="W54" s="286">
        <f>'Imp-China|Chine -Exp 2'!J221</f>
        <v>0</v>
      </c>
      <c r="X54" s="286">
        <f>'Imp-China|Chine -Exp 2'!K221</f>
        <v>0</v>
      </c>
      <c r="Y54" s="286">
        <f>'Imp-China|Chine -Exp 2'!L221</f>
        <v>0</v>
      </c>
      <c r="Z54" s="286">
        <f>'Imp-China|Chine -Exp 2'!E222</f>
        <v>0</v>
      </c>
      <c r="AA54" s="286">
        <f>'Imp-China|Chine -Exp 2'!F222</f>
        <v>0</v>
      </c>
      <c r="AB54" s="286">
        <f>'Imp-China|Chine -Exp 2'!G222</f>
        <v>0</v>
      </c>
      <c r="AC54" s="286">
        <f>'Imp-China|Chine -Exp 2'!H222</f>
        <v>0</v>
      </c>
      <c r="AD54" s="286">
        <f>'Imp-China|Chine -Exp 2'!I222</f>
        <v>0</v>
      </c>
      <c r="AE54" s="286">
        <f>'Imp-China|Chine -Exp 2'!J222</f>
        <v>0</v>
      </c>
      <c r="AF54" s="286">
        <f>'Imp-China|Chine -Exp 2'!K222</f>
        <v>0</v>
      </c>
      <c r="AG54" s="286">
        <f>'Imp-China|Chine -Exp 2'!L222</f>
        <v>0</v>
      </c>
    </row>
    <row r="55" spans="2:33" hidden="1" x14ac:dyDescent="0.25">
      <c r="B55" s="278">
        <f t="shared" si="16"/>
        <v>0</v>
      </c>
      <c r="C55" s="278">
        <f t="shared" si="16"/>
        <v>0</v>
      </c>
      <c r="D55" s="287" t="s">
        <v>599</v>
      </c>
      <c r="E55" s="279">
        <f t="shared" si="17"/>
        <v>0</v>
      </c>
      <c r="F55" s="284"/>
      <c r="G55" s="284"/>
      <c r="H55" s="284"/>
      <c r="I55" s="287" t="s">
        <v>623</v>
      </c>
      <c r="J55" s="287" t="s">
        <v>608</v>
      </c>
      <c r="K55" s="287" t="s">
        <v>613</v>
      </c>
      <c r="L55" s="287" t="s">
        <v>571</v>
      </c>
      <c r="M55" s="287" t="s">
        <v>574</v>
      </c>
      <c r="N55" s="287" t="s">
        <v>614</v>
      </c>
      <c r="O55" s="287" t="s">
        <v>650</v>
      </c>
      <c r="P55" s="287" t="s">
        <v>621</v>
      </c>
      <c r="Q55" s="288" t="s">
        <v>603</v>
      </c>
      <c r="R55" s="289">
        <f>'Imp-China|Chine -Exp 2'!E226</f>
        <v>0</v>
      </c>
      <c r="S55" s="289">
        <f>'Imp-China|Chine -Exp 2'!F226</f>
        <v>0</v>
      </c>
      <c r="T55" s="289">
        <f>'Imp-China|Chine -Exp 2'!G226</f>
        <v>0</v>
      </c>
      <c r="U55" s="289">
        <f>'Imp-China|Chine -Exp 2'!H226</f>
        <v>0</v>
      </c>
      <c r="V55" s="289">
        <f>'Imp-China|Chine -Exp 2'!I226</f>
        <v>0</v>
      </c>
      <c r="W55" s="289">
        <f>'Imp-China|Chine -Exp 2'!J226</f>
        <v>0</v>
      </c>
      <c r="X55" s="289">
        <f>'Imp-China|Chine -Exp 2'!K226</f>
        <v>0</v>
      </c>
      <c r="Y55" s="289">
        <f>'Imp-China|Chine -Exp 2'!L226</f>
        <v>0</v>
      </c>
      <c r="Z55" s="289">
        <f>'Imp-China|Chine -Exp 2'!E227</f>
        <v>0</v>
      </c>
      <c r="AA55" s="289">
        <f>'Imp-China|Chine -Exp 2'!F227</f>
        <v>0</v>
      </c>
      <c r="AB55" s="289">
        <f>'Imp-China|Chine -Exp 2'!G227</f>
        <v>0</v>
      </c>
      <c r="AC55" s="289">
        <f>'Imp-China|Chine -Exp 2'!H227</f>
        <v>0</v>
      </c>
      <c r="AD55" s="289">
        <f>'Imp-China|Chine -Exp 2'!I227</f>
        <v>0</v>
      </c>
      <c r="AE55" s="289">
        <f>'Imp-China|Chine -Exp 2'!J227</f>
        <v>0</v>
      </c>
      <c r="AF55" s="289">
        <f>'Imp-China|Chine -Exp 2'!K227</f>
        <v>0</v>
      </c>
      <c r="AG55" s="289">
        <f>'Imp-China|Chine -Exp 2'!L227</f>
        <v>0</v>
      </c>
    </row>
    <row r="56" spans="2:33" hidden="1" x14ac:dyDescent="0.25">
      <c r="B56" s="278">
        <f t="shared" si="16"/>
        <v>0</v>
      </c>
      <c r="C56" s="278">
        <f t="shared" si="16"/>
        <v>0</v>
      </c>
      <c r="D56" s="283" t="s">
        <v>599</v>
      </c>
      <c r="E56" s="279">
        <f t="shared" si="17"/>
        <v>0</v>
      </c>
      <c r="F56" s="284"/>
      <c r="G56" s="284"/>
      <c r="H56" s="284"/>
      <c r="I56" s="283" t="s">
        <v>623</v>
      </c>
      <c r="J56" s="283" t="s">
        <v>608</v>
      </c>
      <c r="K56" s="283" t="s">
        <v>613</v>
      </c>
      <c r="L56" s="283" t="s">
        <v>571</v>
      </c>
      <c r="M56" s="283" t="s">
        <v>574</v>
      </c>
      <c r="N56" s="283" t="s">
        <v>614</v>
      </c>
      <c r="O56" s="283" t="s">
        <v>651</v>
      </c>
      <c r="P56" s="283" t="s">
        <v>622</v>
      </c>
      <c r="Q56" s="285" t="s">
        <v>603</v>
      </c>
      <c r="R56" s="286">
        <f>'Imp-China|Chine -Exp 2'!E231</f>
        <v>0</v>
      </c>
      <c r="S56" s="286">
        <f>'Imp-China|Chine -Exp 2'!F231</f>
        <v>0</v>
      </c>
      <c r="T56" s="286">
        <f>'Imp-China|Chine -Exp 2'!G231</f>
        <v>0</v>
      </c>
      <c r="U56" s="286">
        <f>'Imp-China|Chine -Exp 2'!H231</f>
        <v>0</v>
      </c>
      <c r="V56" s="286">
        <f>'Imp-China|Chine -Exp 2'!I231</f>
        <v>0</v>
      </c>
      <c r="W56" s="286">
        <f>'Imp-China|Chine -Exp 2'!J231</f>
        <v>0</v>
      </c>
      <c r="X56" s="286">
        <f>'Imp-China|Chine -Exp 2'!K231</f>
        <v>0</v>
      </c>
      <c r="Y56" s="286">
        <f>'Imp-China|Chine -Exp 2'!L231</f>
        <v>0</v>
      </c>
      <c r="Z56" s="286">
        <f>'Imp-China|Chine -Exp 2'!E232</f>
        <v>0</v>
      </c>
      <c r="AA56" s="286">
        <f>'Imp-China|Chine -Exp 2'!F232</f>
        <v>0</v>
      </c>
      <c r="AB56" s="286">
        <f>'Imp-China|Chine -Exp 2'!G232</f>
        <v>0</v>
      </c>
      <c r="AC56" s="286">
        <f>'Imp-China|Chine -Exp 2'!H232</f>
        <v>0</v>
      </c>
      <c r="AD56" s="286">
        <f>'Imp-China|Chine -Exp 2'!I232</f>
        <v>0</v>
      </c>
      <c r="AE56" s="286">
        <f>'Imp-China|Chine -Exp 2'!J232</f>
        <v>0</v>
      </c>
      <c r="AF56" s="286">
        <f>'Imp-China|Chine -Exp 2'!K232</f>
        <v>0</v>
      </c>
      <c r="AG56" s="286">
        <f>'Imp-China|Chine -Exp 2'!L232</f>
        <v>0</v>
      </c>
    </row>
    <row r="57" spans="2:33" hidden="1" x14ac:dyDescent="0.25">
      <c r="B57" s="278">
        <f t="shared" si="16"/>
        <v>0</v>
      </c>
      <c r="C57" s="278">
        <f t="shared" si="16"/>
        <v>0</v>
      </c>
      <c r="D57" s="287" t="s">
        <v>599</v>
      </c>
      <c r="E57" s="279">
        <f t="shared" si="17"/>
        <v>0</v>
      </c>
      <c r="F57" s="284"/>
      <c r="G57" s="284"/>
      <c r="H57" s="284"/>
      <c r="I57" s="287" t="s">
        <v>624</v>
      </c>
      <c r="J57" s="287" t="s">
        <v>608</v>
      </c>
      <c r="K57" s="287" t="s">
        <v>613</v>
      </c>
      <c r="L57" s="287" t="s">
        <v>571</v>
      </c>
      <c r="M57" s="287" t="s">
        <v>574</v>
      </c>
      <c r="N57" s="287" t="s">
        <v>614</v>
      </c>
      <c r="O57" s="287" t="s">
        <v>646</v>
      </c>
      <c r="P57" s="287" t="s">
        <v>617</v>
      </c>
      <c r="Q57" s="288" t="s">
        <v>602</v>
      </c>
      <c r="R57" s="289">
        <f>'Imp-China|Chine -Exp 3'!E150</f>
        <v>0</v>
      </c>
      <c r="S57" s="289">
        <f>'Imp-China|Chine -Exp 3'!F150</f>
        <v>0</v>
      </c>
      <c r="T57" s="289">
        <f>'Imp-China|Chine -Exp 3'!G150</f>
        <v>0</v>
      </c>
      <c r="U57" s="289">
        <f>'Imp-China|Chine -Exp 3'!H150</f>
        <v>0</v>
      </c>
      <c r="V57" s="289">
        <f>'Imp-China|Chine -Exp 3'!I150</f>
        <v>0</v>
      </c>
      <c r="W57" s="289">
        <f>'Imp-China|Chine -Exp 3'!J150</f>
        <v>0</v>
      </c>
      <c r="X57" s="289">
        <f>'Imp-China|Chine -Exp 3'!K150</f>
        <v>0</v>
      </c>
      <c r="Y57" s="289">
        <f>'Imp-China|Chine -Exp 3'!L150</f>
        <v>0</v>
      </c>
      <c r="Z57" s="289">
        <f>'Imp-China|Chine -Exp 3'!E151</f>
        <v>0</v>
      </c>
      <c r="AA57" s="289">
        <f>'Imp-China|Chine -Exp 3'!F151</f>
        <v>0</v>
      </c>
      <c r="AB57" s="289">
        <f>'Imp-China|Chine -Exp 3'!G151</f>
        <v>0</v>
      </c>
      <c r="AC57" s="289">
        <f>'Imp-China|Chine -Exp 3'!H151</f>
        <v>0</v>
      </c>
      <c r="AD57" s="289">
        <f>'Imp-China|Chine -Exp 3'!I151</f>
        <v>0</v>
      </c>
      <c r="AE57" s="289">
        <f>'Imp-China|Chine -Exp 3'!J151</f>
        <v>0</v>
      </c>
      <c r="AF57" s="289">
        <f>'Imp-China|Chine -Exp 3'!K151</f>
        <v>0</v>
      </c>
      <c r="AG57" s="289">
        <f>'Imp-China|Chine -Exp 3'!L151</f>
        <v>0</v>
      </c>
    </row>
    <row r="58" spans="2:33" hidden="1" x14ac:dyDescent="0.25">
      <c r="B58" s="278">
        <f t="shared" si="16"/>
        <v>0</v>
      </c>
      <c r="C58" s="278">
        <f t="shared" si="16"/>
        <v>0</v>
      </c>
      <c r="D58" s="283" t="s">
        <v>599</v>
      </c>
      <c r="E58" s="279">
        <f t="shared" si="17"/>
        <v>0</v>
      </c>
      <c r="F58" s="284"/>
      <c r="G58" s="284"/>
      <c r="H58" s="284"/>
      <c r="I58" s="283" t="s">
        <v>624</v>
      </c>
      <c r="J58" s="283" t="s">
        <v>608</v>
      </c>
      <c r="K58" s="283" t="s">
        <v>613</v>
      </c>
      <c r="L58" s="283" t="s">
        <v>571</v>
      </c>
      <c r="M58" s="283" t="s">
        <v>574</v>
      </c>
      <c r="N58" s="283" t="s">
        <v>614</v>
      </c>
      <c r="O58" s="283" t="s">
        <v>647</v>
      </c>
      <c r="P58" s="283" t="s">
        <v>618</v>
      </c>
      <c r="Q58" s="285" t="s">
        <v>602</v>
      </c>
      <c r="R58" s="286">
        <f>'Imp-China|Chine -Exp 3'!E155</f>
        <v>0</v>
      </c>
      <c r="S58" s="286">
        <f>'Imp-China|Chine -Exp 3'!F155</f>
        <v>0</v>
      </c>
      <c r="T58" s="286">
        <f>'Imp-China|Chine -Exp 3'!G155</f>
        <v>0</v>
      </c>
      <c r="U58" s="286">
        <f>'Imp-China|Chine -Exp 3'!H155</f>
        <v>0</v>
      </c>
      <c r="V58" s="286">
        <f>'Imp-China|Chine -Exp 3'!I155</f>
        <v>0</v>
      </c>
      <c r="W58" s="286">
        <f>'Imp-China|Chine -Exp 3'!J155</f>
        <v>0</v>
      </c>
      <c r="X58" s="286">
        <f>'Imp-China|Chine -Exp 3'!K155</f>
        <v>0</v>
      </c>
      <c r="Y58" s="286">
        <f>'Imp-China|Chine -Exp 3'!L155</f>
        <v>0</v>
      </c>
      <c r="Z58" s="286">
        <f>'Imp-China|Chine -Exp 3'!E156</f>
        <v>0</v>
      </c>
      <c r="AA58" s="286">
        <f>'Imp-China|Chine -Exp 3'!F156</f>
        <v>0</v>
      </c>
      <c r="AB58" s="286">
        <f>'Imp-China|Chine -Exp 3'!G156</f>
        <v>0</v>
      </c>
      <c r="AC58" s="286">
        <f>'Imp-China|Chine -Exp 3'!H156</f>
        <v>0</v>
      </c>
      <c r="AD58" s="286">
        <f>'Imp-China|Chine -Exp 3'!I156</f>
        <v>0</v>
      </c>
      <c r="AE58" s="286">
        <f>'Imp-China|Chine -Exp 3'!J156</f>
        <v>0</v>
      </c>
      <c r="AF58" s="286">
        <f>'Imp-China|Chine -Exp 3'!K156</f>
        <v>0</v>
      </c>
      <c r="AG58" s="286">
        <f>'Imp-China|Chine -Exp 3'!L156</f>
        <v>0</v>
      </c>
    </row>
    <row r="59" spans="2:33" hidden="1" x14ac:dyDescent="0.25">
      <c r="B59" s="278">
        <f t="shared" si="16"/>
        <v>0</v>
      </c>
      <c r="C59" s="278">
        <f t="shared" si="16"/>
        <v>0</v>
      </c>
      <c r="D59" s="287" t="s">
        <v>599</v>
      </c>
      <c r="E59" s="279">
        <f t="shared" si="17"/>
        <v>0</v>
      </c>
      <c r="F59" s="284"/>
      <c r="G59" s="284"/>
      <c r="H59" s="284"/>
      <c r="I59" s="287" t="s">
        <v>624</v>
      </c>
      <c r="J59" s="287" t="s">
        <v>608</v>
      </c>
      <c r="K59" s="287" t="s">
        <v>613</v>
      </c>
      <c r="L59" s="287" t="s">
        <v>571</v>
      </c>
      <c r="M59" s="287" t="s">
        <v>574</v>
      </c>
      <c r="N59" s="287" t="s">
        <v>614</v>
      </c>
      <c r="O59" s="287" t="s">
        <v>648</v>
      </c>
      <c r="P59" s="287" t="s">
        <v>619</v>
      </c>
      <c r="Q59" s="288" t="s">
        <v>602</v>
      </c>
      <c r="R59" s="289">
        <f>'Imp-China|Chine -Exp 3'!E160</f>
        <v>0</v>
      </c>
      <c r="S59" s="289">
        <f>'Imp-China|Chine -Exp 3'!F160</f>
        <v>0</v>
      </c>
      <c r="T59" s="289">
        <f>'Imp-China|Chine -Exp 3'!G160</f>
        <v>0</v>
      </c>
      <c r="U59" s="289">
        <f>'Imp-China|Chine -Exp 3'!H160</f>
        <v>0</v>
      </c>
      <c r="V59" s="289">
        <f>'Imp-China|Chine -Exp 3'!I160</f>
        <v>0</v>
      </c>
      <c r="W59" s="289">
        <f>'Imp-China|Chine -Exp 3'!J160</f>
        <v>0</v>
      </c>
      <c r="X59" s="289">
        <f>'Imp-China|Chine -Exp 3'!K160</f>
        <v>0</v>
      </c>
      <c r="Y59" s="289">
        <f>'Imp-China|Chine -Exp 3'!L160</f>
        <v>0</v>
      </c>
      <c r="Z59" s="289">
        <f>'Imp-China|Chine -Exp 3'!E161</f>
        <v>0</v>
      </c>
      <c r="AA59" s="289">
        <f>'Imp-China|Chine -Exp 3'!F161</f>
        <v>0</v>
      </c>
      <c r="AB59" s="289">
        <f>'Imp-China|Chine -Exp 3'!G161</f>
        <v>0</v>
      </c>
      <c r="AC59" s="289">
        <f>'Imp-China|Chine -Exp 3'!H161</f>
        <v>0</v>
      </c>
      <c r="AD59" s="289">
        <f>'Imp-China|Chine -Exp 3'!I161</f>
        <v>0</v>
      </c>
      <c r="AE59" s="289">
        <f>'Imp-China|Chine -Exp 3'!J161</f>
        <v>0</v>
      </c>
      <c r="AF59" s="289">
        <f>'Imp-China|Chine -Exp 3'!K161</f>
        <v>0</v>
      </c>
      <c r="AG59" s="289">
        <f>'Imp-China|Chine -Exp 3'!L161</f>
        <v>0</v>
      </c>
    </row>
    <row r="60" spans="2:33" hidden="1" x14ac:dyDescent="0.25">
      <c r="B60" s="278">
        <f t="shared" si="16"/>
        <v>0</v>
      </c>
      <c r="C60" s="278">
        <f t="shared" si="16"/>
        <v>0</v>
      </c>
      <c r="D60" s="283" t="s">
        <v>599</v>
      </c>
      <c r="E60" s="279">
        <f t="shared" si="17"/>
        <v>0</v>
      </c>
      <c r="F60" s="284"/>
      <c r="G60" s="284"/>
      <c r="H60" s="284"/>
      <c r="I60" s="283" t="s">
        <v>624</v>
      </c>
      <c r="J60" s="283" t="s">
        <v>608</v>
      </c>
      <c r="K60" s="283" t="s">
        <v>613</v>
      </c>
      <c r="L60" s="283" t="s">
        <v>571</v>
      </c>
      <c r="M60" s="283" t="s">
        <v>574</v>
      </c>
      <c r="N60" s="283" t="s">
        <v>614</v>
      </c>
      <c r="O60" s="283" t="s">
        <v>649</v>
      </c>
      <c r="P60" s="283" t="s">
        <v>620</v>
      </c>
      <c r="Q60" s="285" t="s">
        <v>602</v>
      </c>
      <c r="R60" s="286">
        <f>'Imp-China|Chine -Exp 3'!E165</f>
        <v>0</v>
      </c>
      <c r="S60" s="286">
        <f>'Imp-China|Chine -Exp 3'!F165</f>
        <v>0</v>
      </c>
      <c r="T60" s="286">
        <f>'Imp-China|Chine -Exp 3'!G165</f>
        <v>0</v>
      </c>
      <c r="U60" s="286">
        <f>'Imp-China|Chine -Exp 3'!H165</f>
        <v>0</v>
      </c>
      <c r="V60" s="286">
        <f>'Imp-China|Chine -Exp 3'!I165</f>
        <v>0</v>
      </c>
      <c r="W60" s="286">
        <f>'Imp-China|Chine -Exp 3'!J165</f>
        <v>0</v>
      </c>
      <c r="X60" s="286">
        <f>'Imp-China|Chine -Exp 3'!K165</f>
        <v>0</v>
      </c>
      <c r="Y60" s="286">
        <f>'Imp-China|Chine -Exp 3'!L165</f>
        <v>0</v>
      </c>
      <c r="Z60" s="286">
        <f>'Imp-China|Chine -Exp 3'!E166</f>
        <v>0</v>
      </c>
      <c r="AA60" s="286">
        <f>'Imp-China|Chine -Exp 3'!F166</f>
        <v>0</v>
      </c>
      <c r="AB60" s="286">
        <f>'Imp-China|Chine -Exp 3'!G166</f>
        <v>0</v>
      </c>
      <c r="AC60" s="286">
        <f>'Imp-China|Chine -Exp 3'!H166</f>
        <v>0</v>
      </c>
      <c r="AD60" s="286">
        <f>'Imp-China|Chine -Exp 3'!I166</f>
        <v>0</v>
      </c>
      <c r="AE60" s="286">
        <f>'Imp-China|Chine -Exp 3'!J166</f>
        <v>0</v>
      </c>
      <c r="AF60" s="286">
        <f>'Imp-China|Chine -Exp 3'!K166</f>
        <v>0</v>
      </c>
      <c r="AG60" s="286">
        <f>'Imp-China|Chine -Exp 3'!L166</f>
        <v>0</v>
      </c>
    </row>
    <row r="61" spans="2:33" hidden="1" x14ac:dyDescent="0.25">
      <c r="B61" s="278">
        <f t="shared" si="16"/>
        <v>0</v>
      </c>
      <c r="C61" s="278">
        <f t="shared" si="16"/>
        <v>0</v>
      </c>
      <c r="D61" s="287" t="s">
        <v>599</v>
      </c>
      <c r="E61" s="279">
        <f t="shared" si="17"/>
        <v>0</v>
      </c>
      <c r="F61" s="284"/>
      <c r="G61" s="284"/>
      <c r="H61" s="284"/>
      <c r="I61" s="287" t="s">
        <v>624</v>
      </c>
      <c r="J61" s="287" t="s">
        <v>608</v>
      </c>
      <c r="K61" s="287" t="s">
        <v>613</v>
      </c>
      <c r="L61" s="287" t="s">
        <v>571</v>
      </c>
      <c r="M61" s="287" t="s">
        <v>574</v>
      </c>
      <c r="N61" s="287" t="s">
        <v>614</v>
      </c>
      <c r="O61" s="287" t="s">
        <v>650</v>
      </c>
      <c r="P61" s="287" t="s">
        <v>621</v>
      </c>
      <c r="Q61" s="288" t="s">
        <v>602</v>
      </c>
      <c r="R61" s="289">
        <f>'Imp-China|Chine -Exp 3'!E170</f>
        <v>0</v>
      </c>
      <c r="S61" s="289">
        <f>'Imp-China|Chine -Exp 3'!F170</f>
        <v>0</v>
      </c>
      <c r="T61" s="289">
        <f>'Imp-China|Chine -Exp 3'!G170</f>
        <v>0</v>
      </c>
      <c r="U61" s="289">
        <f>'Imp-China|Chine -Exp 3'!H170</f>
        <v>0</v>
      </c>
      <c r="V61" s="289">
        <f>'Imp-China|Chine -Exp 3'!I170</f>
        <v>0</v>
      </c>
      <c r="W61" s="289">
        <f>'Imp-China|Chine -Exp 3'!J170</f>
        <v>0</v>
      </c>
      <c r="X61" s="289">
        <f>'Imp-China|Chine -Exp 3'!K170</f>
        <v>0</v>
      </c>
      <c r="Y61" s="289">
        <f>'Imp-China|Chine -Exp 3'!L170</f>
        <v>0</v>
      </c>
      <c r="Z61" s="289">
        <f>'Imp-China|Chine -Exp 3'!E171</f>
        <v>0</v>
      </c>
      <c r="AA61" s="289">
        <f>'Imp-China|Chine -Exp 3'!F171</f>
        <v>0</v>
      </c>
      <c r="AB61" s="289">
        <f>'Imp-China|Chine -Exp 3'!G171</f>
        <v>0</v>
      </c>
      <c r="AC61" s="289">
        <f>'Imp-China|Chine -Exp 3'!H171</f>
        <v>0</v>
      </c>
      <c r="AD61" s="289">
        <f>'Imp-China|Chine -Exp 3'!I171</f>
        <v>0</v>
      </c>
      <c r="AE61" s="289">
        <f>'Imp-China|Chine -Exp 3'!J171</f>
        <v>0</v>
      </c>
      <c r="AF61" s="289">
        <f>'Imp-China|Chine -Exp 3'!K171</f>
        <v>0</v>
      </c>
      <c r="AG61" s="289">
        <f>'Imp-China|Chine -Exp 3'!L171</f>
        <v>0</v>
      </c>
    </row>
    <row r="62" spans="2:33" hidden="1" x14ac:dyDescent="0.25">
      <c r="B62" s="278">
        <f t="shared" si="16"/>
        <v>0</v>
      </c>
      <c r="C62" s="278">
        <f t="shared" si="16"/>
        <v>0</v>
      </c>
      <c r="D62" s="283" t="s">
        <v>599</v>
      </c>
      <c r="E62" s="279">
        <f t="shared" si="17"/>
        <v>0</v>
      </c>
      <c r="F62" s="284"/>
      <c r="G62" s="284"/>
      <c r="H62" s="284"/>
      <c r="I62" s="283" t="s">
        <v>624</v>
      </c>
      <c r="J62" s="283" t="s">
        <v>608</v>
      </c>
      <c r="K62" s="283" t="s">
        <v>613</v>
      </c>
      <c r="L62" s="283" t="s">
        <v>571</v>
      </c>
      <c r="M62" s="283" t="s">
        <v>574</v>
      </c>
      <c r="N62" s="283" t="s">
        <v>614</v>
      </c>
      <c r="O62" s="283" t="s">
        <v>651</v>
      </c>
      <c r="P62" s="283" t="s">
        <v>622</v>
      </c>
      <c r="Q62" s="285" t="s">
        <v>602</v>
      </c>
      <c r="R62" s="286">
        <f>'Imp-China|Chine -Exp 3'!E175</f>
        <v>0</v>
      </c>
      <c r="S62" s="286">
        <f>'Imp-China|Chine -Exp 3'!F175</f>
        <v>0</v>
      </c>
      <c r="T62" s="286">
        <f>'Imp-China|Chine -Exp 3'!G175</f>
        <v>0</v>
      </c>
      <c r="U62" s="286">
        <f>'Imp-China|Chine -Exp 3'!H175</f>
        <v>0</v>
      </c>
      <c r="V62" s="286">
        <f>'Imp-China|Chine -Exp 3'!I175</f>
        <v>0</v>
      </c>
      <c r="W62" s="286">
        <f>'Imp-China|Chine -Exp 3'!J175</f>
        <v>0</v>
      </c>
      <c r="X62" s="286">
        <f>'Imp-China|Chine -Exp 3'!K175</f>
        <v>0</v>
      </c>
      <c r="Y62" s="286">
        <f>'Imp-China|Chine -Exp 3'!L175</f>
        <v>0</v>
      </c>
      <c r="Z62" s="286">
        <f>'Imp-China|Chine -Exp 3'!E176</f>
        <v>0</v>
      </c>
      <c r="AA62" s="286">
        <f>'Imp-China|Chine -Exp 3'!F176</f>
        <v>0</v>
      </c>
      <c r="AB62" s="286">
        <f>'Imp-China|Chine -Exp 3'!G176</f>
        <v>0</v>
      </c>
      <c r="AC62" s="286">
        <f>'Imp-China|Chine -Exp 3'!H176</f>
        <v>0</v>
      </c>
      <c r="AD62" s="286">
        <f>'Imp-China|Chine -Exp 3'!I176</f>
        <v>0</v>
      </c>
      <c r="AE62" s="286">
        <f>'Imp-China|Chine -Exp 3'!J176</f>
        <v>0</v>
      </c>
      <c r="AF62" s="286">
        <f>'Imp-China|Chine -Exp 3'!K176</f>
        <v>0</v>
      </c>
      <c r="AG62" s="286">
        <f>'Imp-China|Chine -Exp 3'!L176</f>
        <v>0</v>
      </c>
    </row>
    <row r="63" spans="2:33" hidden="1" x14ac:dyDescent="0.25">
      <c r="B63" s="278">
        <f t="shared" si="16"/>
        <v>0</v>
      </c>
      <c r="C63" s="278">
        <f t="shared" si="16"/>
        <v>0</v>
      </c>
      <c r="D63" s="287" t="s">
        <v>599</v>
      </c>
      <c r="E63" s="279">
        <f t="shared" si="17"/>
        <v>0</v>
      </c>
      <c r="F63" s="284"/>
      <c r="G63" s="284"/>
      <c r="H63" s="284"/>
      <c r="I63" s="287" t="s">
        <v>624</v>
      </c>
      <c r="J63" s="287" t="s">
        <v>608</v>
      </c>
      <c r="K63" s="287" t="s">
        <v>613</v>
      </c>
      <c r="L63" s="287" t="s">
        <v>571</v>
      </c>
      <c r="M63" s="287" t="s">
        <v>574</v>
      </c>
      <c r="N63" s="287" t="s">
        <v>614</v>
      </c>
      <c r="O63" s="287" t="s">
        <v>646</v>
      </c>
      <c r="P63" s="287" t="s">
        <v>617</v>
      </c>
      <c r="Q63" s="288" t="s">
        <v>603</v>
      </c>
      <c r="R63" s="289">
        <f>'Imp-China|Chine -Exp 3'!E206</f>
        <v>0</v>
      </c>
      <c r="S63" s="289">
        <f>'Imp-China|Chine -Exp 3'!F206</f>
        <v>0</v>
      </c>
      <c r="T63" s="289">
        <f>'Imp-China|Chine -Exp 3'!G206</f>
        <v>0</v>
      </c>
      <c r="U63" s="289">
        <f>'Imp-China|Chine -Exp 3'!H206</f>
        <v>0</v>
      </c>
      <c r="V63" s="289">
        <f>'Imp-China|Chine -Exp 3'!I206</f>
        <v>0</v>
      </c>
      <c r="W63" s="289">
        <f>'Imp-China|Chine -Exp 3'!J206</f>
        <v>0</v>
      </c>
      <c r="X63" s="289">
        <f>'Imp-China|Chine -Exp 3'!K206</f>
        <v>0</v>
      </c>
      <c r="Y63" s="289">
        <f>'Imp-China|Chine -Exp 3'!L206</f>
        <v>0</v>
      </c>
      <c r="Z63" s="289">
        <f>'Imp-China|Chine -Exp 3'!E207</f>
        <v>0</v>
      </c>
      <c r="AA63" s="289">
        <f>'Imp-China|Chine -Exp 3'!F207</f>
        <v>0</v>
      </c>
      <c r="AB63" s="289">
        <f>'Imp-China|Chine -Exp 3'!G207</f>
        <v>0</v>
      </c>
      <c r="AC63" s="289">
        <f>'Imp-China|Chine -Exp 3'!H207</f>
        <v>0</v>
      </c>
      <c r="AD63" s="289">
        <f>'Imp-China|Chine -Exp 3'!I207</f>
        <v>0</v>
      </c>
      <c r="AE63" s="289">
        <f>'Imp-China|Chine -Exp 3'!J207</f>
        <v>0</v>
      </c>
      <c r="AF63" s="289">
        <f>'Imp-China|Chine -Exp 3'!K207</f>
        <v>0</v>
      </c>
      <c r="AG63" s="289">
        <f>'Imp-China|Chine -Exp 3'!L207</f>
        <v>0</v>
      </c>
    </row>
    <row r="64" spans="2:33" hidden="1" x14ac:dyDescent="0.25">
      <c r="B64" s="278">
        <f t="shared" si="16"/>
        <v>0</v>
      </c>
      <c r="C64" s="278">
        <f t="shared" si="16"/>
        <v>0</v>
      </c>
      <c r="D64" s="283" t="s">
        <v>599</v>
      </c>
      <c r="E64" s="279">
        <f t="shared" si="17"/>
        <v>0</v>
      </c>
      <c r="F64" s="284"/>
      <c r="G64" s="284"/>
      <c r="H64" s="284"/>
      <c r="I64" s="283" t="s">
        <v>624</v>
      </c>
      <c r="J64" s="283" t="s">
        <v>608</v>
      </c>
      <c r="K64" s="283" t="s">
        <v>613</v>
      </c>
      <c r="L64" s="283" t="s">
        <v>571</v>
      </c>
      <c r="M64" s="283" t="s">
        <v>574</v>
      </c>
      <c r="N64" s="283" t="s">
        <v>614</v>
      </c>
      <c r="O64" s="283" t="s">
        <v>647</v>
      </c>
      <c r="P64" s="283" t="s">
        <v>618</v>
      </c>
      <c r="Q64" s="285" t="s">
        <v>603</v>
      </c>
      <c r="R64" s="286">
        <f>'Imp-China|Chine -Exp 3'!E211</f>
        <v>0</v>
      </c>
      <c r="S64" s="286">
        <f>'Imp-China|Chine -Exp 3'!F211</f>
        <v>0</v>
      </c>
      <c r="T64" s="286">
        <f>'Imp-China|Chine -Exp 3'!G211</f>
        <v>0</v>
      </c>
      <c r="U64" s="286">
        <f>'Imp-China|Chine -Exp 3'!H211</f>
        <v>0</v>
      </c>
      <c r="V64" s="286">
        <f>'Imp-China|Chine -Exp 3'!I211</f>
        <v>0</v>
      </c>
      <c r="W64" s="286">
        <f>'Imp-China|Chine -Exp 3'!J211</f>
        <v>0</v>
      </c>
      <c r="X64" s="286">
        <f>'Imp-China|Chine -Exp 3'!K211</f>
        <v>0</v>
      </c>
      <c r="Y64" s="286">
        <f>'Imp-China|Chine -Exp 3'!L211</f>
        <v>0</v>
      </c>
      <c r="Z64" s="286">
        <f>'Imp-China|Chine -Exp 3'!E212</f>
        <v>0</v>
      </c>
      <c r="AA64" s="286">
        <f>'Imp-China|Chine -Exp 3'!F212</f>
        <v>0</v>
      </c>
      <c r="AB64" s="286">
        <f>'Imp-China|Chine -Exp 3'!G212</f>
        <v>0</v>
      </c>
      <c r="AC64" s="286">
        <f>'Imp-China|Chine -Exp 3'!H212</f>
        <v>0</v>
      </c>
      <c r="AD64" s="286">
        <f>'Imp-China|Chine -Exp 3'!I212</f>
        <v>0</v>
      </c>
      <c r="AE64" s="286">
        <f>'Imp-China|Chine -Exp 3'!J212</f>
        <v>0</v>
      </c>
      <c r="AF64" s="286">
        <f>'Imp-China|Chine -Exp 3'!K212</f>
        <v>0</v>
      </c>
      <c r="AG64" s="286">
        <f>'Imp-China|Chine -Exp 3'!L212</f>
        <v>0</v>
      </c>
    </row>
    <row r="65" spans="2:33" hidden="1" x14ac:dyDescent="0.25">
      <c r="B65" s="278">
        <f t="shared" si="16"/>
        <v>0</v>
      </c>
      <c r="C65" s="278">
        <f t="shared" si="16"/>
        <v>0</v>
      </c>
      <c r="D65" s="287" t="s">
        <v>599</v>
      </c>
      <c r="E65" s="279">
        <f t="shared" si="17"/>
        <v>0</v>
      </c>
      <c r="F65" s="284"/>
      <c r="G65" s="284"/>
      <c r="H65" s="284"/>
      <c r="I65" s="287" t="s">
        <v>624</v>
      </c>
      <c r="J65" s="287" t="s">
        <v>608</v>
      </c>
      <c r="K65" s="287" t="s">
        <v>613</v>
      </c>
      <c r="L65" s="287" t="s">
        <v>571</v>
      </c>
      <c r="M65" s="287" t="s">
        <v>574</v>
      </c>
      <c r="N65" s="287" t="s">
        <v>614</v>
      </c>
      <c r="O65" s="287" t="s">
        <v>648</v>
      </c>
      <c r="P65" s="287" t="s">
        <v>619</v>
      </c>
      <c r="Q65" s="288" t="s">
        <v>603</v>
      </c>
      <c r="R65" s="289">
        <f>'Imp-China|Chine -Exp 3'!E216</f>
        <v>0</v>
      </c>
      <c r="S65" s="289">
        <f>'Imp-China|Chine -Exp 3'!F216</f>
        <v>0</v>
      </c>
      <c r="T65" s="289">
        <f>'Imp-China|Chine -Exp 3'!G216</f>
        <v>0</v>
      </c>
      <c r="U65" s="289">
        <f>'Imp-China|Chine -Exp 3'!H216</f>
        <v>0</v>
      </c>
      <c r="V65" s="289">
        <f>'Imp-China|Chine -Exp 3'!I216</f>
        <v>0</v>
      </c>
      <c r="W65" s="289">
        <f>'Imp-China|Chine -Exp 3'!J216</f>
        <v>0</v>
      </c>
      <c r="X65" s="289">
        <f>'Imp-China|Chine -Exp 3'!K216</f>
        <v>0</v>
      </c>
      <c r="Y65" s="289">
        <f>'Imp-China|Chine -Exp 3'!L216</f>
        <v>0</v>
      </c>
      <c r="Z65" s="289">
        <f>'Imp-China|Chine -Exp 3'!E217</f>
        <v>0</v>
      </c>
      <c r="AA65" s="289">
        <f>'Imp-China|Chine -Exp 3'!F217</f>
        <v>0</v>
      </c>
      <c r="AB65" s="289">
        <f>'Imp-China|Chine -Exp 3'!G217</f>
        <v>0</v>
      </c>
      <c r="AC65" s="289">
        <f>'Imp-China|Chine -Exp 3'!H217</f>
        <v>0</v>
      </c>
      <c r="AD65" s="289">
        <f>'Imp-China|Chine -Exp 3'!I217</f>
        <v>0</v>
      </c>
      <c r="AE65" s="289">
        <f>'Imp-China|Chine -Exp 3'!J217</f>
        <v>0</v>
      </c>
      <c r="AF65" s="289">
        <f>'Imp-China|Chine -Exp 3'!K217</f>
        <v>0</v>
      </c>
      <c r="AG65" s="289">
        <f>'Imp-China|Chine -Exp 3'!L217</f>
        <v>0</v>
      </c>
    </row>
    <row r="66" spans="2:33" hidden="1" x14ac:dyDescent="0.25">
      <c r="B66" s="278">
        <f t="shared" ref="B66:C104" si="18">$B$17</f>
        <v>0</v>
      </c>
      <c r="C66" s="278">
        <f t="shared" si="18"/>
        <v>0</v>
      </c>
      <c r="D66" s="283" t="s">
        <v>599</v>
      </c>
      <c r="E66" s="279">
        <f t="shared" si="17"/>
        <v>0</v>
      </c>
      <c r="F66" s="284"/>
      <c r="G66" s="284"/>
      <c r="H66" s="284"/>
      <c r="I66" s="283" t="s">
        <v>624</v>
      </c>
      <c r="J66" s="283" t="s">
        <v>608</v>
      </c>
      <c r="K66" s="283" t="s">
        <v>613</v>
      </c>
      <c r="L66" s="283" t="s">
        <v>571</v>
      </c>
      <c r="M66" s="283" t="s">
        <v>574</v>
      </c>
      <c r="N66" s="283" t="s">
        <v>614</v>
      </c>
      <c r="O66" s="283" t="s">
        <v>649</v>
      </c>
      <c r="P66" s="283" t="s">
        <v>620</v>
      </c>
      <c r="Q66" s="285" t="s">
        <v>603</v>
      </c>
      <c r="R66" s="286">
        <f>'Imp-China|Chine -Exp 3'!E221</f>
        <v>0</v>
      </c>
      <c r="S66" s="286">
        <f>'Imp-China|Chine -Exp 3'!F221</f>
        <v>0</v>
      </c>
      <c r="T66" s="286">
        <f>'Imp-China|Chine -Exp 3'!G221</f>
        <v>0</v>
      </c>
      <c r="U66" s="286">
        <f>'Imp-China|Chine -Exp 3'!H221</f>
        <v>0</v>
      </c>
      <c r="V66" s="286">
        <f>'Imp-China|Chine -Exp 3'!I221</f>
        <v>0</v>
      </c>
      <c r="W66" s="286">
        <f>'Imp-China|Chine -Exp 3'!J221</f>
        <v>0</v>
      </c>
      <c r="X66" s="286">
        <f>'Imp-China|Chine -Exp 3'!K221</f>
        <v>0</v>
      </c>
      <c r="Y66" s="286">
        <f>'Imp-China|Chine -Exp 3'!L221</f>
        <v>0</v>
      </c>
      <c r="Z66" s="286">
        <f>'Imp-China|Chine -Exp 3'!E222</f>
        <v>0</v>
      </c>
      <c r="AA66" s="286">
        <f>'Imp-China|Chine -Exp 3'!F222</f>
        <v>0</v>
      </c>
      <c r="AB66" s="286">
        <f>'Imp-China|Chine -Exp 3'!G222</f>
        <v>0</v>
      </c>
      <c r="AC66" s="286">
        <f>'Imp-China|Chine -Exp 3'!H222</f>
        <v>0</v>
      </c>
      <c r="AD66" s="286">
        <f>'Imp-China|Chine -Exp 3'!I222</f>
        <v>0</v>
      </c>
      <c r="AE66" s="286">
        <f>'Imp-China|Chine -Exp 3'!J222</f>
        <v>0</v>
      </c>
      <c r="AF66" s="286">
        <f>'Imp-China|Chine -Exp 3'!K222</f>
        <v>0</v>
      </c>
      <c r="AG66" s="286">
        <f>'Imp-China|Chine -Exp 3'!L222</f>
        <v>0</v>
      </c>
    </row>
    <row r="67" spans="2:33" hidden="1" x14ac:dyDescent="0.25">
      <c r="B67" s="278">
        <f t="shared" si="18"/>
        <v>0</v>
      </c>
      <c r="C67" s="278">
        <f t="shared" si="18"/>
        <v>0</v>
      </c>
      <c r="D67" s="287" t="s">
        <v>599</v>
      </c>
      <c r="E67" s="279">
        <f t="shared" si="17"/>
        <v>0</v>
      </c>
      <c r="F67" s="284"/>
      <c r="G67" s="284"/>
      <c r="H67" s="284"/>
      <c r="I67" s="287" t="s">
        <v>624</v>
      </c>
      <c r="J67" s="287" t="s">
        <v>608</v>
      </c>
      <c r="K67" s="287" t="s">
        <v>613</v>
      </c>
      <c r="L67" s="287" t="s">
        <v>571</v>
      </c>
      <c r="M67" s="287" t="s">
        <v>574</v>
      </c>
      <c r="N67" s="287" t="s">
        <v>614</v>
      </c>
      <c r="O67" s="287" t="s">
        <v>650</v>
      </c>
      <c r="P67" s="287" t="s">
        <v>621</v>
      </c>
      <c r="Q67" s="288" t="s">
        <v>603</v>
      </c>
      <c r="R67" s="289">
        <f>'Imp-China|Chine -Exp 3'!E226</f>
        <v>0</v>
      </c>
      <c r="S67" s="289">
        <f>'Imp-China|Chine -Exp 3'!F226</f>
        <v>0</v>
      </c>
      <c r="T67" s="289">
        <f>'Imp-China|Chine -Exp 3'!G226</f>
        <v>0</v>
      </c>
      <c r="U67" s="289">
        <f>'Imp-China|Chine -Exp 3'!H226</f>
        <v>0</v>
      </c>
      <c r="V67" s="289">
        <f>'Imp-China|Chine -Exp 3'!I226</f>
        <v>0</v>
      </c>
      <c r="W67" s="289">
        <f>'Imp-China|Chine -Exp 3'!J226</f>
        <v>0</v>
      </c>
      <c r="X67" s="289">
        <f>'Imp-China|Chine -Exp 3'!K226</f>
        <v>0</v>
      </c>
      <c r="Y67" s="289">
        <f>'Imp-China|Chine -Exp 3'!L226</f>
        <v>0</v>
      </c>
      <c r="Z67" s="289">
        <f>'Imp-China|Chine -Exp 3'!E227</f>
        <v>0</v>
      </c>
      <c r="AA67" s="289">
        <f>'Imp-China|Chine -Exp 3'!F227</f>
        <v>0</v>
      </c>
      <c r="AB67" s="289">
        <f>'Imp-China|Chine -Exp 3'!G227</f>
        <v>0</v>
      </c>
      <c r="AC67" s="289">
        <f>'Imp-China|Chine -Exp 3'!H227</f>
        <v>0</v>
      </c>
      <c r="AD67" s="289">
        <f>'Imp-China|Chine -Exp 3'!I227</f>
        <v>0</v>
      </c>
      <c r="AE67" s="289">
        <f>'Imp-China|Chine -Exp 3'!J227</f>
        <v>0</v>
      </c>
      <c r="AF67" s="289">
        <f>'Imp-China|Chine -Exp 3'!K227</f>
        <v>0</v>
      </c>
      <c r="AG67" s="289">
        <f>'Imp-China|Chine -Exp 3'!L227</f>
        <v>0</v>
      </c>
    </row>
    <row r="68" spans="2:33" hidden="1" x14ac:dyDescent="0.25">
      <c r="B68" s="278">
        <f t="shared" si="18"/>
        <v>0</v>
      </c>
      <c r="C68" s="278">
        <f t="shared" si="18"/>
        <v>0</v>
      </c>
      <c r="D68" s="283" t="s">
        <v>599</v>
      </c>
      <c r="E68" s="279">
        <f t="shared" si="17"/>
        <v>0</v>
      </c>
      <c r="F68" s="284"/>
      <c r="G68" s="284"/>
      <c r="H68" s="284"/>
      <c r="I68" s="283" t="s">
        <v>624</v>
      </c>
      <c r="J68" s="283" t="s">
        <v>608</v>
      </c>
      <c r="K68" s="283" t="s">
        <v>613</v>
      </c>
      <c r="L68" s="283" t="s">
        <v>571</v>
      </c>
      <c r="M68" s="283" t="s">
        <v>574</v>
      </c>
      <c r="N68" s="283" t="s">
        <v>614</v>
      </c>
      <c r="O68" s="283" t="s">
        <v>651</v>
      </c>
      <c r="P68" s="283" t="s">
        <v>622</v>
      </c>
      <c r="Q68" s="285" t="s">
        <v>603</v>
      </c>
      <c r="R68" s="286">
        <f>'Imp-China|Chine -Exp 3'!E231</f>
        <v>0</v>
      </c>
      <c r="S68" s="286">
        <f>'Imp-China|Chine -Exp 3'!F231</f>
        <v>0</v>
      </c>
      <c r="T68" s="286">
        <f>'Imp-China|Chine -Exp 3'!G231</f>
        <v>0</v>
      </c>
      <c r="U68" s="286">
        <f>'Imp-China|Chine -Exp 3'!H231</f>
        <v>0</v>
      </c>
      <c r="V68" s="286">
        <f>'Imp-China|Chine -Exp 3'!I231</f>
        <v>0</v>
      </c>
      <c r="W68" s="286">
        <f>'Imp-China|Chine -Exp 3'!J231</f>
        <v>0</v>
      </c>
      <c r="X68" s="286">
        <f>'Imp-China|Chine -Exp 3'!K231</f>
        <v>0</v>
      </c>
      <c r="Y68" s="286">
        <f>'Imp-China|Chine -Exp 3'!L231</f>
        <v>0</v>
      </c>
      <c r="Z68" s="286">
        <f>'Imp-China|Chine -Exp 3'!E232</f>
        <v>0</v>
      </c>
      <c r="AA68" s="286">
        <f>'Imp-China|Chine -Exp 3'!F232</f>
        <v>0</v>
      </c>
      <c r="AB68" s="286">
        <f>'Imp-China|Chine -Exp 3'!G232</f>
        <v>0</v>
      </c>
      <c r="AC68" s="286">
        <f>'Imp-China|Chine -Exp 3'!H232</f>
        <v>0</v>
      </c>
      <c r="AD68" s="286">
        <f>'Imp-China|Chine -Exp 3'!I232</f>
        <v>0</v>
      </c>
      <c r="AE68" s="286">
        <f>'Imp-China|Chine -Exp 3'!J232</f>
        <v>0</v>
      </c>
      <c r="AF68" s="286">
        <f>'Imp-China|Chine -Exp 3'!K232</f>
        <v>0</v>
      </c>
      <c r="AG68" s="286">
        <f>'Imp-China|Chine -Exp 3'!L232</f>
        <v>0</v>
      </c>
    </row>
    <row r="69" spans="2:33" hidden="1" x14ac:dyDescent="0.25">
      <c r="B69" s="278">
        <f t="shared" si="18"/>
        <v>0</v>
      </c>
      <c r="C69" s="278">
        <f t="shared" si="18"/>
        <v>0</v>
      </c>
      <c r="D69" s="287" t="s">
        <v>599</v>
      </c>
      <c r="E69" s="279">
        <f t="shared" si="17"/>
        <v>0</v>
      </c>
      <c r="F69" s="284"/>
      <c r="G69" s="284"/>
      <c r="H69" s="284"/>
      <c r="I69" s="287" t="s">
        <v>615</v>
      </c>
      <c r="J69" s="287" t="s">
        <v>609</v>
      </c>
      <c r="K69" s="287" t="s">
        <v>610</v>
      </c>
      <c r="L69" s="287" t="s">
        <v>611</v>
      </c>
      <c r="M69" s="287" t="s">
        <v>574</v>
      </c>
      <c r="N69" s="287" t="s">
        <v>612</v>
      </c>
      <c r="O69" s="287" t="s">
        <v>646</v>
      </c>
      <c r="P69" s="287" t="s">
        <v>617</v>
      </c>
      <c r="Q69" s="288" t="s">
        <v>602</v>
      </c>
      <c r="R69" s="289">
        <f>'Imp-US|É-U'!E150</f>
        <v>0</v>
      </c>
      <c r="S69" s="289">
        <f>'Imp-US|É-U'!F150</f>
        <v>0</v>
      </c>
      <c r="T69" s="289">
        <f>'Imp-US|É-U'!G150</f>
        <v>0</v>
      </c>
      <c r="U69" s="289">
        <f>'Imp-US|É-U'!H150</f>
        <v>0</v>
      </c>
      <c r="V69" s="289">
        <f>'Imp-US|É-U'!I150</f>
        <v>0</v>
      </c>
      <c r="W69" s="289">
        <f>'Imp-US|É-U'!J150</f>
        <v>0</v>
      </c>
      <c r="X69" s="289">
        <f>'Imp-US|É-U'!K150</f>
        <v>0</v>
      </c>
      <c r="Y69" s="289">
        <f>'Imp-US|É-U'!L150</f>
        <v>0</v>
      </c>
      <c r="Z69" s="289">
        <f>'Imp-US|É-U'!E151</f>
        <v>0</v>
      </c>
      <c r="AA69" s="289">
        <f>'Imp-US|É-U'!F151</f>
        <v>0</v>
      </c>
      <c r="AB69" s="289">
        <f>'Imp-US|É-U'!G151</f>
        <v>0</v>
      </c>
      <c r="AC69" s="289">
        <f>'Imp-US|É-U'!H151</f>
        <v>0</v>
      </c>
      <c r="AD69" s="289">
        <f>'Imp-US|É-U'!I151</f>
        <v>0</v>
      </c>
      <c r="AE69" s="289">
        <f>'Imp-US|É-U'!J151</f>
        <v>0</v>
      </c>
      <c r="AF69" s="289">
        <f>'Imp-US|É-U'!K151</f>
        <v>0</v>
      </c>
      <c r="AG69" s="289">
        <f>'Imp-US|É-U'!L151</f>
        <v>0</v>
      </c>
    </row>
    <row r="70" spans="2:33" hidden="1" x14ac:dyDescent="0.25">
      <c r="B70" s="278">
        <f t="shared" si="18"/>
        <v>0</v>
      </c>
      <c r="C70" s="278">
        <f t="shared" si="18"/>
        <v>0</v>
      </c>
      <c r="D70" s="283" t="s">
        <v>599</v>
      </c>
      <c r="E70" s="279">
        <f t="shared" si="17"/>
        <v>0</v>
      </c>
      <c r="F70" s="284"/>
      <c r="G70" s="284"/>
      <c r="H70" s="284"/>
      <c r="I70" s="283" t="s">
        <v>615</v>
      </c>
      <c r="J70" s="283" t="s">
        <v>609</v>
      </c>
      <c r="K70" s="283" t="s">
        <v>610</v>
      </c>
      <c r="L70" s="283" t="s">
        <v>611</v>
      </c>
      <c r="M70" s="283" t="s">
        <v>574</v>
      </c>
      <c r="N70" s="283" t="s">
        <v>612</v>
      </c>
      <c r="O70" s="283" t="s">
        <v>647</v>
      </c>
      <c r="P70" s="283" t="s">
        <v>618</v>
      </c>
      <c r="Q70" s="285" t="s">
        <v>602</v>
      </c>
      <c r="R70" s="286">
        <f>'Imp-US|É-U'!E155</f>
        <v>0</v>
      </c>
      <c r="S70" s="286">
        <f>'Imp-US|É-U'!F155</f>
        <v>0</v>
      </c>
      <c r="T70" s="286">
        <f>'Imp-US|É-U'!G155</f>
        <v>0</v>
      </c>
      <c r="U70" s="286">
        <f>'Imp-US|É-U'!H155</f>
        <v>0</v>
      </c>
      <c r="V70" s="286">
        <f>'Imp-US|É-U'!I155</f>
        <v>0</v>
      </c>
      <c r="W70" s="286">
        <f>'Imp-US|É-U'!J155</f>
        <v>0</v>
      </c>
      <c r="X70" s="286">
        <f>'Imp-US|É-U'!K155</f>
        <v>0</v>
      </c>
      <c r="Y70" s="286">
        <f>'Imp-US|É-U'!L155</f>
        <v>0</v>
      </c>
      <c r="Z70" s="286">
        <f>'Imp-US|É-U'!E156</f>
        <v>0</v>
      </c>
      <c r="AA70" s="286">
        <f>'Imp-US|É-U'!F156</f>
        <v>0</v>
      </c>
      <c r="AB70" s="286">
        <f>'Imp-US|É-U'!G156</f>
        <v>0</v>
      </c>
      <c r="AC70" s="286">
        <f>'Imp-US|É-U'!H156</f>
        <v>0</v>
      </c>
      <c r="AD70" s="286">
        <f>'Imp-US|É-U'!I156</f>
        <v>0</v>
      </c>
      <c r="AE70" s="286">
        <f>'Imp-US|É-U'!J156</f>
        <v>0</v>
      </c>
      <c r="AF70" s="286">
        <f>'Imp-US|É-U'!K156</f>
        <v>0</v>
      </c>
      <c r="AG70" s="286">
        <f>'Imp-US|É-U'!L156</f>
        <v>0</v>
      </c>
    </row>
    <row r="71" spans="2:33" hidden="1" x14ac:dyDescent="0.25">
      <c r="B71" s="278">
        <f t="shared" si="18"/>
        <v>0</v>
      </c>
      <c r="C71" s="278">
        <f t="shared" si="18"/>
        <v>0</v>
      </c>
      <c r="D71" s="287" t="s">
        <v>599</v>
      </c>
      <c r="E71" s="279">
        <f t="shared" si="17"/>
        <v>0</v>
      </c>
      <c r="F71" s="284"/>
      <c r="G71" s="284"/>
      <c r="H71" s="284"/>
      <c r="I71" s="287" t="s">
        <v>615</v>
      </c>
      <c r="J71" s="287" t="s">
        <v>609</v>
      </c>
      <c r="K71" s="287" t="s">
        <v>610</v>
      </c>
      <c r="L71" s="287" t="s">
        <v>611</v>
      </c>
      <c r="M71" s="287" t="s">
        <v>574</v>
      </c>
      <c r="N71" s="287" t="s">
        <v>612</v>
      </c>
      <c r="O71" s="287" t="s">
        <v>648</v>
      </c>
      <c r="P71" s="287" t="s">
        <v>619</v>
      </c>
      <c r="Q71" s="288" t="s">
        <v>602</v>
      </c>
      <c r="R71" s="289">
        <f>'Imp-US|É-U'!E160</f>
        <v>0</v>
      </c>
      <c r="S71" s="289">
        <f>'Imp-US|É-U'!F160</f>
        <v>0</v>
      </c>
      <c r="T71" s="289">
        <f>'Imp-US|É-U'!G160</f>
        <v>0</v>
      </c>
      <c r="U71" s="289">
        <f>'Imp-US|É-U'!H160</f>
        <v>0</v>
      </c>
      <c r="V71" s="289">
        <f>'Imp-US|É-U'!I160</f>
        <v>0</v>
      </c>
      <c r="W71" s="289">
        <f>'Imp-US|É-U'!J160</f>
        <v>0</v>
      </c>
      <c r="X71" s="289">
        <f>'Imp-US|É-U'!K160</f>
        <v>0</v>
      </c>
      <c r="Y71" s="289">
        <f>'Imp-US|É-U'!L160</f>
        <v>0</v>
      </c>
      <c r="Z71" s="289">
        <f>'Imp-US|É-U'!E161</f>
        <v>0</v>
      </c>
      <c r="AA71" s="289">
        <f>'Imp-US|É-U'!F161</f>
        <v>0</v>
      </c>
      <c r="AB71" s="289">
        <f>'Imp-US|É-U'!G161</f>
        <v>0</v>
      </c>
      <c r="AC71" s="289">
        <f>'Imp-US|É-U'!H161</f>
        <v>0</v>
      </c>
      <c r="AD71" s="289">
        <f>'Imp-US|É-U'!I161</f>
        <v>0</v>
      </c>
      <c r="AE71" s="289">
        <f>'Imp-US|É-U'!J161</f>
        <v>0</v>
      </c>
      <c r="AF71" s="289">
        <f>'Imp-US|É-U'!K161</f>
        <v>0</v>
      </c>
      <c r="AG71" s="289">
        <f>'Imp-US|É-U'!L161</f>
        <v>0</v>
      </c>
    </row>
    <row r="72" spans="2:33" hidden="1" x14ac:dyDescent="0.25">
      <c r="B72" s="278">
        <f t="shared" si="18"/>
        <v>0</v>
      </c>
      <c r="C72" s="278">
        <f t="shared" si="18"/>
        <v>0</v>
      </c>
      <c r="D72" s="283" t="s">
        <v>599</v>
      </c>
      <c r="E72" s="279">
        <f t="shared" si="17"/>
        <v>0</v>
      </c>
      <c r="F72" s="284"/>
      <c r="G72" s="284"/>
      <c r="H72" s="284"/>
      <c r="I72" s="283" t="s">
        <v>615</v>
      </c>
      <c r="J72" s="283" t="s">
        <v>609</v>
      </c>
      <c r="K72" s="283" t="s">
        <v>610</v>
      </c>
      <c r="L72" s="283" t="s">
        <v>611</v>
      </c>
      <c r="M72" s="283" t="s">
        <v>574</v>
      </c>
      <c r="N72" s="283" t="s">
        <v>612</v>
      </c>
      <c r="O72" s="283" t="s">
        <v>649</v>
      </c>
      <c r="P72" s="283" t="s">
        <v>620</v>
      </c>
      <c r="Q72" s="285" t="s">
        <v>602</v>
      </c>
      <c r="R72" s="286">
        <f>'Imp-US|É-U'!E165</f>
        <v>0</v>
      </c>
      <c r="S72" s="286">
        <f>'Imp-US|É-U'!F165</f>
        <v>0</v>
      </c>
      <c r="T72" s="286">
        <f>'Imp-US|É-U'!G165</f>
        <v>0</v>
      </c>
      <c r="U72" s="286">
        <f>'Imp-US|É-U'!H165</f>
        <v>0</v>
      </c>
      <c r="V72" s="286">
        <f>'Imp-US|É-U'!I165</f>
        <v>0</v>
      </c>
      <c r="W72" s="286">
        <f>'Imp-US|É-U'!J165</f>
        <v>0</v>
      </c>
      <c r="X72" s="286">
        <f>'Imp-US|É-U'!K165</f>
        <v>0</v>
      </c>
      <c r="Y72" s="286">
        <f>'Imp-US|É-U'!L165</f>
        <v>0</v>
      </c>
      <c r="Z72" s="286">
        <f>'Imp-US|É-U'!E166</f>
        <v>0</v>
      </c>
      <c r="AA72" s="286">
        <f>'Imp-US|É-U'!F166</f>
        <v>0</v>
      </c>
      <c r="AB72" s="286">
        <f>'Imp-US|É-U'!G166</f>
        <v>0</v>
      </c>
      <c r="AC72" s="286">
        <f>'Imp-US|É-U'!H166</f>
        <v>0</v>
      </c>
      <c r="AD72" s="286">
        <f>'Imp-US|É-U'!I166</f>
        <v>0</v>
      </c>
      <c r="AE72" s="286">
        <f>'Imp-US|É-U'!J166</f>
        <v>0</v>
      </c>
      <c r="AF72" s="286">
        <f>'Imp-US|É-U'!K166</f>
        <v>0</v>
      </c>
      <c r="AG72" s="286">
        <f>'Imp-US|É-U'!L166</f>
        <v>0</v>
      </c>
    </row>
    <row r="73" spans="2:33" hidden="1" x14ac:dyDescent="0.25">
      <c r="B73" s="278">
        <f t="shared" si="18"/>
        <v>0</v>
      </c>
      <c r="C73" s="278">
        <f t="shared" si="18"/>
        <v>0</v>
      </c>
      <c r="D73" s="287" t="s">
        <v>599</v>
      </c>
      <c r="E73" s="279">
        <f t="shared" si="17"/>
        <v>0</v>
      </c>
      <c r="F73" s="284"/>
      <c r="G73" s="284"/>
      <c r="H73" s="284"/>
      <c r="I73" s="287" t="s">
        <v>615</v>
      </c>
      <c r="J73" s="287" t="s">
        <v>609</v>
      </c>
      <c r="K73" s="287" t="s">
        <v>610</v>
      </c>
      <c r="L73" s="287" t="s">
        <v>611</v>
      </c>
      <c r="M73" s="287" t="s">
        <v>574</v>
      </c>
      <c r="N73" s="287" t="s">
        <v>612</v>
      </c>
      <c r="O73" s="287" t="s">
        <v>650</v>
      </c>
      <c r="P73" s="287" t="s">
        <v>621</v>
      </c>
      <c r="Q73" s="288" t="s">
        <v>602</v>
      </c>
      <c r="R73" s="289">
        <f>'Imp-US|É-U'!E170</f>
        <v>0</v>
      </c>
      <c r="S73" s="289">
        <f>'Imp-US|É-U'!F170</f>
        <v>0</v>
      </c>
      <c r="T73" s="289">
        <f>'Imp-US|É-U'!G170</f>
        <v>0</v>
      </c>
      <c r="U73" s="289">
        <f>'Imp-US|É-U'!H170</f>
        <v>0</v>
      </c>
      <c r="V73" s="289">
        <f>'Imp-US|É-U'!I170</f>
        <v>0</v>
      </c>
      <c r="W73" s="289">
        <f>'Imp-US|É-U'!J170</f>
        <v>0</v>
      </c>
      <c r="X73" s="289">
        <f>'Imp-US|É-U'!K170</f>
        <v>0</v>
      </c>
      <c r="Y73" s="289">
        <f>'Imp-US|É-U'!L170</f>
        <v>0</v>
      </c>
      <c r="Z73" s="289">
        <f>'Imp-US|É-U'!E171</f>
        <v>0</v>
      </c>
      <c r="AA73" s="289">
        <f>'Imp-US|É-U'!F171</f>
        <v>0</v>
      </c>
      <c r="AB73" s="289">
        <f>'Imp-US|É-U'!G171</f>
        <v>0</v>
      </c>
      <c r="AC73" s="289">
        <f>'Imp-US|É-U'!H171</f>
        <v>0</v>
      </c>
      <c r="AD73" s="289">
        <f>'Imp-US|É-U'!I171</f>
        <v>0</v>
      </c>
      <c r="AE73" s="289">
        <f>'Imp-US|É-U'!J171</f>
        <v>0</v>
      </c>
      <c r="AF73" s="289">
        <f>'Imp-US|É-U'!K171</f>
        <v>0</v>
      </c>
      <c r="AG73" s="289">
        <f>'Imp-US|É-U'!L171</f>
        <v>0</v>
      </c>
    </row>
    <row r="74" spans="2:33" hidden="1" x14ac:dyDescent="0.25">
      <c r="B74" s="278">
        <f t="shared" si="18"/>
        <v>0</v>
      </c>
      <c r="C74" s="278">
        <f t="shared" si="18"/>
        <v>0</v>
      </c>
      <c r="D74" s="283" t="s">
        <v>599</v>
      </c>
      <c r="E74" s="279">
        <f t="shared" si="17"/>
        <v>0</v>
      </c>
      <c r="F74" s="284"/>
      <c r="G74" s="284"/>
      <c r="H74" s="284"/>
      <c r="I74" s="283" t="s">
        <v>615</v>
      </c>
      <c r="J74" s="283" t="s">
        <v>609</v>
      </c>
      <c r="K74" s="283" t="s">
        <v>610</v>
      </c>
      <c r="L74" s="283" t="s">
        <v>611</v>
      </c>
      <c r="M74" s="283" t="s">
        <v>574</v>
      </c>
      <c r="N74" s="283" t="s">
        <v>612</v>
      </c>
      <c r="O74" s="283" t="s">
        <v>651</v>
      </c>
      <c r="P74" s="283" t="s">
        <v>622</v>
      </c>
      <c r="Q74" s="285" t="s">
        <v>602</v>
      </c>
      <c r="R74" s="286">
        <f>'Imp-US|É-U'!E175</f>
        <v>0</v>
      </c>
      <c r="S74" s="286">
        <f>'Imp-US|É-U'!F175</f>
        <v>0</v>
      </c>
      <c r="T74" s="286">
        <f>'Imp-US|É-U'!G175</f>
        <v>0</v>
      </c>
      <c r="U74" s="286">
        <f>'Imp-US|É-U'!H175</f>
        <v>0</v>
      </c>
      <c r="V74" s="286">
        <f>'Imp-US|É-U'!I175</f>
        <v>0</v>
      </c>
      <c r="W74" s="286">
        <f>'Imp-US|É-U'!J175</f>
        <v>0</v>
      </c>
      <c r="X74" s="286">
        <f>'Imp-US|É-U'!K175</f>
        <v>0</v>
      </c>
      <c r="Y74" s="286">
        <f>'Imp-US|É-U'!L175</f>
        <v>0</v>
      </c>
      <c r="Z74" s="286">
        <f>'Imp-US|É-U'!E176</f>
        <v>0</v>
      </c>
      <c r="AA74" s="286">
        <f>'Imp-US|É-U'!F176</f>
        <v>0</v>
      </c>
      <c r="AB74" s="286">
        <f>'Imp-US|É-U'!G176</f>
        <v>0</v>
      </c>
      <c r="AC74" s="286">
        <f>'Imp-US|É-U'!H176</f>
        <v>0</v>
      </c>
      <c r="AD74" s="286">
        <f>'Imp-US|É-U'!I176</f>
        <v>0</v>
      </c>
      <c r="AE74" s="286">
        <f>'Imp-US|É-U'!J176</f>
        <v>0</v>
      </c>
      <c r="AF74" s="286">
        <f>'Imp-US|É-U'!K176</f>
        <v>0</v>
      </c>
      <c r="AG74" s="286">
        <f>'Imp-US|É-U'!L176</f>
        <v>0</v>
      </c>
    </row>
    <row r="75" spans="2:33" hidden="1" x14ac:dyDescent="0.25">
      <c r="B75" s="278">
        <f t="shared" si="18"/>
        <v>0</v>
      </c>
      <c r="C75" s="278">
        <f t="shared" si="18"/>
        <v>0</v>
      </c>
      <c r="D75" s="287" t="s">
        <v>599</v>
      </c>
      <c r="E75" s="279">
        <f t="shared" si="17"/>
        <v>0</v>
      </c>
      <c r="F75" s="284"/>
      <c r="G75" s="284"/>
      <c r="H75" s="284"/>
      <c r="I75" s="287" t="s">
        <v>615</v>
      </c>
      <c r="J75" s="287" t="s">
        <v>609</v>
      </c>
      <c r="K75" s="287" t="s">
        <v>610</v>
      </c>
      <c r="L75" s="287" t="s">
        <v>611</v>
      </c>
      <c r="M75" s="287" t="s">
        <v>574</v>
      </c>
      <c r="N75" s="287" t="s">
        <v>612</v>
      </c>
      <c r="O75" s="287" t="s">
        <v>646</v>
      </c>
      <c r="P75" s="287" t="s">
        <v>617</v>
      </c>
      <c r="Q75" s="288" t="s">
        <v>603</v>
      </c>
      <c r="R75" s="289">
        <f>'Imp-US|É-U'!E206</f>
        <v>0</v>
      </c>
      <c r="S75" s="289">
        <f>'Imp-US|É-U'!F206</f>
        <v>0</v>
      </c>
      <c r="T75" s="289">
        <f>'Imp-US|É-U'!G206</f>
        <v>0</v>
      </c>
      <c r="U75" s="289">
        <f>'Imp-US|É-U'!H206</f>
        <v>0</v>
      </c>
      <c r="V75" s="289">
        <f>'Imp-US|É-U'!I206</f>
        <v>0</v>
      </c>
      <c r="W75" s="289">
        <f>'Imp-US|É-U'!J206</f>
        <v>0</v>
      </c>
      <c r="X75" s="289">
        <f>'Imp-US|É-U'!K206</f>
        <v>0</v>
      </c>
      <c r="Y75" s="289">
        <f>'Imp-US|É-U'!L206</f>
        <v>0</v>
      </c>
      <c r="Z75" s="289">
        <f>'Imp-US|É-U'!E207</f>
        <v>0</v>
      </c>
      <c r="AA75" s="289">
        <f>'Imp-US|É-U'!F207</f>
        <v>0</v>
      </c>
      <c r="AB75" s="289">
        <f>'Imp-US|É-U'!G207</f>
        <v>0</v>
      </c>
      <c r="AC75" s="289">
        <f>'Imp-US|É-U'!H207</f>
        <v>0</v>
      </c>
      <c r="AD75" s="289">
        <f>'Imp-US|É-U'!I207</f>
        <v>0</v>
      </c>
      <c r="AE75" s="289">
        <f>'Imp-US|É-U'!J207</f>
        <v>0</v>
      </c>
      <c r="AF75" s="289">
        <f>'Imp-US|É-U'!K207</f>
        <v>0</v>
      </c>
      <c r="AG75" s="289">
        <f>'Imp-US|É-U'!L207</f>
        <v>0</v>
      </c>
    </row>
    <row r="76" spans="2:33" hidden="1" x14ac:dyDescent="0.25">
      <c r="B76" s="278">
        <f t="shared" si="18"/>
        <v>0</v>
      </c>
      <c r="C76" s="278">
        <f t="shared" si="18"/>
        <v>0</v>
      </c>
      <c r="D76" s="283" t="s">
        <v>599</v>
      </c>
      <c r="E76" s="279">
        <f t="shared" si="17"/>
        <v>0</v>
      </c>
      <c r="F76" s="284"/>
      <c r="G76" s="284"/>
      <c r="H76" s="284"/>
      <c r="I76" s="283" t="s">
        <v>615</v>
      </c>
      <c r="J76" s="283" t="s">
        <v>609</v>
      </c>
      <c r="K76" s="283" t="s">
        <v>610</v>
      </c>
      <c r="L76" s="283" t="s">
        <v>611</v>
      </c>
      <c r="M76" s="283" t="s">
        <v>574</v>
      </c>
      <c r="N76" s="283" t="s">
        <v>612</v>
      </c>
      <c r="O76" s="283" t="s">
        <v>647</v>
      </c>
      <c r="P76" s="283" t="s">
        <v>618</v>
      </c>
      <c r="Q76" s="285" t="s">
        <v>603</v>
      </c>
      <c r="R76" s="286">
        <f>'Imp-US|É-U'!E211</f>
        <v>0</v>
      </c>
      <c r="S76" s="286">
        <f>'Imp-US|É-U'!F211</f>
        <v>0</v>
      </c>
      <c r="T76" s="286">
        <f>'Imp-US|É-U'!G211</f>
        <v>0</v>
      </c>
      <c r="U76" s="286">
        <f>'Imp-US|É-U'!H211</f>
        <v>0</v>
      </c>
      <c r="V76" s="286">
        <f>'Imp-US|É-U'!I211</f>
        <v>0</v>
      </c>
      <c r="W76" s="286">
        <f>'Imp-US|É-U'!J211</f>
        <v>0</v>
      </c>
      <c r="X76" s="286">
        <f>'Imp-US|É-U'!K211</f>
        <v>0</v>
      </c>
      <c r="Y76" s="286">
        <f>'Imp-US|É-U'!L211</f>
        <v>0</v>
      </c>
      <c r="Z76" s="286">
        <f>'Imp-US|É-U'!E212</f>
        <v>0</v>
      </c>
      <c r="AA76" s="286">
        <f>'Imp-US|É-U'!F212</f>
        <v>0</v>
      </c>
      <c r="AB76" s="286">
        <f>'Imp-US|É-U'!G212</f>
        <v>0</v>
      </c>
      <c r="AC76" s="286">
        <f>'Imp-US|É-U'!H212</f>
        <v>0</v>
      </c>
      <c r="AD76" s="286">
        <f>'Imp-US|É-U'!I212</f>
        <v>0</v>
      </c>
      <c r="AE76" s="286">
        <f>'Imp-US|É-U'!J212</f>
        <v>0</v>
      </c>
      <c r="AF76" s="286">
        <f>'Imp-US|É-U'!K212</f>
        <v>0</v>
      </c>
      <c r="AG76" s="286">
        <f>'Imp-US|É-U'!L212</f>
        <v>0</v>
      </c>
    </row>
    <row r="77" spans="2:33" hidden="1" x14ac:dyDescent="0.25">
      <c r="B77" s="278">
        <f t="shared" si="18"/>
        <v>0</v>
      </c>
      <c r="C77" s="278">
        <f t="shared" si="18"/>
        <v>0</v>
      </c>
      <c r="D77" s="287" t="s">
        <v>599</v>
      </c>
      <c r="E77" s="279">
        <f t="shared" si="17"/>
        <v>0</v>
      </c>
      <c r="F77" s="284"/>
      <c r="G77" s="284"/>
      <c r="H77" s="284"/>
      <c r="I77" s="287" t="s">
        <v>615</v>
      </c>
      <c r="J77" s="287" t="s">
        <v>609</v>
      </c>
      <c r="K77" s="287" t="s">
        <v>610</v>
      </c>
      <c r="L77" s="287" t="s">
        <v>611</v>
      </c>
      <c r="M77" s="287" t="s">
        <v>574</v>
      </c>
      <c r="N77" s="287" t="s">
        <v>612</v>
      </c>
      <c r="O77" s="287" t="s">
        <v>648</v>
      </c>
      <c r="P77" s="287" t="s">
        <v>619</v>
      </c>
      <c r="Q77" s="288" t="s">
        <v>603</v>
      </c>
      <c r="R77" s="289">
        <f>'Imp-US|É-U'!E216</f>
        <v>0</v>
      </c>
      <c r="S77" s="289">
        <f>'Imp-US|É-U'!F216</f>
        <v>0</v>
      </c>
      <c r="T77" s="289">
        <f>'Imp-US|É-U'!G216</f>
        <v>0</v>
      </c>
      <c r="U77" s="289">
        <f>'Imp-US|É-U'!H216</f>
        <v>0</v>
      </c>
      <c r="V77" s="289">
        <f>'Imp-US|É-U'!I216</f>
        <v>0</v>
      </c>
      <c r="W77" s="289">
        <f>'Imp-US|É-U'!J216</f>
        <v>0</v>
      </c>
      <c r="X77" s="289">
        <f>'Imp-US|É-U'!K216</f>
        <v>0</v>
      </c>
      <c r="Y77" s="289">
        <f>'Imp-US|É-U'!L216</f>
        <v>0</v>
      </c>
      <c r="Z77" s="289">
        <f>'Imp-US|É-U'!E217</f>
        <v>0</v>
      </c>
      <c r="AA77" s="289">
        <f>'Imp-US|É-U'!F217</f>
        <v>0</v>
      </c>
      <c r="AB77" s="289">
        <f>'Imp-US|É-U'!G217</f>
        <v>0</v>
      </c>
      <c r="AC77" s="289">
        <f>'Imp-US|É-U'!H217</f>
        <v>0</v>
      </c>
      <c r="AD77" s="289">
        <f>'Imp-US|É-U'!I217</f>
        <v>0</v>
      </c>
      <c r="AE77" s="289">
        <f>'Imp-US|É-U'!J217</f>
        <v>0</v>
      </c>
      <c r="AF77" s="289">
        <f>'Imp-US|É-U'!K217</f>
        <v>0</v>
      </c>
      <c r="AG77" s="289">
        <f>'Imp-US|É-U'!L217</f>
        <v>0</v>
      </c>
    </row>
    <row r="78" spans="2:33" hidden="1" x14ac:dyDescent="0.25">
      <c r="B78" s="278">
        <f t="shared" si="18"/>
        <v>0</v>
      </c>
      <c r="C78" s="278">
        <f t="shared" si="18"/>
        <v>0</v>
      </c>
      <c r="D78" s="283" t="s">
        <v>599</v>
      </c>
      <c r="E78" s="279">
        <f t="shared" si="17"/>
        <v>0</v>
      </c>
      <c r="F78" s="284"/>
      <c r="G78" s="284"/>
      <c r="H78" s="284"/>
      <c r="I78" s="283" t="s">
        <v>615</v>
      </c>
      <c r="J78" s="283" t="s">
        <v>609</v>
      </c>
      <c r="K78" s="283" t="s">
        <v>610</v>
      </c>
      <c r="L78" s="283" t="s">
        <v>611</v>
      </c>
      <c r="M78" s="283" t="s">
        <v>574</v>
      </c>
      <c r="N78" s="283" t="s">
        <v>612</v>
      </c>
      <c r="O78" s="283" t="s">
        <v>649</v>
      </c>
      <c r="P78" s="283" t="s">
        <v>620</v>
      </c>
      <c r="Q78" s="285" t="s">
        <v>603</v>
      </c>
      <c r="R78" s="286">
        <f>'Imp-US|É-U'!E221</f>
        <v>0</v>
      </c>
      <c r="S78" s="286">
        <f>'Imp-US|É-U'!F221</f>
        <v>0</v>
      </c>
      <c r="T78" s="286">
        <f>'Imp-US|É-U'!G221</f>
        <v>0</v>
      </c>
      <c r="U78" s="286">
        <f>'Imp-US|É-U'!H221</f>
        <v>0</v>
      </c>
      <c r="V78" s="286">
        <f>'Imp-US|É-U'!I221</f>
        <v>0</v>
      </c>
      <c r="W78" s="286">
        <f>'Imp-US|É-U'!J221</f>
        <v>0</v>
      </c>
      <c r="X78" s="286">
        <f>'Imp-US|É-U'!K221</f>
        <v>0</v>
      </c>
      <c r="Y78" s="286">
        <f>'Imp-US|É-U'!L221</f>
        <v>0</v>
      </c>
      <c r="Z78" s="286">
        <f>'Imp-US|É-U'!E222</f>
        <v>0</v>
      </c>
      <c r="AA78" s="286">
        <f>'Imp-US|É-U'!F222</f>
        <v>0</v>
      </c>
      <c r="AB78" s="286">
        <f>'Imp-US|É-U'!G222</f>
        <v>0</v>
      </c>
      <c r="AC78" s="286">
        <f>'Imp-US|É-U'!H222</f>
        <v>0</v>
      </c>
      <c r="AD78" s="286">
        <f>'Imp-US|É-U'!I222</f>
        <v>0</v>
      </c>
      <c r="AE78" s="286">
        <f>'Imp-US|É-U'!J222</f>
        <v>0</v>
      </c>
      <c r="AF78" s="286">
        <f>'Imp-US|É-U'!K222</f>
        <v>0</v>
      </c>
      <c r="AG78" s="286">
        <f>'Imp-US|É-U'!L222</f>
        <v>0</v>
      </c>
    </row>
    <row r="79" spans="2:33" hidden="1" x14ac:dyDescent="0.25">
      <c r="B79" s="278">
        <f t="shared" si="18"/>
        <v>0</v>
      </c>
      <c r="C79" s="278">
        <f t="shared" si="18"/>
        <v>0</v>
      </c>
      <c r="D79" s="287" t="s">
        <v>599</v>
      </c>
      <c r="E79" s="279">
        <f t="shared" si="17"/>
        <v>0</v>
      </c>
      <c r="F79" s="284"/>
      <c r="G79" s="284"/>
      <c r="H79" s="284"/>
      <c r="I79" s="287" t="s">
        <v>615</v>
      </c>
      <c r="J79" s="287" t="s">
        <v>609</v>
      </c>
      <c r="K79" s="287" t="s">
        <v>610</v>
      </c>
      <c r="L79" s="287" t="s">
        <v>611</v>
      </c>
      <c r="M79" s="287" t="s">
        <v>574</v>
      </c>
      <c r="N79" s="287" t="s">
        <v>612</v>
      </c>
      <c r="O79" s="287" t="s">
        <v>650</v>
      </c>
      <c r="P79" s="287" t="s">
        <v>621</v>
      </c>
      <c r="Q79" s="288" t="s">
        <v>603</v>
      </c>
      <c r="R79" s="289">
        <f>'Imp-US|É-U'!E226</f>
        <v>0</v>
      </c>
      <c r="S79" s="289">
        <f>'Imp-US|É-U'!F226</f>
        <v>0</v>
      </c>
      <c r="T79" s="289">
        <f>'Imp-US|É-U'!G226</f>
        <v>0</v>
      </c>
      <c r="U79" s="289">
        <f>'Imp-US|É-U'!H226</f>
        <v>0</v>
      </c>
      <c r="V79" s="289">
        <f>'Imp-US|É-U'!I226</f>
        <v>0</v>
      </c>
      <c r="W79" s="289">
        <f>'Imp-US|É-U'!J226</f>
        <v>0</v>
      </c>
      <c r="X79" s="289">
        <f>'Imp-US|É-U'!K226</f>
        <v>0</v>
      </c>
      <c r="Y79" s="289">
        <f>'Imp-US|É-U'!L226</f>
        <v>0</v>
      </c>
      <c r="Z79" s="289">
        <f>'Imp-US|É-U'!E227</f>
        <v>0</v>
      </c>
      <c r="AA79" s="289">
        <f>'Imp-US|É-U'!F227</f>
        <v>0</v>
      </c>
      <c r="AB79" s="289">
        <f>'Imp-US|É-U'!G227</f>
        <v>0</v>
      </c>
      <c r="AC79" s="289">
        <f>'Imp-US|É-U'!H227</f>
        <v>0</v>
      </c>
      <c r="AD79" s="289">
        <f>'Imp-US|É-U'!I227</f>
        <v>0</v>
      </c>
      <c r="AE79" s="289">
        <f>'Imp-US|É-U'!J227</f>
        <v>0</v>
      </c>
      <c r="AF79" s="289">
        <f>'Imp-US|É-U'!K227</f>
        <v>0</v>
      </c>
      <c r="AG79" s="289">
        <f>'Imp-US|É-U'!L227</f>
        <v>0</v>
      </c>
    </row>
    <row r="80" spans="2:33" hidden="1" x14ac:dyDescent="0.25">
      <c r="B80" s="278">
        <f t="shared" si="18"/>
        <v>0</v>
      </c>
      <c r="C80" s="278">
        <f t="shared" si="18"/>
        <v>0</v>
      </c>
      <c r="D80" s="283" t="s">
        <v>599</v>
      </c>
      <c r="E80" s="279">
        <f t="shared" si="17"/>
        <v>0</v>
      </c>
      <c r="F80" s="284"/>
      <c r="G80" s="284"/>
      <c r="H80" s="284"/>
      <c r="I80" s="283" t="s">
        <v>615</v>
      </c>
      <c r="J80" s="283" t="s">
        <v>609</v>
      </c>
      <c r="K80" s="283" t="s">
        <v>610</v>
      </c>
      <c r="L80" s="283" t="s">
        <v>611</v>
      </c>
      <c r="M80" s="283" t="s">
        <v>574</v>
      </c>
      <c r="N80" s="283" t="s">
        <v>612</v>
      </c>
      <c r="O80" s="283" t="s">
        <v>651</v>
      </c>
      <c r="P80" s="283" t="s">
        <v>622</v>
      </c>
      <c r="Q80" s="285" t="s">
        <v>603</v>
      </c>
      <c r="R80" s="286">
        <f>'Imp-US|É-U'!E231</f>
        <v>0</v>
      </c>
      <c r="S80" s="286">
        <f>'Imp-US|É-U'!F231</f>
        <v>0</v>
      </c>
      <c r="T80" s="286">
        <f>'Imp-US|É-U'!G231</f>
        <v>0</v>
      </c>
      <c r="U80" s="286">
        <f>'Imp-US|É-U'!H231</f>
        <v>0</v>
      </c>
      <c r="V80" s="286">
        <f>'Imp-US|É-U'!I231</f>
        <v>0</v>
      </c>
      <c r="W80" s="286">
        <f>'Imp-US|É-U'!J231</f>
        <v>0</v>
      </c>
      <c r="X80" s="286">
        <f>'Imp-US|É-U'!K231</f>
        <v>0</v>
      </c>
      <c r="Y80" s="286">
        <f>'Imp-US|É-U'!L231</f>
        <v>0</v>
      </c>
      <c r="Z80" s="286">
        <f>'Imp-US|É-U'!E232</f>
        <v>0</v>
      </c>
      <c r="AA80" s="286">
        <f>'Imp-US|É-U'!F232</f>
        <v>0</v>
      </c>
      <c r="AB80" s="286">
        <f>'Imp-US|É-U'!G232</f>
        <v>0</v>
      </c>
      <c r="AC80" s="286">
        <f>'Imp-US|É-U'!H232</f>
        <v>0</v>
      </c>
      <c r="AD80" s="286">
        <f>'Imp-US|É-U'!I232</f>
        <v>0</v>
      </c>
      <c r="AE80" s="286">
        <f>'Imp-US|É-U'!J232</f>
        <v>0</v>
      </c>
      <c r="AF80" s="286">
        <f>'Imp-US|É-U'!K232</f>
        <v>0</v>
      </c>
      <c r="AG80" s="286">
        <f>'Imp-US|É-U'!L232</f>
        <v>0</v>
      </c>
    </row>
    <row r="81" spans="2:33" hidden="1" x14ac:dyDescent="0.25">
      <c r="B81" s="278">
        <f t="shared" si="18"/>
        <v>0</v>
      </c>
      <c r="C81" s="278">
        <f t="shared" si="18"/>
        <v>0</v>
      </c>
      <c r="D81" s="287" t="s">
        <v>599</v>
      </c>
      <c r="E81" s="279">
        <f t="shared" si="17"/>
        <v>0</v>
      </c>
      <c r="F81" s="284"/>
      <c r="G81" s="284"/>
      <c r="H81" s="284"/>
      <c r="I81" s="287" t="s">
        <v>616</v>
      </c>
      <c r="J81" s="287" t="s">
        <v>609</v>
      </c>
      <c r="K81" s="287" t="s">
        <v>652</v>
      </c>
      <c r="L81" s="287" t="s">
        <v>577</v>
      </c>
      <c r="M81" s="287" t="s">
        <v>574</v>
      </c>
      <c r="N81" s="287" t="s">
        <v>612</v>
      </c>
      <c r="O81" s="287" t="s">
        <v>646</v>
      </c>
      <c r="P81" s="287" t="s">
        <v>617</v>
      </c>
      <c r="Q81" s="288" t="s">
        <v>602</v>
      </c>
      <c r="R81" s="289">
        <f>'Imp-Mex'!E150</f>
        <v>0</v>
      </c>
      <c r="S81" s="289">
        <f>'Imp-Mex'!F150</f>
        <v>0</v>
      </c>
      <c r="T81" s="289">
        <f>'Imp-Mex'!G150</f>
        <v>0</v>
      </c>
      <c r="U81" s="289">
        <f>'Imp-Mex'!H150</f>
        <v>0</v>
      </c>
      <c r="V81" s="289">
        <f>'Imp-Mex'!I150</f>
        <v>0</v>
      </c>
      <c r="W81" s="289">
        <f>'Imp-Mex'!J150</f>
        <v>0</v>
      </c>
      <c r="X81" s="289">
        <f>'Imp-Mex'!K150</f>
        <v>0</v>
      </c>
      <c r="Y81" s="289">
        <f>'Imp-Mex'!L150</f>
        <v>0</v>
      </c>
      <c r="Z81" s="289">
        <f>'Imp-Mex'!E151</f>
        <v>0</v>
      </c>
      <c r="AA81" s="289">
        <f>'Imp-Mex'!F151</f>
        <v>0</v>
      </c>
      <c r="AB81" s="289">
        <f>'Imp-Mex'!G151</f>
        <v>0</v>
      </c>
      <c r="AC81" s="289">
        <f>'Imp-Mex'!H151</f>
        <v>0</v>
      </c>
      <c r="AD81" s="289">
        <f>'Imp-Mex'!I151</f>
        <v>0</v>
      </c>
      <c r="AE81" s="289">
        <f>'Imp-Mex'!J151</f>
        <v>0</v>
      </c>
      <c r="AF81" s="289">
        <f>'Imp-Mex'!K151</f>
        <v>0</v>
      </c>
      <c r="AG81" s="289">
        <f>'Imp-Mex'!L151</f>
        <v>0</v>
      </c>
    </row>
    <row r="82" spans="2:33" hidden="1" x14ac:dyDescent="0.25">
      <c r="B82" s="278">
        <f t="shared" si="18"/>
        <v>0</v>
      </c>
      <c r="C82" s="278">
        <f t="shared" si="18"/>
        <v>0</v>
      </c>
      <c r="D82" s="283" t="s">
        <v>599</v>
      </c>
      <c r="E82" s="279">
        <f t="shared" si="17"/>
        <v>0</v>
      </c>
      <c r="F82" s="284"/>
      <c r="G82" s="284"/>
      <c r="H82" s="284"/>
      <c r="I82" s="283" t="s">
        <v>616</v>
      </c>
      <c r="J82" s="283" t="s">
        <v>609</v>
      </c>
      <c r="K82" s="283" t="s">
        <v>652</v>
      </c>
      <c r="L82" s="283" t="s">
        <v>577</v>
      </c>
      <c r="M82" s="283" t="s">
        <v>574</v>
      </c>
      <c r="N82" s="283" t="s">
        <v>612</v>
      </c>
      <c r="O82" s="283" t="s">
        <v>647</v>
      </c>
      <c r="P82" s="283" t="s">
        <v>618</v>
      </c>
      <c r="Q82" s="285" t="s">
        <v>602</v>
      </c>
      <c r="R82" s="286">
        <f>'Imp-Mex'!E155</f>
        <v>0</v>
      </c>
      <c r="S82" s="286">
        <f>'Imp-Mex'!F155</f>
        <v>0</v>
      </c>
      <c r="T82" s="286">
        <f>'Imp-Mex'!G155</f>
        <v>0</v>
      </c>
      <c r="U82" s="286">
        <f>'Imp-Mex'!H155</f>
        <v>0</v>
      </c>
      <c r="V82" s="286">
        <f>'Imp-Mex'!I155</f>
        <v>0</v>
      </c>
      <c r="W82" s="286">
        <f>'Imp-Mex'!J155</f>
        <v>0</v>
      </c>
      <c r="X82" s="286">
        <f>'Imp-Mex'!K155</f>
        <v>0</v>
      </c>
      <c r="Y82" s="286">
        <f>'Imp-Mex'!L155</f>
        <v>0</v>
      </c>
      <c r="Z82" s="286">
        <f>'Imp-Mex'!E156</f>
        <v>0</v>
      </c>
      <c r="AA82" s="286">
        <f>'Imp-Mex'!F156</f>
        <v>0</v>
      </c>
      <c r="AB82" s="286">
        <f>'Imp-Mex'!G156</f>
        <v>0</v>
      </c>
      <c r="AC82" s="286">
        <f>'Imp-Mex'!H156</f>
        <v>0</v>
      </c>
      <c r="AD82" s="286">
        <f>'Imp-Mex'!I156</f>
        <v>0</v>
      </c>
      <c r="AE82" s="286">
        <f>'Imp-Mex'!J156</f>
        <v>0</v>
      </c>
      <c r="AF82" s="286">
        <f>'Imp-Mex'!K156</f>
        <v>0</v>
      </c>
      <c r="AG82" s="286">
        <f>'Imp-Mex'!L156</f>
        <v>0</v>
      </c>
    </row>
    <row r="83" spans="2:33" hidden="1" x14ac:dyDescent="0.25">
      <c r="B83" s="278">
        <f t="shared" si="18"/>
        <v>0</v>
      </c>
      <c r="C83" s="278">
        <f t="shared" si="18"/>
        <v>0</v>
      </c>
      <c r="D83" s="287" t="s">
        <v>599</v>
      </c>
      <c r="E83" s="279">
        <f t="shared" si="17"/>
        <v>0</v>
      </c>
      <c r="F83" s="284"/>
      <c r="G83" s="284"/>
      <c r="H83" s="284"/>
      <c r="I83" s="287" t="s">
        <v>616</v>
      </c>
      <c r="J83" s="287" t="s">
        <v>609</v>
      </c>
      <c r="K83" s="287" t="s">
        <v>652</v>
      </c>
      <c r="L83" s="287" t="s">
        <v>577</v>
      </c>
      <c r="M83" s="287" t="s">
        <v>574</v>
      </c>
      <c r="N83" s="287" t="s">
        <v>612</v>
      </c>
      <c r="O83" s="287" t="s">
        <v>648</v>
      </c>
      <c r="P83" s="287" t="s">
        <v>619</v>
      </c>
      <c r="Q83" s="288" t="s">
        <v>602</v>
      </c>
      <c r="R83" s="289">
        <f>'Imp-Mex'!E160</f>
        <v>0</v>
      </c>
      <c r="S83" s="289">
        <f>'Imp-Mex'!F160</f>
        <v>0</v>
      </c>
      <c r="T83" s="289">
        <f>'Imp-Mex'!G160</f>
        <v>0</v>
      </c>
      <c r="U83" s="289">
        <f>'Imp-Mex'!H160</f>
        <v>0</v>
      </c>
      <c r="V83" s="289">
        <f>'Imp-Mex'!I160</f>
        <v>0</v>
      </c>
      <c r="W83" s="289">
        <f>'Imp-Mex'!J160</f>
        <v>0</v>
      </c>
      <c r="X83" s="289">
        <f>'Imp-Mex'!K160</f>
        <v>0</v>
      </c>
      <c r="Y83" s="289">
        <f>'Imp-Mex'!L160</f>
        <v>0</v>
      </c>
      <c r="Z83" s="289">
        <f>'Imp-Mex'!E161</f>
        <v>0</v>
      </c>
      <c r="AA83" s="289">
        <f>'Imp-Mex'!F161</f>
        <v>0</v>
      </c>
      <c r="AB83" s="289">
        <f>'Imp-Mex'!G161</f>
        <v>0</v>
      </c>
      <c r="AC83" s="289">
        <f>'Imp-Mex'!H161</f>
        <v>0</v>
      </c>
      <c r="AD83" s="289">
        <f>'Imp-Mex'!I161</f>
        <v>0</v>
      </c>
      <c r="AE83" s="289">
        <f>'Imp-Mex'!J161</f>
        <v>0</v>
      </c>
      <c r="AF83" s="289">
        <f>'Imp-Mex'!K161</f>
        <v>0</v>
      </c>
      <c r="AG83" s="289">
        <f>'Imp-Mex'!L161</f>
        <v>0</v>
      </c>
    </row>
    <row r="84" spans="2:33" hidden="1" x14ac:dyDescent="0.25">
      <c r="B84" s="278">
        <f t="shared" si="18"/>
        <v>0</v>
      </c>
      <c r="C84" s="278">
        <f t="shared" si="18"/>
        <v>0</v>
      </c>
      <c r="D84" s="283" t="s">
        <v>599</v>
      </c>
      <c r="E84" s="279">
        <f t="shared" si="17"/>
        <v>0</v>
      </c>
      <c r="F84" s="284"/>
      <c r="G84" s="284"/>
      <c r="H84" s="284"/>
      <c r="I84" s="283" t="s">
        <v>616</v>
      </c>
      <c r="J84" s="283" t="s">
        <v>609</v>
      </c>
      <c r="K84" s="283" t="s">
        <v>652</v>
      </c>
      <c r="L84" s="283" t="s">
        <v>577</v>
      </c>
      <c r="M84" s="283" t="s">
        <v>574</v>
      </c>
      <c r="N84" s="283" t="s">
        <v>612</v>
      </c>
      <c r="O84" s="283" t="s">
        <v>649</v>
      </c>
      <c r="P84" s="283" t="s">
        <v>620</v>
      </c>
      <c r="Q84" s="285" t="s">
        <v>602</v>
      </c>
      <c r="R84" s="286">
        <f>'Imp-Mex'!E165</f>
        <v>0</v>
      </c>
      <c r="S84" s="286">
        <f>'Imp-Mex'!F165</f>
        <v>0</v>
      </c>
      <c r="T84" s="286">
        <f>'Imp-Mex'!G165</f>
        <v>0</v>
      </c>
      <c r="U84" s="286">
        <f>'Imp-Mex'!H165</f>
        <v>0</v>
      </c>
      <c r="V84" s="286">
        <f>'Imp-Mex'!I165</f>
        <v>0</v>
      </c>
      <c r="W84" s="286">
        <f>'Imp-Mex'!J165</f>
        <v>0</v>
      </c>
      <c r="X84" s="286">
        <f>'Imp-Mex'!K165</f>
        <v>0</v>
      </c>
      <c r="Y84" s="286">
        <f>'Imp-Mex'!L165</f>
        <v>0</v>
      </c>
      <c r="Z84" s="286">
        <f>'Imp-Mex'!E166</f>
        <v>0</v>
      </c>
      <c r="AA84" s="286">
        <f>'Imp-Mex'!F166</f>
        <v>0</v>
      </c>
      <c r="AB84" s="286">
        <f>'Imp-Mex'!G166</f>
        <v>0</v>
      </c>
      <c r="AC84" s="286">
        <f>'Imp-Mex'!H166</f>
        <v>0</v>
      </c>
      <c r="AD84" s="286">
        <f>'Imp-Mex'!I166</f>
        <v>0</v>
      </c>
      <c r="AE84" s="286">
        <f>'Imp-Mex'!J166</f>
        <v>0</v>
      </c>
      <c r="AF84" s="286">
        <f>'Imp-Mex'!K166</f>
        <v>0</v>
      </c>
      <c r="AG84" s="286">
        <f>'Imp-Mex'!L166</f>
        <v>0</v>
      </c>
    </row>
    <row r="85" spans="2:33" hidden="1" x14ac:dyDescent="0.25">
      <c r="B85" s="278">
        <f t="shared" si="18"/>
        <v>0</v>
      </c>
      <c r="C85" s="278">
        <f t="shared" si="18"/>
        <v>0</v>
      </c>
      <c r="D85" s="287" t="s">
        <v>599</v>
      </c>
      <c r="E85" s="279">
        <f t="shared" si="17"/>
        <v>0</v>
      </c>
      <c r="F85" s="284"/>
      <c r="G85" s="284"/>
      <c r="H85" s="284"/>
      <c r="I85" s="287" t="s">
        <v>616</v>
      </c>
      <c r="J85" s="287" t="s">
        <v>609</v>
      </c>
      <c r="K85" s="287" t="s">
        <v>652</v>
      </c>
      <c r="L85" s="287" t="s">
        <v>577</v>
      </c>
      <c r="M85" s="287" t="s">
        <v>574</v>
      </c>
      <c r="N85" s="287" t="s">
        <v>612</v>
      </c>
      <c r="O85" s="287" t="s">
        <v>650</v>
      </c>
      <c r="P85" s="287" t="s">
        <v>621</v>
      </c>
      <c r="Q85" s="288" t="s">
        <v>602</v>
      </c>
      <c r="R85" s="289">
        <f>'Imp-Mex'!E170</f>
        <v>0</v>
      </c>
      <c r="S85" s="289">
        <f>'Imp-Mex'!F170</f>
        <v>0</v>
      </c>
      <c r="T85" s="289">
        <f>'Imp-Mex'!G170</f>
        <v>0</v>
      </c>
      <c r="U85" s="289">
        <f>'Imp-Mex'!H170</f>
        <v>0</v>
      </c>
      <c r="V85" s="289">
        <f>'Imp-Mex'!I170</f>
        <v>0</v>
      </c>
      <c r="W85" s="289">
        <f>'Imp-Mex'!J170</f>
        <v>0</v>
      </c>
      <c r="X85" s="289">
        <f>'Imp-Mex'!K170</f>
        <v>0</v>
      </c>
      <c r="Y85" s="289">
        <f>'Imp-Mex'!L170</f>
        <v>0</v>
      </c>
      <c r="Z85" s="289">
        <f>'Imp-Mex'!E171</f>
        <v>0</v>
      </c>
      <c r="AA85" s="289">
        <f>'Imp-Mex'!F171</f>
        <v>0</v>
      </c>
      <c r="AB85" s="289">
        <f>'Imp-Mex'!G171</f>
        <v>0</v>
      </c>
      <c r="AC85" s="289">
        <f>'Imp-Mex'!H171</f>
        <v>0</v>
      </c>
      <c r="AD85" s="289">
        <f>'Imp-Mex'!I171</f>
        <v>0</v>
      </c>
      <c r="AE85" s="289">
        <f>'Imp-Mex'!J171</f>
        <v>0</v>
      </c>
      <c r="AF85" s="289">
        <f>'Imp-Mex'!K171</f>
        <v>0</v>
      </c>
      <c r="AG85" s="289">
        <f>'Imp-Mex'!L171</f>
        <v>0</v>
      </c>
    </row>
    <row r="86" spans="2:33" hidden="1" x14ac:dyDescent="0.25">
      <c r="B86" s="278">
        <f t="shared" si="18"/>
        <v>0</v>
      </c>
      <c r="C86" s="278">
        <f t="shared" si="18"/>
        <v>0</v>
      </c>
      <c r="D86" s="283" t="s">
        <v>599</v>
      </c>
      <c r="E86" s="279">
        <f t="shared" si="17"/>
        <v>0</v>
      </c>
      <c r="F86" s="284"/>
      <c r="G86" s="284"/>
      <c r="H86" s="284"/>
      <c r="I86" s="283" t="s">
        <v>616</v>
      </c>
      <c r="J86" s="283" t="s">
        <v>609</v>
      </c>
      <c r="K86" s="283" t="s">
        <v>652</v>
      </c>
      <c r="L86" s="283" t="s">
        <v>577</v>
      </c>
      <c r="M86" s="283" t="s">
        <v>574</v>
      </c>
      <c r="N86" s="283" t="s">
        <v>612</v>
      </c>
      <c r="O86" s="283" t="s">
        <v>651</v>
      </c>
      <c r="P86" s="283" t="s">
        <v>622</v>
      </c>
      <c r="Q86" s="285" t="s">
        <v>602</v>
      </c>
      <c r="R86" s="286">
        <f>'Imp-Mex'!E175</f>
        <v>0</v>
      </c>
      <c r="S86" s="286">
        <f>'Imp-Mex'!F175</f>
        <v>0</v>
      </c>
      <c r="T86" s="286">
        <f>'Imp-Mex'!G175</f>
        <v>0</v>
      </c>
      <c r="U86" s="286">
        <f>'Imp-Mex'!H175</f>
        <v>0</v>
      </c>
      <c r="V86" s="286">
        <f>'Imp-Mex'!I175</f>
        <v>0</v>
      </c>
      <c r="W86" s="286">
        <f>'Imp-Mex'!J175</f>
        <v>0</v>
      </c>
      <c r="X86" s="286">
        <f>'Imp-Mex'!K175</f>
        <v>0</v>
      </c>
      <c r="Y86" s="286">
        <f>'Imp-Mex'!L175</f>
        <v>0</v>
      </c>
      <c r="Z86" s="286">
        <f>'Imp-Mex'!E176</f>
        <v>0</v>
      </c>
      <c r="AA86" s="286">
        <f>'Imp-Mex'!F176</f>
        <v>0</v>
      </c>
      <c r="AB86" s="286">
        <f>'Imp-Mex'!G176</f>
        <v>0</v>
      </c>
      <c r="AC86" s="286">
        <f>'Imp-Mex'!H176</f>
        <v>0</v>
      </c>
      <c r="AD86" s="286">
        <f>'Imp-Mex'!I176</f>
        <v>0</v>
      </c>
      <c r="AE86" s="286">
        <f>'Imp-Mex'!J176</f>
        <v>0</v>
      </c>
      <c r="AF86" s="286">
        <f>'Imp-Mex'!K176</f>
        <v>0</v>
      </c>
      <c r="AG86" s="286">
        <f>'Imp-Mex'!L176</f>
        <v>0</v>
      </c>
    </row>
    <row r="87" spans="2:33" hidden="1" x14ac:dyDescent="0.25">
      <c r="B87" s="278">
        <f t="shared" si="18"/>
        <v>0</v>
      </c>
      <c r="C87" s="278">
        <f t="shared" si="18"/>
        <v>0</v>
      </c>
      <c r="D87" s="287" t="s">
        <v>599</v>
      </c>
      <c r="E87" s="279">
        <f t="shared" si="17"/>
        <v>0</v>
      </c>
      <c r="F87" s="284"/>
      <c r="G87" s="284"/>
      <c r="H87" s="284"/>
      <c r="I87" s="287" t="s">
        <v>616</v>
      </c>
      <c r="J87" s="287" t="s">
        <v>609</v>
      </c>
      <c r="K87" s="287" t="s">
        <v>652</v>
      </c>
      <c r="L87" s="287" t="s">
        <v>577</v>
      </c>
      <c r="M87" s="287" t="s">
        <v>574</v>
      </c>
      <c r="N87" s="287" t="s">
        <v>612</v>
      </c>
      <c r="O87" s="287" t="s">
        <v>646</v>
      </c>
      <c r="P87" s="287" t="s">
        <v>617</v>
      </c>
      <c r="Q87" s="288" t="s">
        <v>603</v>
      </c>
      <c r="R87" s="289">
        <f>'Imp-Mex'!E206</f>
        <v>0</v>
      </c>
      <c r="S87" s="289">
        <f>'Imp-Mex'!F206</f>
        <v>0</v>
      </c>
      <c r="T87" s="289">
        <f>'Imp-Mex'!G206</f>
        <v>0</v>
      </c>
      <c r="U87" s="289">
        <f>'Imp-Mex'!H206</f>
        <v>0</v>
      </c>
      <c r="V87" s="289">
        <f>'Imp-Mex'!I206</f>
        <v>0</v>
      </c>
      <c r="W87" s="289">
        <f>'Imp-Mex'!J206</f>
        <v>0</v>
      </c>
      <c r="X87" s="289">
        <f>'Imp-Mex'!K206</f>
        <v>0</v>
      </c>
      <c r="Y87" s="289">
        <f>'Imp-Mex'!L206</f>
        <v>0</v>
      </c>
      <c r="Z87" s="289">
        <f>'Imp-Mex'!E207</f>
        <v>0</v>
      </c>
      <c r="AA87" s="289">
        <f>'Imp-Mex'!F207</f>
        <v>0</v>
      </c>
      <c r="AB87" s="289">
        <f>'Imp-Mex'!G207</f>
        <v>0</v>
      </c>
      <c r="AC87" s="289">
        <f>'Imp-Mex'!H207</f>
        <v>0</v>
      </c>
      <c r="AD87" s="289">
        <f>'Imp-Mex'!I207</f>
        <v>0</v>
      </c>
      <c r="AE87" s="289">
        <f>'Imp-Mex'!J207</f>
        <v>0</v>
      </c>
      <c r="AF87" s="289">
        <f>'Imp-Mex'!K207</f>
        <v>0</v>
      </c>
      <c r="AG87" s="289">
        <f>'Imp-Mex'!L207</f>
        <v>0</v>
      </c>
    </row>
    <row r="88" spans="2:33" hidden="1" x14ac:dyDescent="0.25">
      <c r="B88" s="278">
        <f t="shared" si="18"/>
        <v>0</v>
      </c>
      <c r="C88" s="278">
        <f t="shared" si="18"/>
        <v>0</v>
      </c>
      <c r="D88" s="283" t="s">
        <v>599</v>
      </c>
      <c r="E88" s="279">
        <f t="shared" si="17"/>
        <v>0</v>
      </c>
      <c r="F88" s="284"/>
      <c r="G88" s="284"/>
      <c r="H88" s="284"/>
      <c r="I88" s="283" t="s">
        <v>616</v>
      </c>
      <c r="J88" s="283" t="s">
        <v>609</v>
      </c>
      <c r="K88" s="283" t="s">
        <v>652</v>
      </c>
      <c r="L88" s="283" t="s">
        <v>577</v>
      </c>
      <c r="M88" s="283" t="s">
        <v>574</v>
      </c>
      <c r="N88" s="283" t="s">
        <v>612</v>
      </c>
      <c r="O88" s="283" t="s">
        <v>647</v>
      </c>
      <c r="P88" s="283" t="s">
        <v>618</v>
      </c>
      <c r="Q88" s="285" t="s">
        <v>603</v>
      </c>
      <c r="R88" s="286">
        <f>'Imp-Mex'!E211</f>
        <v>0</v>
      </c>
      <c r="S88" s="286">
        <f>'Imp-Mex'!F211</f>
        <v>0</v>
      </c>
      <c r="T88" s="286">
        <f>'Imp-Mex'!G211</f>
        <v>0</v>
      </c>
      <c r="U88" s="286">
        <f>'Imp-Mex'!H211</f>
        <v>0</v>
      </c>
      <c r="V88" s="286">
        <f>'Imp-Mex'!I211</f>
        <v>0</v>
      </c>
      <c r="W88" s="286">
        <f>'Imp-Mex'!J211</f>
        <v>0</v>
      </c>
      <c r="X88" s="286">
        <f>'Imp-Mex'!K211</f>
        <v>0</v>
      </c>
      <c r="Y88" s="286">
        <f>'Imp-Mex'!L211</f>
        <v>0</v>
      </c>
      <c r="Z88" s="286">
        <f>'Imp-Mex'!E212</f>
        <v>0</v>
      </c>
      <c r="AA88" s="286">
        <f>'Imp-Mex'!F212</f>
        <v>0</v>
      </c>
      <c r="AB88" s="286">
        <f>'Imp-Mex'!G212</f>
        <v>0</v>
      </c>
      <c r="AC88" s="286">
        <f>'Imp-Mex'!H212</f>
        <v>0</v>
      </c>
      <c r="AD88" s="286">
        <f>'Imp-Mex'!I212</f>
        <v>0</v>
      </c>
      <c r="AE88" s="286">
        <f>'Imp-Mex'!J212</f>
        <v>0</v>
      </c>
      <c r="AF88" s="286">
        <f>'Imp-Mex'!K212</f>
        <v>0</v>
      </c>
      <c r="AG88" s="286">
        <f>'Imp-Mex'!L212</f>
        <v>0</v>
      </c>
    </row>
    <row r="89" spans="2:33" hidden="1" x14ac:dyDescent="0.25">
      <c r="B89" s="278">
        <f t="shared" si="18"/>
        <v>0</v>
      </c>
      <c r="C89" s="278">
        <f t="shared" si="18"/>
        <v>0</v>
      </c>
      <c r="D89" s="287" t="s">
        <v>599</v>
      </c>
      <c r="E89" s="279">
        <f t="shared" si="17"/>
        <v>0</v>
      </c>
      <c r="F89" s="284"/>
      <c r="G89" s="284"/>
      <c r="H89" s="284"/>
      <c r="I89" s="287" t="s">
        <v>616</v>
      </c>
      <c r="J89" s="287" t="s">
        <v>609</v>
      </c>
      <c r="K89" s="287" t="s">
        <v>652</v>
      </c>
      <c r="L89" s="287" t="s">
        <v>577</v>
      </c>
      <c r="M89" s="287" t="s">
        <v>574</v>
      </c>
      <c r="N89" s="287" t="s">
        <v>612</v>
      </c>
      <c r="O89" s="287" t="s">
        <v>648</v>
      </c>
      <c r="P89" s="287" t="s">
        <v>619</v>
      </c>
      <c r="Q89" s="288" t="s">
        <v>603</v>
      </c>
      <c r="R89" s="289">
        <f>'Imp-Mex'!E216</f>
        <v>0</v>
      </c>
      <c r="S89" s="289">
        <f>'Imp-Mex'!F216</f>
        <v>0</v>
      </c>
      <c r="T89" s="289">
        <f>'Imp-Mex'!G216</f>
        <v>0</v>
      </c>
      <c r="U89" s="289">
        <f>'Imp-Mex'!H216</f>
        <v>0</v>
      </c>
      <c r="V89" s="289">
        <f>'Imp-Mex'!I216</f>
        <v>0</v>
      </c>
      <c r="W89" s="289">
        <f>'Imp-Mex'!J216</f>
        <v>0</v>
      </c>
      <c r="X89" s="289">
        <f>'Imp-Mex'!K216</f>
        <v>0</v>
      </c>
      <c r="Y89" s="289">
        <f>'Imp-Mex'!L216</f>
        <v>0</v>
      </c>
      <c r="Z89" s="289">
        <f>'Imp-Mex'!E217</f>
        <v>0</v>
      </c>
      <c r="AA89" s="289">
        <f>'Imp-Mex'!F217</f>
        <v>0</v>
      </c>
      <c r="AB89" s="289">
        <f>'Imp-Mex'!G217</f>
        <v>0</v>
      </c>
      <c r="AC89" s="289">
        <f>'Imp-Mex'!H217</f>
        <v>0</v>
      </c>
      <c r="AD89" s="289">
        <f>'Imp-Mex'!I217</f>
        <v>0</v>
      </c>
      <c r="AE89" s="289">
        <f>'Imp-Mex'!J217</f>
        <v>0</v>
      </c>
      <c r="AF89" s="289">
        <f>'Imp-Mex'!K217</f>
        <v>0</v>
      </c>
      <c r="AG89" s="289">
        <f>'Imp-Mex'!L217</f>
        <v>0</v>
      </c>
    </row>
    <row r="90" spans="2:33" hidden="1" x14ac:dyDescent="0.25">
      <c r="B90" s="278">
        <f t="shared" si="18"/>
        <v>0</v>
      </c>
      <c r="C90" s="278">
        <f t="shared" si="18"/>
        <v>0</v>
      </c>
      <c r="D90" s="283" t="s">
        <v>599</v>
      </c>
      <c r="E90" s="279">
        <f t="shared" si="17"/>
        <v>0</v>
      </c>
      <c r="F90" s="284"/>
      <c r="G90" s="284"/>
      <c r="H90" s="284"/>
      <c r="I90" s="283" t="s">
        <v>616</v>
      </c>
      <c r="J90" s="283" t="s">
        <v>609</v>
      </c>
      <c r="K90" s="283" t="s">
        <v>652</v>
      </c>
      <c r="L90" s="283" t="s">
        <v>577</v>
      </c>
      <c r="M90" s="283" t="s">
        <v>574</v>
      </c>
      <c r="N90" s="283" t="s">
        <v>612</v>
      </c>
      <c r="O90" s="283" t="s">
        <v>649</v>
      </c>
      <c r="P90" s="283" t="s">
        <v>620</v>
      </c>
      <c r="Q90" s="285" t="s">
        <v>603</v>
      </c>
      <c r="R90" s="286">
        <f>'Imp-Mex'!E221</f>
        <v>0</v>
      </c>
      <c r="S90" s="286">
        <f>'Imp-Mex'!F221</f>
        <v>0</v>
      </c>
      <c r="T90" s="286">
        <f>'Imp-Mex'!G221</f>
        <v>0</v>
      </c>
      <c r="U90" s="286">
        <f>'Imp-Mex'!H221</f>
        <v>0</v>
      </c>
      <c r="V90" s="286">
        <f>'Imp-Mex'!I221</f>
        <v>0</v>
      </c>
      <c r="W90" s="286">
        <f>'Imp-Mex'!J221</f>
        <v>0</v>
      </c>
      <c r="X90" s="286">
        <f>'Imp-Mex'!K221</f>
        <v>0</v>
      </c>
      <c r="Y90" s="286">
        <f>'Imp-Mex'!L221</f>
        <v>0</v>
      </c>
      <c r="Z90" s="286">
        <f>'Imp-Mex'!E222</f>
        <v>0</v>
      </c>
      <c r="AA90" s="286">
        <f>'Imp-Mex'!F222</f>
        <v>0</v>
      </c>
      <c r="AB90" s="286">
        <f>'Imp-Mex'!G222</f>
        <v>0</v>
      </c>
      <c r="AC90" s="286">
        <f>'Imp-Mex'!H222</f>
        <v>0</v>
      </c>
      <c r="AD90" s="286">
        <f>'Imp-Mex'!I222</f>
        <v>0</v>
      </c>
      <c r="AE90" s="286">
        <f>'Imp-Mex'!J222</f>
        <v>0</v>
      </c>
      <c r="AF90" s="286">
        <f>'Imp-Mex'!K222</f>
        <v>0</v>
      </c>
      <c r="AG90" s="286">
        <f>'Imp-Mex'!L222</f>
        <v>0</v>
      </c>
    </row>
    <row r="91" spans="2:33" hidden="1" x14ac:dyDescent="0.25">
      <c r="B91" s="278">
        <f t="shared" si="18"/>
        <v>0</v>
      </c>
      <c r="C91" s="278">
        <f t="shared" si="18"/>
        <v>0</v>
      </c>
      <c r="D91" s="287" t="s">
        <v>599</v>
      </c>
      <c r="E91" s="279">
        <f t="shared" si="17"/>
        <v>0</v>
      </c>
      <c r="F91" s="284"/>
      <c r="G91" s="284"/>
      <c r="H91" s="284"/>
      <c r="I91" s="287" t="s">
        <v>616</v>
      </c>
      <c r="J91" s="287" t="s">
        <v>609</v>
      </c>
      <c r="K91" s="287" t="s">
        <v>652</v>
      </c>
      <c r="L91" s="287" t="s">
        <v>577</v>
      </c>
      <c r="M91" s="287" t="s">
        <v>574</v>
      </c>
      <c r="N91" s="287" t="s">
        <v>612</v>
      </c>
      <c r="O91" s="287" t="s">
        <v>650</v>
      </c>
      <c r="P91" s="287" t="s">
        <v>621</v>
      </c>
      <c r="Q91" s="288" t="s">
        <v>603</v>
      </c>
      <c r="R91" s="289">
        <f>'Imp-Mex'!E226</f>
        <v>0</v>
      </c>
      <c r="S91" s="289">
        <f>'Imp-Mex'!F226</f>
        <v>0</v>
      </c>
      <c r="T91" s="289">
        <f>'Imp-Mex'!G226</f>
        <v>0</v>
      </c>
      <c r="U91" s="289">
        <f>'Imp-Mex'!H226</f>
        <v>0</v>
      </c>
      <c r="V91" s="289">
        <f>'Imp-Mex'!I226</f>
        <v>0</v>
      </c>
      <c r="W91" s="289">
        <f>'Imp-Mex'!J226</f>
        <v>0</v>
      </c>
      <c r="X91" s="289">
        <f>'Imp-Mex'!K226</f>
        <v>0</v>
      </c>
      <c r="Y91" s="289">
        <f>'Imp-Mex'!L226</f>
        <v>0</v>
      </c>
      <c r="Z91" s="289">
        <f>'Imp-Mex'!E227</f>
        <v>0</v>
      </c>
      <c r="AA91" s="289">
        <f>'Imp-Mex'!F227</f>
        <v>0</v>
      </c>
      <c r="AB91" s="289">
        <f>'Imp-Mex'!G227</f>
        <v>0</v>
      </c>
      <c r="AC91" s="289">
        <f>'Imp-Mex'!H227</f>
        <v>0</v>
      </c>
      <c r="AD91" s="289">
        <f>'Imp-Mex'!I227</f>
        <v>0</v>
      </c>
      <c r="AE91" s="289">
        <f>'Imp-Mex'!J227</f>
        <v>0</v>
      </c>
      <c r="AF91" s="289">
        <f>'Imp-Mex'!K227</f>
        <v>0</v>
      </c>
      <c r="AG91" s="289">
        <f>'Imp-Mex'!L227</f>
        <v>0</v>
      </c>
    </row>
    <row r="92" spans="2:33" hidden="1" x14ac:dyDescent="0.25">
      <c r="B92" s="278">
        <f t="shared" si="18"/>
        <v>0</v>
      </c>
      <c r="C92" s="278">
        <f t="shared" si="18"/>
        <v>0</v>
      </c>
      <c r="D92" s="283" t="s">
        <v>599</v>
      </c>
      <c r="E92" s="279">
        <f t="shared" si="17"/>
        <v>0</v>
      </c>
      <c r="F92" s="284"/>
      <c r="G92" s="284"/>
      <c r="H92" s="284"/>
      <c r="I92" s="283" t="s">
        <v>616</v>
      </c>
      <c r="J92" s="283" t="s">
        <v>609</v>
      </c>
      <c r="K92" s="283" t="s">
        <v>652</v>
      </c>
      <c r="L92" s="283" t="s">
        <v>577</v>
      </c>
      <c r="M92" s="283" t="s">
        <v>574</v>
      </c>
      <c r="N92" s="283" t="s">
        <v>612</v>
      </c>
      <c r="O92" s="283" t="s">
        <v>651</v>
      </c>
      <c r="P92" s="283" t="s">
        <v>622</v>
      </c>
      <c r="Q92" s="285" t="s">
        <v>603</v>
      </c>
      <c r="R92" s="286">
        <f>'Imp-Mex'!E231</f>
        <v>0</v>
      </c>
      <c r="S92" s="286">
        <f>'Imp-Mex'!F231</f>
        <v>0</v>
      </c>
      <c r="T92" s="286">
        <f>'Imp-Mex'!G231</f>
        <v>0</v>
      </c>
      <c r="U92" s="286">
        <f>'Imp-Mex'!H231</f>
        <v>0</v>
      </c>
      <c r="V92" s="286">
        <f>'Imp-Mex'!I231</f>
        <v>0</v>
      </c>
      <c r="W92" s="286">
        <f>'Imp-Mex'!J231</f>
        <v>0</v>
      </c>
      <c r="X92" s="286">
        <f>'Imp-Mex'!K231</f>
        <v>0</v>
      </c>
      <c r="Y92" s="286">
        <f>'Imp-Mex'!L231</f>
        <v>0</v>
      </c>
      <c r="Z92" s="286">
        <f>'Imp-Mex'!E232</f>
        <v>0</v>
      </c>
      <c r="AA92" s="286">
        <f>'Imp-Mex'!F232</f>
        <v>0</v>
      </c>
      <c r="AB92" s="286">
        <f>'Imp-Mex'!G232</f>
        <v>0</v>
      </c>
      <c r="AC92" s="286">
        <f>'Imp-Mex'!H232</f>
        <v>0</v>
      </c>
      <c r="AD92" s="286">
        <f>'Imp-Mex'!I232</f>
        <v>0</v>
      </c>
      <c r="AE92" s="286">
        <f>'Imp-Mex'!J232</f>
        <v>0</v>
      </c>
      <c r="AF92" s="286">
        <f>'Imp-Mex'!K232</f>
        <v>0</v>
      </c>
      <c r="AG92" s="286">
        <f>'Imp-Mex'!L232</f>
        <v>0</v>
      </c>
    </row>
    <row r="93" spans="2:33" hidden="1" x14ac:dyDescent="0.25">
      <c r="B93" s="278">
        <f t="shared" si="18"/>
        <v>0</v>
      </c>
      <c r="C93" s="278">
        <f t="shared" si="18"/>
        <v>0</v>
      </c>
      <c r="D93" s="287" t="s">
        <v>599</v>
      </c>
      <c r="E93" s="279">
        <f t="shared" si="17"/>
        <v>0</v>
      </c>
      <c r="F93" s="284"/>
      <c r="G93" s="284"/>
      <c r="H93" s="284"/>
      <c r="I93" s="287" t="s">
        <v>605</v>
      </c>
      <c r="J93" s="287" t="s">
        <v>609</v>
      </c>
      <c r="K93" s="287" t="s">
        <v>653</v>
      </c>
      <c r="L93" s="287" t="s">
        <v>578</v>
      </c>
      <c r="M93" s="287" t="s">
        <v>574</v>
      </c>
      <c r="N93" s="287" t="s">
        <v>612</v>
      </c>
      <c r="O93" s="287" t="s">
        <v>646</v>
      </c>
      <c r="P93" s="287" t="s">
        <v>617</v>
      </c>
      <c r="Q93" s="288" t="s">
        <v>602</v>
      </c>
      <c r="R93" s="289">
        <f>'Imp-Other|Autre'!E150</f>
        <v>0</v>
      </c>
      <c r="S93" s="289">
        <f>'Imp-Other|Autre'!F150</f>
        <v>0</v>
      </c>
      <c r="T93" s="289">
        <f>'Imp-Other|Autre'!G150</f>
        <v>0</v>
      </c>
      <c r="U93" s="289">
        <f>'Imp-Other|Autre'!H150</f>
        <v>0</v>
      </c>
      <c r="V93" s="289">
        <f>'Imp-Other|Autre'!I150</f>
        <v>0</v>
      </c>
      <c r="W93" s="289">
        <f>'Imp-Other|Autre'!J150</f>
        <v>0</v>
      </c>
      <c r="X93" s="289">
        <f>'Imp-Other|Autre'!K150</f>
        <v>0</v>
      </c>
      <c r="Y93" s="289">
        <f>'Imp-Other|Autre'!L150</f>
        <v>0</v>
      </c>
      <c r="Z93" s="289">
        <f>'Imp-Other|Autre'!E151</f>
        <v>0</v>
      </c>
      <c r="AA93" s="289">
        <f>'Imp-Other|Autre'!F151</f>
        <v>0</v>
      </c>
      <c r="AB93" s="289">
        <f>'Imp-Other|Autre'!G151</f>
        <v>0</v>
      </c>
      <c r="AC93" s="289">
        <f>'Imp-Other|Autre'!H151</f>
        <v>0</v>
      </c>
      <c r="AD93" s="289">
        <f>'Imp-Other|Autre'!I151</f>
        <v>0</v>
      </c>
      <c r="AE93" s="289">
        <f>'Imp-Other|Autre'!J151</f>
        <v>0</v>
      </c>
      <c r="AF93" s="289">
        <f>'Imp-Other|Autre'!K151</f>
        <v>0</v>
      </c>
      <c r="AG93" s="289">
        <f>'Imp-Other|Autre'!L151</f>
        <v>0</v>
      </c>
    </row>
    <row r="94" spans="2:33" hidden="1" x14ac:dyDescent="0.25">
      <c r="B94" s="278">
        <f t="shared" si="18"/>
        <v>0</v>
      </c>
      <c r="C94" s="278">
        <f t="shared" si="18"/>
        <v>0</v>
      </c>
      <c r="D94" s="283" t="s">
        <v>599</v>
      </c>
      <c r="E94" s="279">
        <f t="shared" si="17"/>
        <v>0</v>
      </c>
      <c r="F94" s="284"/>
      <c r="G94" s="284"/>
      <c r="H94" s="284"/>
      <c r="I94" s="283" t="s">
        <v>605</v>
      </c>
      <c r="J94" s="283" t="s">
        <v>609</v>
      </c>
      <c r="K94" s="283" t="s">
        <v>653</v>
      </c>
      <c r="L94" s="283" t="s">
        <v>578</v>
      </c>
      <c r="M94" s="283" t="s">
        <v>574</v>
      </c>
      <c r="N94" s="283" t="s">
        <v>612</v>
      </c>
      <c r="O94" s="283" t="s">
        <v>647</v>
      </c>
      <c r="P94" s="283" t="s">
        <v>618</v>
      </c>
      <c r="Q94" s="285" t="s">
        <v>602</v>
      </c>
      <c r="R94" s="286">
        <f>'Imp-Other|Autre'!E155</f>
        <v>0</v>
      </c>
      <c r="S94" s="286">
        <f>'Imp-Other|Autre'!F155</f>
        <v>0</v>
      </c>
      <c r="T94" s="286">
        <f>'Imp-Other|Autre'!G155</f>
        <v>0</v>
      </c>
      <c r="U94" s="286">
        <f>'Imp-Other|Autre'!H155</f>
        <v>0</v>
      </c>
      <c r="V94" s="286">
        <f>'Imp-Other|Autre'!I155</f>
        <v>0</v>
      </c>
      <c r="W94" s="286">
        <f>'Imp-Other|Autre'!J155</f>
        <v>0</v>
      </c>
      <c r="X94" s="286">
        <f>'Imp-Other|Autre'!K155</f>
        <v>0</v>
      </c>
      <c r="Y94" s="286">
        <f>'Imp-Other|Autre'!L155</f>
        <v>0</v>
      </c>
      <c r="Z94" s="286">
        <f>'Imp-Other|Autre'!E156</f>
        <v>0</v>
      </c>
      <c r="AA94" s="286">
        <f>'Imp-Other|Autre'!F156</f>
        <v>0</v>
      </c>
      <c r="AB94" s="286">
        <f>'Imp-Other|Autre'!G156</f>
        <v>0</v>
      </c>
      <c r="AC94" s="286">
        <f>'Imp-Other|Autre'!H156</f>
        <v>0</v>
      </c>
      <c r="AD94" s="286">
        <f>'Imp-Other|Autre'!I156</f>
        <v>0</v>
      </c>
      <c r="AE94" s="286">
        <f>'Imp-Other|Autre'!J156</f>
        <v>0</v>
      </c>
      <c r="AF94" s="286">
        <f>'Imp-Other|Autre'!K156</f>
        <v>0</v>
      </c>
      <c r="AG94" s="286">
        <f>'Imp-Other|Autre'!L156</f>
        <v>0</v>
      </c>
    </row>
    <row r="95" spans="2:33" hidden="1" x14ac:dyDescent="0.25">
      <c r="B95" s="278">
        <f t="shared" si="18"/>
        <v>0</v>
      </c>
      <c r="C95" s="278">
        <f t="shared" si="18"/>
        <v>0</v>
      </c>
      <c r="D95" s="287" t="s">
        <v>599</v>
      </c>
      <c r="E95" s="279">
        <f t="shared" si="17"/>
        <v>0</v>
      </c>
      <c r="F95" s="284"/>
      <c r="G95" s="284"/>
      <c r="H95" s="284"/>
      <c r="I95" s="287" t="s">
        <v>605</v>
      </c>
      <c r="J95" s="287" t="s">
        <v>609</v>
      </c>
      <c r="K95" s="287" t="s">
        <v>653</v>
      </c>
      <c r="L95" s="287" t="s">
        <v>578</v>
      </c>
      <c r="M95" s="287" t="s">
        <v>574</v>
      </c>
      <c r="N95" s="287" t="s">
        <v>612</v>
      </c>
      <c r="O95" s="287" t="s">
        <v>648</v>
      </c>
      <c r="P95" s="287" t="s">
        <v>619</v>
      </c>
      <c r="Q95" s="288" t="s">
        <v>602</v>
      </c>
      <c r="R95" s="289">
        <f>'Imp-Other|Autre'!E160</f>
        <v>0</v>
      </c>
      <c r="S95" s="289">
        <f>'Imp-Other|Autre'!F160</f>
        <v>0</v>
      </c>
      <c r="T95" s="289">
        <f>'Imp-Other|Autre'!G160</f>
        <v>0</v>
      </c>
      <c r="U95" s="289">
        <f>'Imp-Other|Autre'!H160</f>
        <v>0</v>
      </c>
      <c r="V95" s="289">
        <f>'Imp-Other|Autre'!I160</f>
        <v>0</v>
      </c>
      <c r="W95" s="289">
        <f>'Imp-Other|Autre'!J160</f>
        <v>0</v>
      </c>
      <c r="X95" s="289">
        <f>'Imp-Other|Autre'!K160</f>
        <v>0</v>
      </c>
      <c r="Y95" s="289">
        <f>'Imp-Other|Autre'!L160</f>
        <v>0</v>
      </c>
      <c r="Z95" s="289">
        <f>'Imp-Other|Autre'!E161</f>
        <v>0</v>
      </c>
      <c r="AA95" s="289">
        <f>'Imp-Other|Autre'!F161</f>
        <v>0</v>
      </c>
      <c r="AB95" s="289">
        <f>'Imp-Other|Autre'!G161</f>
        <v>0</v>
      </c>
      <c r="AC95" s="289">
        <f>'Imp-Other|Autre'!H161</f>
        <v>0</v>
      </c>
      <c r="AD95" s="289">
        <f>'Imp-Other|Autre'!I161</f>
        <v>0</v>
      </c>
      <c r="AE95" s="289">
        <f>'Imp-Other|Autre'!J161</f>
        <v>0</v>
      </c>
      <c r="AF95" s="289">
        <f>'Imp-Other|Autre'!K161</f>
        <v>0</v>
      </c>
      <c r="AG95" s="289">
        <f>'Imp-Other|Autre'!L161</f>
        <v>0</v>
      </c>
    </row>
    <row r="96" spans="2:33" hidden="1" x14ac:dyDescent="0.25">
      <c r="B96" s="278">
        <f t="shared" si="18"/>
        <v>0</v>
      </c>
      <c r="C96" s="278">
        <f t="shared" si="18"/>
        <v>0</v>
      </c>
      <c r="D96" s="283" t="s">
        <v>599</v>
      </c>
      <c r="E96" s="279">
        <f t="shared" si="17"/>
        <v>0</v>
      </c>
      <c r="F96" s="284"/>
      <c r="G96" s="284"/>
      <c r="H96" s="284"/>
      <c r="I96" s="283" t="s">
        <v>605</v>
      </c>
      <c r="J96" s="283" t="s">
        <v>609</v>
      </c>
      <c r="K96" s="283" t="s">
        <v>653</v>
      </c>
      <c r="L96" s="283" t="s">
        <v>578</v>
      </c>
      <c r="M96" s="283" t="s">
        <v>574</v>
      </c>
      <c r="N96" s="283" t="s">
        <v>612</v>
      </c>
      <c r="O96" s="283" t="s">
        <v>649</v>
      </c>
      <c r="P96" s="283" t="s">
        <v>620</v>
      </c>
      <c r="Q96" s="285" t="s">
        <v>602</v>
      </c>
      <c r="R96" s="286">
        <f>'Imp-Other|Autre'!E165</f>
        <v>0</v>
      </c>
      <c r="S96" s="286">
        <f>'Imp-Other|Autre'!F165</f>
        <v>0</v>
      </c>
      <c r="T96" s="286">
        <f>'Imp-Other|Autre'!G165</f>
        <v>0</v>
      </c>
      <c r="U96" s="286">
        <f>'Imp-Other|Autre'!H165</f>
        <v>0</v>
      </c>
      <c r="V96" s="286">
        <f>'Imp-Other|Autre'!I165</f>
        <v>0</v>
      </c>
      <c r="W96" s="286">
        <f>'Imp-Other|Autre'!J165</f>
        <v>0</v>
      </c>
      <c r="X96" s="286">
        <f>'Imp-Other|Autre'!K165</f>
        <v>0</v>
      </c>
      <c r="Y96" s="286">
        <f>'Imp-Other|Autre'!L165</f>
        <v>0</v>
      </c>
      <c r="Z96" s="286">
        <f>'Imp-Other|Autre'!E166</f>
        <v>0</v>
      </c>
      <c r="AA96" s="286">
        <f>'Imp-Other|Autre'!F166</f>
        <v>0</v>
      </c>
      <c r="AB96" s="286">
        <f>'Imp-Other|Autre'!G166</f>
        <v>0</v>
      </c>
      <c r="AC96" s="286">
        <f>'Imp-Other|Autre'!H166</f>
        <v>0</v>
      </c>
      <c r="AD96" s="286">
        <f>'Imp-Other|Autre'!I166</f>
        <v>0</v>
      </c>
      <c r="AE96" s="286">
        <f>'Imp-Other|Autre'!J166</f>
        <v>0</v>
      </c>
      <c r="AF96" s="286">
        <f>'Imp-Other|Autre'!K166</f>
        <v>0</v>
      </c>
      <c r="AG96" s="286">
        <f>'Imp-Other|Autre'!L166</f>
        <v>0</v>
      </c>
    </row>
    <row r="97" spans="2:33" hidden="1" x14ac:dyDescent="0.25">
      <c r="B97" s="278">
        <f t="shared" si="18"/>
        <v>0</v>
      </c>
      <c r="C97" s="278">
        <f t="shared" si="18"/>
        <v>0</v>
      </c>
      <c r="D97" s="287" t="s">
        <v>599</v>
      </c>
      <c r="E97" s="279">
        <f t="shared" si="17"/>
        <v>0</v>
      </c>
      <c r="F97" s="284"/>
      <c r="G97" s="284"/>
      <c r="H97" s="284"/>
      <c r="I97" s="287" t="s">
        <v>605</v>
      </c>
      <c r="J97" s="287" t="s">
        <v>609</v>
      </c>
      <c r="K97" s="287" t="s">
        <v>653</v>
      </c>
      <c r="L97" s="287" t="s">
        <v>578</v>
      </c>
      <c r="M97" s="287" t="s">
        <v>574</v>
      </c>
      <c r="N97" s="287" t="s">
        <v>612</v>
      </c>
      <c r="O97" s="287" t="s">
        <v>650</v>
      </c>
      <c r="P97" s="287" t="s">
        <v>621</v>
      </c>
      <c r="Q97" s="288" t="s">
        <v>602</v>
      </c>
      <c r="R97" s="289">
        <f>'Imp-Other|Autre'!E170</f>
        <v>0</v>
      </c>
      <c r="S97" s="289">
        <f>'Imp-Other|Autre'!F170</f>
        <v>0</v>
      </c>
      <c r="T97" s="289">
        <f>'Imp-Other|Autre'!G170</f>
        <v>0</v>
      </c>
      <c r="U97" s="289">
        <f>'Imp-Other|Autre'!H170</f>
        <v>0</v>
      </c>
      <c r="V97" s="289">
        <f>'Imp-Other|Autre'!I170</f>
        <v>0</v>
      </c>
      <c r="W97" s="289">
        <f>'Imp-Other|Autre'!J170</f>
        <v>0</v>
      </c>
      <c r="X97" s="289">
        <f>'Imp-Other|Autre'!K170</f>
        <v>0</v>
      </c>
      <c r="Y97" s="289">
        <f>'Imp-Other|Autre'!L170</f>
        <v>0</v>
      </c>
      <c r="Z97" s="289">
        <f>'Imp-Other|Autre'!E171</f>
        <v>0</v>
      </c>
      <c r="AA97" s="289">
        <f>'Imp-Other|Autre'!F171</f>
        <v>0</v>
      </c>
      <c r="AB97" s="289">
        <f>'Imp-Other|Autre'!G171</f>
        <v>0</v>
      </c>
      <c r="AC97" s="289">
        <f>'Imp-Other|Autre'!H171</f>
        <v>0</v>
      </c>
      <c r="AD97" s="289">
        <f>'Imp-Other|Autre'!I171</f>
        <v>0</v>
      </c>
      <c r="AE97" s="289">
        <f>'Imp-Other|Autre'!J171</f>
        <v>0</v>
      </c>
      <c r="AF97" s="289">
        <f>'Imp-Other|Autre'!K171</f>
        <v>0</v>
      </c>
      <c r="AG97" s="289">
        <f>'Imp-Other|Autre'!L171</f>
        <v>0</v>
      </c>
    </row>
    <row r="98" spans="2:33" hidden="1" x14ac:dyDescent="0.25">
      <c r="B98" s="278">
        <f t="shared" si="18"/>
        <v>0</v>
      </c>
      <c r="C98" s="278">
        <f t="shared" si="18"/>
        <v>0</v>
      </c>
      <c r="D98" s="283" t="s">
        <v>599</v>
      </c>
      <c r="E98" s="279">
        <f t="shared" ref="E98:E104" si="19">$E$17</f>
        <v>0</v>
      </c>
      <c r="F98" s="284"/>
      <c r="G98" s="284"/>
      <c r="H98" s="284"/>
      <c r="I98" s="283" t="s">
        <v>605</v>
      </c>
      <c r="J98" s="283" t="s">
        <v>609</v>
      </c>
      <c r="K98" s="283" t="s">
        <v>653</v>
      </c>
      <c r="L98" s="283" t="s">
        <v>578</v>
      </c>
      <c r="M98" s="283" t="s">
        <v>574</v>
      </c>
      <c r="N98" s="283" t="s">
        <v>612</v>
      </c>
      <c r="O98" s="283" t="s">
        <v>651</v>
      </c>
      <c r="P98" s="283" t="s">
        <v>622</v>
      </c>
      <c r="Q98" s="285" t="s">
        <v>602</v>
      </c>
      <c r="R98" s="286">
        <f>'Imp-Other|Autre'!E175</f>
        <v>0</v>
      </c>
      <c r="S98" s="286">
        <f>'Imp-Other|Autre'!F175</f>
        <v>0</v>
      </c>
      <c r="T98" s="286">
        <f>'Imp-Other|Autre'!G175</f>
        <v>0</v>
      </c>
      <c r="U98" s="286">
        <f>'Imp-Other|Autre'!H175</f>
        <v>0</v>
      </c>
      <c r="V98" s="286">
        <f>'Imp-Other|Autre'!I175</f>
        <v>0</v>
      </c>
      <c r="W98" s="286">
        <f>'Imp-Other|Autre'!J175</f>
        <v>0</v>
      </c>
      <c r="X98" s="286">
        <f>'Imp-Other|Autre'!K175</f>
        <v>0</v>
      </c>
      <c r="Y98" s="286">
        <f>'Imp-Other|Autre'!L175</f>
        <v>0</v>
      </c>
      <c r="Z98" s="286">
        <f>'Imp-Other|Autre'!E176</f>
        <v>0</v>
      </c>
      <c r="AA98" s="286">
        <f>'Imp-Other|Autre'!F176</f>
        <v>0</v>
      </c>
      <c r="AB98" s="286">
        <f>'Imp-Other|Autre'!G176</f>
        <v>0</v>
      </c>
      <c r="AC98" s="286">
        <f>'Imp-Other|Autre'!H176</f>
        <v>0</v>
      </c>
      <c r="AD98" s="286">
        <f>'Imp-Other|Autre'!I176</f>
        <v>0</v>
      </c>
      <c r="AE98" s="286">
        <f>'Imp-Other|Autre'!J176</f>
        <v>0</v>
      </c>
      <c r="AF98" s="286">
        <f>'Imp-Other|Autre'!K176</f>
        <v>0</v>
      </c>
      <c r="AG98" s="286">
        <f>'Imp-Other|Autre'!L176</f>
        <v>0</v>
      </c>
    </row>
    <row r="99" spans="2:33" hidden="1" x14ac:dyDescent="0.25">
      <c r="B99" s="278">
        <f t="shared" si="18"/>
        <v>0</v>
      </c>
      <c r="C99" s="278">
        <f t="shared" si="18"/>
        <v>0</v>
      </c>
      <c r="D99" s="287" t="s">
        <v>599</v>
      </c>
      <c r="E99" s="279">
        <f t="shared" si="19"/>
        <v>0</v>
      </c>
      <c r="F99" s="284"/>
      <c r="G99" s="284"/>
      <c r="H99" s="284"/>
      <c r="I99" s="287" t="s">
        <v>605</v>
      </c>
      <c r="J99" s="287" t="s">
        <v>609</v>
      </c>
      <c r="K99" s="287" t="s">
        <v>653</v>
      </c>
      <c r="L99" s="287" t="s">
        <v>578</v>
      </c>
      <c r="M99" s="287" t="s">
        <v>574</v>
      </c>
      <c r="N99" s="287" t="s">
        <v>612</v>
      </c>
      <c r="O99" s="287" t="s">
        <v>646</v>
      </c>
      <c r="P99" s="287" t="s">
        <v>617</v>
      </c>
      <c r="Q99" s="288" t="s">
        <v>603</v>
      </c>
      <c r="R99" s="289">
        <f>'Imp-Other|Autre'!E206</f>
        <v>0</v>
      </c>
      <c r="S99" s="289">
        <f>'Imp-Other|Autre'!F206</f>
        <v>0</v>
      </c>
      <c r="T99" s="289">
        <f>'Imp-Other|Autre'!G206</f>
        <v>0</v>
      </c>
      <c r="U99" s="289">
        <f>'Imp-Other|Autre'!H206</f>
        <v>0</v>
      </c>
      <c r="V99" s="289">
        <f>'Imp-Other|Autre'!I206</f>
        <v>0</v>
      </c>
      <c r="W99" s="289">
        <f>'Imp-Other|Autre'!J206</f>
        <v>0</v>
      </c>
      <c r="X99" s="289">
        <f>'Imp-Other|Autre'!K206</f>
        <v>0</v>
      </c>
      <c r="Y99" s="289">
        <f>'Imp-Other|Autre'!L206</f>
        <v>0</v>
      </c>
      <c r="Z99" s="289">
        <f>'Imp-Other|Autre'!E207</f>
        <v>0</v>
      </c>
      <c r="AA99" s="289">
        <f>'Imp-Other|Autre'!F207</f>
        <v>0</v>
      </c>
      <c r="AB99" s="289">
        <f>'Imp-Other|Autre'!G207</f>
        <v>0</v>
      </c>
      <c r="AC99" s="289">
        <f>'Imp-Other|Autre'!H207</f>
        <v>0</v>
      </c>
      <c r="AD99" s="289">
        <f>'Imp-Other|Autre'!I207</f>
        <v>0</v>
      </c>
      <c r="AE99" s="289">
        <f>'Imp-Other|Autre'!J207</f>
        <v>0</v>
      </c>
      <c r="AF99" s="289">
        <f>'Imp-Other|Autre'!K207</f>
        <v>0</v>
      </c>
      <c r="AG99" s="289">
        <f>'Imp-Other|Autre'!L207</f>
        <v>0</v>
      </c>
    </row>
    <row r="100" spans="2:33" hidden="1" x14ac:dyDescent="0.25">
      <c r="B100" s="278">
        <f t="shared" si="18"/>
        <v>0</v>
      </c>
      <c r="C100" s="278">
        <f t="shared" si="18"/>
        <v>0</v>
      </c>
      <c r="D100" s="283" t="s">
        <v>599</v>
      </c>
      <c r="E100" s="279">
        <f t="shared" si="19"/>
        <v>0</v>
      </c>
      <c r="F100" s="284"/>
      <c r="G100" s="284"/>
      <c r="H100" s="284"/>
      <c r="I100" s="283" t="s">
        <v>605</v>
      </c>
      <c r="J100" s="283" t="s">
        <v>609</v>
      </c>
      <c r="K100" s="283" t="s">
        <v>653</v>
      </c>
      <c r="L100" s="283" t="s">
        <v>578</v>
      </c>
      <c r="M100" s="283" t="s">
        <v>574</v>
      </c>
      <c r="N100" s="283" t="s">
        <v>612</v>
      </c>
      <c r="O100" s="283" t="s">
        <v>647</v>
      </c>
      <c r="P100" s="283" t="s">
        <v>618</v>
      </c>
      <c r="Q100" s="285" t="s">
        <v>603</v>
      </c>
      <c r="R100" s="286">
        <f>'Imp-Other|Autre'!E211</f>
        <v>0</v>
      </c>
      <c r="S100" s="286">
        <f>'Imp-Other|Autre'!F211</f>
        <v>0</v>
      </c>
      <c r="T100" s="286">
        <f>'Imp-Other|Autre'!G211</f>
        <v>0</v>
      </c>
      <c r="U100" s="286">
        <f>'Imp-Other|Autre'!H211</f>
        <v>0</v>
      </c>
      <c r="V100" s="286">
        <f>'Imp-Other|Autre'!I211</f>
        <v>0</v>
      </c>
      <c r="W100" s="286">
        <f>'Imp-Other|Autre'!J211</f>
        <v>0</v>
      </c>
      <c r="X100" s="286">
        <f>'Imp-Other|Autre'!K211</f>
        <v>0</v>
      </c>
      <c r="Y100" s="286">
        <f>'Imp-Other|Autre'!L211</f>
        <v>0</v>
      </c>
      <c r="Z100" s="286">
        <f>'Imp-Other|Autre'!E212</f>
        <v>0</v>
      </c>
      <c r="AA100" s="286">
        <f>'Imp-Other|Autre'!F212</f>
        <v>0</v>
      </c>
      <c r="AB100" s="286">
        <f>'Imp-Other|Autre'!G212</f>
        <v>0</v>
      </c>
      <c r="AC100" s="286">
        <f>'Imp-Other|Autre'!H212</f>
        <v>0</v>
      </c>
      <c r="AD100" s="286">
        <f>'Imp-Other|Autre'!I212</f>
        <v>0</v>
      </c>
      <c r="AE100" s="286">
        <f>'Imp-Other|Autre'!J212</f>
        <v>0</v>
      </c>
      <c r="AF100" s="286">
        <f>'Imp-Other|Autre'!K212</f>
        <v>0</v>
      </c>
      <c r="AG100" s="286">
        <f>'Imp-Other|Autre'!L212</f>
        <v>0</v>
      </c>
    </row>
    <row r="101" spans="2:33" hidden="1" x14ac:dyDescent="0.25">
      <c r="B101" s="278">
        <f t="shared" si="18"/>
        <v>0</v>
      </c>
      <c r="C101" s="278">
        <f t="shared" si="18"/>
        <v>0</v>
      </c>
      <c r="D101" s="287" t="s">
        <v>599</v>
      </c>
      <c r="E101" s="279">
        <f t="shared" si="19"/>
        <v>0</v>
      </c>
      <c r="F101" s="284"/>
      <c r="G101" s="284"/>
      <c r="H101" s="284"/>
      <c r="I101" s="287" t="s">
        <v>605</v>
      </c>
      <c r="J101" s="287" t="s">
        <v>609</v>
      </c>
      <c r="K101" s="287" t="s">
        <v>653</v>
      </c>
      <c r="L101" s="287" t="s">
        <v>578</v>
      </c>
      <c r="M101" s="287" t="s">
        <v>574</v>
      </c>
      <c r="N101" s="287" t="s">
        <v>612</v>
      </c>
      <c r="O101" s="287" t="s">
        <v>648</v>
      </c>
      <c r="P101" s="287" t="s">
        <v>619</v>
      </c>
      <c r="Q101" s="288" t="s">
        <v>603</v>
      </c>
      <c r="R101" s="289">
        <f>'Imp-Other|Autre'!E216</f>
        <v>0</v>
      </c>
      <c r="S101" s="289">
        <f>'Imp-Other|Autre'!F216</f>
        <v>0</v>
      </c>
      <c r="T101" s="289">
        <f>'Imp-Other|Autre'!G216</f>
        <v>0</v>
      </c>
      <c r="U101" s="289">
        <f>'Imp-Other|Autre'!H216</f>
        <v>0</v>
      </c>
      <c r="V101" s="289">
        <f>'Imp-Other|Autre'!I216</f>
        <v>0</v>
      </c>
      <c r="W101" s="289">
        <f>'Imp-Other|Autre'!J216</f>
        <v>0</v>
      </c>
      <c r="X101" s="289">
        <f>'Imp-Other|Autre'!K216</f>
        <v>0</v>
      </c>
      <c r="Y101" s="289">
        <f>'Imp-Other|Autre'!L216</f>
        <v>0</v>
      </c>
      <c r="Z101" s="289">
        <f>'Imp-Other|Autre'!E217</f>
        <v>0</v>
      </c>
      <c r="AA101" s="289">
        <f>'Imp-Other|Autre'!F217</f>
        <v>0</v>
      </c>
      <c r="AB101" s="289">
        <f>'Imp-Other|Autre'!G217</f>
        <v>0</v>
      </c>
      <c r="AC101" s="289">
        <f>'Imp-Other|Autre'!H217</f>
        <v>0</v>
      </c>
      <c r="AD101" s="289">
        <f>'Imp-Other|Autre'!I217</f>
        <v>0</v>
      </c>
      <c r="AE101" s="289">
        <f>'Imp-Other|Autre'!J217</f>
        <v>0</v>
      </c>
      <c r="AF101" s="289">
        <f>'Imp-Other|Autre'!K217</f>
        <v>0</v>
      </c>
      <c r="AG101" s="289">
        <f>'Imp-Other|Autre'!L217</f>
        <v>0</v>
      </c>
    </row>
    <row r="102" spans="2:33" hidden="1" x14ac:dyDescent="0.25">
      <c r="B102" s="278">
        <f t="shared" si="18"/>
        <v>0</v>
      </c>
      <c r="C102" s="278">
        <f t="shared" si="18"/>
        <v>0</v>
      </c>
      <c r="D102" s="283" t="s">
        <v>599</v>
      </c>
      <c r="E102" s="279">
        <f t="shared" si="19"/>
        <v>0</v>
      </c>
      <c r="F102" s="284"/>
      <c r="G102" s="284"/>
      <c r="H102" s="284"/>
      <c r="I102" s="283" t="s">
        <v>605</v>
      </c>
      <c r="J102" s="283" t="s">
        <v>609</v>
      </c>
      <c r="K102" s="283" t="s">
        <v>653</v>
      </c>
      <c r="L102" s="283" t="s">
        <v>578</v>
      </c>
      <c r="M102" s="283" t="s">
        <v>574</v>
      </c>
      <c r="N102" s="283" t="s">
        <v>612</v>
      </c>
      <c r="O102" s="283" t="s">
        <v>649</v>
      </c>
      <c r="P102" s="283" t="s">
        <v>620</v>
      </c>
      <c r="Q102" s="285" t="s">
        <v>603</v>
      </c>
      <c r="R102" s="286">
        <f>'Imp-Other|Autre'!E221</f>
        <v>0</v>
      </c>
      <c r="S102" s="286">
        <f>'Imp-Other|Autre'!F221</f>
        <v>0</v>
      </c>
      <c r="T102" s="286">
        <f>'Imp-Other|Autre'!G221</f>
        <v>0</v>
      </c>
      <c r="U102" s="286">
        <f>'Imp-Other|Autre'!H221</f>
        <v>0</v>
      </c>
      <c r="V102" s="286">
        <f>'Imp-Other|Autre'!I221</f>
        <v>0</v>
      </c>
      <c r="W102" s="286">
        <f>'Imp-Other|Autre'!J221</f>
        <v>0</v>
      </c>
      <c r="X102" s="286">
        <f>'Imp-Other|Autre'!K221</f>
        <v>0</v>
      </c>
      <c r="Y102" s="286">
        <f>'Imp-Other|Autre'!L221</f>
        <v>0</v>
      </c>
      <c r="Z102" s="286">
        <f>'Imp-Other|Autre'!E222</f>
        <v>0</v>
      </c>
      <c r="AA102" s="286">
        <f>'Imp-Other|Autre'!F222</f>
        <v>0</v>
      </c>
      <c r="AB102" s="286">
        <f>'Imp-Other|Autre'!G222</f>
        <v>0</v>
      </c>
      <c r="AC102" s="286">
        <f>'Imp-Other|Autre'!H222</f>
        <v>0</v>
      </c>
      <c r="AD102" s="286">
        <f>'Imp-Other|Autre'!I222</f>
        <v>0</v>
      </c>
      <c r="AE102" s="286">
        <f>'Imp-Other|Autre'!J222</f>
        <v>0</v>
      </c>
      <c r="AF102" s="286">
        <f>'Imp-Other|Autre'!K222</f>
        <v>0</v>
      </c>
      <c r="AG102" s="286">
        <f>'Imp-Other|Autre'!L222</f>
        <v>0</v>
      </c>
    </row>
    <row r="103" spans="2:33" hidden="1" x14ac:dyDescent="0.25">
      <c r="B103" s="278">
        <f t="shared" si="18"/>
        <v>0</v>
      </c>
      <c r="C103" s="278">
        <f t="shared" si="18"/>
        <v>0</v>
      </c>
      <c r="D103" s="287" t="s">
        <v>599</v>
      </c>
      <c r="E103" s="279">
        <f t="shared" si="19"/>
        <v>0</v>
      </c>
      <c r="F103" s="284"/>
      <c r="G103" s="284"/>
      <c r="H103" s="284"/>
      <c r="I103" s="287" t="s">
        <v>605</v>
      </c>
      <c r="J103" s="287" t="s">
        <v>609</v>
      </c>
      <c r="K103" s="287" t="s">
        <v>653</v>
      </c>
      <c r="L103" s="287" t="s">
        <v>578</v>
      </c>
      <c r="M103" s="287" t="s">
        <v>574</v>
      </c>
      <c r="N103" s="287" t="s">
        <v>612</v>
      </c>
      <c r="O103" s="287" t="s">
        <v>650</v>
      </c>
      <c r="P103" s="287" t="s">
        <v>621</v>
      </c>
      <c r="Q103" s="288" t="s">
        <v>603</v>
      </c>
      <c r="R103" s="289">
        <f>'Imp-Other|Autre'!E226</f>
        <v>0</v>
      </c>
      <c r="S103" s="289">
        <f>'Imp-Other|Autre'!F226</f>
        <v>0</v>
      </c>
      <c r="T103" s="289">
        <f>'Imp-Other|Autre'!G226</f>
        <v>0</v>
      </c>
      <c r="U103" s="289">
        <f>'Imp-Other|Autre'!H226</f>
        <v>0</v>
      </c>
      <c r="V103" s="289">
        <f>'Imp-Other|Autre'!I226</f>
        <v>0</v>
      </c>
      <c r="W103" s="289">
        <f>'Imp-Other|Autre'!J226</f>
        <v>0</v>
      </c>
      <c r="X103" s="289">
        <f>'Imp-Other|Autre'!K226</f>
        <v>0</v>
      </c>
      <c r="Y103" s="289">
        <f>'Imp-Other|Autre'!L226</f>
        <v>0</v>
      </c>
      <c r="Z103" s="289">
        <f>'Imp-Other|Autre'!E227</f>
        <v>0</v>
      </c>
      <c r="AA103" s="289">
        <f>'Imp-Other|Autre'!F227</f>
        <v>0</v>
      </c>
      <c r="AB103" s="289">
        <f>'Imp-Other|Autre'!G227</f>
        <v>0</v>
      </c>
      <c r="AC103" s="289">
        <f>'Imp-Other|Autre'!H227</f>
        <v>0</v>
      </c>
      <c r="AD103" s="289">
        <f>'Imp-Other|Autre'!I227</f>
        <v>0</v>
      </c>
      <c r="AE103" s="289">
        <f>'Imp-Other|Autre'!J227</f>
        <v>0</v>
      </c>
      <c r="AF103" s="289">
        <f>'Imp-Other|Autre'!K227</f>
        <v>0</v>
      </c>
      <c r="AG103" s="289">
        <f>'Imp-Other|Autre'!L227</f>
        <v>0</v>
      </c>
    </row>
    <row r="104" spans="2:33" hidden="1" x14ac:dyDescent="0.25">
      <c r="B104" s="278">
        <f t="shared" si="18"/>
        <v>0</v>
      </c>
      <c r="C104" s="278">
        <f t="shared" si="18"/>
        <v>0</v>
      </c>
      <c r="D104" s="283" t="s">
        <v>599</v>
      </c>
      <c r="E104" s="279">
        <f t="shared" si="19"/>
        <v>0</v>
      </c>
      <c r="F104" s="284"/>
      <c r="G104" s="284"/>
      <c r="H104" s="284"/>
      <c r="I104" s="283" t="s">
        <v>605</v>
      </c>
      <c r="J104" s="283" t="s">
        <v>609</v>
      </c>
      <c r="K104" s="283" t="s">
        <v>653</v>
      </c>
      <c r="L104" s="283" t="s">
        <v>578</v>
      </c>
      <c r="M104" s="283" t="s">
        <v>574</v>
      </c>
      <c r="N104" s="283" t="s">
        <v>612</v>
      </c>
      <c r="O104" s="283" t="s">
        <v>651</v>
      </c>
      <c r="P104" s="283" t="s">
        <v>622</v>
      </c>
      <c r="Q104" s="285" t="s">
        <v>603</v>
      </c>
      <c r="R104" s="286">
        <f>'Imp-Other|Autre'!E231</f>
        <v>0</v>
      </c>
      <c r="S104" s="286">
        <f>'Imp-Other|Autre'!F231</f>
        <v>0</v>
      </c>
      <c r="T104" s="286">
        <f>'Imp-Other|Autre'!G231</f>
        <v>0</v>
      </c>
      <c r="U104" s="286">
        <f>'Imp-Other|Autre'!H231</f>
        <v>0</v>
      </c>
      <c r="V104" s="286">
        <f>'Imp-Other|Autre'!I231</f>
        <v>0</v>
      </c>
      <c r="W104" s="286">
        <f>'Imp-Other|Autre'!J231</f>
        <v>0</v>
      </c>
      <c r="X104" s="286">
        <f>'Imp-Other|Autre'!K231</f>
        <v>0</v>
      </c>
      <c r="Y104" s="286">
        <f>'Imp-Other|Autre'!L231</f>
        <v>0</v>
      </c>
      <c r="Z104" s="286">
        <f>'Imp-Other|Autre'!E232</f>
        <v>0</v>
      </c>
      <c r="AA104" s="286">
        <f>'Imp-Other|Autre'!F232</f>
        <v>0</v>
      </c>
      <c r="AB104" s="286">
        <f>'Imp-Other|Autre'!G232</f>
        <v>0</v>
      </c>
      <c r="AC104" s="286">
        <f>'Imp-Other|Autre'!H232</f>
        <v>0</v>
      </c>
      <c r="AD104" s="286">
        <f>'Imp-Other|Autre'!I232</f>
        <v>0</v>
      </c>
      <c r="AE104" s="286">
        <f>'Imp-Other|Autre'!J232</f>
        <v>0</v>
      </c>
      <c r="AF104" s="286">
        <f>'Imp-Other|Autre'!K232</f>
        <v>0</v>
      </c>
      <c r="AG104" s="286">
        <f>'Imp-Other|Autre'!L232</f>
        <v>0</v>
      </c>
    </row>
    <row r="105" spans="2:33" hidden="1" x14ac:dyDescent="0.25"/>
    <row r="106" spans="2:33" hidden="1" x14ac:dyDescent="0.25">
      <c r="B106" t="s">
        <v>654</v>
      </c>
    </row>
    <row r="107" spans="2:33" ht="15.75" hidden="1" thickBot="1" x14ac:dyDescent="0.3"/>
    <row r="108" spans="2:33" ht="15.75" hidden="1" thickBot="1" x14ac:dyDescent="0.3">
      <c r="B108" s="657" t="s">
        <v>656</v>
      </c>
      <c r="C108" s="658"/>
      <c r="D108" s="658"/>
      <c r="E108" s="658"/>
      <c r="F108" s="297"/>
      <c r="G108" s="298">
        <f>SUM(G112:G2560)</f>
        <v>0</v>
      </c>
      <c r="H108" s="298">
        <f>SUM(H112:H2560)</f>
        <v>0</v>
      </c>
      <c r="I108" s="298">
        <f>SUM(I112:I2560)</f>
        <v>0</v>
      </c>
      <c r="J108" s="299"/>
      <c r="K108" s="299"/>
      <c r="L108" s="299"/>
    </row>
    <row r="109" spans="2:33" ht="15.75" hidden="1" thickBot="1" x14ac:dyDescent="0.3">
      <c r="B109" s="300"/>
      <c r="C109" s="300"/>
      <c r="D109" s="300"/>
      <c r="E109" s="300"/>
      <c r="F109" s="300"/>
      <c r="G109" s="659" t="s">
        <v>657</v>
      </c>
      <c r="H109" s="660"/>
      <c r="I109" s="660"/>
      <c r="J109" s="661" t="s">
        <v>658</v>
      </c>
      <c r="K109" s="662"/>
      <c r="L109" s="662"/>
    </row>
    <row r="110" spans="2:33" hidden="1" x14ac:dyDescent="0.25">
      <c r="B110" s="301"/>
      <c r="C110" s="302"/>
      <c r="D110" s="302"/>
      <c r="E110" s="302"/>
      <c r="F110" s="302"/>
      <c r="G110" s="303"/>
      <c r="H110" s="303"/>
      <c r="I110" s="303"/>
      <c r="J110" s="303"/>
      <c r="K110" s="303"/>
      <c r="L110" s="303"/>
    </row>
    <row r="111" spans="2:33" hidden="1" x14ac:dyDescent="0.25">
      <c r="B111" s="304" t="s">
        <v>606</v>
      </c>
      <c r="C111" s="305" t="s">
        <v>659</v>
      </c>
      <c r="D111" s="305" t="s">
        <v>660</v>
      </c>
      <c r="E111" s="305" t="s">
        <v>661</v>
      </c>
      <c r="F111" s="305" t="s">
        <v>662</v>
      </c>
      <c r="G111" s="306">
        <f>'[1]Case Labels'!$G$3</f>
        <v>2023</v>
      </c>
      <c r="H111" s="306">
        <f>'[1]Case Labels'!$G$4</f>
        <v>2024</v>
      </c>
      <c r="I111" s="306">
        <f>'[1]Case Labels'!$G$5</f>
        <v>2025</v>
      </c>
      <c r="J111" s="306">
        <f>G111</f>
        <v>2023</v>
      </c>
      <c r="K111" s="306">
        <f>H111</f>
        <v>2024</v>
      </c>
      <c r="L111" s="306">
        <f>I111</f>
        <v>2025</v>
      </c>
    </row>
    <row r="112" spans="2:33" hidden="1" x14ac:dyDescent="0.25">
      <c r="B112" s="307" t="s">
        <v>663</v>
      </c>
      <c r="C112" s="308" t="s">
        <v>664</v>
      </c>
      <c r="D112" s="308" t="s">
        <v>665</v>
      </c>
      <c r="E112" s="308" t="s">
        <v>666</v>
      </c>
      <c r="F112" s="309" t="s">
        <v>667</v>
      </c>
      <c r="G112" s="307">
        <f>J112*(SUM(R18:T19,R21:T22,R24:T25,R27:T28))</f>
        <v>0</v>
      </c>
      <c r="H112" s="307">
        <f t="shared" ref="H112:I112" si="20">K112*(SUM(S18:U19,S21:U22,S24:U25,S27:U28))</f>
        <v>0</v>
      </c>
      <c r="I112" s="307">
        <f t="shared" si="20"/>
        <v>0</v>
      </c>
      <c r="J112" s="307">
        <f>Pro!G91</f>
        <v>0</v>
      </c>
      <c r="K112" s="307">
        <f>Pro!H91</f>
        <v>0</v>
      </c>
      <c r="L112" s="307">
        <f>Pro!I91</f>
        <v>0</v>
      </c>
    </row>
    <row r="113" spans="2:33" hidden="1" x14ac:dyDescent="0.25">
      <c r="B113" s="300" t="str">
        <f t="shared" ref="B113:D116" si="21">B112</f>
        <v>Importer 1</v>
      </c>
      <c r="C113" s="310" t="str">
        <f t="shared" si="21"/>
        <v>IMPORTER</v>
      </c>
      <c r="D113" s="310" t="str">
        <f t="shared" si="21"/>
        <v>Import Sales</v>
      </c>
      <c r="E113" s="310" t="s">
        <v>668</v>
      </c>
      <c r="F113" s="311" t="s">
        <v>669</v>
      </c>
      <c r="G113" s="300">
        <f>J113*(SUM(R18:T19,R21:T22,R24:T25,R27:T28))</f>
        <v>0</v>
      </c>
      <c r="H113" s="300">
        <f t="shared" ref="H113:I113" si="22">K113*(SUM(S18:U19,S21:U22,S24:U25,S27:U28))</f>
        <v>0</v>
      </c>
      <c r="I113" s="300">
        <f t="shared" si="22"/>
        <v>0</v>
      </c>
      <c r="J113" s="307">
        <f>Pro!G92</f>
        <v>0</v>
      </c>
      <c r="K113" s="307">
        <f>Pro!H92</f>
        <v>0</v>
      </c>
      <c r="L113" s="307">
        <f>Pro!I92</f>
        <v>0</v>
      </c>
    </row>
    <row r="114" spans="2:33" hidden="1" x14ac:dyDescent="0.25">
      <c r="B114" s="300" t="str">
        <f t="shared" si="21"/>
        <v>Importer 1</v>
      </c>
      <c r="C114" s="310" t="str">
        <f t="shared" si="21"/>
        <v>IMPORTER</v>
      </c>
      <c r="D114" s="310" t="str">
        <f t="shared" si="21"/>
        <v>Import Sales</v>
      </c>
      <c r="E114" s="310" t="s">
        <v>670</v>
      </c>
      <c r="F114" s="311" t="s">
        <v>671</v>
      </c>
      <c r="G114" s="300">
        <f>J114*(SUM(R18:T19,R21:T22,R24:T25,R27:T28))</f>
        <v>0</v>
      </c>
      <c r="H114" s="300">
        <f t="shared" ref="H114:I114" si="23">K114*(SUM(S18:U19,S21:U22,S24:U25,S27:U28))</f>
        <v>0</v>
      </c>
      <c r="I114" s="300">
        <f t="shared" si="23"/>
        <v>0</v>
      </c>
      <c r="J114" s="307">
        <f>Pro!G93</f>
        <v>0</v>
      </c>
      <c r="K114" s="307">
        <f>Pro!H93</f>
        <v>0</v>
      </c>
      <c r="L114" s="307">
        <f>Pro!I93</f>
        <v>0</v>
      </c>
    </row>
    <row r="115" spans="2:33" hidden="1" x14ac:dyDescent="0.25">
      <c r="B115" s="300" t="str">
        <f t="shared" si="21"/>
        <v>Importer 1</v>
      </c>
      <c r="C115" s="310" t="str">
        <f t="shared" si="21"/>
        <v>IMPORTER</v>
      </c>
      <c r="D115" s="310" t="str">
        <f t="shared" si="21"/>
        <v>Import Sales</v>
      </c>
      <c r="E115" s="310" t="s">
        <v>672</v>
      </c>
      <c r="F115" s="311" t="s">
        <v>673</v>
      </c>
      <c r="G115" s="300">
        <f>J115*(SUM(R18:T19,R21:T22,R24:T25,R27:T28))</f>
        <v>0</v>
      </c>
      <c r="H115" s="300">
        <f t="shared" ref="H115:I115" si="24">K115*(SUM(S18:U19,S21:U22,S24:U25,S27:U28))</f>
        <v>0</v>
      </c>
      <c r="I115" s="300">
        <f t="shared" si="24"/>
        <v>0</v>
      </c>
      <c r="J115" s="307">
        <f>Pro!G94</f>
        <v>0</v>
      </c>
      <c r="K115" s="307">
        <f>Pro!H94</f>
        <v>0</v>
      </c>
      <c r="L115" s="307">
        <f>Pro!I94</f>
        <v>0</v>
      </c>
    </row>
    <row r="116" spans="2:33" hidden="1" x14ac:dyDescent="0.25">
      <c r="B116" s="300" t="str">
        <f t="shared" si="21"/>
        <v>Importer 1</v>
      </c>
      <c r="C116" s="310" t="str">
        <f t="shared" si="21"/>
        <v>IMPORTER</v>
      </c>
      <c r="D116" s="310" t="str">
        <f t="shared" si="21"/>
        <v>Import Sales</v>
      </c>
      <c r="E116" s="310" t="s">
        <v>674</v>
      </c>
      <c r="F116" s="311" t="s">
        <v>675</v>
      </c>
      <c r="G116" s="300">
        <f>J116*(SUM(R18:T19,R21:T22,R24:T25,R27:T28))</f>
        <v>0</v>
      </c>
      <c r="H116" s="300">
        <f t="shared" ref="H116:I116" si="25">K116*(SUM(S18:U19,S21:U22,S24:U25,S27:U28))</f>
        <v>0</v>
      </c>
      <c r="I116" s="300">
        <f t="shared" si="25"/>
        <v>0</v>
      </c>
      <c r="J116" s="307">
        <f>Pro!G95</f>
        <v>0</v>
      </c>
      <c r="K116" s="307">
        <f>Pro!H95</f>
        <v>0</v>
      </c>
      <c r="L116" s="307">
        <f>Pro!I95</f>
        <v>0</v>
      </c>
    </row>
    <row r="117" spans="2:33" hidden="1" x14ac:dyDescent="0.25"/>
    <row r="118" spans="2:33" hidden="1" x14ac:dyDescent="0.25"/>
    <row r="119" spans="2:33" hidden="1" x14ac:dyDescent="0.25"/>
    <row r="120" spans="2:33" hidden="1" x14ac:dyDescent="0.25"/>
    <row r="121" spans="2:33" hidden="1" x14ac:dyDescent="0.25"/>
    <row r="122" spans="2:33" hidden="1" x14ac:dyDescent="0.25"/>
    <row r="123" spans="2:33" hidden="1" x14ac:dyDescent="0.25">
      <c r="B123" t="s">
        <v>655</v>
      </c>
    </row>
    <row r="124" spans="2:33" hidden="1" x14ac:dyDescent="0.25"/>
    <row r="125" spans="2:33" hidden="1" x14ac:dyDescent="0.25"/>
    <row r="126" spans="2:33" ht="36.75" hidden="1" x14ac:dyDescent="0.25">
      <c r="B126" s="312" t="s">
        <v>606</v>
      </c>
      <c r="C126" s="252" t="s">
        <v>607</v>
      </c>
      <c r="D126" s="312" t="s">
        <v>584</v>
      </c>
      <c r="E126" s="313" t="s">
        <v>626</v>
      </c>
      <c r="F126" s="314" t="s">
        <v>587</v>
      </c>
      <c r="G126" s="314" t="s">
        <v>588</v>
      </c>
      <c r="H126" s="312" t="s">
        <v>589</v>
      </c>
      <c r="I126" s="312" t="s">
        <v>590</v>
      </c>
      <c r="J126" s="315" t="s">
        <v>591</v>
      </c>
      <c r="K126" s="312" t="s">
        <v>592</v>
      </c>
      <c r="L126" s="316" t="s">
        <v>593</v>
      </c>
      <c r="M126" s="316" t="s">
        <v>594</v>
      </c>
      <c r="N126" s="312" t="s">
        <v>676</v>
      </c>
      <c r="O126" s="316" t="s">
        <v>677</v>
      </c>
      <c r="P126" s="312" t="s">
        <v>678</v>
      </c>
      <c r="Q126" s="317" t="s">
        <v>595</v>
      </c>
      <c r="R126" s="318" t="str">
        <f>'[1]Case Labels'!$G$11&amp;" VOL"</f>
        <v>Q1  |  T1 2024 VOL</v>
      </c>
      <c r="S126" s="318" t="str">
        <f>'[1]Case Labels'!$G$12&amp;" VOL"</f>
        <v>Q2  |  T2 2024 VOL</v>
      </c>
      <c r="T126" s="318" t="str">
        <f>'[1]Case Labels'!$G$13&amp;" VOL"</f>
        <v>Q3  |  T3 2024 VOL</v>
      </c>
      <c r="U126" s="318" t="str">
        <f>'[1]Case Labels'!$G$14&amp;" VOL"</f>
        <v>Q4  |  T4 2024 VOL</v>
      </c>
      <c r="V126" s="318" t="str">
        <f>'[1]Case Labels'!$G$15&amp;" VOL"</f>
        <v>Q1  |  T1 2025 VOL</v>
      </c>
      <c r="W126" s="318" t="str">
        <f>'[1]Case Labels'!$G$16&amp;" VOL"</f>
        <v>Q2  |  T2 2025 VOL</v>
      </c>
      <c r="X126" s="318" t="str">
        <f>'[1]Case Labels'!$G$17&amp;" VOL"</f>
        <v>Q3  |  T3 2025 VOL</v>
      </c>
      <c r="Y126" s="318" t="str">
        <f>'[1]Case Labels'!$G$18&amp;" VOL"</f>
        <v>Q4  |  T4 2025 VOL</v>
      </c>
      <c r="Z126" s="318" t="str">
        <f>'[1]Case Labels'!$G$11&amp;" VAL"</f>
        <v>Q1  |  T1 2024 VAL</v>
      </c>
      <c r="AA126" s="318" t="str">
        <f>'[1]Case Labels'!$G$12&amp;" VAL"</f>
        <v>Q2  |  T2 2024 VAL</v>
      </c>
      <c r="AB126" s="318" t="str">
        <f>'[1]Case Labels'!$G$13&amp;" VAL"</f>
        <v>Q3  |  T3 2024 VAL</v>
      </c>
      <c r="AC126" s="318" t="str">
        <f>'[1]Case Labels'!$G$14&amp;" VAL"</f>
        <v>Q4  |  T4 2024 VAL</v>
      </c>
      <c r="AD126" s="318" t="str">
        <f>'[1]Case Labels'!$G$15&amp;" VAL"</f>
        <v>Q1  |  T1 2025 VAL</v>
      </c>
      <c r="AE126" s="318" t="str">
        <f>'[1]Case Labels'!$G$16&amp;" VAL"</f>
        <v>Q2  |  T2 2025 VAL</v>
      </c>
      <c r="AF126" s="318" t="str">
        <f>'[1]Case Labels'!$G$17&amp;" VAL"</f>
        <v>Q3  |  T3 2025 VAL</v>
      </c>
      <c r="AG126" s="318" t="str">
        <f>'[1]Case Labels'!$G$18&amp;" VAL"</f>
        <v>Q4  |  T4 2025 VAL</v>
      </c>
    </row>
    <row r="127" spans="2:33" hidden="1" x14ac:dyDescent="0.25">
      <c r="B127" s="319" t="s">
        <v>679</v>
      </c>
      <c r="C127" s="319" t="str">
        <f>B127</f>
        <v>Importer Sample 1</v>
      </c>
      <c r="D127" s="319" t="s">
        <v>599</v>
      </c>
      <c r="E127" s="268"/>
      <c r="F127" s="268"/>
      <c r="G127" s="268"/>
      <c r="H127" s="319" t="s">
        <v>601</v>
      </c>
      <c r="I127" s="319" t="str">
        <f>IF(K127&lt;&gt;"",VLOOKUP(H127,'[2]Exporter List'!$A$2:$E$26,4,FALSE),"-")</f>
        <v>Significant</v>
      </c>
      <c r="J127" s="319" t="str">
        <f>IF(H127&lt;&gt;"",VLOOKUP(H127,'[2]Exporter List'!$A$2:$E$26,2,FALSE),"-")</f>
        <v>1 - Subject</v>
      </c>
      <c r="K127" s="319" t="str">
        <f>IF(H127&lt;&gt;"",VLOOKUP(H127,'[2]Exporter List'!$A$2:$E$26,3,FALSE),"-")</f>
        <v>China  |  Chine</v>
      </c>
      <c r="L127" s="319"/>
      <c r="M127" s="319" t="str">
        <f>IF(I127&lt;&gt;"",VLOOKUP(H127,'[2]Exporter List'!$A$2:$E$26,5,FALSE),"-")</f>
        <v>Dumping and Subsidizing</v>
      </c>
      <c r="N127" s="320" t="s">
        <v>680</v>
      </c>
      <c r="O127" s="319"/>
      <c r="P127" s="321" t="str">
        <f>IFERROR(IF(O127&lt;&gt;"",VLOOKUP(O127,'[2]Acc Co List'!$C$7:$F$52,4,FALSE),"-"),"")</f>
        <v>-</v>
      </c>
      <c r="Q127" s="322" t="s">
        <v>603</v>
      </c>
    </row>
    <row r="128" spans="2:33" hidden="1" x14ac:dyDescent="0.25">
      <c r="B128" s="321" t="str">
        <f>B127</f>
        <v>Importer Sample 1</v>
      </c>
      <c r="C128" s="321" t="str">
        <f t="shared" ref="C128:C141" si="26">C127</f>
        <v>Importer Sample 1</v>
      </c>
      <c r="D128" s="321" t="str">
        <f>D127</f>
        <v>2 - Importer</v>
      </c>
      <c r="E128" s="268"/>
      <c r="F128" s="268"/>
      <c r="G128" s="268"/>
      <c r="H128" s="321" t="str">
        <f>H127</f>
        <v>B - Vendor 1</v>
      </c>
      <c r="I128" s="321" t="str">
        <f>IF(K128&lt;&gt;"",VLOOKUP(H128,'[2]Exporter List'!$A$2:$E$26,4,FALSE),"-")</f>
        <v>Significant</v>
      </c>
      <c r="J128" s="321" t="str">
        <f>IF(H128&lt;&gt;"",VLOOKUP(H128,'[2]Exporter List'!$A$2:$E$26,2,FALSE),"-")</f>
        <v>1 - Subject</v>
      </c>
      <c r="K128" s="321" t="str">
        <f>IF(H128&lt;&gt;"",VLOOKUP(H128,'[2]Exporter List'!$A$2:$E$26,3,FALSE),"-")</f>
        <v>China  |  Chine</v>
      </c>
      <c r="L128" s="321"/>
      <c r="M128" s="321" t="str">
        <f>IF(I128&lt;&gt;"",VLOOKUP(H128,'[2]Exporter List'!$A$2:$E$26,5,FALSE),"-")</f>
        <v>Dumping and Subsidizing</v>
      </c>
      <c r="N128" s="323" t="s">
        <v>681</v>
      </c>
      <c r="O128" s="321"/>
      <c r="P128" s="321" t="str">
        <f>IFERROR(IF(O128&lt;&gt;"",VLOOKUP(O128,'[2]Acc Co List'!$C$7:$F$52,4,FALSE),"-"),"")</f>
        <v>-</v>
      </c>
      <c r="Q128" s="324" t="str">
        <f>Q127</f>
        <v>Imp-Sls</v>
      </c>
    </row>
    <row r="129" spans="2:17" hidden="1" x14ac:dyDescent="0.25">
      <c r="B129" s="321" t="str">
        <f t="shared" ref="B129:D141" si="27">B128</f>
        <v>Importer Sample 1</v>
      </c>
      <c r="C129" s="321" t="str">
        <f t="shared" si="26"/>
        <v>Importer Sample 1</v>
      </c>
      <c r="D129" s="321" t="str">
        <f t="shared" si="27"/>
        <v>2 - Importer</v>
      </c>
      <c r="E129" s="268"/>
      <c r="F129" s="268"/>
      <c r="G129" s="268"/>
      <c r="H129" s="321" t="str">
        <f t="shared" ref="H129:H131" si="28">H128</f>
        <v>B - Vendor 1</v>
      </c>
      <c r="I129" s="321" t="str">
        <f>IF(K129&lt;&gt;"",VLOOKUP(H129,'[2]Exporter List'!$A$2:$E$26,4,FALSE),"-")</f>
        <v>Significant</v>
      </c>
      <c r="J129" s="321" t="str">
        <f>IF(H129&lt;&gt;"",VLOOKUP(H129,'[2]Exporter List'!$A$2:$E$26,2,FALSE),"-")</f>
        <v>1 - Subject</v>
      </c>
      <c r="K129" s="321" t="str">
        <f>IF(H129&lt;&gt;"",VLOOKUP(H129,'[2]Exporter List'!$A$2:$E$26,3,FALSE),"-")</f>
        <v>China  |  Chine</v>
      </c>
      <c r="L129" s="321"/>
      <c r="M129" s="321" t="str">
        <f>IF(I129&lt;&gt;"",VLOOKUP(H129,'[2]Exporter List'!$A$2:$E$26,5,FALSE),"-")</f>
        <v>Dumping and Subsidizing</v>
      </c>
      <c r="N129" s="323" t="s">
        <v>682</v>
      </c>
      <c r="O129" s="321"/>
      <c r="P129" s="321" t="str">
        <f>IFERROR(IF(O129&lt;&gt;"",VLOOKUP(O129,'[2]Acc Co List'!$C$7:$F$52,4,FALSE),"-"),"")</f>
        <v>-</v>
      </c>
      <c r="Q129" s="324" t="str">
        <f>Q128</f>
        <v>Imp-Sls</v>
      </c>
    </row>
    <row r="130" spans="2:17" hidden="1" x14ac:dyDescent="0.25">
      <c r="B130" s="321" t="str">
        <f t="shared" si="27"/>
        <v>Importer Sample 1</v>
      </c>
      <c r="C130" s="321" t="str">
        <f t="shared" si="26"/>
        <v>Importer Sample 1</v>
      </c>
      <c r="D130" s="321" t="str">
        <f t="shared" si="27"/>
        <v>2 - Importer</v>
      </c>
      <c r="E130" s="268"/>
      <c r="F130" s="268"/>
      <c r="G130" s="268"/>
      <c r="H130" s="321" t="str">
        <f t="shared" si="28"/>
        <v>B - Vendor 1</v>
      </c>
      <c r="I130" s="321" t="str">
        <f>IF(K130&lt;&gt;"",VLOOKUP(H130,'[2]Exporter List'!$A$2:$E$26,4,FALSE),"-")</f>
        <v>Significant</v>
      </c>
      <c r="J130" s="321" t="str">
        <f>IF(H130&lt;&gt;"",VLOOKUP(H130,'[2]Exporter List'!$A$2:$E$26,2,FALSE),"-")</f>
        <v>1 - Subject</v>
      </c>
      <c r="K130" s="321" t="str">
        <f>IF(H130&lt;&gt;"",VLOOKUP(H130,'[2]Exporter List'!$A$2:$E$26,3,FALSE),"-")</f>
        <v>China  |  Chine</v>
      </c>
      <c r="L130" s="321"/>
      <c r="M130" s="321" t="str">
        <f>IF(I130&lt;&gt;"",VLOOKUP(H130,'[2]Exporter List'!$A$2:$E$26,5,FALSE),"-")</f>
        <v>Dumping and Subsidizing</v>
      </c>
      <c r="N130" s="323" t="s">
        <v>683</v>
      </c>
      <c r="O130" s="321"/>
      <c r="P130" s="321" t="str">
        <f>IFERROR(IF(O130&lt;&gt;"",VLOOKUP(O130,'[2]Acc Co List'!$C$7:$F$52,4,FALSE),"-"),"")</f>
        <v>-</v>
      </c>
      <c r="Q130" s="324" t="str">
        <f>Q129</f>
        <v>Imp-Sls</v>
      </c>
    </row>
    <row r="131" spans="2:17" hidden="1" x14ac:dyDescent="0.25">
      <c r="B131" s="321" t="str">
        <f t="shared" si="27"/>
        <v>Importer Sample 1</v>
      </c>
      <c r="C131" s="321" t="str">
        <f t="shared" si="26"/>
        <v>Importer Sample 1</v>
      </c>
      <c r="D131" s="321" t="str">
        <f t="shared" si="27"/>
        <v>2 - Importer</v>
      </c>
      <c r="E131" s="268"/>
      <c r="F131" s="268"/>
      <c r="G131" s="268"/>
      <c r="H131" s="321" t="str">
        <f t="shared" si="28"/>
        <v>B - Vendor 1</v>
      </c>
      <c r="I131" s="321" t="str">
        <f>IF(K131&lt;&gt;"",VLOOKUP(H131,'[2]Exporter List'!$A$2:$E$26,4,FALSE),"-")</f>
        <v>Significant</v>
      </c>
      <c r="J131" s="321" t="str">
        <f>IF(H131&lt;&gt;"",VLOOKUP(H131,'[2]Exporter List'!$A$2:$E$26,2,FALSE),"-")</f>
        <v>1 - Subject</v>
      </c>
      <c r="K131" s="321" t="str">
        <f>IF(H131&lt;&gt;"",VLOOKUP(H131,'[2]Exporter List'!$A$2:$E$26,3,FALSE),"-")</f>
        <v>China  |  Chine</v>
      </c>
      <c r="L131" s="321"/>
      <c r="M131" s="321" t="str">
        <f>IF(I131&lt;&gt;"",VLOOKUP(H131,'[2]Exporter List'!$A$2:$E$26,5,FALSE),"-")</f>
        <v>Dumping and Subsidizing</v>
      </c>
      <c r="N131" s="323" t="s">
        <v>684</v>
      </c>
      <c r="O131" s="321"/>
      <c r="P131" s="321" t="str">
        <f>IFERROR(IF(O131&lt;&gt;"",VLOOKUP(O131,'[2]Acc Co List'!$C$7:$F$52,4,FALSE),"-"),"")</f>
        <v>-</v>
      </c>
      <c r="Q131" s="324" t="str">
        <f>Q130</f>
        <v>Imp-Sls</v>
      </c>
    </row>
    <row r="132" spans="2:17" hidden="1" x14ac:dyDescent="0.25">
      <c r="B132" s="325" t="str">
        <f t="shared" si="27"/>
        <v>Importer Sample 1</v>
      </c>
      <c r="C132" s="325" t="str">
        <f t="shared" si="26"/>
        <v>Importer Sample 1</v>
      </c>
      <c r="D132" s="325" t="str">
        <f>D131</f>
        <v>2 - Importer</v>
      </c>
      <c r="E132" s="268"/>
      <c r="F132" s="268"/>
      <c r="G132" s="268"/>
      <c r="H132" s="325" t="s">
        <v>623</v>
      </c>
      <c r="I132" s="325" t="str">
        <f>IF(K132&lt;&gt;"",VLOOKUP(H132,'[2]Exporter List'!$A$2:$E$26,4,FALSE),"-")</f>
        <v>Significant</v>
      </c>
      <c r="J132" s="325" t="str">
        <f>IF(H132&lt;&gt;"",VLOOKUP(H132,'[2]Exporter List'!$A$2:$E$26,2,FALSE),"-")</f>
        <v>1 - Subject</v>
      </c>
      <c r="K132" s="325" t="str">
        <f>IF(H132&lt;&gt;"",VLOOKUP(H132,'[2]Exporter List'!$A$2:$E$26,3,FALSE),"-")</f>
        <v>China  |  Chine</v>
      </c>
      <c r="L132" s="325"/>
      <c r="M132" s="325" t="str">
        <f>IF(I132&lt;&gt;"",VLOOKUP(H132,'[2]Exporter List'!$A$2:$E$26,5,FALSE),"-")</f>
        <v>Dumping and Subsidizing</v>
      </c>
      <c r="N132" s="326" t="s">
        <v>680</v>
      </c>
      <c r="O132" s="325"/>
      <c r="P132" s="325" t="str">
        <f>IFERROR(IF(O132&lt;&gt;"",VLOOKUP(O132,'[2]Acc Co List'!$C$7:$F$52,4,FALSE),"-"),"")</f>
        <v>-</v>
      </c>
      <c r="Q132" s="327" t="s">
        <v>603</v>
      </c>
    </row>
    <row r="133" spans="2:17" hidden="1" x14ac:dyDescent="0.25">
      <c r="B133" s="325" t="str">
        <f t="shared" si="27"/>
        <v>Importer Sample 1</v>
      </c>
      <c r="C133" s="325" t="str">
        <f t="shared" si="26"/>
        <v>Importer Sample 1</v>
      </c>
      <c r="D133" s="325" t="str">
        <f>D132</f>
        <v>2 - Importer</v>
      </c>
      <c r="E133" s="268"/>
      <c r="F133" s="268"/>
      <c r="G133" s="268"/>
      <c r="H133" s="325" t="str">
        <f>H132</f>
        <v>C - Vendor 2</v>
      </c>
      <c r="I133" s="325" t="str">
        <f>IF(K133&lt;&gt;"",VLOOKUP(H133,'[2]Exporter List'!$A$2:$E$26,4,FALSE),"-")</f>
        <v>Significant</v>
      </c>
      <c r="J133" s="325" t="str">
        <f>IF(H133&lt;&gt;"",VLOOKUP(H133,'[2]Exporter List'!$A$2:$E$26,2,FALSE),"-")</f>
        <v>1 - Subject</v>
      </c>
      <c r="K133" s="325" t="str">
        <f>IF(H133&lt;&gt;"",VLOOKUP(H133,'[2]Exporter List'!$A$2:$E$26,3,FALSE),"-")</f>
        <v>China  |  Chine</v>
      </c>
      <c r="L133" s="325"/>
      <c r="M133" s="325" t="str">
        <f>IF(I133&lt;&gt;"",VLOOKUP(H133,'[2]Exporter List'!$A$2:$E$26,5,FALSE),"-")</f>
        <v>Dumping and Subsidizing</v>
      </c>
      <c r="N133" s="326" t="s">
        <v>681</v>
      </c>
      <c r="O133" s="325"/>
      <c r="P133" s="325" t="str">
        <f>IFERROR(IF(O133&lt;&gt;"",VLOOKUP(O133,'[2]Acc Co List'!$C$7:$F$52,4,FALSE),"-"),"")</f>
        <v>-</v>
      </c>
      <c r="Q133" s="327" t="str">
        <f t="shared" ref="Q133:Q140" si="29">Q132</f>
        <v>Imp-Sls</v>
      </c>
    </row>
    <row r="134" spans="2:17" hidden="1" x14ac:dyDescent="0.25">
      <c r="B134" s="325" t="str">
        <f t="shared" si="27"/>
        <v>Importer Sample 1</v>
      </c>
      <c r="C134" s="325" t="str">
        <f t="shared" si="26"/>
        <v>Importer Sample 1</v>
      </c>
      <c r="D134" s="325" t="str">
        <f t="shared" si="27"/>
        <v>2 - Importer</v>
      </c>
      <c r="E134" s="268"/>
      <c r="F134" s="268"/>
      <c r="G134" s="268"/>
      <c r="H134" s="325" t="str">
        <f t="shared" ref="H134:H136" si="30">H133</f>
        <v>C - Vendor 2</v>
      </c>
      <c r="I134" s="325" t="str">
        <f>IF(K134&lt;&gt;"",VLOOKUP(H134,'[2]Exporter List'!$A$2:$E$26,4,FALSE),"-")</f>
        <v>Significant</v>
      </c>
      <c r="J134" s="325" t="str">
        <f>IF(H134&lt;&gt;"",VLOOKUP(H134,'[2]Exporter List'!$A$2:$E$26,2,FALSE),"-")</f>
        <v>1 - Subject</v>
      </c>
      <c r="K134" s="325" t="str">
        <f>IF(H134&lt;&gt;"",VLOOKUP(H134,'[2]Exporter List'!$A$2:$E$26,3,FALSE),"-")</f>
        <v>China  |  Chine</v>
      </c>
      <c r="L134" s="325"/>
      <c r="M134" s="325" t="str">
        <f>IF(I134&lt;&gt;"",VLOOKUP(H134,'[2]Exporter List'!$A$2:$E$26,5,FALSE),"-")</f>
        <v>Dumping and Subsidizing</v>
      </c>
      <c r="N134" s="326" t="s">
        <v>682</v>
      </c>
      <c r="O134" s="325"/>
      <c r="P134" s="325" t="str">
        <f>IFERROR(IF(O134&lt;&gt;"",VLOOKUP(O134,'[2]Acc Co List'!$C$7:$F$52,4,FALSE),"-"),"")</f>
        <v>-</v>
      </c>
      <c r="Q134" s="327" t="str">
        <f t="shared" si="29"/>
        <v>Imp-Sls</v>
      </c>
    </row>
    <row r="135" spans="2:17" hidden="1" x14ac:dyDescent="0.25">
      <c r="B135" s="325" t="str">
        <f t="shared" si="27"/>
        <v>Importer Sample 1</v>
      </c>
      <c r="C135" s="325" t="str">
        <f t="shared" si="26"/>
        <v>Importer Sample 1</v>
      </c>
      <c r="D135" s="325" t="str">
        <f t="shared" si="27"/>
        <v>2 - Importer</v>
      </c>
      <c r="E135" s="268"/>
      <c r="F135" s="268"/>
      <c r="G135" s="268"/>
      <c r="H135" s="325" t="str">
        <f t="shared" si="30"/>
        <v>C - Vendor 2</v>
      </c>
      <c r="I135" s="325" t="str">
        <f>IF(K135&lt;&gt;"",VLOOKUP(H135,'[2]Exporter List'!$A$2:$E$26,4,FALSE),"-")</f>
        <v>Significant</v>
      </c>
      <c r="J135" s="325" t="str">
        <f>IF(H135&lt;&gt;"",VLOOKUP(H135,'[2]Exporter List'!$A$2:$E$26,2,FALSE),"-")</f>
        <v>1 - Subject</v>
      </c>
      <c r="K135" s="325" t="str">
        <f>IF(H135&lt;&gt;"",VLOOKUP(H135,'[2]Exporter List'!$A$2:$E$26,3,FALSE),"-")</f>
        <v>China  |  Chine</v>
      </c>
      <c r="L135" s="325"/>
      <c r="M135" s="325" t="str">
        <f>IF(I135&lt;&gt;"",VLOOKUP(H135,'[2]Exporter List'!$A$2:$E$26,5,FALSE),"-")</f>
        <v>Dumping and Subsidizing</v>
      </c>
      <c r="N135" s="326" t="s">
        <v>683</v>
      </c>
      <c r="O135" s="325"/>
      <c r="P135" s="325" t="str">
        <f>IFERROR(IF(O135&lt;&gt;"",VLOOKUP(O135,'[2]Acc Co List'!$C$7:$F$52,4,FALSE),"-"),"")</f>
        <v>-</v>
      </c>
      <c r="Q135" s="327" t="str">
        <f t="shared" si="29"/>
        <v>Imp-Sls</v>
      </c>
    </row>
    <row r="136" spans="2:17" hidden="1" x14ac:dyDescent="0.25">
      <c r="B136" s="325" t="str">
        <f t="shared" si="27"/>
        <v>Importer Sample 1</v>
      </c>
      <c r="C136" s="325" t="str">
        <f t="shared" si="26"/>
        <v>Importer Sample 1</v>
      </c>
      <c r="D136" s="325" t="str">
        <f t="shared" si="27"/>
        <v>2 - Importer</v>
      </c>
      <c r="E136" s="268"/>
      <c r="F136" s="268"/>
      <c r="G136" s="268"/>
      <c r="H136" s="325" t="str">
        <f t="shared" si="30"/>
        <v>C - Vendor 2</v>
      </c>
      <c r="I136" s="325" t="str">
        <f>IF(K136&lt;&gt;"",VLOOKUP(H136,'[2]Exporter List'!$A$2:$E$26,4,FALSE),"-")</f>
        <v>Significant</v>
      </c>
      <c r="J136" s="325" t="str">
        <f>IF(H136&lt;&gt;"",VLOOKUP(H136,'[2]Exporter List'!$A$2:$E$26,2,FALSE),"-")</f>
        <v>1 - Subject</v>
      </c>
      <c r="K136" s="325" t="str">
        <f>IF(H136&lt;&gt;"",VLOOKUP(H136,'[2]Exporter List'!$A$2:$E$26,3,FALSE),"-")</f>
        <v>China  |  Chine</v>
      </c>
      <c r="L136" s="325"/>
      <c r="M136" s="325" t="str">
        <f>IF(I136&lt;&gt;"",VLOOKUP(H136,'[2]Exporter List'!$A$2:$E$26,5,FALSE),"-")</f>
        <v>Dumping and Subsidizing</v>
      </c>
      <c r="N136" s="326" t="s">
        <v>684</v>
      </c>
      <c r="O136" s="325"/>
      <c r="P136" s="325" t="str">
        <f>IFERROR(IF(O136&lt;&gt;"",VLOOKUP(O136,'[2]Acc Co List'!$C$7:$F$52,4,FALSE),"-"),"")</f>
        <v>-</v>
      </c>
      <c r="Q136" s="327" t="str">
        <f t="shared" si="29"/>
        <v>Imp-Sls</v>
      </c>
    </row>
    <row r="137" spans="2:17" hidden="1" x14ac:dyDescent="0.25">
      <c r="B137" s="325" t="str">
        <f t="shared" si="27"/>
        <v>Importer Sample 1</v>
      </c>
      <c r="C137" s="325" t="str">
        <f t="shared" si="26"/>
        <v>Importer Sample 1</v>
      </c>
      <c r="D137" s="325" t="str">
        <f t="shared" si="27"/>
        <v>2 - Importer</v>
      </c>
      <c r="E137" s="268"/>
      <c r="F137" s="268"/>
      <c r="G137" s="268"/>
      <c r="H137" s="325" t="s">
        <v>624</v>
      </c>
      <c r="I137" s="325" t="str">
        <f>IF(K137&lt;&gt;"",VLOOKUP(H137,'[2]Exporter List'!$A$2:$E$26,4,FALSE),"-")</f>
        <v>Significant</v>
      </c>
      <c r="J137" s="325" t="str">
        <f>IF(H137&lt;&gt;"",VLOOKUP(H137,'[2]Exporter List'!$A$2:$E$26,2,FALSE),"-")</f>
        <v>1 - Subject</v>
      </c>
      <c r="K137" s="325" t="str">
        <f>IF(H137&lt;&gt;"",VLOOKUP(H137,'[2]Exporter List'!$A$2:$E$26,3,FALSE),"-")</f>
        <v>China  |  Chine</v>
      </c>
      <c r="L137" s="325"/>
      <c r="M137" s="325" t="str">
        <f>IF(I137&lt;&gt;"",VLOOKUP(H137,'[2]Exporter List'!$A$2:$E$26,5,FALSE),"-")</f>
        <v>Dumping and Subsidizing</v>
      </c>
      <c r="N137" s="326" t="s">
        <v>680</v>
      </c>
      <c r="O137" s="325"/>
      <c r="P137" s="325" t="str">
        <f>IFERROR(IF(O137&lt;&gt;"",VLOOKUP(O137,'[2]Acc Co List'!$C$7:$F$52,4,FALSE),"-"),"")</f>
        <v>-</v>
      </c>
      <c r="Q137" s="327" t="s">
        <v>603</v>
      </c>
    </row>
    <row r="138" spans="2:17" hidden="1" x14ac:dyDescent="0.25">
      <c r="B138" s="325" t="str">
        <f t="shared" si="27"/>
        <v>Importer Sample 1</v>
      </c>
      <c r="C138" s="325" t="str">
        <f t="shared" si="26"/>
        <v>Importer Sample 1</v>
      </c>
      <c r="D138" s="325" t="str">
        <f t="shared" si="27"/>
        <v>2 - Importer</v>
      </c>
      <c r="E138" s="268"/>
      <c r="F138" s="268"/>
      <c r="G138" s="268"/>
      <c r="H138" s="325" t="str">
        <f>H137</f>
        <v>D - Vendor 3</v>
      </c>
      <c r="I138" s="325" t="str">
        <f>IF(K138&lt;&gt;"",VLOOKUP(H138,'[2]Exporter List'!$A$2:$E$26,4,FALSE),"-")</f>
        <v>Significant</v>
      </c>
      <c r="J138" s="325" t="str">
        <f>IF(H138&lt;&gt;"",VLOOKUP(H138,'[2]Exporter List'!$A$2:$E$26,2,FALSE),"-")</f>
        <v>1 - Subject</v>
      </c>
      <c r="K138" s="325" t="str">
        <f>IF(H138&lt;&gt;"",VLOOKUP(H138,'[2]Exporter List'!$A$2:$E$26,3,FALSE),"-")</f>
        <v>China  |  Chine</v>
      </c>
      <c r="L138" s="325"/>
      <c r="M138" s="325" t="str">
        <f>IF(I138&lt;&gt;"",VLOOKUP(H138,'[2]Exporter List'!$A$2:$E$26,5,FALSE),"-")</f>
        <v>Dumping and Subsidizing</v>
      </c>
      <c r="N138" s="326" t="s">
        <v>681</v>
      </c>
      <c r="O138" s="325"/>
      <c r="P138" s="325" t="str">
        <f>IFERROR(IF(O138&lt;&gt;"",VLOOKUP(O138,'[2]Acc Co List'!$C$7:$F$52,4,FALSE),"-"),"")</f>
        <v>-</v>
      </c>
      <c r="Q138" s="327" t="str">
        <f t="shared" si="29"/>
        <v>Imp-Sls</v>
      </c>
    </row>
    <row r="139" spans="2:17" hidden="1" x14ac:dyDescent="0.25">
      <c r="B139" s="325" t="str">
        <f t="shared" si="27"/>
        <v>Importer Sample 1</v>
      </c>
      <c r="C139" s="325" t="str">
        <f t="shared" si="26"/>
        <v>Importer Sample 1</v>
      </c>
      <c r="D139" s="325" t="str">
        <f t="shared" si="27"/>
        <v>2 - Importer</v>
      </c>
      <c r="E139" s="268"/>
      <c r="F139" s="268"/>
      <c r="G139" s="268"/>
      <c r="H139" s="325" t="str">
        <f t="shared" ref="H139:H140" si="31">H138</f>
        <v>D - Vendor 3</v>
      </c>
      <c r="I139" s="325" t="str">
        <f>IF(K139&lt;&gt;"",VLOOKUP(H139,'[2]Exporter List'!$A$2:$E$26,4,FALSE),"-")</f>
        <v>Significant</v>
      </c>
      <c r="J139" s="325" t="str">
        <f>IF(H139&lt;&gt;"",VLOOKUP(H139,'[2]Exporter List'!$A$2:$E$26,2,FALSE),"-")</f>
        <v>1 - Subject</v>
      </c>
      <c r="K139" s="325" t="str">
        <f>IF(H139&lt;&gt;"",VLOOKUP(H139,'[2]Exporter List'!$A$2:$E$26,3,FALSE),"-")</f>
        <v>China  |  Chine</v>
      </c>
      <c r="L139" s="325"/>
      <c r="M139" s="325" t="str">
        <f>IF(I139&lt;&gt;"",VLOOKUP(H139,'[2]Exporter List'!$A$2:$E$26,5,FALSE),"-")</f>
        <v>Dumping and Subsidizing</v>
      </c>
      <c r="N139" s="326" t="s">
        <v>682</v>
      </c>
      <c r="O139" s="325"/>
      <c r="P139" s="325" t="str">
        <f>IFERROR(IF(O139&lt;&gt;"",VLOOKUP(O139,'[2]Acc Co List'!$C$7:$F$52,4,FALSE),"-"),"")</f>
        <v>-</v>
      </c>
      <c r="Q139" s="327" t="str">
        <f t="shared" si="29"/>
        <v>Imp-Sls</v>
      </c>
    </row>
    <row r="140" spans="2:17" hidden="1" x14ac:dyDescent="0.25">
      <c r="B140" s="325" t="str">
        <f t="shared" si="27"/>
        <v>Importer Sample 1</v>
      </c>
      <c r="C140" s="325" t="str">
        <f t="shared" si="26"/>
        <v>Importer Sample 1</v>
      </c>
      <c r="D140" s="325" t="str">
        <f t="shared" si="27"/>
        <v>2 - Importer</v>
      </c>
      <c r="E140" s="268"/>
      <c r="F140" s="268"/>
      <c r="G140" s="268"/>
      <c r="H140" s="325" t="str">
        <f t="shared" si="31"/>
        <v>D - Vendor 3</v>
      </c>
      <c r="I140" s="325" t="str">
        <f>IF(K140&lt;&gt;"",VLOOKUP(H140,'[2]Exporter List'!$A$2:$E$26,4,FALSE),"-")</f>
        <v>Significant</v>
      </c>
      <c r="J140" s="325" t="str">
        <f>IF(H140&lt;&gt;"",VLOOKUP(H140,'[2]Exporter List'!$A$2:$E$26,2,FALSE),"-")</f>
        <v>1 - Subject</v>
      </c>
      <c r="K140" s="325" t="str">
        <f>IF(H140&lt;&gt;"",VLOOKUP(H140,'[2]Exporter List'!$A$2:$E$26,3,FALSE),"-")</f>
        <v>China  |  Chine</v>
      </c>
      <c r="L140" s="325"/>
      <c r="M140" s="325" t="str">
        <f>IF(I140&lt;&gt;"",VLOOKUP(H140,'[2]Exporter List'!$A$2:$E$26,5,FALSE),"-")</f>
        <v>Dumping and Subsidizing</v>
      </c>
      <c r="N140" s="326" t="s">
        <v>683</v>
      </c>
      <c r="O140" s="325"/>
      <c r="P140" s="325" t="str">
        <f>IFERROR(IF(O140&lt;&gt;"",VLOOKUP(O140,'[2]Acc Co List'!$C$7:$F$52,4,FALSE),"-"),"")</f>
        <v>-</v>
      </c>
      <c r="Q140" s="327" t="str">
        <f t="shared" si="29"/>
        <v>Imp-Sls</v>
      </c>
    </row>
    <row r="141" spans="2:17" hidden="1" x14ac:dyDescent="0.25">
      <c r="B141" s="325" t="str">
        <f t="shared" si="27"/>
        <v>Importer Sample 1</v>
      </c>
      <c r="C141" s="325" t="str">
        <f t="shared" si="26"/>
        <v>Importer Sample 1</v>
      </c>
      <c r="D141" s="325" t="str">
        <f t="shared" si="27"/>
        <v>2 - Importer</v>
      </c>
      <c r="E141" s="268"/>
      <c r="F141" s="268"/>
      <c r="G141" s="268"/>
      <c r="H141" s="325" t="s">
        <v>624</v>
      </c>
      <c r="I141" s="325" t="s">
        <v>608</v>
      </c>
      <c r="J141" s="325" t="str">
        <f>IF(H141&lt;&gt;"",VLOOKUP(H141,'[2]Exporter List'!$A$2:$E$26,2,FALSE),"-")</f>
        <v>1 - Subject</v>
      </c>
      <c r="K141" s="325" t="str">
        <f>IF(H141&lt;&gt;"",VLOOKUP(H141,'[2]Exporter List'!$A$2:$E$26,3,FALSE),"-")</f>
        <v>China  |  Chine</v>
      </c>
      <c r="L141" s="325"/>
      <c r="M141" s="325" t="str">
        <f>IF(I141&lt;&gt;"",VLOOKUP(H141,'[2]Exporter List'!$A$2:$E$26,5,FALSE),"-")</f>
        <v>Dumping and Subsidizing</v>
      </c>
      <c r="N141" s="326" t="s">
        <v>684</v>
      </c>
      <c r="O141" s="325"/>
      <c r="P141" s="325"/>
      <c r="Q141" s="327" t="s">
        <v>603</v>
      </c>
    </row>
    <row r="142" spans="2:17" hidden="1" x14ac:dyDescent="0.25">
      <c r="B142" s="319" t="str">
        <f>B141</f>
        <v>Importer Sample 1</v>
      </c>
      <c r="C142" s="319" t="str">
        <f>B142</f>
        <v>Importer Sample 1</v>
      </c>
      <c r="D142" s="319" t="s">
        <v>599</v>
      </c>
      <c r="E142" s="268"/>
      <c r="F142" s="268"/>
      <c r="G142" s="268"/>
      <c r="H142" s="319" t="s">
        <v>615</v>
      </c>
      <c r="I142" s="319" t="str">
        <f>IF(K142&lt;&gt;"",VLOOKUP(H142,'[2]Exporter List'!$A$2:$E$26,4,FALSE),"-")</f>
        <v>Insignificant</v>
      </c>
      <c r="J142" s="319" t="str">
        <f>IF(H142&lt;&gt;"",VLOOKUP(H142,'[2]Exporter List'!$A$2:$E$26,2,FALSE),"-")</f>
        <v>2 - Non-Subject</v>
      </c>
      <c r="K142" s="319" t="str">
        <f>IF(H142&lt;&gt;"",VLOOKUP(H142,'[2]Exporter List'!$A$2:$E$26,3,FALSE),"-")</f>
        <v xml:space="preserve">United States  |  États-Unis </v>
      </c>
      <c r="L142" s="319"/>
      <c r="M142" s="319" t="str">
        <f>IF(I142&lt;&gt;"",VLOOKUP(H142,'[2]Exporter List'!$A$2:$E$26,5,FALSE),"-")</f>
        <v>Non-Subject</v>
      </c>
      <c r="N142" s="320" t="s">
        <v>680</v>
      </c>
      <c r="O142" s="319"/>
      <c r="P142" s="321" t="str">
        <f>IFERROR(IF(O142&lt;&gt;"",VLOOKUP(O142,'[2]Acc Co List'!$C$7:$F$52,4,FALSE),"-"),"")</f>
        <v>-</v>
      </c>
      <c r="Q142" s="322" t="s">
        <v>603</v>
      </c>
    </row>
    <row r="143" spans="2:17" hidden="1" x14ac:dyDescent="0.25">
      <c r="B143" s="321" t="str">
        <f>B142</f>
        <v>Importer Sample 1</v>
      </c>
      <c r="C143" s="321" t="str">
        <f t="shared" ref="C143" si="32">C142</f>
        <v>Importer Sample 1</v>
      </c>
      <c r="D143" s="321" t="str">
        <f>D142</f>
        <v>2 - Importer</v>
      </c>
      <c r="E143" s="268"/>
      <c r="F143" s="268"/>
      <c r="G143" s="268"/>
      <c r="H143" s="321" t="str">
        <f>H142</f>
        <v>zUS</v>
      </c>
      <c r="I143" s="321" t="str">
        <f>IF(K143&lt;&gt;"",VLOOKUP(H143,'[2]Exporter List'!$A$2:$E$26,4,FALSE),"-")</f>
        <v>Insignificant</v>
      </c>
      <c r="J143" s="321" t="str">
        <f>IF(H143&lt;&gt;"",VLOOKUP(H143,'[2]Exporter List'!$A$2:$E$26,2,FALSE),"-")</f>
        <v>2 - Non-Subject</v>
      </c>
      <c r="K143" s="321" t="str">
        <f>IF(H143&lt;&gt;"",VLOOKUP(H143,'[2]Exporter List'!$A$2:$E$26,3,FALSE),"-")</f>
        <v xml:space="preserve">United States  |  États-Unis </v>
      </c>
      <c r="L143" s="321"/>
      <c r="M143" s="321" t="str">
        <f>IF(I143&lt;&gt;"",VLOOKUP(H143,'[2]Exporter List'!$A$2:$E$26,5,FALSE),"-")</f>
        <v>Non-Subject</v>
      </c>
      <c r="N143" s="323" t="s">
        <v>681</v>
      </c>
      <c r="O143" s="321"/>
      <c r="P143" s="321" t="str">
        <f>IFERROR(IF(O143&lt;&gt;"",VLOOKUP(O143,'[2]Acc Co List'!$C$7:$F$52,4,FALSE),"-"),"")</f>
        <v>-</v>
      </c>
      <c r="Q143" s="324" t="str">
        <f>Q142</f>
        <v>Imp-Sls</v>
      </c>
    </row>
    <row r="144" spans="2:17" hidden="1" x14ac:dyDescent="0.25">
      <c r="B144" s="321" t="str">
        <f t="shared" ref="B144:D146" si="33">B143</f>
        <v>Importer Sample 1</v>
      </c>
      <c r="C144" s="321" t="str">
        <f t="shared" si="33"/>
        <v>Importer Sample 1</v>
      </c>
      <c r="D144" s="321" t="str">
        <f t="shared" si="33"/>
        <v>2 - Importer</v>
      </c>
      <c r="E144" s="268"/>
      <c r="F144" s="268"/>
      <c r="G144" s="268"/>
      <c r="H144" s="321" t="str">
        <f t="shared" ref="H144:H146" si="34">H143</f>
        <v>zUS</v>
      </c>
      <c r="I144" s="321" t="str">
        <f>IF(K144&lt;&gt;"",VLOOKUP(H144,'[2]Exporter List'!$A$2:$E$26,4,FALSE),"-")</f>
        <v>Insignificant</v>
      </c>
      <c r="J144" s="321" t="str">
        <f>IF(H144&lt;&gt;"",VLOOKUP(H144,'[2]Exporter List'!$A$2:$E$26,2,FALSE),"-")</f>
        <v>2 - Non-Subject</v>
      </c>
      <c r="K144" s="321" t="str">
        <f>IF(H144&lt;&gt;"",VLOOKUP(H144,'[2]Exporter List'!$A$2:$E$26,3,FALSE),"-")</f>
        <v xml:space="preserve">United States  |  États-Unis </v>
      </c>
      <c r="L144" s="321"/>
      <c r="M144" s="321" t="str">
        <f>IF(I144&lt;&gt;"",VLOOKUP(H144,'[2]Exporter List'!$A$2:$E$26,5,FALSE),"-")</f>
        <v>Non-Subject</v>
      </c>
      <c r="N144" s="323" t="s">
        <v>682</v>
      </c>
      <c r="O144" s="321"/>
      <c r="P144" s="321" t="str">
        <f>IFERROR(IF(O144&lt;&gt;"",VLOOKUP(O144,'[2]Acc Co List'!$C$7:$F$52,4,FALSE),"-"),"")</f>
        <v>-</v>
      </c>
      <c r="Q144" s="324" t="str">
        <f>Q143</f>
        <v>Imp-Sls</v>
      </c>
    </row>
    <row r="145" spans="2:17" hidden="1" x14ac:dyDescent="0.25">
      <c r="B145" s="321" t="str">
        <f t="shared" si="33"/>
        <v>Importer Sample 1</v>
      </c>
      <c r="C145" s="321" t="str">
        <f t="shared" si="33"/>
        <v>Importer Sample 1</v>
      </c>
      <c r="D145" s="321" t="str">
        <f t="shared" si="33"/>
        <v>2 - Importer</v>
      </c>
      <c r="E145" s="268"/>
      <c r="F145" s="268"/>
      <c r="G145" s="268"/>
      <c r="H145" s="321" t="str">
        <f t="shared" si="34"/>
        <v>zUS</v>
      </c>
      <c r="I145" s="321" t="str">
        <f>IF(K145&lt;&gt;"",VLOOKUP(H145,'[2]Exporter List'!$A$2:$E$26,4,FALSE),"-")</f>
        <v>Insignificant</v>
      </c>
      <c r="J145" s="321" t="str">
        <f>IF(H145&lt;&gt;"",VLOOKUP(H145,'[2]Exporter List'!$A$2:$E$26,2,FALSE),"-")</f>
        <v>2 - Non-Subject</v>
      </c>
      <c r="K145" s="321" t="str">
        <f>IF(H145&lt;&gt;"",VLOOKUP(H145,'[2]Exporter List'!$A$2:$E$26,3,FALSE),"-")</f>
        <v xml:space="preserve">United States  |  États-Unis </v>
      </c>
      <c r="L145" s="321"/>
      <c r="M145" s="321" t="str">
        <f>IF(I145&lt;&gt;"",VLOOKUP(H145,'[2]Exporter List'!$A$2:$E$26,5,FALSE),"-")</f>
        <v>Non-Subject</v>
      </c>
      <c r="N145" s="323" t="s">
        <v>683</v>
      </c>
      <c r="O145" s="321"/>
      <c r="P145" s="321" t="str">
        <f>IFERROR(IF(O145&lt;&gt;"",VLOOKUP(O145,'[2]Acc Co List'!$C$7:$F$52,4,FALSE),"-"),"")</f>
        <v>-</v>
      </c>
      <c r="Q145" s="324" t="str">
        <f>Q144</f>
        <v>Imp-Sls</v>
      </c>
    </row>
    <row r="146" spans="2:17" hidden="1" x14ac:dyDescent="0.25">
      <c r="B146" s="321" t="str">
        <f t="shared" si="33"/>
        <v>Importer Sample 1</v>
      </c>
      <c r="C146" s="321" t="str">
        <f t="shared" si="33"/>
        <v>Importer Sample 1</v>
      </c>
      <c r="D146" s="321" t="str">
        <f t="shared" si="33"/>
        <v>2 - Importer</v>
      </c>
      <c r="E146" s="268"/>
      <c r="F146" s="268"/>
      <c r="G146" s="268"/>
      <c r="H146" s="321" t="str">
        <f t="shared" si="34"/>
        <v>zUS</v>
      </c>
      <c r="I146" s="321" t="str">
        <f>IF(K146&lt;&gt;"",VLOOKUP(H146,'[2]Exporter List'!$A$2:$E$26,4,FALSE),"-")</f>
        <v>Insignificant</v>
      </c>
      <c r="J146" s="321" t="str">
        <f>IF(H146&lt;&gt;"",VLOOKUP(H146,'[2]Exporter List'!$A$2:$E$26,2,FALSE),"-")</f>
        <v>2 - Non-Subject</v>
      </c>
      <c r="K146" s="321" t="str">
        <f>IF(H146&lt;&gt;"",VLOOKUP(H146,'[2]Exporter List'!$A$2:$E$26,3,FALSE),"-")</f>
        <v xml:space="preserve">United States  |  États-Unis </v>
      </c>
      <c r="L146" s="321"/>
      <c r="M146" s="321" t="str">
        <f>IF(I146&lt;&gt;"",VLOOKUP(H146,'[2]Exporter List'!$A$2:$E$26,5,FALSE),"-")</f>
        <v>Non-Subject</v>
      </c>
      <c r="N146" s="323" t="s">
        <v>684</v>
      </c>
      <c r="O146" s="321"/>
      <c r="P146" s="321" t="str">
        <f>IFERROR(IF(O146&lt;&gt;"",VLOOKUP(O146,'[2]Acc Co List'!$C$7:$F$52,4,FALSE),"-"),"")</f>
        <v>-</v>
      </c>
      <c r="Q146" s="324" t="str">
        <f>Q145</f>
        <v>Imp-Sls</v>
      </c>
    </row>
    <row r="147" spans="2:17" hidden="1" x14ac:dyDescent="0.25">
      <c r="B147" s="319" t="str">
        <f>B146</f>
        <v>Importer Sample 1</v>
      </c>
      <c r="C147" s="319" t="str">
        <f>B147</f>
        <v>Importer Sample 1</v>
      </c>
      <c r="D147" s="319" t="s">
        <v>599</v>
      </c>
      <c r="E147" s="268"/>
      <c r="F147" s="268"/>
      <c r="G147" s="268"/>
      <c r="H147" s="319" t="s">
        <v>616</v>
      </c>
      <c r="I147" s="319" t="str">
        <f>IF(K147&lt;&gt;"",VLOOKUP(H147,'[2]Exporter List'!$A$2:$E$26,4,FALSE),"-")</f>
        <v>Insignificant</v>
      </c>
      <c r="J147" s="319" t="str">
        <f>IF(H147&lt;&gt;"",VLOOKUP(H147,'[2]Exporter List'!$A$2:$E$26,2,FALSE),"-")</f>
        <v>3 - Non-subject</v>
      </c>
      <c r="K147" s="319" t="s">
        <v>577</v>
      </c>
      <c r="L147" s="319"/>
      <c r="M147" s="319" t="str">
        <f>IF(I147&lt;&gt;"",VLOOKUP(H147,'[2]Exporter List'!$A$2:$E$26,5,FALSE),"-")</f>
        <v>Non-Subject</v>
      </c>
      <c r="N147" s="320" t="s">
        <v>680</v>
      </c>
      <c r="O147" s="319"/>
      <c r="P147" s="321" t="str">
        <f>IFERROR(IF(O147&lt;&gt;"",VLOOKUP(O147,'[2]Acc Co List'!$C$7:$F$52,4,FALSE),"-"),"")</f>
        <v>-</v>
      </c>
      <c r="Q147" s="322" t="s">
        <v>603</v>
      </c>
    </row>
    <row r="148" spans="2:17" hidden="1" x14ac:dyDescent="0.25">
      <c r="B148" s="321" t="str">
        <f>B147</f>
        <v>Importer Sample 1</v>
      </c>
      <c r="C148" s="321" t="str">
        <f t="shared" ref="C148" si="35">C147</f>
        <v>Importer Sample 1</v>
      </c>
      <c r="D148" s="321" t="str">
        <f>D147</f>
        <v>2 - Importer</v>
      </c>
      <c r="E148" s="268"/>
      <c r="F148" s="268"/>
      <c r="G148" s="268"/>
      <c r="H148" s="321" t="str">
        <f>H147</f>
        <v>zzMexico</v>
      </c>
      <c r="I148" s="321" t="str">
        <f>IF(K148&lt;&gt;"",VLOOKUP(H148,'[2]Exporter List'!$A$2:$E$26,4,FALSE),"-")</f>
        <v>Insignificant</v>
      </c>
      <c r="J148" s="321" t="str">
        <f>IF(H148&lt;&gt;"",VLOOKUP(H148,'[2]Exporter List'!$A$2:$E$26,2,FALSE),"-")</f>
        <v>3 - Non-subject</v>
      </c>
      <c r="K148" s="321" t="s">
        <v>577</v>
      </c>
      <c r="L148" s="321"/>
      <c r="M148" s="321" t="str">
        <f>IF(I148&lt;&gt;"",VLOOKUP(H148,'[2]Exporter List'!$A$2:$E$26,5,FALSE),"-")</f>
        <v>Non-Subject</v>
      </c>
      <c r="N148" s="323" t="s">
        <v>681</v>
      </c>
      <c r="O148" s="321"/>
      <c r="P148" s="321" t="str">
        <f>IFERROR(IF(O148&lt;&gt;"",VLOOKUP(O148,'[2]Acc Co List'!$C$7:$F$52,4,FALSE),"-"),"")</f>
        <v>-</v>
      </c>
      <c r="Q148" s="324" t="str">
        <f>Q147</f>
        <v>Imp-Sls</v>
      </c>
    </row>
    <row r="149" spans="2:17" hidden="1" x14ac:dyDescent="0.25">
      <c r="B149" s="321" t="str">
        <f t="shared" ref="B149:D151" si="36">B148</f>
        <v>Importer Sample 1</v>
      </c>
      <c r="C149" s="321" t="str">
        <f t="shared" si="36"/>
        <v>Importer Sample 1</v>
      </c>
      <c r="D149" s="321" t="str">
        <f t="shared" si="36"/>
        <v>2 - Importer</v>
      </c>
      <c r="E149" s="268"/>
      <c r="F149" s="268"/>
      <c r="G149" s="268"/>
      <c r="H149" s="321" t="str">
        <f t="shared" ref="H149:H151" si="37">H148</f>
        <v>zzMexico</v>
      </c>
      <c r="I149" s="321" t="str">
        <f>IF(K149&lt;&gt;"",VLOOKUP(H149,'[2]Exporter List'!$A$2:$E$26,4,FALSE),"-")</f>
        <v>Insignificant</v>
      </c>
      <c r="J149" s="321" t="str">
        <f>IF(H149&lt;&gt;"",VLOOKUP(H149,'[2]Exporter List'!$A$2:$E$26,2,FALSE),"-")</f>
        <v>3 - Non-subject</v>
      </c>
      <c r="K149" s="321" t="s">
        <v>577</v>
      </c>
      <c r="L149" s="321"/>
      <c r="M149" s="321" t="str">
        <f>IF(I149&lt;&gt;"",VLOOKUP(H149,'[2]Exporter List'!$A$2:$E$26,5,FALSE),"-")</f>
        <v>Non-Subject</v>
      </c>
      <c r="N149" s="323" t="s">
        <v>682</v>
      </c>
      <c r="O149" s="321"/>
      <c r="P149" s="321" t="str">
        <f>IFERROR(IF(O149&lt;&gt;"",VLOOKUP(O149,'[2]Acc Co List'!$C$7:$F$52,4,FALSE),"-"),"")</f>
        <v>-</v>
      </c>
      <c r="Q149" s="324" t="str">
        <f>Q148</f>
        <v>Imp-Sls</v>
      </c>
    </row>
    <row r="150" spans="2:17" hidden="1" x14ac:dyDescent="0.25">
      <c r="B150" s="321" t="str">
        <f t="shared" si="36"/>
        <v>Importer Sample 1</v>
      </c>
      <c r="C150" s="321" t="str">
        <f t="shared" si="36"/>
        <v>Importer Sample 1</v>
      </c>
      <c r="D150" s="321" t="str">
        <f t="shared" si="36"/>
        <v>2 - Importer</v>
      </c>
      <c r="E150" s="268"/>
      <c r="F150" s="268"/>
      <c r="G150" s="268"/>
      <c r="H150" s="321" t="str">
        <f t="shared" si="37"/>
        <v>zzMexico</v>
      </c>
      <c r="I150" s="321" t="str">
        <f>IF(K150&lt;&gt;"",VLOOKUP(H150,'[2]Exporter List'!$A$2:$E$26,4,FALSE),"-")</f>
        <v>Insignificant</v>
      </c>
      <c r="J150" s="321" t="str">
        <f>IF(H150&lt;&gt;"",VLOOKUP(H150,'[2]Exporter List'!$A$2:$E$26,2,FALSE),"-")</f>
        <v>3 - Non-subject</v>
      </c>
      <c r="K150" s="321" t="s">
        <v>577</v>
      </c>
      <c r="L150" s="321"/>
      <c r="M150" s="321" t="str">
        <f>IF(I150&lt;&gt;"",VLOOKUP(H150,'[2]Exporter List'!$A$2:$E$26,5,FALSE),"-")</f>
        <v>Non-Subject</v>
      </c>
      <c r="N150" s="323" t="s">
        <v>683</v>
      </c>
      <c r="O150" s="321"/>
      <c r="P150" s="321" t="str">
        <f>IFERROR(IF(O150&lt;&gt;"",VLOOKUP(O150,'[2]Acc Co List'!$C$7:$F$52,4,FALSE),"-"),"")</f>
        <v>-</v>
      </c>
      <c r="Q150" s="324" t="str">
        <f>Q149</f>
        <v>Imp-Sls</v>
      </c>
    </row>
    <row r="151" spans="2:17" hidden="1" x14ac:dyDescent="0.25">
      <c r="B151" s="321" t="str">
        <f t="shared" si="36"/>
        <v>Importer Sample 1</v>
      </c>
      <c r="C151" s="321" t="str">
        <f t="shared" si="36"/>
        <v>Importer Sample 1</v>
      </c>
      <c r="D151" s="321" t="str">
        <f t="shared" si="36"/>
        <v>2 - Importer</v>
      </c>
      <c r="E151" s="268"/>
      <c r="F151" s="268"/>
      <c r="G151" s="268"/>
      <c r="H151" s="321" t="str">
        <f t="shared" si="37"/>
        <v>zzMexico</v>
      </c>
      <c r="I151" s="321" t="str">
        <f>IF(K151&lt;&gt;"",VLOOKUP(H151,'[2]Exporter List'!$A$2:$E$26,4,FALSE),"-")</f>
        <v>Insignificant</v>
      </c>
      <c r="J151" s="321" t="str">
        <f>IF(H151&lt;&gt;"",VLOOKUP(H151,'[2]Exporter List'!$A$2:$E$26,2,FALSE),"-")</f>
        <v>3 - Non-subject</v>
      </c>
      <c r="K151" s="321" t="s">
        <v>577</v>
      </c>
      <c r="L151" s="321"/>
      <c r="M151" s="321" t="str">
        <f>IF(I151&lt;&gt;"",VLOOKUP(H151,'[2]Exporter List'!$A$2:$E$26,5,FALSE),"-")</f>
        <v>Non-Subject</v>
      </c>
      <c r="N151" s="323" t="s">
        <v>684</v>
      </c>
      <c r="O151" s="321"/>
      <c r="P151" s="321" t="str">
        <f>IFERROR(IF(O151&lt;&gt;"",VLOOKUP(O151,'[2]Acc Co List'!$C$7:$F$52,4,FALSE),"-"),"")</f>
        <v>-</v>
      </c>
      <c r="Q151" s="324" t="str">
        <f>Q150</f>
        <v>Imp-Sls</v>
      </c>
    </row>
    <row r="152" spans="2:17" hidden="1" x14ac:dyDescent="0.25">
      <c r="B152" s="319" t="str">
        <f>B127</f>
        <v>Importer Sample 1</v>
      </c>
      <c r="C152" s="319" t="str">
        <f>B152</f>
        <v>Importer Sample 1</v>
      </c>
      <c r="D152" s="319" t="s">
        <v>599</v>
      </c>
      <c r="E152" s="268"/>
      <c r="F152" s="268"/>
      <c r="G152" s="268"/>
      <c r="H152" s="319" t="s">
        <v>605</v>
      </c>
      <c r="I152" s="319" t="str">
        <f>IF(K152&lt;&gt;"",VLOOKUP(H152,'[2]Exporter List'!$A$2:$E$26,4,FALSE),"-")</f>
        <v>Insignificant</v>
      </c>
      <c r="J152" s="319" t="str">
        <f>IF(H152&lt;&gt;"",VLOOKUP(H152,'[2]Exporter List'!$A$2:$E$26,2,FALSE),"-")</f>
        <v>4 - Non-subject</v>
      </c>
      <c r="K152" s="319" t="s">
        <v>578</v>
      </c>
      <c r="L152" s="319"/>
      <c r="M152" s="319" t="str">
        <f>IF(I152&lt;&gt;"",VLOOKUP(H152,'[2]Exporter List'!$A$2:$E$26,5,FALSE),"-")</f>
        <v>Non-Subject</v>
      </c>
      <c r="N152" s="320" t="s">
        <v>680</v>
      </c>
      <c r="O152" s="319"/>
      <c r="P152" s="321" t="str">
        <f>IFERROR(IF(O152&lt;&gt;"",VLOOKUP(O152,'[2]Acc Co List'!$C$7:$F$52,4,FALSE),"-"),"")</f>
        <v>-</v>
      </c>
      <c r="Q152" s="322" t="s">
        <v>603</v>
      </c>
    </row>
    <row r="153" spans="2:17" hidden="1" x14ac:dyDescent="0.25">
      <c r="B153" s="321" t="str">
        <f>B152</f>
        <v>Importer Sample 1</v>
      </c>
      <c r="C153" s="321" t="str">
        <f t="shared" ref="C153:D156" si="38">C152</f>
        <v>Importer Sample 1</v>
      </c>
      <c r="D153" s="321" t="str">
        <f>D152</f>
        <v>2 - Importer</v>
      </c>
      <c r="E153" s="268"/>
      <c r="F153" s="268"/>
      <c r="G153" s="268"/>
      <c r="H153" s="321" t="str">
        <f>H152</f>
        <v>zzzOther</v>
      </c>
      <c r="I153" s="321" t="str">
        <f>IF(K153&lt;&gt;"",VLOOKUP(H153,'[2]Exporter List'!$A$2:$E$26,4,FALSE),"-")</f>
        <v>Insignificant</v>
      </c>
      <c r="J153" s="321" t="str">
        <f>IF(H153&lt;&gt;"",VLOOKUP(H153,'[2]Exporter List'!$A$2:$E$26,2,FALSE),"-")</f>
        <v>4 - Non-subject</v>
      </c>
      <c r="K153" s="321" t="s">
        <v>578</v>
      </c>
      <c r="L153" s="321"/>
      <c r="M153" s="321" t="str">
        <f>IF(I153&lt;&gt;"",VLOOKUP(H153,'[2]Exporter List'!$A$2:$E$26,5,FALSE),"-")</f>
        <v>Non-Subject</v>
      </c>
      <c r="N153" s="323" t="s">
        <v>681</v>
      </c>
      <c r="O153" s="321"/>
      <c r="P153" s="321" t="str">
        <f>IFERROR(IF(O153&lt;&gt;"",VLOOKUP(O153,'[2]Acc Co List'!$C$7:$F$52,4,FALSE),"-"),"")</f>
        <v>-</v>
      </c>
      <c r="Q153" s="324" t="str">
        <f>Q152</f>
        <v>Imp-Sls</v>
      </c>
    </row>
    <row r="154" spans="2:17" hidden="1" x14ac:dyDescent="0.25">
      <c r="B154" s="321" t="str">
        <f t="shared" ref="B154:B156" si="39">B153</f>
        <v>Importer Sample 1</v>
      </c>
      <c r="C154" s="321" t="str">
        <f t="shared" si="38"/>
        <v>Importer Sample 1</v>
      </c>
      <c r="D154" s="321" t="str">
        <f t="shared" si="38"/>
        <v>2 - Importer</v>
      </c>
      <c r="E154" s="268"/>
      <c r="F154" s="268"/>
      <c r="G154" s="268"/>
      <c r="H154" s="321" t="str">
        <f t="shared" ref="H154:H156" si="40">H153</f>
        <v>zzzOther</v>
      </c>
      <c r="I154" s="321" t="str">
        <f>IF(K154&lt;&gt;"",VLOOKUP(H154,'[2]Exporter List'!$A$2:$E$26,4,FALSE),"-")</f>
        <v>Insignificant</v>
      </c>
      <c r="J154" s="321" t="str">
        <f>IF(H154&lt;&gt;"",VLOOKUP(H154,'[2]Exporter List'!$A$2:$E$26,2,FALSE),"-")</f>
        <v>4 - Non-subject</v>
      </c>
      <c r="K154" s="321" t="s">
        <v>578</v>
      </c>
      <c r="L154" s="321"/>
      <c r="M154" s="321" t="str">
        <f>IF(I154&lt;&gt;"",VLOOKUP(H154,'[2]Exporter List'!$A$2:$E$26,5,FALSE),"-")</f>
        <v>Non-Subject</v>
      </c>
      <c r="N154" s="323" t="s">
        <v>682</v>
      </c>
      <c r="O154" s="321"/>
      <c r="P154" s="321" t="str">
        <f>IFERROR(IF(O154&lt;&gt;"",VLOOKUP(O154,'[2]Acc Co List'!$C$7:$F$52,4,FALSE),"-"),"")</f>
        <v>-</v>
      </c>
      <c r="Q154" s="324" t="str">
        <f>Q153</f>
        <v>Imp-Sls</v>
      </c>
    </row>
    <row r="155" spans="2:17" hidden="1" x14ac:dyDescent="0.25">
      <c r="B155" s="321" t="str">
        <f t="shared" si="39"/>
        <v>Importer Sample 1</v>
      </c>
      <c r="C155" s="321" t="str">
        <f t="shared" si="38"/>
        <v>Importer Sample 1</v>
      </c>
      <c r="D155" s="321" t="str">
        <f t="shared" si="38"/>
        <v>2 - Importer</v>
      </c>
      <c r="E155" s="268"/>
      <c r="F155" s="268"/>
      <c r="G155" s="268"/>
      <c r="H155" s="321" t="str">
        <f t="shared" si="40"/>
        <v>zzzOther</v>
      </c>
      <c r="I155" s="321" t="str">
        <f>IF(K155&lt;&gt;"",VLOOKUP(H155,'[2]Exporter List'!$A$2:$E$26,4,FALSE),"-")</f>
        <v>Insignificant</v>
      </c>
      <c r="J155" s="321" t="str">
        <f>IF(H155&lt;&gt;"",VLOOKUP(H155,'[2]Exporter List'!$A$2:$E$26,2,FALSE),"-")</f>
        <v>4 - Non-subject</v>
      </c>
      <c r="K155" s="321" t="s">
        <v>578</v>
      </c>
      <c r="L155" s="321"/>
      <c r="M155" s="321" t="str">
        <f>IF(I155&lt;&gt;"",VLOOKUP(H155,'[2]Exporter List'!$A$2:$E$26,5,FALSE),"-")</f>
        <v>Non-Subject</v>
      </c>
      <c r="N155" s="323" t="s">
        <v>683</v>
      </c>
      <c r="O155" s="321"/>
      <c r="P155" s="321" t="str">
        <f>IFERROR(IF(O155&lt;&gt;"",VLOOKUP(O155,'[2]Acc Co List'!$C$7:$F$52,4,FALSE),"-"),"")</f>
        <v>-</v>
      </c>
      <c r="Q155" s="324" t="str">
        <f>Q154</f>
        <v>Imp-Sls</v>
      </c>
    </row>
    <row r="156" spans="2:17" hidden="1" x14ac:dyDescent="0.25">
      <c r="B156" s="321" t="str">
        <f t="shared" si="39"/>
        <v>Importer Sample 1</v>
      </c>
      <c r="C156" s="321" t="str">
        <f t="shared" si="38"/>
        <v>Importer Sample 1</v>
      </c>
      <c r="D156" s="321" t="str">
        <f t="shared" si="38"/>
        <v>2 - Importer</v>
      </c>
      <c r="E156" s="268"/>
      <c r="F156" s="268"/>
      <c r="G156" s="268"/>
      <c r="H156" s="321" t="str">
        <f t="shared" si="40"/>
        <v>zzzOther</v>
      </c>
      <c r="I156" s="321" t="str">
        <f>IF(K156&lt;&gt;"",VLOOKUP(H156,'[2]Exporter List'!$A$2:$E$26,4,FALSE),"-")</f>
        <v>Insignificant</v>
      </c>
      <c r="J156" s="321" t="str">
        <f>IF(H156&lt;&gt;"",VLOOKUP(H156,'[2]Exporter List'!$A$2:$E$26,2,FALSE),"-")</f>
        <v>4 - Non-subject</v>
      </c>
      <c r="K156" s="321" t="s">
        <v>578</v>
      </c>
      <c r="L156" s="321"/>
      <c r="M156" s="321" t="str">
        <f>IF(I156&lt;&gt;"",VLOOKUP(H156,'[2]Exporter List'!$A$2:$E$26,5,FALSE),"-")</f>
        <v>Non-Subject</v>
      </c>
      <c r="N156" s="323" t="s">
        <v>684</v>
      </c>
      <c r="O156" s="321"/>
      <c r="P156" s="321" t="str">
        <f>IFERROR(IF(O156&lt;&gt;"",VLOOKUP(O156,'[2]Acc Co List'!$C$7:$F$52,4,FALSE),"-"),"")</f>
        <v>-</v>
      </c>
      <c r="Q156" s="324" t="str">
        <f>Q155</f>
        <v>Imp-Sls</v>
      </c>
    </row>
    <row r="157" spans="2:17" hidden="1" x14ac:dyDescent="0.25"/>
  </sheetData>
  <sheetProtection algorithmName="SHA-512" hashValue="0S2wsR8FiThGCgkgc7W6Tnfx7/WXgPCMY/VjYLvt6n4/lDCqZylV4QKMwO7KHNfVDT1PvzXX9IFHPHAe2w29Zw==" saltValue="w+zIf+Suf143DT2rcRImlQ==" spinCount="100000" sheet="1" objects="1" scenarios="1" selectLockedCells="1"/>
  <mergeCells count="3">
    <mergeCell ref="B108:E108"/>
    <mergeCell ref="G109:I109"/>
    <mergeCell ref="J109:L109"/>
  </mergeCells>
  <dataValidations count="3">
    <dataValidation type="list" allowBlank="1" showInputMessage="1" showErrorMessage="1" sqref="D127:D156" xr:uid="{09F6BE36-4F8D-417D-9BF2-4916658E0216}">
      <formula1>$C$1:$C$2</formula1>
    </dataValidation>
    <dataValidation type="list" allowBlank="1" showInputMessage="1" showErrorMessage="1" sqref="N127:N156" xr:uid="{A18A9226-D8F9-4F39-BF07-7F3F0D013746}">
      <formula1>$M$1:$M$5</formula1>
    </dataValidation>
    <dataValidation type="list" allowBlank="1" showInputMessage="1" showErrorMessage="1" sqref="Q127:Q156" xr:uid="{DBB93526-75AB-4BEB-89B8-563DCB4AD6D9}">
      <formula1>$P$1:$P$2</formula1>
    </dataValidation>
  </dataValidations>
  <pageMargins left="0.7" right="0.7" top="0.75" bottom="0.75" header="0.3" footer="0.3"/>
  <legacy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0C84C3-31FE-4B6E-B4AF-C3184C323576}">
  <dimension ref="A1:E53"/>
  <sheetViews>
    <sheetView topLeftCell="A22" workbookViewId="0">
      <selection activeCell="E46" sqref="E46"/>
    </sheetView>
  </sheetViews>
  <sheetFormatPr defaultRowHeight="15" x14ac:dyDescent="0.25"/>
  <cols>
    <col min="1" max="3" width="12.28515625" customWidth="1"/>
    <col min="4" max="4" width="122.28515625" customWidth="1"/>
    <col min="5" max="5" width="12.28515625" customWidth="1"/>
  </cols>
  <sheetData>
    <row r="1" spans="1:5" x14ac:dyDescent="0.25">
      <c r="A1" s="334" t="s">
        <v>695</v>
      </c>
      <c r="B1" s="334" t="s">
        <v>696</v>
      </c>
      <c r="C1" s="334" t="s">
        <v>697</v>
      </c>
      <c r="D1" s="335" t="s">
        <v>698</v>
      </c>
      <c r="E1" s="334" t="s">
        <v>699</v>
      </c>
    </row>
    <row r="2" spans="1:5" x14ac:dyDescent="0.25">
      <c r="A2">
        <f>Intro!E79</f>
        <v>0</v>
      </c>
      <c r="B2" t="s">
        <v>700</v>
      </c>
      <c r="C2" t="s">
        <v>701</v>
      </c>
      <c r="D2">
        <f>Public!B24</f>
        <v>0</v>
      </c>
    </row>
    <row r="3" spans="1:5" x14ac:dyDescent="0.25">
      <c r="C3" t="s">
        <v>473</v>
      </c>
      <c r="D3">
        <f>Public!B66</f>
        <v>0</v>
      </c>
    </row>
    <row r="4" spans="1:5" x14ac:dyDescent="0.25">
      <c r="C4" t="s">
        <v>702</v>
      </c>
      <c r="D4">
        <f>Public!B82</f>
        <v>0</v>
      </c>
    </row>
    <row r="5" spans="1:5" x14ac:dyDescent="0.25">
      <c r="C5" t="s">
        <v>703</v>
      </c>
      <c r="D5">
        <f>Public!B96</f>
        <v>0</v>
      </c>
    </row>
    <row r="6" spans="1:5" x14ac:dyDescent="0.25">
      <c r="C6" t="s">
        <v>704</v>
      </c>
      <c r="D6">
        <f>Public!B111</f>
        <v>0</v>
      </c>
    </row>
    <row r="7" spans="1:5" x14ac:dyDescent="0.25">
      <c r="C7" t="s">
        <v>705</v>
      </c>
      <c r="D7">
        <f>Public!B130</f>
        <v>0</v>
      </c>
    </row>
    <row r="8" spans="1:5" x14ac:dyDescent="0.25">
      <c r="C8" t="s">
        <v>706</v>
      </c>
      <c r="D8">
        <f>Public!D145</f>
        <v>0</v>
      </c>
    </row>
    <row r="9" spans="1:5" x14ac:dyDescent="0.25">
      <c r="C9" t="s">
        <v>707</v>
      </c>
      <c r="D9">
        <f>Public!D150</f>
        <v>0</v>
      </c>
    </row>
    <row r="10" spans="1:5" x14ac:dyDescent="0.25">
      <c r="C10" t="s">
        <v>708</v>
      </c>
      <c r="D10">
        <f>Public!D155</f>
        <v>0</v>
      </c>
    </row>
    <row r="11" spans="1:5" x14ac:dyDescent="0.25">
      <c r="C11" t="s">
        <v>709</v>
      </c>
      <c r="D11">
        <f>Public!B166</f>
        <v>0</v>
      </c>
    </row>
    <row r="12" spans="1:5" x14ac:dyDescent="0.25">
      <c r="C12" t="s">
        <v>710</v>
      </c>
      <c r="D12">
        <f>Public!B180</f>
        <v>0</v>
      </c>
    </row>
    <row r="13" spans="1:5" x14ac:dyDescent="0.25">
      <c r="C13" t="s">
        <v>711</v>
      </c>
      <c r="D13">
        <f>Public!B193</f>
        <v>0</v>
      </c>
    </row>
    <row r="14" spans="1:5" x14ac:dyDescent="0.25">
      <c r="C14" t="s">
        <v>712</v>
      </c>
      <c r="D14">
        <f>Public!B209</f>
        <v>0</v>
      </c>
    </row>
    <row r="15" spans="1:5" x14ac:dyDescent="0.25">
      <c r="C15" t="s">
        <v>713</v>
      </c>
      <c r="D15">
        <f>Public!B222</f>
        <v>0</v>
      </c>
    </row>
    <row r="16" spans="1:5" x14ac:dyDescent="0.25">
      <c r="C16" t="s">
        <v>714</v>
      </c>
      <c r="D16">
        <f>Public!B235</f>
        <v>0</v>
      </c>
    </row>
    <row r="17" spans="2:4" x14ac:dyDescent="0.25">
      <c r="C17" t="s">
        <v>715</v>
      </c>
      <c r="D17">
        <f>Public!B249</f>
        <v>0</v>
      </c>
    </row>
    <row r="18" spans="2:4" x14ac:dyDescent="0.25">
      <c r="C18" t="s">
        <v>716</v>
      </c>
      <c r="D18">
        <f>Public!B264</f>
        <v>0</v>
      </c>
    </row>
    <row r="19" spans="2:4" x14ac:dyDescent="0.25">
      <c r="C19" t="s">
        <v>717</v>
      </c>
      <c r="D19">
        <f>Public!B277</f>
        <v>0</v>
      </c>
    </row>
    <row r="20" spans="2:4" x14ac:dyDescent="0.25">
      <c r="C20" t="s">
        <v>718</v>
      </c>
      <c r="D20">
        <f>Public!B291</f>
        <v>0</v>
      </c>
    </row>
    <row r="21" spans="2:4" x14ac:dyDescent="0.25">
      <c r="C21" t="s">
        <v>719</v>
      </c>
      <c r="D21">
        <f>Public!B305</f>
        <v>0</v>
      </c>
    </row>
    <row r="22" spans="2:4" x14ac:dyDescent="0.25">
      <c r="C22" t="s">
        <v>720</v>
      </c>
      <c r="D22">
        <f>Public!B324</f>
        <v>0</v>
      </c>
    </row>
    <row r="23" spans="2:4" x14ac:dyDescent="0.25">
      <c r="C23" t="s">
        <v>721</v>
      </c>
      <c r="D23">
        <f>Public!B337</f>
        <v>0</v>
      </c>
    </row>
    <row r="24" spans="2:4" x14ac:dyDescent="0.25">
      <c r="C24" t="s">
        <v>722</v>
      </c>
      <c r="D24">
        <f>Public!B353</f>
        <v>0</v>
      </c>
    </row>
    <row r="25" spans="2:4" x14ac:dyDescent="0.25">
      <c r="C25" t="s">
        <v>723</v>
      </c>
      <c r="D25">
        <f>Public!B367</f>
        <v>0</v>
      </c>
    </row>
    <row r="26" spans="2:4" x14ac:dyDescent="0.25">
      <c r="C26" t="s">
        <v>724</v>
      </c>
      <c r="D26">
        <f>Public!B381</f>
        <v>0</v>
      </c>
    </row>
    <row r="27" spans="2:4" x14ac:dyDescent="0.25">
      <c r="C27" t="s">
        <v>725</v>
      </c>
      <c r="D27">
        <f>Public!B395</f>
        <v>0</v>
      </c>
    </row>
    <row r="28" spans="2:4" x14ac:dyDescent="0.25">
      <c r="B28" t="s">
        <v>726</v>
      </c>
      <c r="C28">
        <f>AddPub!D13</f>
        <v>0</v>
      </c>
      <c r="D28">
        <f>AddPub!E13</f>
        <v>0</v>
      </c>
    </row>
    <row r="29" spans="2:4" x14ac:dyDescent="0.25">
      <c r="B29" t="s">
        <v>727</v>
      </c>
      <c r="C29">
        <f>AddPub!D23</f>
        <v>0</v>
      </c>
      <c r="D29">
        <f>AddPub!E23</f>
        <v>0</v>
      </c>
    </row>
    <row r="30" spans="2:4" x14ac:dyDescent="0.25">
      <c r="B30" t="s">
        <v>728</v>
      </c>
      <c r="C30">
        <f>AddPub!D33</f>
        <v>0</v>
      </c>
      <c r="D30">
        <f>AddPub!E33</f>
        <v>0</v>
      </c>
    </row>
    <row r="31" spans="2:4" x14ac:dyDescent="0.25">
      <c r="B31" t="s">
        <v>729</v>
      </c>
      <c r="C31">
        <f>AddPub!D43</f>
        <v>0</v>
      </c>
      <c r="D31">
        <f>AddPub!E43</f>
        <v>0</v>
      </c>
    </row>
    <row r="32" spans="2:4" x14ac:dyDescent="0.25">
      <c r="B32" t="s">
        <v>730</v>
      </c>
      <c r="C32">
        <f>AddPub!D53</f>
        <v>0</v>
      </c>
      <c r="D32">
        <f>AddPub!E53</f>
        <v>0</v>
      </c>
    </row>
    <row r="33" spans="2:4" x14ac:dyDescent="0.25">
      <c r="B33" t="s">
        <v>731</v>
      </c>
      <c r="C33" t="s">
        <v>732</v>
      </c>
      <c r="D33">
        <f>Pro!B24</f>
        <v>0</v>
      </c>
    </row>
    <row r="34" spans="2:4" x14ac:dyDescent="0.25">
      <c r="C34" t="s">
        <v>701</v>
      </c>
      <c r="D34">
        <f>Pro!B40</f>
        <v>0</v>
      </c>
    </row>
    <row r="35" spans="2:4" x14ac:dyDescent="0.25">
      <c r="C35" t="s">
        <v>733</v>
      </c>
      <c r="D35">
        <f>Pro!B60</f>
        <v>0</v>
      </c>
    </row>
    <row r="36" spans="2:4" x14ac:dyDescent="0.25">
      <c r="C36" t="s">
        <v>473</v>
      </c>
      <c r="D36">
        <f>Pro!B73</f>
        <v>0</v>
      </c>
    </row>
    <row r="37" spans="2:4" x14ac:dyDescent="0.25">
      <c r="C37" t="s">
        <v>705</v>
      </c>
      <c r="D37">
        <f>Pro!B156</f>
        <v>0</v>
      </c>
    </row>
    <row r="38" spans="2:4" x14ac:dyDescent="0.25">
      <c r="C38" t="s">
        <v>734</v>
      </c>
      <c r="D38">
        <f>Pro!B170</f>
        <v>0</v>
      </c>
    </row>
    <row r="39" spans="2:4" x14ac:dyDescent="0.25">
      <c r="B39" t="s">
        <v>739</v>
      </c>
      <c r="C39" t="s">
        <v>704</v>
      </c>
      <c r="D39">
        <f>'Imp-China|Chine -Exp1'!B285</f>
        <v>0</v>
      </c>
    </row>
    <row r="40" spans="2:4" x14ac:dyDescent="0.25">
      <c r="B40" t="s">
        <v>740</v>
      </c>
      <c r="C40" t="s">
        <v>704</v>
      </c>
      <c r="D40">
        <f>'Imp-China|Chine -Exp 2'!B285</f>
        <v>0</v>
      </c>
    </row>
    <row r="41" spans="2:4" x14ac:dyDescent="0.25">
      <c r="B41" t="s">
        <v>741</v>
      </c>
      <c r="C41" t="s">
        <v>704</v>
      </c>
      <c r="D41">
        <f>'Imp-China|Chine -Exp 3'!B285</f>
        <v>0</v>
      </c>
    </row>
    <row r="42" spans="2:4" x14ac:dyDescent="0.25">
      <c r="B42" t="s">
        <v>742</v>
      </c>
      <c r="C42" t="s">
        <v>704</v>
      </c>
      <c r="D42">
        <f>'Imp-US|É-U'!B285</f>
        <v>0</v>
      </c>
    </row>
    <row r="43" spans="2:4" x14ac:dyDescent="0.25">
      <c r="B43" t="s">
        <v>743</v>
      </c>
      <c r="C43" t="s">
        <v>704</v>
      </c>
      <c r="D43">
        <f>'Imp-Mex'!B285</f>
        <v>0</v>
      </c>
    </row>
    <row r="44" spans="2:4" x14ac:dyDescent="0.25">
      <c r="B44" t="s">
        <v>329</v>
      </c>
      <c r="C44" t="s">
        <v>704</v>
      </c>
      <c r="D44">
        <f>'Imp-Other|Autre'!B285</f>
        <v>0</v>
      </c>
    </row>
    <row r="45" spans="2:4" x14ac:dyDescent="0.25">
      <c r="B45" t="s">
        <v>744</v>
      </c>
      <c r="C45" t="s">
        <v>701</v>
      </c>
      <c r="D45">
        <f>'Invent-Stock'!B50</f>
        <v>0</v>
      </c>
    </row>
    <row r="46" spans="2:4" x14ac:dyDescent="0.25">
      <c r="C46" t="s">
        <v>733</v>
      </c>
      <c r="D46">
        <f>'Invent-Stock'!B64</f>
        <v>0</v>
      </c>
    </row>
    <row r="47" spans="2:4" x14ac:dyDescent="0.25">
      <c r="C47" t="s">
        <v>473</v>
      </c>
      <c r="D47">
        <f>'Invent-Stock'!B78</f>
        <v>0</v>
      </c>
    </row>
    <row r="48" spans="2:4" x14ac:dyDescent="0.25">
      <c r="C48" t="s">
        <v>702</v>
      </c>
      <c r="D48">
        <f>'Invent-Stock'!B92</f>
        <v>0</v>
      </c>
    </row>
    <row r="49" spans="2:4" x14ac:dyDescent="0.25">
      <c r="B49" t="s">
        <v>745</v>
      </c>
      <c r="C49">
        <f>AddPro!D13</f>
        <v>0</v>
      </c>
      <c r="D49">
        <f>AddPro!E13</f>
        <v>0</v>
      </c>
    </row>
    <row r="50" spans="2:4" x14ac:dyDescent="0.25">
      <c r="B50" t="s">
        <v>746</v>
      </c>
      <c r="C50">
        <f>AddPro!D23</f>
        <v>0</v>
      </c>
      <c r="D50">
        <f>AddPro!E23</f>
        <v>0</v>
      </c>
    </row>
    <row r="51" spans="2:4" x14ac:dyDescent="0.25">
      <c r="B51" t="s">
        <v>747</v>
      </c>
      <c r="C51">
        <f>AddPro!D33</f>
        <v>0</v>
      </c>
      <c r="D51">
        <f>AddPro!E33</f>
        <v>0</v>
      </c>
    </row>
    <row r="52" spans="2:4" x14ac:dyDescent="0.25">
      <c r="B52" t="s">
        <v>748</v>
      </c>
      <c r="C52">
        <f>AddPro!D43</f>
        <v>0</v>
      </c>
      <c r="D52">
        <f>AddPro!E43</f>
        <v>0</v>
      </c>
    </row>
    <row r="53" spans="2:4" x14ac:dyDescent="0.25">
      <c r="B53" t="s">
        <v>749</v>
      </c>
      <c r="C53">
        <f>AddPro!D53</f>
        <v>0</v>
      </c>
      <c r="D53">
        <f>AddPro!E53</f>
        <v>0</v>
      </c>
    </row>
  </sheetData>
  <sheetProtection algorithmName="SHA-512" hashValue="Yrbr61zRNWyNnBk6kKh/oaDPmKVElUb+DpbP4HkU25RjclsZ1QUzrinYAMHDDDzkFidCxIvI25SGecErkG3asw==" saltValue="Qb+WFul6Yv9Ews0k6a6qOQ==" spinCount="100000" sheet="1" objects="1" scenarios="1" selectLockedCells="1"/>
  <phoneticPr fontId="42"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17AF15-0317-49B6-8316-8062DFF2E0EC}">
  <sheetPr codeName="Sheet3">
    <tabColor rgb="FF00B0F0"/>
    <pageSetUpPr fitToPage="1"/>
  </sheetPr>
  <dimension ref="A1:R55"/>
  <sheetViews>
    <sheetView showGridLines="0" zoomScaleNormal="100" workbookViewId="0"/>
  </sheetViews>
  <sheetFormatPr defaultColWidth="9.28515625" defaultRowHeight="14.25" x14ac:dyDescent="0.25"/>
  <cols>
    <col min="1" max="1" width="1.7109375" style="8" customWidth="1"/>
    <col min="2" max="12" width="14.5703125" style="1" customWidth="1"/>
    <col min="13" max="13" width="6.28515625" style="9" customWidth="1"/>
    <col min="14" max="14" width="9.28515625" style="10" customWidth="1"/>
    <col min="15" max="16" width="30.5703125" style="10" hidden="1" customWidth="1"/>
    <col min="17" max="18" width="9.28515625" style="10" customWidth="1"/>
    <col min="19" max="16384" width="9.28515625" style="10"/>
  </cols>
  <sheetData>
    <row r="1" spans="1:16" x14ac:dyDescent="0.25">
      <c r="O1" s="11" t="s">
        <v>91</v>
      </c>
      <c r="P1" s="11" t="s">
        <v>107</v>
      </c>
    </row>
    <row r="2" spans="1:16" x14ac:dyDescent="0.25">
      <c r="B2" s="12" t="s">
        <v>65</v>
      </c>
      <c r="C2" s="12"/>
      <c r="D2" s="12"/>
      <c r="O2" s="2"/>
      <c r="P2" s="42"/>
    </row>
    <row r="3" spans="1:16" x14ac:dyDescent="0.25">
      <c r="B3" s="13"/>
      <c r="C3" s="13"/>
      <c r="D3" s="13"/>
      <c r="O3" s="2"/>
      <c r="P3" s="42"/>
    </row>
    <row r="4" spans="1:16" s="2" customFormat="1" x14ac:dyDescent="0.25">
      <c r="A4" s="4"/>
      <c r="B4" s="408" t="str">
        <f>IF(Intro!$G$22="English",O4,P4)</f>
        <v>QUESTIONNAIRE À L'INTENTION DES IMPORTATEURS</v>
      </c>
      <c r="C4" s="409"/>
      <c r="D4" s="409"/>
      <c r="E4" s="409"/>
      <c r="F4" s="409"/>
      <c r="G4" s="409"/>
      <c r="H4" s="409"/>
      <c r="I4" s="409"/>
      <c r="J4" s="409"/>
      <c r="K4" s="409"/>
      <c r="L4" s="410"/>
      <c r="M4" s="5"/>
      <c r="N4" s="5"/>
      <c r="O4" s="19" t="s">
        <v>309</v>
      </c>
      <c r="P4" s="106" t="s">
        <v>310</v>
      </c>
    </row>
    <row r="5" spans="1:16" s="2" customFormat="1" x14ac:dyDescent="0.25">
      <c r="A5" s="4"/>
      <c r="B5" s="411" t="str">
        <f>Intro!B5</f>
        <v>NQ-2025-009</v>
      </c>
      <c r="C5" s="412"/>
      <c r="D5" s="412"/>
      <c r="E5" s="412"/>
      <c r="F5" s="412"/>
      <c r="G5" s="412"/>
      <c r="H5" s="412"/>
      <c r="I5" s="412"/>
      <c r="J5" s="412"/>
      <c r="K5" s="412"/>
      <c r="L5" s="413"/>
      <c r="M5" s="5"/>
      <c r="N5" s="5"/>
      <c r="O5" s="19"/>
      <c r="P5" s="9"/>
    </row>
    <row r="6" spans="1:16" s="6" customFormat="1" x14ac:dyDescent="0.25">
      <c r="A6" s="4"/>
      <c r="B6" s="414" t="str">
        <f>UPPER(IF(Intro!$G$22="English",Variables!B3,Variables!C3))</f>
        <v>CARROSSERIES DE CAMIONS</v>
      </c>
      <c r="C6" s="415"/>
      <c r="D6" s="415"/>
      <c r="E6" s="415"/>
      <c r="F6" s="415"/>
      <c r="G6" s="415"/>
      <c r="H6" s="415"/>
      <c r="I6" s="415"/>
      <c r="J6" s="415"/>
      <c r="K6" s="415"/>
      <c r="L6" s="416"/>
      <c r="M6" s="19"/>
      <c r="N6" s="19"/>
      <c r="O6" s="15"/>
      <c r="P6" s="27"/>
    </row>
    <row r="7" spans="1:16" s="6" customFormat="1" x14ac:dyDescent="0.25">
      <c r="A7" s="4"/>
      <c r="B7" s="14"/>
      <c r="C7" s="14"/>
      <c r="D7" s="14"/>
      <c r="E7" s="3"/>
      <c r="F7" s="3"/>
      <c r="G7" s="3"/>
      <c r="H7" s="3"/>
      <c r="I7" s="3"/>
      <c r="J7" s="3"/>
      <c r="K7" s="3"/>
      <c r="L7" s="3"/>
      <c r="O7" s="15"/>
      <c r="P7" s="27"/>
    </row>
    <row r="8" spans="1:16" s="2" customFormat="1" x14ac:dyDescent="0.25">
      <c r="A8" s="4"/>
      <c r="B8" s="372" t="str">
        <f>UPPER(IF(Intro!$G$22="English",O8,P8))</f>
        <v>APERÇU DU QUESTIONNAIRE</v>
      </c>
      <c r="C8" s="373"/>
      <c r="D8" s="373" t="str">
        <f>UPPER(IF(Intro!$G$22="English",P8,Q8))</f>
        <v/>
      </c>
      <c r="E8" s="373" t="str">
        <f>UPPER(IF(Intro!$G$22="English",Q8,R8))</f>
        <v/>
      </c>
      <c r="F8" s="373" t="str">
        <f>UPPER(IF(Intro!$G$22="English",R8,S8))</f>
        <v/>
      </c>
      <c r="G8" s="373" t="str">
        <f>UPPER(IF(Intro!$G$22="English",S8,T8))</f>
        <v/>
      </c>
      <c r="H8" s="373" t="str">
        <f>UPPER(IF(Intro!$G$22="English",T8,U8))</f>
        <v/>
      </c>
      <c r="I8" s="373" t="str">
        <f>UPPER(IF(Intro!$G$22="English",U8,V8))</f>
        <v/>
      </c>
      <c r="J8" s="373" t="str">
        <f>UPPER(IF(Intro!$G$22="English",V8,W8))</f>
        <v/>
      </c>
      <c r="K8" s="373" t="str">
        <f>UPPER(IF(Intro!$G$22="English",W8,X8))</f>
        <v/>
      </c>
      <c r="L8" s="374" t="str">
        <f>UPPER(IF(Intro!$G$22="English",X8,Y8))</f>
        <v/>
      </c>
      <c r="M8" s="6"/>
      <c r="N8" s="5"/>
      <c r="O8" s="107" t="s">
        <v>311</v>
      </c>
      <c r="P8" s="107" t="s">
        <v>312</v>
      </c>
    </row>
    <row r="9" spans="1:16" x14ac:dyDescent="0.25">
      <c r="B9" s="16"/>
      <c r="C9" s="35"/>
      <c r="D9" s="35"/>
      <c r="E9" s="36"/>
      <c r="F9" s="36"/>
      <c r="G9" s="36"/>
      <c r="H9" s="36"/>
      <c r="I9" s="36"/>
      <c r="J9" s="36"/>
      <c r="K9" s="36"/>
      <c r="L9" s="17"/>
      <c r="M9" s="10"/>
    </row>
    <row r="10" spans="1:16" s="39" customFormat="1" x14ac:dyDescent="0.25">
      <c r="A10" s="50"/>
      <c r="B10" s="366" t="str">
        <f>IF(Intro!$G$22="English",O10,P10)</f>
        <v xml:space="preserve">Le présent questionnaire est divisé en deux parties :
</v>
      </c>
      <c r="C10" s="367"/>
      <c r="D10" s="367"/>
      <c r="E10" s="367"/>
      <c r="F10" s="367"/>
      <c r="G10" s="367"/>
      <c r="H10" s="367"/>
      <c r="I10" s="367"/>
      <c r="J10" s="367"/>
      <c r="K10" s="367"/>
      <c r="L10" s="368"/>
      <c r="O10" s="10" t="s">
        <v>111</v>
      </c>
      <c r="P10" s="10" t="s">
        <v>112</v>
      </c>
    </row>
    <row r="11" spans="1:16" s="39" customFormat="1" x14ac:dyDescent="0.25">
      <c r="A11" s="50"/>
      <c r="B11" s="80"/>
      <c r="C11" s="81"/>
      <c r="D11" s="81"/>
      <c r="E11" s="81"/>
      <c r="F11" s="81"/>
      <c r="G11" s="81"/>
      <c r="H11" s="81"/>
      <c r="I11" s="81"/>
      <c r="J11" s="81"/>
      <c r="K11" s="81"/>
      <c r="L11" s="82"/>
      <c r="O11" s="10"/>
      <c r="P11" s="10"/>
    </row>
    <row r="12" spans="1:16" s="39" customFormat="1" x14ac:dyDescent="0.25">
      <c r="A12" s="50"/>
      <c r="B12" s="366" t="str">
        <f>IF(Intro!$G$22="English",O12,P12)</f>
        <v xml:space="preserve">PARTIE I (onglets bleus) - porte sur des renseignements de nature publique. Les demandes de traiter un ou des renseignements comme des renseignements confidentiels doivent être dûment justifiées par écrit et être accompagnées d’une version publique remaniée.
</v>
      </c>
      <c r="C12" s="367"/>
      <c r="D12" s="367"/>
      <c r="E12" s="367"/>
      <c r="F12" s="367"/>
      <c r="G12" s="367"/>
      <c r="H12" s="367"/>
      <c r="I12" s="367"/>
      <c r="J12" s="367"/>
      <c r="K12" s="367"/>
      <c r="L12" s="368"/>
      <c r="O12" s="10" t="s">
        <v>113</v>
      </c>
      <c r="P12" s="10" t="s">
        <v>114</v>
      </c>
    </row>
    <row r="13" spans="1:16" s="39" customFormat="1" x14ac:dyDescent="0.25">
      <c r="A13" s="50"/>
      <c r="B13" s="366"/>
      <c r="C13" s="367"/>
      <c r="D13" s="367"/>
      <c r="E13" s="367"/>
      <c r="F13" s="367"/>
      <c r="G13" s="367"/>
      <c r="H13" s="367"/>
      <c r="I13" s="367"/>
      <c r="J13" s="367"/>
      <c r="K13" s="367"/>
      <c r="L13" s="368"/>
      <c r="O13" s="10"/>
      <c r="P13" s="10"/>
    </row>
    <row r="14" spans="1:16" s="39" customFormat="1" x14ac:dyDescent="0.25">
      <c r="A14" s="50"/>
      <c r="B14" s="80"/>
      <c r="C14" s="81"/>
      <c r="D14" s="81"/>
      <c r="E14" s="81"/>
      <c r="F14" s="81"/>
      <c r="G14" s="81"/>
      <c r="H14" s="81"/>
      <c r="I14" s="81"/>
      <c r="J14" s="81"/>
      <c r="K14" s="81"/>
      <c r="L14" s="82"/>
      <c r="O14" s="10"/>
      <c r="P14" s="10"/>
    </row>
    <row r="15" spans="1:16" s="39" customFormat="1" x14ac:dyDescent="0.25">
      <c r="A15" s="50"/>
      <c r="B15" s="366" t="str">
        <f>IF(Intro!$G$22="English",O15,P15)</f>
        <v xml:space="preserve">PARTIE II (onglets verts) - Les renseignements de nature confidentielle seront traités conformément aux articles 43 à 49 de la Loi sur le Tribunal canadien du commerce extérieur, qui précisent que ces renseignements ne doivent pas être rendus publics de manière à pouvoir être utilisés par un concurrent de la personne, de l’entreprise ou de la société déclarante.
</v>
      </c>
      <c r="C15" s="367"/>
      <c r="D15" s="367"/>
      <c r="E15" s="367"/>
      <c r="F15" s="367"/>
      <c r="G15" s="367"/>
      <c r="H15" s="367"/>
      <c r="I15" s="367"/>
      <c r="J15" s="367"/>
      <c r="K15" s="367"/>
      <c r="L15" s="368"/>
      <c r="O15" s="10" t="s">
        <v>115</v>
      </c>
      <c r="P15" s="10" t="s">
        <v>116</v>
      </c>
    </row>
    <row r="16" spans="1:16" s="39" customFormat="1" x14ac:dyDescent="0.25">
      <c r="A16" s="50"/>
      <c r="B16" s="366"/>
      <c r="C16" s="367"/>
      <c r="D16" s="367"/>
      <c r="E16" s="367"/>
      <c r="F16" s="367"/>
      <c r="G16" s="367"/>
      <c r="H16" s="367"/>
      <c r="I16" s="367"/>
      <c r="J16" s="367"/>
      <c r="K16" s="367"/>
      <c r="L16" s="368"/>
      <c r="O16" s="10"/>
      <c r="P16" s="10"/>
    </row>
    <row r="17" spans="1:16" s="39" customFormat="1" x14ac:dyDescent="0.25">
      <c r="A17" s="50"/>
      <c r="B17" s="366"/>
      <c r="C17" s="367"/>
      <c r="D17" s="367"/>
      <c r="E17" s="367"/>
      <c r="F17" s="367"/>
      <c r="G17" s="367"/>
      <c r="H17" s="367"/>
      <c r="I17" s="367"/>
      <c r="J17" s="367"/>
      <c r="K17" s="367"/>
      <c r="L17" s="368"/>
      <c r="O17" s="10"/>
      <c r="P17" s="10"/>
    </row>
    <row r="18" spans="1:16" s="39" customFormat="1" x14ac:dyDescent="0.25">
      <c r="A18" s="50"/>
      <c r="B18" s="51"/>
      <c r="C18" s="52"/>
      <c r="D18" s="52"/>
      <c r="E18" s="52"/>
      <c r="F18" s="52"/>
      <c r="G18" s="52"/>
      <c r="H18" s="52"/>
      <c r="I18" s="52"/>
      <c r="J18" s="52"/>
      <c r="K18" s="52"/>
      <c r="L18" s="53"/>
      <c r="O18" s="10"/>
      <c r="P18" s="10"/>
    </row>
    <row r="19" spans="1:16" s="6" customFormat="1" x14ac:dyDescent="0.25">
      <c r="A19" s="4"/>
      <c r="B19" s="14"/>
      <c r="C19" s="14"/>
      <c r="D19" s="14"/>
      <c r="E19" s="3"/>
      <c r="F19" s="3"/>
      <c r="G19" s="3"/>
      <c r="H19" s="3"/>
      <c r="I19" s="3"/>
      <c r="J19" s="3"/>
      <c r="K19" s="3"/>
      <c r="L19" s="3"/>
      <c r="O19" s="15"/>
      <c r="P19" s="27"/>
    </row>
    <row r="20" spans="1:16" s="2" customFormat="1" x14ac:dyDescent="0.25">
      <c r="A20" s="4"/>
      <c r="B20" s="372" t="str">
        <f>UPPER(IF(Intro!$G$22="English",O20,P20))</f>
        <v>RENSEIGNEMENTS ADDITIONNELS SUR LE PRODUIT</v>
      </c>
      <c r="C20" s="373"/>
      <c r="D20" s="373" t="str">
        <f>UPPER(IF(Intro!$G$22="English",P20,Q20))</f>
        <v/>
      </c>
      <c r="E20" s="373" t="str">
        <f>UPPER(IF(Intro!$G$22="English",Q20,R20))</f>
        <v/>
      </c>
      <c r="F20" s="373" t="str">
        <f>UPPER(IF(Intro!$G$22="English",R20,S20))</f>
        <v/>
      </c>
      <c r="G20" s="373" t="str">
        <f>UPPER(IF(Intro!$G$22="English",S20,T20))</f>
        <v/>
      </c>
      <c r="H20" s="373" t="str">
        <f>UPPER(IF(Intro!$G$22="English",T20,U20))</f>
        <v/>
      </c>
      <c r="I20" s="373" t="str">
        <f>UPPER(IF(Intro!$G$22="English",U20,V20))</f>
        <v/>
      </c>
      <c r="J20" s="373" t="str">
        <f>UPPER(IF(Intro!$G$22="English",V20,W20))</f>
        <v/>
      </c>
      <c r="K20" s="373" t="str">
        <f>UPPER(IF(Intro!$G$22="English",W20,X20))</f>
        <v/>
      </c>
      <c r="L20" s="374" t="str">
        <f>UPPER(IF(Intro!$G$22="English",X20,Y20))</f>
        <v/>
      </c>
      <c r="M20" s="6"/>
      <c r="N20" s="5"/>
      <c r="O20" s="108" t="s">
        <v>313</v>
      </c>
      <c r="P20" s="108" t="s">
        <v>314</v>
      </c>
    </row>
    <row r="21" spans="1:16" x14ac:dyDescent="0.25">
      <c r="B21" s="16"/>
      <c r="C21" s="35"/>
      <c r="D21" s="35"/>
      <c r="E21" s="36"/>
      <c r="F21" s="36"/>
      <c r="G21" s="36"/>
      <c r="H21" s="36"/>
      <c r="I21" s="36"/>
      <c r="J21" s="36"/>
      <c r="K21" s="36"/>
      <c r="L21" s="17"/>
      <c r="M21" s="10"/>
    </row>
    <row r="22" spans="1:16" s="39" customFormat="1" ht="53.25" customHeight="1" x14ac:dyDescent="0.25">
      <c r="A22" s="50"/>
      <c r="B22" s="366" t="str">
        <f>IF(Intro!$G$22="English",O22,P22)</f>
        <v xml:space="preserve">Une carrosserie de camion est un terme large qui décrit la structure porteuse montée sur un châssis de camion (souvent aussi appelé « châssis cabine », « cabine et châssis » ou « châssis découpé ou tronqué»). Une carrosserie de camion (appelé aussi «boîte de camion»), peut englober une grande variété de types, y compris des carrosseries fermées (ou boîtes fermées), des carrosseries réfrigérées (ou boîtes réfrigérées) et des plates-formes. </v>
      </c>
      <c r="C22" s="367"/>
      <c r="D22" s="367"/>
      <c r="E22" s="367"/>
      <c r="F22" s="367"/>
      <c r="G22" s="367"/>
      <c r="H22" s="367"/>
      <c r="I22" s="367"/>
      <c r="J22" s="367"/>
      <c r="K22" s="367"/>
      <c r="L22" s="368"/>
      <c r="O22" s="10" t="s">
        <v>451</v>
      </c>
      <c r="P22" s="41" t="s">
        <v>452</v>
      </c>
    </row>
    <row r="23" spans="1:16" s="39" customFormat="1" ht="66" customHeight="1" x14ac:dyDescent="0.25">
      <c r="A23" s="50"/>
      <c r="B23" s="366" t="str">
        <f>IF(Intro!$G$22="English",O23,P23)</f>
        <v>Pour plus de certitude, les marchandises concernées incluent les carrosseries fermées de fret sec, les carrosseries réfrigérées et autres carrosseries de camions transportant la marchandise, qu’elles soient équipées ou non d’équipements auxiliaires tels que des hayons élévateurs, des systèmes de manutention de cargaison ou des équipements intérieurs sur mesure, à condition que la fonction principale de la carrosserie reste le transport de marchandises. La présence de tels équipements auxiliaires ou accessoires ne modifie pas la classification des marchandises comme carrosseries de camions concernées.</v>
      </c>
      <c r="C23" s="367"/>
      <c r="D23" s="367"/>
      <c r="E23" s="367"/>
      <c r="F23" s="367"/>
      <c r="G23" s="367"/>
      <c r="H23" s="367"/>
      <c r="I23" s="367"/>
      <c r="J23" s="367"/>
      <c r="K23" s="367"/>
      <c r="L23" s="368"/>
      <c r="O23" s="10" t="s">
        <v>453</v>
      </c>
      <c r="P23" s="10" t="s">
        <v>454</v>
      </c>
    </row>
    <row r="24" spans="1:16" s="39" customFormat="1" ht="36.75" customHeight="1" x14ac:dyDescent="0.25">
      <c r="A24" s="50"/>
      <c r="B24" s="366" t="str">
        <f>IF(Intro!$G$22="English",O24,P24)</f>
        <v>Les carrosseries de camion n’incluent pas le châssis du camion, qui inclut le châssis et la transmission du véhicule; les carrosseries des camions concernent uniquement la structure ou le dispositif qui est attaché ou fixé au châssis du véhicule. Les camions et véhicules ainsi que leurs pièces, telles que les roues, essieux, cabines ou suspensions, ne sont pas inclus dans les marchandises visées.</v>
      </c>
      <c r="C24" s="367"/>
      <c r="D24" s="367"/>
      <c r="E24" s="367"/>
      <c r="F24" s="367"/>
      <c r="G24" s="367"/>
      <c r="H24" s="367"/>
      <c r="I24" s="367"/>
      <c r="J24" s="367"/>
      <c r="K24" s="367"/>
      <c r="L24" s="368"/>
      <c r="O24" s="10" t="s">
        <v>455</v>
      </c>
      <c r="P24" s="41" t="s">
        <v>456</v>
      </c>
    </row>
    <row r="25" spans="1:16" s="39" customFormat="1" ht="71.25" customHeight="1" x14ac:dyDescent="0.25">
      <c r="A25" s="50"/>
      <c r="B25" s="366" t="str">
        <f>IF(Intro!$G$22="English",O25,P25)</f>
        <v>Les marchandises tractées par un camion ou un châssis de camion, plutôt que montées ou fixées sur le châssis, ne relèvent pas du champ d’application des marchandises en question. La définition du produit se limite aux carrosseries de camions qui forment une structure intégrale du véhicule lui-même, et non à l’équipement remorquable séparé. Par exemple, les semi-remorques, châssis de conteneurs et autres remorques détachables ne sont pas inclus parce qu’ils ne sont pas des « structures conçues pour être fixées sur un châssis de camion ». Ils sont plutôt conçus pour être attelés et transportés par un camion, plutôt que montés ou fixés sur un châssis de camion.</v>
      </c>
      <c r="C25" s="367"/>
      <c r="D25" s="367"/>
      <c r="E25" s="367"/>
      <c r="F25" s="367"/>
      <c r="G25" s="367"/>
      <c r="H25" s="367"/>
      <c r="I25" s="367"/>
      <c r="J25" s="367"/>
      <c r="K25" s="367"/>
      <c r="L25" s="368"/>
      <c r="O25" s="10" t="s">
        <v>457</v>
      </c>
      <c r="P25" s="10" t="s">
        <v>458</v>
      </c>
    </row>
    <row r="26" spans="1:16" s="39" customFormat="1" ht="94.5" customHeight="1" x14ac:dyDescent="0.25">
      <c r="A26" s="50"/>
      <c r="B26" s="366" t="str">
        <f>IF(Intro!$G$22="English",O26,P26)</f>
        <v>Comme les marchandises concernées ont expressément pour but principal le transport de marchandises (autres que des liquides en vrac ou gaz), elles n’incluent pas les carrosseries conçues principalement pour le transport de passagers ou la fourniture de services non liés au fret, tels que les véhicules récréatifs, les camping-cars, les camions de pompiers, les autobus, ou autres véhicules conçus principalement pour des services spécialisés tels que les camions-nacelles ou les camions-grues, qui n’ont pas pour but principal le transport de marchandises. Pour plus de certitude, la détermination de savoir si une carrosserie de camion est incluse dans les marchandises concernées est faite au moment de l’importation, en fonction de sa conception et de son objectif à ce moment-là. Le fait que de l’équipement ou des caractéristiques puissent être ajoutés ultérieurement à la carrosserie après son importation, ce qui en modifie l’usage ou la finalité, ne l’exclut pas de la portée des marchandises en question telle que définie au moment de l’entrée.</v>
      </c>
      <c r="C26" s="367"/>
      <c r="D26" s="367"/>
      <c r="E26" s="367"/>
      <c r="F26" s="367"/>
      <c r="G26" s="367"/>
      <c r="H26" s="367"/>
      <c r="I26" s="367"/>
      <c r="J26" s="367"/>
      <c r="K26" s="367"/>
      <c r="L26" s="368"/>
      <c r="O26" s="10" t="s">
        <v>459</v>
      </c>
      <c r="P26" s="10" t="s">
        <v>460</v>
      </c>
    </row>
    <row r="27" spans="1:16" s="39" customFormat="1" ht="60" customHeight="1" x14ac:dyDescent="0.25">
      <c r="A27" s="50"/>
      <c r="B27" s="366" t="str">
        <f>IF(Intro!$G$22="English",O27,P27)</f>
        <v>La référence à la « longueur extérieure » dans la définition du produit signifie la mesure prise de la surface extérieure de la paroi avant de la carrosserie du camion jusqu’à la surface extérieure à l’arrière de la carrosserie du camion, excluant tout équipement auxiliaire fixé à la structure. Cet équipement exclu inclut, sans s’y limiter, les unités de réfrigération, les hayons élévateurs, les passerelles, les carénages aérodynamiques, les ensembles d’éclairage ou tout autre composant amovible ou accessoire.</v>
      </c>
      <c r="C27" s="367"/>
      <c r="D27" s="367"/>
      <c r="E27" s="367"/>
      <c r="F27" s="367"/>
      <c r="G27" s="367"/>
      <c r="H27" s="367"/>
      <c r="I27" s="367"/>
      <c r="J27" s="367"/>
      <c r="K27" s="367"/>
      <c r="L27" s="368"/>
      <c r="O27" s="10" t="s">
        <v>461</v>
      </c>
      <c r="P27" s="10" t="s">
        <v>462</v>
      </c>
    </row>
    <row r="28" spans="1:16" s="39" customFormat="1" ht="119.25" customHeight="1" x14ac:dyDescent="0.25">
      <c r="A28" s="50"/>
      <c r="B28" s="366" t="str">
        <f>IF(Intro!$G$22="English",O28,P28)</f>
        <v>La définition du produit inclut expressément les sous-ensembles conçus et destinés à être assemblés ou intégrés à une carrosserie de camion. Cela englobe à la fois les carrosseries de camions complètement démontées (CKD) et semi-démontées (SKD). Dans la pratique industrielle, CKD et SKD désignent des ensembles composés de tout ou la plupart des sous-ensembles nécessaires à la construction d’une carrosserie de camion, expédiés à l’état démonté pour faciliter le transport ou pour éviter ou minimiser les droits de douane. Un kit CKD contient généralement tous les sous-ensembles essentiels sous une forme entièrement démontée, tandis qu’un kit SKD contient certains ou la plupart des sous-ensembles qui peuvent être rapidement assemblés. Les marchandises en question comprennent des sous-ensembles complets ou substantiellement complets tels que des sous-châssis, des cadres structurels, des murs ou panneaux muraux, des planchers, des châssis arrière, des portes de chargement, des toits, des aménagements intérieurs ou des systèmes électriques. La liste des composantes décrite ci-dessus est une liste non exhaustive et l’absence d’un bien dans cette liste ne signifie pas que le bien est exclu.</v>
      </c>
      <c r="C28" s="367"/>
      <c r="D28" s="367"/>
      <c r="E28" s="367"/>
      <c r="F28" s="367"/>
      <c r="G28" s="367"/>
      <c r="H28" s="367"/>
      <c r="I28" s="367"/>
      <c r="J28" s="367"/>
      <c r="K28" s="367"/>
      <c r="L28" s="368"/>
      <c r="O28" s="10" t="s">
        <v>487</v>
      </c>
      <c r="P28" s="10" t="s">
        <v>488</v>
      </c>
    </row>
    <row r="29" spans="1:16" s="39" customFormat="1" ht="45" customHeight="1" x14ac:dyDescent="0.25">
      <c r="A29" s="50"/>
      <c r="B29" s="366" t="str">
        <f>IF(Intro!$G$22="English",O29,P29)</f>
        <v xml:space="preserve">Bien que les marchandises en cause incluent des carrosseries de camion non assemblées ou des ensembles ou sous-ensembles non assemblés, les marchandises en cause n’incluent pas les pièces ou composants individuels pouvant être utilisés pour fabriquer une carrosserie de camion ou ses sous-ensembles lorsqu’ils sont importés comme composants individuels. Par exemple, les poutres en acier en I, les feuilles de contreplaqué ou les feuilles d’aluminium ne sont pas des biens soumis à moins de faire partie d’un sous-ensemble ou d’un assemblage. </v>
      </c>
      <c r="C29" s="367"/>
      <c r="D29" s="367"/>
      <c r="E29" s="367"/>
      <c r="F29" s="367"/>
      <c r="G29" s="367"/>
      <c r="H29" s="367"/>
      <c r="I29" s="367"/>
      <c r="J29" s="367"/>
      <c r="K29" s="367"/>
      <c r="L29" s="368"/>
      <c r="O29" s="41" t="s">
        <v>463</v>
      </c>
      <c r="P29" s="41" t="s">
        <v>486</v>
      </c>
    </row>
    <row r="30" spans="1:16" s="39" customFormat="1" x14ac:dyDescent="0.25">
      <c r="A30" s="50"/>
      <c r="B30" s="179"/>
      <c r="C30" s="180"/>
      <c r="D30" s="180"/>
      <c r="E30" s="180"/>
      <c r="F30" s="180"/>
      <c r="G30" s="180"/>
      <c r="H30" s="180"/>
      <c r="I30" s="180"/>
      <c r="J30" s="180"/>
      <c r="K30" s="180"/>
      <c r="L30" s="181"/>
      <c r="O30" s="10"/>
      <c r="P30" s="10"/>
    </row>
    <row r="31" spans="1:16" s="39" customFormat="1" x14ac:dyDescent="0.25">
      <c r="A31" s="50"/>
      <c r="B31" s="51"/>
      <c r="C31" s="52"/>
      <c r="D31" s="52"/>
      <c r="E31" s="52"/>
      <c r="F31" s="52"/>
      <c r="G31" s="52"/>
      <c r="H31" s="52"/>
      <c r="I31" s="52"/>
      <c r="J31" s="52"/>
      <c r="K31" s="52"/>
      <c r="L31" s="53"/>
      <c r="O31" s="10"/>
      <c r="P31" s="10"/>
    </row>
    <row r="32" spans="1:16" s="6" customFormat="1" x14ac:dyDescent="0.25">
      <c r="A32" s="4"/>
      <c r="B32" s="14"/>
      <c r="C32" s="14"/>
      <c r="D32" s="14"/>
      <c r="E32" s="3"/>
      <c r="F32" s="3"/>
      <c r="G32" s="3"/>
      <c r="H32" s="3"/>
      <c r="I32" s="3"/>
      <c r="J32" s="3"/>
      <c r="K32" s="3"/>
      <c r="L32" s="3"/>
      <c r="O32" s="15"/>
      <c r="P32" s="27"/>
    </row>
    <row r="33" spans="1:18" s="2" customFormat="1" x14ac:dyDescent="0.25">
      <c r="A33" s="4"/>
      <c r="B33" s="372" t="str">
        <f>UPPER(IF(Intro!$G$22="English",O33,P33))</f>
        <v>TARIF DES DOUANES</v>
      </c>
      <c r="C33" s="373"/>
      <c r="D33" s="373" t="str">
        <f>UPPER(IF(Intro!$G$22="English",P33,Q33))</f>
        <v/>
      </c>
      <c r="E33" s="373" t="str">
        <f>UPPER(IF(Intro!$G$22="English",Q33,R33))</f>
        <v/>
      </c>
      <c r="F33" s="373" t="str">
        <f>UPPER(IF(Intro!$G$22="English",R33,S33))</f>
        <v/>
      </c>
      <c r="G33" s="373" t="str">
        <f>UPPER(IF(Intro!$G$22="English",S33,T33))</f>
        <v/>
      </c>
      <c r="H33" s="373" t="str">
        <f>UPPER(IF(Intro!$G$22="English",T33,U33))</f>
        <v/>
      </c>
      <c r="I33" s="373" t="str">
        <f>UPPER(IF(Intro!$G$22="English",U33,V33))</f>
        <v/>
      </c>
      <c r="J33" s="373" t="str">
        <f>UPPER(IF(Intro!$G$22="English",V33,W33))</f>
        <v/>
      </c>
      <c r="K33" s="373" t="str">
        <f>UPPER(IF(Intro!$G$22="English",W33,X33))</f>
        <v/>
      </c>
      <c r="L33" s="374" t="str">
        <f>UPPER(IF(Intro!$G$22="English",X33,Y33))</f>
        <v/>
      </c>
      <c r="M33" s="6"/>
      <c r="N33" s="5"/>
      <c r="O33" s="19" t="s">
        <v>66</v>
      </c>
      <c r="P33" s="9" t="s">
        <v>67</v>
      </c>
    </row>
    <row r="34" spans="1:18" x14ac:dyDescent="0.25">
      <c r="B34" s="16"/>
      <c r="C34" s="35"/>
      <c r="D34" s="35"/>
      <c r="E34" s="36"/>
      <c r="F34" s="36"/>
      <c r="G34" s="36"/>
      <c r="H34" s="36"/>
      <c r="I34" s="36"/>
      <c r="J34" s="36"/>
      <c r="K34" s="36"/>
      <c r="L34" s="17"/>
      <c r="M34" s="10"/>
    </row>
    <row r="35" spans="1:18" s="39" customFormat="1" x14ac:dyDescent="0.25">
      <c r="A35" s="50"/>
      <c r="B35" s="363" t="str">
        <f>IF(Intro!$G$22="English",O35,P35)</f>
        <v>Les marchandises sont généralement classées dans le Tarif des douanes sous les numéros suivants du Système harmonisé de désignation et de codification des marchandises (SH) :</v>
      </c>
      <c r="C35" s="364"/>
      <c r="D35" s="364"/>
      <c r="E35" s="364"/>
      <c r="F35" s="364"/>
      <c r="G35" s="364"/>
      <c r="H35" s="364"/>
      <c r="I35" s="364"/>
      <c r="J35" s="364"/>
      <c r="K35" s="364"/>
      <c r="L35" s="365"/>
      <c r="O35" s="10" t="s">
        <v>351</v>
      </c>
      <c r="P35" s="10" t="s">
        <v>352</v>
      </c>
    </row>
    <row r="36" spans="1:18" s="39" customFormat="1" x14ac:dyDescent="0.25">
      <c r="A36" s="50"/>
      <c r="B36" s="363"/>
      <c r="C36" s="364"/>
      <c r="D36" s="364"/>
      <c r="E36" s="364"/>
      <c r="F36" s="364"/>
      <c r="G36" s="364"/>
      <c r="H36" s="364"/>
      <c r="I36" s="364"/>
      <c r="J36" s="364"/>
      <c r="K36" s="364"/>
      <c r="L36" s="365"/>
      <c r="O36" s="10"/>
      <c r="P36" s="10"/>
    </row>
    <row r="37" spans="1:18" s="39" customFormat="1" x14ac:dyDescent="0.25">
      <c r="A37" s="50"/>
      <c r="B37" s="363"/>
      <c r="C37" s="364"/>
      <c r="D37" s="454" t="str">
        <f>Variables!B21</f>
        <v>8707.90.90.10, 8707.90.90.39, 8707.90.90.40, 8707.90.90.90, 8708.29.99.90</v>
      </c>
      <c r="E37" s="455"/>
      <c r="F37" s="455"/>
      <c r="G37" s="455"/>
      <c r="H37" s="455"/>
      <c r="I37" s="455"/>
      <c r="J37" s="456"/>
      <c r="K37" s="69"/>
      <c r="L37" s="68"/>
      <c r="O37" s="10" t="str">
        <f>"Beginning "&amp;Variables!B19&amp;":"</f>
        <v>Beginning Date of change:</v>
      </c>
      <c r="P37" s="10" t="str">
        <f>"À partir du "&amp;Variables!C19&amp;" :"</f>
        <v>À partir du Date of change :</v>
      </c>
    </row>
    <row r="38" spans="1:18" s="39" customFormat="1" x14ac:dyDescent="0.25">
      <c r="A38" s="50"/>
      <c r="B38" s="363"/>
      <c r="C38" s="364"/>
      <c r="D38" s="457"/>
      <c r="E38" s="458"/>
      <c r="F38" s="458"/>
      <c r="G38" s="458"/>
      <c r="H38" s="458"/>
      <c r="I38" s="458"/>
      <c r="J38" s="459"/>
      <c r="K38" s="118"/>
      <c r="L38" s="117"/>
      <c r="O38" s="10"/>
      <c r="P38" s="10"/>
    </row>
    <row r="39" spans="1:18" s="39" customFormat="1" x14ac:dyDescent="0.25">
      <c r="A39" s="50"/>
      <c r="B39" s="363"/>
      <c r="C39" s="364"/>
      <c r="D39" s="460"/>
      <c r="E39" s="461"/>
      <c r="F39" s="461"/>
      <c r="G39" s="461"/>
      <c r="H39" s="461"/>
      <c r="I39" s="461"/>
      <c r="J39" s="462"/>
      <c r="K39" s="118"/>
      <c r="L39" s="117"/>
      <c r="O39" s="10"/>
      <c r="P39" s="10"/>
    </row>
    <row r="40" spans="1:18" s="39" customFormat="1" x14ac:dyDescent="0.25">
      <c r="A40" s="50"/>
      <c r="B40" s="51"/>
      <c r="C40" s="52"/>
      <c r="D40" s="52"/>
      <c r="E40" s="52"/>
      <c r="F40" s="52"/>
      <c r="G40" s="52"/>
      <c r="H40" s="52"/>
      <c r="I40" s="52"/>
      <c r="J40" s="52"/>
      <c r="K40" s="52"/>
      <c r="L40" s="53"/>
      <c r="O40" s="10"/>
      <c r="P40" s="10"/>
    </row>
    <row r="41" spans="1:18" s="6" customFormat="1" x14ac:dyDescent="0.25">
      <c r="A41" s="4"/>
      <c r="B41" s="14"/>
      <c r="C41" s="14"/>
      <c r="D41" s="14"/>
      <c r="E41" s="3"/>
      <c r="F41" s="3"/>
      <c r="G41" s="3"/>
      <c r="H41" s="3"/>
      <c r="I41" s="3"/>
      <c r="J41" s="3"/>
      <c r="K41" s="3"/>
      <c r="L41" s="3"/>
      <c r="O41" s="15"/>
      <c r="P41" s="27"/>
    </row>
    <row r="42" spans="1:18" s="2" customFormat="1" x14ac:dyDescent="0.25">
      <c r="A42" s="4"/>
      <c r="B42" s="453" t="str">
        <f>UPPER(IF(Intro!$G$22="English",O42,P42))</f>
        <v>GLOSSAIRE</v>
      </c>
      <c r="C42" s="453"/>
      <c r="D42" s="453" t="s">
        <v>196</v>
      </c>
      <c r="E42" s="453" t="s">
        <v>197</v>
      </c>
      <c r="F42" s="453" t="s">
        <v>197</v>
      </c>
      <c r="G42" s="453" t="s">
        <v>197</v>
      </c>
      <c r="H42" s="453" t="s">
        <v>197</v>
      </c>
      <c r="I42" s="453" t="s">
        <v>197</v>
      </c>
      <c r="J42" s="453" t="s">
        <v>197</v>
      </c>
      <c r="K42" s="453" t="s">
        <v>197</v>
      </c>
      <c r="L42" s="453" t="s">
        <v>197</v>
      </c>
      <c r="M42" s="6"/>
      <c r="N42" s="5"/>
      <c r="O42" s="19" t="s">
        <v>315</v>
      </c>
      <c r="P42" s="19" t="s">
        <v>196</v>
      </c>
    </row>
    <row r="43" spans="1:18" s="39" customFormat="1" x14ac:dyDescent="0.25">
      <c r="A43" s="50"/>
      <c r="B43" s="478" t="str">
        <f>IF(Intro!$G$22="English",O43,P43)</f>
        <v>Valeur d’achat nette rendue (coût de revient)</v>
      </c>
      <c r="C43" s="479"/>
      <c r="D43" s="471" t="str">
        <f>IF(Intro!$G$22="English",O44,P44)</f>
        <v xml:space="preserve">La valeur d'achat, après déduction, des escomptes au comptant, des remises sur quantité et des escomptes reportés, des rabais, des taxes, des ristournes et des primes, qu’ils soient indiqués ou non sur la facture. Veuillez inclure tous les coûts de livraison (fret, manutention et assurance) à votre entrepôt canadien et, le cas échéant, tous les frais d’importation, comme les droits de douane et autres (y compris les droits antidumping et compensateurs), les frais de courtage et les suppléments. </v>
      </c>
      <c r="E43" s="471"/>
      <c r="F43" s="471"/>
      <c r="G43" s="471"/>
      <c r="H43" s="471"/>
      <c r="I43" s="471"/>
      <c r="J43" s="471"/>
      <c r="K43" s="471"/>
      <c r="L43" s="472"/>
      <c r="O43" s="10" t="s">
        <v>184</v>
      </c>
      <c r="P43" s="10" t="s">
        <v>389</v>
      </c>
    </row>
    <row r="44" spans="1:18" s="39" customFormat="1" x14ac:dyDescent="0.25">
      <c r="A44" s="50"/>
      <c r="B44" s="467"/>
      <c r="C44" s="468"/>
      <c r="D44" s="463"/>
      <c r="E44" s="463"/>
      <c r="F44" s="463"/>
      <c r="G44" s="463"/>
      <c r="H44" s="463"/>
      <c r="I44" s="463"/>
      <c r="J44" s="463"/>
      <c r="K44" s="463"/>
      <c r="L44" s="464"/>
      <c r="O44" s="15" t="s">
        <v>273</v>
      </c>
      <c r="P44" s="15" t="s">
        <v>274</v>
      </c>
      <c r="Q44" s="15"/>
      <c r="R44" s="15"/>
    </row>
    <row r="45" spans="1:18" s="39" customFormat="1" x14ac:dyDescent="0.25">
      <c r="A45" s="50"/>
      <c r="B45" s="467"/>
      <c r="C45" s="468"/>
      <c r="D45" s="463"/>
      <c r="E45" s="463"/>
      <c r="F45" s="463"/>
      <c r="G45" s="463"/>
      <c r="H45" s="463"/>
      <c r="I45" s="463"/>
      <c r="J45" s="463"/>
      <c r="K45" s="463"/>
      <c r="L45" s="464"/>
      <c r="O45" s="15"/>
      <c r="P45" s="15"/>
      <c r="Q45" s="15"/>
      <c r="R45" s="15"/>
    </row>
    <row r="46" spans="1:18" s="39" customFormat="1" x14ac:dyDescent="0.25">
      <c r="A46" s="50"/>
      <c r="B46" s="467"/>
      <c r="C46" s="468"/>
      <c r="D46" s="463"/>
      <c r="E46" s="463"/>
      <c r="F46" s="463"/>
      <c r="G46" s="463"/>
      <c r="H46" s="463"/>
      <c r="I46" s="463"/>
      <c r="J46" s="463"/>
      <c r="K46" s="463"/>
      <c r="L46" s="464"/>
      <c r="O46" s="10"/>
      <c r="P46" s="10"/>
      <c r="Q46" s="15"/>
      <c r="R46" s="15"/>
    </row>
    <row r="47" spans="1:18" s="39" customFormat="1" x14ac:dyDescent="0.25">
      <c r="A47" s="50"/>
      <c r="B47" s="467"/>
      <c r="C47" s="468"/>
      <c r="D47" s="463"/>
      <c r="E47" s="463"/>
      <c r="F47" s="463"/>
      <c r="G47" s="463"/>
      <c r="H47" s="463"/>
      <c r="I47" s="463"/>
      <c r="J47" s="463"/>
      <c r="K47" s="463"/>
      <c r="L47" s="464"/>
      <c r="O47" s="10"/>
      <c r="P47" s="10"/>
      <c r="Q47" s="15"/>
      <c r="R47" s="15"/>
    </row>
    <row r="48" spans="1:18" s="39" customFormat="1" x14ac:dyDescent="0.25">
      <c r="A48" s="50"/>
      <c r="B48" s="467" t="str">
        <f>IF(Intro!$G$22="English",O48,P48)</f>
        <v>Valeur de vente nette rendue</v>
      </c>
      <c r="C48" s="468"/>
      <c r="D48" s="463" t="str">
        <f>IF(Intro!$G$22="English",O49,P49)</f>
        <v>La valeur de vos ventes après déduction des escomptes au comptant, des remises sur quantité et des escomptes reportés, des rabais, des taxes, des ristournes et des primes, qu’ils soient indiqués ou non sur la facture. Incluez le coût de livraison.</v>
      </c>
      <c r="E48" s="463"/>
      <c r="F48" s="463"/>
      <c r="G48" s="463"/>
      <c r="H48" s="463"/>
      <c r="I48" s="463"/>
      <c r="J48" s="463"/>
      <c r="K48" s="463"/>
      <c r="L48" s="464"/>
      <c r="O48" s="10" t="s">
        <v>182</v>
      </c>
      <c r="P48" s="10" t="s">
        <v>183</v>
      </c>
    </row>
    <row r="49" spans="1:18" x14ac:dyDescent="0.25">
      <c r="B49" s="467"/>
      <c r="C49" s="468"/>
      <c r="D49" s="463"/>
      <c r="E49" s="463"/>
      <c r="F49" s="463"/>
      <c r="G49" s="463"/>
      <c r="H49" s="463"/>
      <c r="I49" s="463"/>
      <c r="J49" s="463"/>
      <c r="K49" s="463"/>
      <c r="L49" s="464"/>
      <c r="O49" s="10" t="s">
        <v>316</v>
      </c>
      <c r="P49" s="9" t="s">
        <v>317</v>
      </c>
    </row>
    <row r="50" spans="1:18" x14ac:dyDescent="0.25">
      <c r="B50" s="467"/>
      <c r="C50" s="468"/>
      <c r="D50" s="463"/>
      <c r="E50" s="463"/>
      <c r="F50" s="463"/>
      <c r="G50" s="463"/>
      <c r="H50" s="463"/>
      <c r="I50" s="463"/>
      <c r="J50" s="463"/>
      <c r="K50" s="463"/>
      <c r="L50" s="464"/>
    </row>
    <row r="51" spans="1:18" x14ac:dyDescent="0.25">
      <c r="B51" s="469"/>
      <c r="C51" s="470"/>
      <c r="D51" s="465"/>
      <c r="E51" s="465"/>
      <c r="F51" s="465"/>
      <c r="G51" s="465"/>
      <c r="H51" s="465"/>
      <c r="I51" s="465"/>
      <c r="J51" s="465"/>
      <c r="K51" s="465"/>
      <c r="L51" s="466"/>
    </row>
    <row r="52" spans="1:18" s="39" customFormat="1" x14ac:dyDescent="0.25">
      <c r="A52" s="50"/>
      <c r="B52" s="467" t="str">
        <f>IF(Intro!$G$22="English",O52,P52)</f>
        <v>Entreprises affiliées</v>
      </c>
      <c r="C52" s="468"/>
      <c r="D52" s="404" t="str">
        <f>IF(Intro!$G$22="English",O53,P53)</f>
        <v>Des entreprises liées l’une à l’autre de quelque façon que ce soit autre qu’une relation client-fournisseur sans lien de dépendance. Par exemple, des entreprises sont associées ou liées si un cadre ou un directeur de l’une est cadre ou directeur de l’autre, si une entreprise, directement ou indirectement, possède, détient ou contrôle des actions de l’autre entreprise.</v>
      </c>
      <c r="E52" s="404"/>
      <c r="F52" s="404"/>
      <c r="G52" s="404"/>
      <c r="H52" s="404"/>
      <c r="I52" s="404"/>
      <c r="J52" s="404"/>
      <c r="K52" s="404"/>
      <c r="L52" s="473"/>
      <c r="O52" s="10" t="s">
        <v>284</v>
      </c>
      <c r="P52" s="10" t="s">
        <v>285</v>
      </c>
    </row>
    <row r="53" spans="1:18" s="39" customFormat="1" x14ac:dyDescent="0.25">
      <c r="A53" s="50"/>
      <c r="B53" s="467"/>
      <c r="C53" s="468"/>
      <c r="D53" s="404"/>
      <c r="E53" s="404"/>
      <c r="F53" s="404"/>
      <c r="G53" s="404"/>
      <c r="H53" s="404"/>
      <c r="I53" s="404"/>
      <c r="J53" s="404"/>
      <c r="K53" s="404"/>
      <c r="L53" s="473"/>
      <c r="O53" s="10" t="s">
        <v>277</v>
      </c>
      <c r="P53" s="10" t="s">
        <v>278</v>
      </c>
      <c r="Q53" s="10"/>
      <c r="R53" s="10"/>
    </row>
    <row r="54" spans="1:18" s="39" customFormat="1" x14ac:dyDescent="0.25">
      <c r="A54" s="50"/>
      <c r="B54" s="467"/>
      <c r="C54" s="468"/>
      <c r="D54" s="404"/>
      <c r="E54" s="404"/>
      <c r="F54" s="404"/>
      <c r="G54" s="404"/>
      <c r="H54" s="404"/>
      <c r="I54" s="404"/>
      <c r="J54" s="404"/>
      <c r="K54" s="404"/>
      <c r="L54" s="473"/>
      <c r="O54" s="10"/>
      <c r="P54" s="10"/>
      <c r="Q54" s="10"/>
      <c r="R54" s="10"/>
    </row>
    <row r="55" spans="1:18" s="39" customFormat="1" x14ac:dyDescent="0.25">
      <c r="A55" s="50"/>
      <c r="B55" s="476"/>
      <c r="C55" s="477"/>
      <c r="D55" s="474"/>
      <c r="E55" s="474"/>
      <c r="F55" s="474"/>
      <c r="G55" s="474"/>
      <c r="H55" s="474"/>
      <c r="I55" s="474"/>
      <c r="J55" s="474"/>
      <c r="K55" s="474"/>
      <c r="L55" s="475"/>
      <c r="O55" s="10"/>
      <c r="P55" s="10"/>
      <c r="Q55" s="10"/>
      <c r="R55" s="10"/>
    </row>
  </sheetData>
  <sheetProtection algorithmName="SHA-512" hashValue="tTeALSa6xK1v3Ow48CeEs9lFaVdFyP+QRTkrLBLYGkkkVHQBBoftqqWfjgT5J0uHzIRLmuboFvSSbdMiWRhITg==" saltValue="z7zzESOoFmk5hJ9RSOPWoA==" spinCount="100000" sheet="1" objects="1" scenarios="1" selectLockedCells="1"/>
  <mergeCells count="27">
    <mergeCell ref="B25:L25"/>
    <mergeCell ref="B26:L26"/>
    <mergeCell ref="B27:L27"/>
    <mergeCell ref="B28:L28"/>
    <mergeCell ref="B29:L29"/>
    <mergeCell ref="D52:L55"/>
    <mergeCell ref="B52:C55"/>
    <mergeCell ref="B43:C47"/>
    <mergeCell ref="B5:L5"/>
    <mergeCell ref="B4:L4"/>
    <mergeCell ref="B6:L6"/>
    <mergeCell ref="B8:L8"/>
    <mergeCell ref="B10:L10"/>
    <mergeCell ref="B20:L20"/>
    <mergeCell ref="B33:L33"/>
    <mergeCell ref="B12:L13"/>
    <mergeCell ref="B15:L17"/>
    <mergeCell ref="B35:L36"/>
    <mergeCell ref="B22:L22"/>
    <mergeCell ref="B23:L23"/>
    <mergeCell ref="B24:L24"/>
    <mergeCell ref="B42:L42"/>
    <mergeCell ref="D37:J39"/>
    <mergeCell ref="B37:C39"/>
    <mergeCell ref="D48:L51"/>
    <mergeCell ref="B48:C51"/>
    <mergeCell ref="D43:L47"/>
  </mergeCells>
  <printOptions horizontalCentered="1"/>
  <pageMargins left="0.25" right="0.25" top="0.75" bottom="0.75" header="0.3" footer="0.3"/>
  <pageSetup scale="63" firstPageNumber="3" fitToHeight="0" orientation="portrait" r:id="rId1"/>
  <headerFooter>
    <oddFooter>&amp;L&amp;A</oddFooter>
  </headerFooter>
  <rowBreaks count="1" manualBreakCount="1">
    <brk id="41" min="1" max="11"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97042-8826-4465-B516-7E367375E1BF}">
  <sheetPr codeName="Sheet4">
    <tabColor rgb="FF00B0F0"/>
    <pageSetUpPr fitToPage="1"/>
  </sheetPr>
  <dimension ref="A1:U403"/>
  <sheetViews>
    <sheetView showGridLines="0" zoomScaleNormal="100" zoomScaleSheetLayoutView="55" workbookViewId="0"/>
  </sheetViews>
  <sheetFormatPr defaultColWidth="9.28515625" defaultRowHeight="14.25" x14ac:dyDescent="0.25"/>
  <cols>
    <col min="1" max="1" width="1.7109375" style="8" customWidth="1"/>
    <col min="2" max="12" width="14.5703125" style="1" customWidth="1"/>
    <col min="13" max="13" width="6.28515625" style="9" customWidth="1"/>
    <col min="14" max="14" width="9.28515625" style="10" customWidth="1"/>
    <col min="15" max="15" width="36.42578125" style="10" hidden="1" customWidth="1"/>
    <col min="16" max="16" width="34.28515625" style="10" hidden="1" customWidth="1"/>
    <col min="17" max="19" width="8.42578125" style="10" customWidth="1"/>
    <col min="20" max="16384" width="9.28515625" style="10"/>
  </cols>
  <sheetData>
    <row r="1" spans="1:21" x14ac:dyDescent="0.25">
      <c r="O1" s="11" t="s">
        <v>91</v>
      </c>
      <c r="P1" s="11" t="s">
        <v>107</v>
      </c>
    </row>
    <row r="2" spans="1:21" x14ac:dyDescent="0.25">
      <c r="B2" s="12" t="s">
        <v>65</v>
      </c>
      <c r="C2" s="12"/>
      <c r="O2" s="2"/>
      <c r="P2" s="2"/>
    </row>
    <row r="3" spans="1:21" x14ac:dyDescent="0.25">
      <c r="B3" s="13"/>
      <c r="C3" s="13"/>
      <c r="O3" s="2"/>
      <c r="P3" s="2"/>
    </row>
    <row r="4" spans="1:21" s="2" customFormat="1" x14ac:dyDescent="0.25">
      <c r="A4" s="4"/>
      <c r="B4" s="444" t="str">
        <f>Info!B4</f>
        <v>QUESTIONNAIRE À L'INTENTION DES IMPORTATEURS</v>
      </c>
      <c r="C4" s="445"/>
      <c r="D4" s="445"/>
      <c r="E4" s="445"/>
      <c r="F4" s="445"/>
      <c r="G4" s="445"/>
      <c r="H4" s="445"/>
      <c r="I4" s="445"/>
      <c r="J4" s="445"/>
      <c r="K4" s="445"/>
      <c r="L4" s="446"/>
      <c r="M4" s="5"/>
      <c r="N4" s="5"/>
      <c r="O4" s="19"/>
      <c r="P4" s="19"/>
    </row>
    <row r="5" spans="1:21" s="2" customFormat="1" x14ac:dyDescent="0.25">
      <c r="A5" s="4"/>
      <c r="B5" s="480" t="str">
        <f>Info!B5</f>
        <v>NQ-2025-009</v>
      </c>
      <c r="C5" s="481"/>
      <c r="D5" s="481"/>
      <c r="E5" s="481"/>
      <c r="F5" s="481"/>
      <c r="G5" s="481"/>
      <c r="H5" s="481"/>
      <c r="I5" s="481"/>
      <c r="J5" s="481"/>
      <c r="K5" s="481"/>
      <c r="L5" s="482"/>
      <c r="M5" s="5"/>
      <c r="N5" s="5"/>
      <c r="O5" s="19"/>
      <c r="P5" s="19"/>
    </row>
    <row r="6" spans="1:21" s="6" customFormat="1" ht="14.25" customHeight="1" x14ac:dyDescent="0.25">
      <c r="A6" s="4"/>
      <c r="B6" s="480" t="str">
        <f>Info!B6</f>
        <v>CARROSSERIES DE CAMIONS</v>
      </c>
      <c r="C6" s="481"/>
      <c r="D6" s="481"/>
      <c r="E6" s="481"/>
      <c r="F6" s="481"/>
      <c r="G6" s="481"/>
      <c r="H6" s="481"/>
      <c r="I6" s="481"/>
      <c r="J6" s="481"/>
      <c r="K6" s="481"/>
      <c r="L6" s="482"/>
      <c r="M6" s="19"/>
      <c r="N6" s="19"/>
      <c r="O6" s="15"/>
      <c r="P6" s="15"/>
    </row>
    <row r="7" spans="1:21" s="6" customFormat="1" x14ac:dyDescent="0.25">
      <c r="A7" s="4"/>
      <c r="B7" s="163"/>
      <c r="C7" s="164"/>
      <c r="D7" s="164"/>
      <c r="E7" s="164"/>
      <c r="F7" s="164"/>
      <c r="G7" s="164"/>
      <c r="H7" s="164"/>
      <c r="I7" s="164"/>
      <c r="J7" s="164"/>
      <c r="K7" s="164"/>
      <c r="L7" s="165"/>
      <c r="M7" s="19"/>
      <c r="N7" s="19"/>
      <c r="O7" s="20"/>
    </row>
    <row r="8" spans="1:21" s="6" customFormat="1" x14ac:dyDescent="0.25">
      <c r="A8" s="4"/>
      <c r="B8" s="486" t="str">
        <f>IF(Intro!$G$22="English",O8,P8)</f>
        <v>Les marchandises dans les questions suivantes font référence aux marchandises comme définies dans la description du produit de l'onglet Intro.</v>
      </c>
      <c r="C8" s="487"/>
      <c r="D8" s="487"/>
      <c r="E8" s="487"/>
      <c r="F8" s="487"/>
      <c r="G8" s="487"/>
      <c r="H8" s="487"/>
      <c r="I8" s="487"/>
      <c r="J8" s="487"/>
      <c r="K8" s="487"/>
      <c r="L8" s="488"/>
      <c r="M8" s="19"/>
      <c r="N8" s="19"/>
      <c r="O8" s="15" t="str">
        <f>"The following questions refer to the goods as defined in the product description on the Intro tab."</f>
        <v>The following questions refer to the goods as defined in the product description on the Intro tab.</v>
      </c>
      <c r="P8" s="15" t="str">
        <f>"Les marchandises dans les questions suivantes font référence aux marchandises comme définies dans la description du produit de l'onglet Intro."</f>
        <v>Les marchandises dans les questions suivantes font référence aux marchandises comme définies dans la description du produit de l'onglet Intro.</v>
      </c>
    </row>
    <row r="9" spans="1:21" s="6" customFormat="1" x14ac:dyDescent="0.25">
      <c r="A9" s="4"/>
      <c r="B9" s="486" t="str">
        <f>IF(Intro!$G$22="English",O9,P9)</f>
        <v>Des informations sur le produit et un glossaire de termes sont disponibles dans l'onglet Info.</v>
      </c>
      <c r="C9" s="487"/>
      <c r="D9" s="487"/>
      <c r="E9" s="487"/>
      <c r="F9" s="487"/>
      <c r="G9" s="487"/>
      <c r="H9" s="487"/>
      <c r="I9" s="487"/>
      <c r="J9" s="487"/>
      <c r="K9" s="487"/>
      <c r="L9" s="488"/>
      <c r="M9" s="19"/>
      <c r="N9" s="19"/>
      <c r="O9" s="15" t="s">
        <v>117</v>
      </c>
      <c r="P9" s="6" t="s">
        <v>118</v>
      </c>
    </row>
    <row r="10" spans="1:21" s="6" customFormat="1" x14ac:dyDescent="0.25">
      <c r="A10" s="4"/>
      <c r="B10" s="489" t="str">
        <f>IF(Intro!$G$22="English",O10,P10)</f>
        <v>Utilisez l'onglet AddPub si vous avez besoin de plus d'espace.</v>
      </c>
      <c r="C10" s="490"/>
      <c r="D10" s="490"/>
      <c r="E10" s="490"/>
      <c r="F10" s="490"/>
      <c r="G10" s="490"/>
      <c r="H10" s="490"/>
      <c r="I10" s="490"/>
      <c r="J10" s="490"/>
      <c r="K10" s="490"/>
      <c r="L10" s="491"/>
      <c r="M10" s="19"/>
      <c r="N10" s="19"/>
      <c r="O10" s="15" t="s">
        <v>119</v>
      </c>
      <c r="P10" s="15" t="s">
        <v>120</v>
      </c>
    </row>
    <row r="11" spans="1:21" s="6" customFormat="1" x14ac:dyDescent="0.25">
      <c r="A11" s="4"/>
      <c r="B11" s="14"/>
      <c r="C11" s="14"/>
      <c r="D11" s="3"/>
      <c r="E11" s="3"/>
      <c r="F11" s="3"/>
      <c r="G11" s="3"/>
      <c r="H11" s="3"/>
      <c r="I11" s="3"/>
      <c r="J11" s="3"/>
      <c r="K11" s="3"/>
      <c r="L11" s="3"/>
      <c r="O11" s="15"/>
      <c r="P11" s="15"/>
    </row>
    <row r="12" spans="1:21" x14ac:dyDescent="0.25">
      <c r="B12" s="369" t="str">
        <f>IF(Intro!$G$22="English",O12,P12)</f>
        <v>INFORMATIONS GÉNÉRALES SUR L'ENTREPRISE</v>
      </c>
      <c r="C12" s="370"/>
      <c r="D12" s="370"/>
      <c r="E12" s="370"/>
      <c r="F12" s="370"/>
      <c r="G12" s="370"/>
      <c r="H12" s="370"/>
      <c r="I12" s="370"/>
      <c r="J12" s="370"/>
      <c r="K12" s="370"/>
      <c r="L12" s="371"/>
      <c r="M12" s="39"/>
      <c r="O12" s="108" t="s">
        <v>318</v>
      </c>
      <c r="P12" s="108" t="s">
        <v>319</v>
      </c>
    </row>
    <row r="13" spans="1:21" x14ac:dyDescent="0.25">
      <c r="B13" s="505" t="s">
        <v>12</v>
      </c>
      <c r="C13" s="506"/>
      <c r="D13" s="506"/>
      <c r="E13" s="506"/>
      <c r="F13" s="506"/>
      <c r="G13" s="506"/>
      <c r="H13" s="506"/>
      <c r="I13" s="506"/>
      <c r="J13" s="506"/>
      <c r="K13" s="506"/>
      <c r="L13" s="507"/>
      <c r="M13" s="10"/>
    </row>
    <row r="14" spans="1:21" s="39" customFormat="1" x14ac:dyDescent="0.25">
      <c r="A14" s="50"/>
      <c r="B14" s="54"/>
      <c r="C14" s="96"/>
      <c r="D14" s="96"/>
      <c r="E14" s="96"/>
      <c r="F14" s="96"/>
      <c r="G14" s="96"/>
      <c r="H14" s="96"/>
      <c r="I14" s="96"/>
      <c r="J14" s="96"/>
      <c r="K14" s="96"/>
      <c r="L14" s="55"/>
      <c r="O14" s="10"/>
      <c r="P14" s="10"/>
      <c r="Q14" s="10"/>
      <c r="R14" s="10"/>
      <c r="S14" s="10"/>
      <c r="T14" s="10"/>
      <c r="U14" s="10"/>
    </row>
    <row r="15" spans="1:21" s="39" customFormat="1" ht="15" customHeight="1" x14ac:dyDescent="0.25">
      <c r="A15" s="50"/>
      <c r="B15" s="493" t="str">
        <f>IF(Intro!$G$22="English",O15,P15)</f>
        <v>Indiquez le niveau commercial de votre entreprise en ce qui concerne les marchandises au Canada :</v>
      </c>
      <c r="C15" s="494"/>
      <c r="D15" s="494"/>
      <c r="E15" s="494"/>
      <c r="F15" s="494"/>
      <c r="G15" s="512"/>
      <c r="H15" s="513"/>
      <c r="I15" s="513"/>
      <c r="J15" s="514"/>
      <c r="K15" s="83"/>
      <c r="L15" s="84"/>
      <c r="O15" s="10" t="s">
        <v>153</v>
      </c>
      <c r="P15" s="10" t="s">
        <v>213</v>
      </c>
      <c r="R15" s="10"/>
      <c r="S15" s="10"/>
      <c r="T15" s="10"/>
      <c r="U15" s="10"/>
    </row>
    <row r="16" spans="1:21" s="39" customFormat="1" ht="15" customHeight="1" x14ac:dyDescent="0.25">
      <c r="A16" s="50"/>
      <c r="B16" s="493"/>
      <c r="C16" s="494"/>
      <c r="D16" s="494"/>
      <c r="E16" s="494"/>
      <c r="F16" s="494"/>
      <c r="G16" s="515"/>
      <c r="H16" s="516"/>
      <c r="I16" s="516"/>
      <c r="J16" s="517"/>
      <c r="K16" s="116"/>
      <c r="L16" s="117"/>
      <c r="O16" s="10"/>
      <c r="P16" s="10"/>
      <c r="R16" s="10"/>
      <c r="S16" s="10"/>
      <c r="T16" s="10"/>
      <c r="U16" s="10"/>
    </row>
    <row r="17" spans="1:21" s="39" customFormat="1" x14ac:dyDescent="0.25">
      <c r="A17" s="50"/>
      <c r="B17" s="54"/>
      <c r="C17" s="96"/>
      <c r="D17" s="96"/>
      <c r="E17" s="96"/>
      <c r="F17" s="96"/>
      <c r="G17" s="96"/>
      <c r="H17" s="96"/>
      <c r="I17" s="96"/>
      <c r="J17" s="96"/>
      <c r="K17" s="96"/>
      <c r="L17" s="55"/>
      <c r="O17" s="10"/>
      <c r="P17" s="10"/>
      <c r="R17" s="10"/>
      <c r="S17" s="10"/>
      <c r="T17" s="10"/>
      <c r="U17" s="10"/>
    </row>
    <row r="18" spans="1:21" ht="14.25" customHeight="1" x14ac:dyDescent="0.25">
      <c r="B18" s="493" t="str">
        <f>IF(Intro!$G$22="English",O18,P18)</f>
        <v>Si non mentionné ci-dessus, l'autre niveau commercial est :</v>
      </c>
      <c r="C18" s="494"/>
      <c r="D18" s="494"/>
      <c r="E18" s="494"/>
      <c r="F18" s="495"/>
      <c r="G18" s="492"/>
      <c r="H18" s="492"/>
      <c r="I18" s="492"/>
      <c r="J18" s="492"/>
      <c r="K18" s="96"/>
      <c r="L18" s="55"/>
      <c r="M18" s="10"/>
      <c r="O18" s="10" t="s">
        <v>222</v>
      </c>
      <c r="P18" s="10" t="s">
        <v>223</v>
      </c>
    </row>
    <row r="19" spans="1:21" s="39" customFormat="1" x14ac:dyDescent="0.25">
      <c r="A19" s="50"/>
      <c r="B19" s="51"/>
      <c r="C19" s="52"/>
      <c r="D19" s="52"/>
      <c r="E19" s="52"/>
      <c r="F19" s="52"/>
      <c r="G19" s="52"/>
      <c r="H19" s="52"/>
      <c r="I19" s="52"/>
      <c r="J19" s="52"/>
      <c r="K19" s="52"/>
      <c r="L19" s="53"/>
      <c r="N19" s="10"/>
      <c r="O19" s="10"/>
      <c r="P19" s="10"/>
      <c r="T19" s="10"/>
      <c r="U19" s="10"/>
    </row>
    <row r="20" spans="1:21" x14ac:dyDescent="0.25">
      <c r="B20" s="508" t="s">
        <v>15</v>
      </c>
      <c r="C20" s="509"/>
      <c r="D20" s="509"/>
      <c r="E20" s="509"/>
      <c r="F20" s="509"/>
      <c r="G20" s="509"/>
      <c r="H20" s="509"/>
      <c r="I20" s="509"/>
      <c r="J20" s="509"/>
      <c r="K20" s="509"/>
      <c r="L20" s="510"/>
      <c r="M20" s="10"/>
      <c r="P20" s="39"/>
    </row>
    <row r="21" spans="1:21" x14ac:dyDescent="0.25">
      <c r="B21" s="16"/>
      <c r="C21" s="35"/>
      <c r="D21" s="36"/>
      <c r="E21" s="36"/>
      <c r="F21" s="36"/>
      <c r="G21" s="36"/>
      <c r="H21" s="36"/>
      <c r="I21" s="36"/>
      <c r="J21" s="36"/>
      <c r="K21" s="36"/>
      <c r="L21" s="17"/>
      <c r="M21" s="10"/>
    </row>
    <row r="22" spans="1:21" x14ac:dyDescent="0.25">
      <c r="B22" s="366" t="str">
        <f>IF(Intro!$G$22="English",O22,P22)</f>
        <v>Donnez un bref historique de votre entreprise, en insistant plus particulièrement sur les activités entourant les marchandises.</v>
      </c>
      <c r="C22" s="367"/>
      <c r="D22" s="367"/>
      <c r="E22" s="367"/>
      <c r="F22" s="367"/>
      <c r="G22" s="367"/>
      <c r="H22" s="367"/>
      <c r="I22" s="367"/>
      <c r="J22" s="367"/>
      <c r="K22" s="367"/>
      <c r="L22" s="368"/>
      <c r="M22" s="10"/>
      <c r="O22" s="18" t="s">
        <v>72</v>
      </c>
      <c r="P22" s="10" t="s">
        <v>73</v>
      </c>
    </row>
    <row r="23" spans="1:21" s="39" customFormat="1" x14ac:dyDescent="0.25">
      <c r="A23" s="50"/>
      <c r="B23" s="54"/>
      <c r="C23" s="96"/>
      <c r="D23" s="96"/>
      <c r="E23" s="96"/>
      <c r="F23" s="96"/>
      <c r="G23" s="96"/>
      <c r="H23" s="96"/>
      <c r="I23" s="96"/>
      <c r="J23" s="96"/>
      <c r="K23" s="96"/>
      <c r="L23" s="55"/>
      <c r="O23" s="10"/>
      <c r="P23" s="10"/>
      <c r="Q23" s="10"/>
      <c r="R23" s="10"/>
      <c r="S23" s="10"/>
      <c r="T23" s="10"/>
      <c r="U23" s="10"/>
    </row>
    <row r="24" spans="1:21" s="11" customFormat="1" x14ac:dyDescent="0.25">
      <c r="A24" s="8"/>
      <c r="B24" s="496"/>
      <c r="C24" s="497"/>
      <c r="D24" s="497"/>
      <c r="E24" s="497"/>
      <c r="F24" s="497"/>
      <c r="G24" s="497"/>
      <c r="H24" s="497"/>
      <c r="I24" s="497"/>
      <c r="J24" s="497"/>
      <c r="K24" s="497"/>
      <c r="L24" s="498"/>
      <c r="M24" s="39"/>
      <c r="Q24" s="10"/>
    </row>
    <row r="25" spans="1:21" s="11" customFormat="1" x14ac:dyDescent="0.25">
      <c r="A25" s="8"/>
      <c r="B25" s="496"/>
      <c r="C25" s="497"/>
      <c r="D25" s="497"/>
      <c r="E25" s="497"/>
      <c r="F25" s="497"/>
      <c r="G25" s="497"/>
      <c r="H25" s="497"/>
      <c r="I25" s="497"/>
      <c r="J25" s="497"/>
      <c r="K25" s="497"/>
      <c r="L25" s="498"/>
      <c r="M25" s="39"/>
      <c r="Q25" s="10"/>
    </row>
    <row r="26" spans="1:21" s="11" customFormat="1" x14ac:dyDescent="0.25">
      <c r="A26" s="8"/>
      <c r="B26" s="496"/>
      <c r="C26" s="497"/>
      <c r="D26" s="497"/>
      <c r="E26" s="497"/>
      <c r="F26" s="497"/>
      <c r="G26" s="497"/>
      <c r="H26" s="497"/>
      <c r="I26" s="497"/>
      <c r="J26" s="497"/>
      <c r="K26" s="497"/>
      <c r="L26" s="498"/>
      <c r="M26" s="39"/>
      <c r="Q26" s="10"/>
    </row>
    <row r="27" spans="1:21" s="11" customFormat="1" x14ac:dyDescent="0.25">
      <c r="A27" s="8"/>
      <c r="B27" s="496"/>
      <c r="C27" s="497"/>
      <c r="D27" s="497"/>
      <c r="E27" s="497"/>
      <c r="F27" s="497"/>
      <c r="G27" s="497"/>
      <c r="H27" s="497"/>
      <c r="I27" s="497"/>
      <c r="J27" s="497"/>
      <c r="K27" s="497"/>
      <c r="L27" s="498"/>
      <c r="M27" s="39"/>
      <c r="Q27" s="10"/>
    </row>
    <row r="28" spans="1:21" s="11" customFormat="1" x14ac:dyDescent="0.25">
      <c r="A28" s="8"/>
      <c r="B28" s="496"/>
      <c r="C28" s="497"/>
      <c r="D28" s="497"/>
      <c r="E28" s="497"/>
      <c r="F28" s="497"/>
      <c r="G28" s="497"/>
      <c r="H28" s="497"/>
      <c r="I28" s="497"/>
      <c r="J28" s="497"/>
      <c r="K28" s="497"/>
      <c r="L28" s="498"/>
      <c r="M28" s="39"/>
      <c r="Q28" s="10"/>
    </row>
    <row r="29" spans="1:21" s="11" customFormat="1" x14ac:dyDescent="0.25">
      <c r="A29" s="8"/>
      <c r="B29" s="496"/>
      <c r="C29" s="497"/>
      <c r="D29" s="497"/>
      <c r="E29" s="497"/>
      <c r="F29" s="497"/>
      <c r="G29" s="497"/>
      <c r="H29" s="497"/>
      <c r="I29" s="497"/>
      <c r="J29" s="497"/>
      <c r="K29" s="497"/>
      <c r="L29" s="498"/>
      <c r="M29" s="39"/>
      <c r="Q29" s="10"/>
    </row>
    <row r="30" spans="1:21" s="11" customFormat="1" x14ac:dyDescent="0.25">
      <c r="A30" s="8"/>
      <c r="B30" s="496"/>
      <c r="C30" s="497"/>
      <c r="D30" s="497"/>
      <c r="E30" s="497"/>
      <c r="F30" s="497"/>
      <c r="G30" s="497"/>
      <c r="H30" s="497"/>
      <c r="I30" s="497"/>
      <c r="J30" s="497"/>
      <c r="K30" s="497"/>
      <c r="L30" s="498"/>
      <c r="M30" s="39"/>
      <c r="Q30" s="10"/>
    </row>
    <row r="31" spans="1:21" s="11" customFormat="1" x14ac:dyDescent="0.25">
      <c r="A31" s="8"/>
      <c r="B31" s="496"/>
      <c r="C31" s="497"/>
      <c r="D31" s="497"/>
      <c r="E31" s="497"/>
      <c r="F31" s="497"/>
      <c r="G31" s="497"/>
      <c r="H31" s="497"/>
      <c r="I31" s="497"/>
      <c r="J31" s="497"/>
      <c r="K31" s="497"/>
      <c r="L31" s="498"/>
      <c r="M31" s="39"/>
      <c r="Q31" s="10"/>
    </row>
    <row r="32" spans="1:21" s="39" customFormat="1" x14ac:dyDescent="0.25">
      <c r="A32" s="50"/>
      <c r="B32" s="51"/>
      <c r="C32" s="52"/>
      <c r="D32" s="52"/>
      <c r="E32" s="52"/>
      <c r="F32" s="52"/>
      <c r="G32" s="52"/>
      <c r="H32" s="52"/>
      <c r="I32" s="52"/>
      <c r="J32" s="52"/>
      <c r="K32" s="52"/>
      <c r="L32" s="53"/>
      <c r="O32" s="10"/>
      <c r="P32" s="10"/>
      <c r="Q32" s="10"/>
      <c r="R32" s="10"/>
      <c r="S32" s="10"/>
      <c r="T32" s="10"/>
      <c r="U32" s="10"/>
    </row>
    <row r="33" spans="1:21" s="11" customFormat="1" x14ac:dyDescent="0.25">
      <c r="A33" s="8"/>
      <c r="B33" s="508" t="s">
        <v>16</v>
      </c>
      <c r="C33" s="509"/>
      <c r="D33" s="509"/>
      <c r="E33" s="509"/>
      <c r="F33" s="509"/>
      <c r="G33" s="509"/>
      <c r="H33" s="509"/>
      <c r="I33" s="509"/>
      <c r="J33" s="509"/>
      <c r="K33" s="509"/>
      <c r="L33" s="510"/>
      <c r="M33" s="74"/>
    </row>
    <row r="34" spans="1:21" s="39" customFormat="1" x14ac:dyDescent="0.25">
      <c r="A34" s="50"/>
      <c r="B34" s="54"/>
      <c r="C34" s="96"/>
      <c r="D34" s="96"/>
      <c r="E34" s="96"/>
      <c r="F34" s="96"/>
      <c r="G34" s="96"/>
      <c r="H34" s="96"/>
      <c r="I34" s="96"/>
      <c r="J34" s="96"/>
      <c r="K34" s="96"/>
      <c r="L34" s="55"/>
      <c r="O34" s="10"/>
      <c r="P34" s="10"/>
      <c r="Q34" s="10"/>
      <c r="R34" s="10"/>
      <c r="S34" s="10"/>
      <c r="T34" s="10"/>
      <c r="U34" s="10"/>
    </row>
    <row r="35" spans="1:21" s="39" customFormat="1" ht="14.1" customHeight="1" x14ac:dyDescent="0.25">
      <c r="A35" s="50"/>
      <c r="B35" s="363" t="str">
        <f>IF(Intro!$G$22="English",O35,P35)</f>
        <v>Dressez la liste des dénominations et adresses de toutes les entreprises canadiennes ou étrangères auxquelles votre entreprise est reliée (voir définition dans l'onglet Info) et qui participent à la production, à l’exportation, à l’importation, à la vente, à l’achat de marchandises ou à l’approvisionnement de matières premières pour la production des marchandises. Pour chaque entreprise, veuillez indiquer le type d’affiliation et son rôle dans l'industrie.</v>
      </c>
      <c r="C35" s="364"/>
      <c r="D35" s="364"/>
      <c r="E35" s="364"/>
      <c r="F35" s="364"/>
      <c r="G35" s="364"/>
      <c r="H35" s="364"/>
      <c r="I35" s="364"/>
      <c r="J35" s="364"/>
      <c r="K35" s="364"/>
      <c r="L35" s="365"/>
      <c r="O35" s="10" t="s">
        <v>282</v>
      </c>
      <c r="P35" s="10" t="s">
        <v>283</v>
      </c>
      <c r="Q35" s="10"/>
      <c r="R35" s="10"/>
      <c r="S35" s="10"/>
      <c r="T35" s="10"/>
      <c r="U35" s="10"/>
    </row>
    <row r="36" spans="1:21" s="39" customFormat="1" x14ac:dyDescent="0.25">
      <c r="A36" s="50"/>
      <c r="B36" s="363"/>
      <c r="C36" s="364"/>
      <c r="D36" s="364"/>
      <c r="E36" s="364"/>
      <c r="F36" s="364"/>
      <c r="G36" s="364"/>
      <c r="H36" s="364"/>
      <c r="I36" s="364"/>
      <c r="J36" s="364"/>
      <c r="K36" s="364"/>
      <c r="L36" s="365"/>
      <c r="O36" s="10"/>
      <c r="P36" s="10"/>
      <c r="Q36" s="10"/>
      <c r="R36" s="10"/>
      <c r="S36" s="10"/>
      <c r="T36" s="10"/>
      <c r="U36" s="10"/>
    </row>
    <row r="37" spans="1:21" s="39" customFormat="1" x14ac:dyDescent="0.25">
      <c r="A37" s="50"/>
      <c r="B37" s="363"/>
      <c r="C37" s="364"/>
      <c r="D37" s="364"/>
      <c r="E37" s="364"/>
      <c r="F37" s="364"/>
      <c r="G37" s="364"/>
      <c r="H37" s="364"/>
      <c r="I37" s="364"/>
      <c r="J37" s="364"/>
      <c r="K37" s="364"/>
      <c r="L37" s="365"/>
      <c r="O37" s="10"/>
      <c r="P37" s="10"/>
      <c r="Q37" s="10"/>
      <c r="R37" s="10"/>
      <c r="S37" s="10"/>
      <c r="T37" s="10"/>
      <c r="U37" s="10"/>
    </row>
    <row r="38" spans="1:21" s="39" customFormat="1" x14ac:dyDescent="0.25">
      <c r="A38" s="50"/>
      <c r="B38" s="54"/>
      <c r="C38" s="96"/>
      <c r="D38" s="96"/>
      <c r="E38" s="96"/>
      <c r="F38" s="96"/>
      <c r="G38" s="96"/>
      <c r="H38" s="96"/>
      <c r="I38" s="96"/>
      <c r="J38" s="96"/>
      <c r="K38" s="96"/>
      <c r="L38" s="55"/>
      <c r="O38" s="10"/>
      <c r="P38" s="10"/>
      <c r="Q38" s="10"/>
      <c r="R38" s="10"/>
      <c r="S38" s="10"/>
      <c r="T38" s="10"/>
      <c r="U38" s="10"/>
    </row>
    <row r="39" spans="1:21" x14ac:dyDescent="0.25">
      <c r="B39" s="500"/>
      <c r="C39" s="525" t="str">
        <f>IF(Intro!$G$22="English",O39,P39)</f>
        <v xml:space="preserve">Dénomination sociale de l'entreprise </v>
      </c>
      <c r="D39" s="525"/>
      <c r="E39" s="525" t="str">
        <f>IF(Intro!$G$22="English",O40,P40)</f>
        <v>Adresse de l'entreprise</v>
      </c>
      <c r="F39" s="525"/>
      <c r="G39" s="525" t="str">
        <f>IF(Intro!$G$22="English",O41,P41)</f>
        <v>Type d'affiliation</v>
      </c>
      <c r="H39" s="525"/>
      <c r="I39" s="525"/>
      <c r="J39" s="525" t="str">
        <f>IF(Intro!$G$22="English",O42,P42)</f>
        <v>Rôle dans l'industrie</v>
      </c>
      <c r="K39" s="525"/>
      <c r="L39" s="526"/>
      <c r="M39" s="10"/>
      <c r="O39" s="10" t="s">
        <v>1</v>
      </c>
      <c r="P39" s="10" t="s">
        <v>13</v>
      </c>
    </row>
    <row r="40" spans="1:21" x14ac:dyDescent="0.25">
      <c r="B40" s="500"/>
      <c r="C40" s="525"/>
      <c r="D40" s="525"/>
      <c r="E40" s="525"/>
      <c r="F40" s="525"/>
      <c r="G40" s="525"/>
      <c r="H40" s="525"/>
      <c r="I40" s="525"/>
      <c r="J40" s="525"/>
      <c r="K40" s="525"/>
      <c r="L40" s="526"/>
      <c r="M40" s="10"/>
      <c r="O40" s="10" t="s">
        <v>2</v>
      </c>
      <c r="P40" s="10" t="s">
        <v>3</v>
      </c>
    </row>
    <row r="41" spans="1:21" x14ac:dyDescent="0.25">
      <c r="B41" s="499">
        <v>1</v>
      </c>
      <c r="C41" s="511"/>
      <c r="D41" s="425"/>
      <c r="E41" s="425"/>
      <c r="F41" s="425"/>
      <c r="G41" s="425"/>
      <c r="H41" s="425"/>
      <c r="I41" s="425"/>
      <c r="J41" s="425"/>
      <c r="K41" s="425"/>
      <c r="L41" s="426"/>
      <c r="M41" s="10"/>
      <c r="O41" s="10" t="s">
        <v>209</v>
      </c>
      <c r="P41" s="10" t="s">
        <v>251</v>
      </c>
    </row>
    <row r="42" spans="1:21" x14ac:dyDescent="0.25">
      <c r="B42" s="499"/>
      <c r="C42" s="511"/>
      <c r="D42" s="425"/>
      <c r="E42" s="427"/>
      <c r="F42" s="427"/>
      <c r="G42" s="427"/>
      <c r="H42" s="427"/>
      <c r="I42" s="427"/>
      <c r="J42" s="427"/>
      <c r="K42" s="427"/>
      <c r="L42" s="428"/>
      <c r="M42" s="10"/>
      <c r="O42" s="10" t="s">
        <v>14</v>
      </c>
      <c r="P42" s="10" t="s">
        <v>63</v>
      </c>
    </row>
    <row r="43" spans="1:21" x14ac:dyDescent="0.25">
      <c r="B43" s="499">
        <v>2</v>
      </c>
      <c r="C43" s="511"/>
      <c r="D43" s="425"/>
      <c r="E43" s="425"/>
      <c r="F43" s="425"/>
      <c r="G43" s="425"/>
      <c r="H43" s="425"/>
      <c r="I43" s="425"/>
      <c r="J43" s="425"/>
      <c r="K43" s="425"/>
      <c r="L43" s="426"/>
      <c r="M43" s="10"/>
    </row>
    <row r="44" spans="1:21" x14ac:dyDescent="0.25">
      <c r="B44" s="499"/>
      <c r="C44" s="511"/>
      <c r="D44" s="425"/>
      <c r="E44" s="427"/>
      <c r="F44" s="427"/>
      <c r="G44" s="427"/>
      <c r="H44" s="427"/>
      <c r="I44" s="427"/>
      <c r="J44" s="427"/>
      <c r="K44" s="427"/>
      <c r="L44" s="428"/>
      <c r="M44" s="10"/>
    </row>
    <row r="45" spans="1:21" x14ac:dyDescent="0.25">
      <c r="B45" s="499">
        <v>3</v>
      </c>
      <c r="C45" s="511"/>
      <c r="D45" s="425"/>
      <c r="E45" s="425"/>
      <c r="F45" s="425"/>
      <c r="G45" s="425"/>
      <c r="H45" s="425"/>
      <c r="I45" s="425"/>
      <c r="J45" s="425"/>
      <c r="K45" s="425"/>
      <c r="L45" s="426"/>
      <c r="M45" s="10"/>
    </row>
    <row r="46" spans="1:21" x14ac:dyDescent="0.25">
      <c r="B46" s="499"/>
      <c r="C46" s="511"/>
      <c r="D46" s="425"/>
      <c r="E46" s="427"/>
      <c r="F46" s="427"/>
      <c r="G46" s="427"/>
      <c r="H46" s="427"/>
      <c r="I46" s="427"/>
      <c r="J46" s="427"/>
      <c r="K46" s="427"/>
      <c r="L46" s="428"/>
      <c r="M46" s="10"/>
    </row>
    <row r="47" spans="1:21" x14ac:dyDescent="0.25">
      <c r="B47" s="499">
        <v>4</v>
      </c>
      <c r="C47" s="511"/>
      <c r="D47" s="425"/>
      <c r="E47" s="425"/>
      <c r="F47" s="425"/>
      <c r="G47" s="425"/>
      <c r="H47" s="425"/>
      <c r="I47" s="425"/>
      <c r="J47" s="425"/>
      <c r="K47" s="425"/>
      <c r="L47" s="426"/>
      <c r="M47" s="10"/>
    </row>
    <row r="48" spans="1:21" x14ac:dyDescent="0.25">
      <c r="B48" s="499"/>
      <c r="C48" s="511"/>
      <c r="D48" s="425"/>
      <c r="E48" s="427"/>
      <c r="F48" s="427"/>
      <c r="G48" s="427"/>
      <c r="H48" s="427"/>
      <c r="I48" s="427"/>
      <c r="J48" s="427"/>
      <c r="K48" s="427"/>
      <c r="L48" s="428"/>
      <c r="M48" s="10"/>
    </row>
    <row r="49" spans="1:21" x14ac:dyDescent="0.25">
      <c r="B49" s="499">
        <v>5</v>
      </c>
      <c r="C49" s="511"/>
      <c r="D49" s="425"/>
      <c r="E49" s="425"/>
      <c r="F49" s="425"/>
      <c r="G49" s="425"/>
      <c r="H49" s="425"/>
      <c r="I49" s="425"/>
      <c r="J49" s="425"/>
      <c r="K49" s="425"/>
      <c r="L49" s="426"/>
      <c r="M49" s="10"/>
    </row>
    <row r="50" spans="1:21" x14ac:dyDescent="0.25">
      <c r="B50" s="499"/>
      <c r="C50" s="511"/>
      <c r="D50" s="425"/>
      <c r="E50" s="427"/>
      <c r="F50" s="427"/>
      <c r="G50" s="427"/>
      <c r="H50" s="427"/>
      <c r="I50" s="427"/>
      <c r="J50" s="427"/>
      <c r="K50" s="427"/>
      <c r="L50" s="428"/>
      <c r="M50" s="10"/>
    </row>
    <row r="51" spans="1:21" x14ac:dyDescent="0.25">
      <c r="B51" s="499">
        <v>6</v>
      </c>
      <c r="C51" s="511"/>
      <c r="D51" s="425"/>
      <c r="E51" s="425"/>
      <c r="F51" s="425"/>
      <c r="G51" s="425"/>
      <c r="H51" s="425"/>
      <c r="I51" s="425"/>
      <c r="J51" s="425"/>
      <c r="K51" s="425"/>
      <c r="L51" s="426"/>
      <c r="M51" s="10"/>
    </row>
    <row r="52" spans="1:21" x14ac:dyDescent="0.25">
      <c r="B52" s="499"/>
      <c r="C52" s="511"/>
      <c r="D52" s="425"/>
      <c r="E52" s="427"/>
      <c r="F52" s="427"/>
      <c r="G52" s="427"/>
      <c r="H52" s="427"/>
      <c r="I52" s="427"/>
      <c r="J52" s="427"/>
      <c r="K52" s="427"/>
      <c r="L52" s="428"/>
      <c r="M52" s="10"/>
    </row>
    <row r="53" spans="1:21" x14ac:dyDescent="0.25">
      <c r="B53" s="499">
        <v>7</v>
      </c>
      <c r="C53" s="511"/>
      <c r="D53" s="425"/>
      <c r="E53" s="425"/>
      <c r="F53" s="425"/>
      <c r="G53" s="425"/>
      <c r="H53" s="425"/>
      <c r="I53" s="425"/>
      <c r="J53" s="425"/>
      <c r="K53" s="425"/>
      <c r="L53" s="426"/>
      <c r="M53" s="10"/>
    </row>
    <row r="54" spans="1:21" x14ac:dyDescent="0.25">
      <c r="B54" s="499"/>
      <c r="C54" s="511"/>
      <c r="D54" s="425"/>
      <c r="E54" s="427"/>
      <c r="F54" s="427"/>
      <c r="G54" s="427"/>
      <c r="H54" s="427"/>
      <c r="I54" s="427"/>
      <c r="J54" s="427"/>
      <c r="K54" s="427"/>
      <c r="L54" s="428"/>
      <c r="M54" s="10"/>
    </row>
    <row r="55" spans="1:21" x14ac:dyDescent="0.25">
      <c r="B55" s="499">
        <v>8</v>
      </c>
      <c r="C55" s="511"/>
      <c r="D55" s="425"/>
      <c r="E55" s="425"/>
      <c r="F55" s="425"/>
      <c r="G55" s="425"/>
      <c r="H55" s="425"/>
      <c r="I55" s="425"/>
      <c r="J55" s="425"/>
      <c r="K55" s="425"/>
      <c r="L55" s="426"/>
      <c r="M55" s="10"/>
    </row>
    <row r="56" spans="1:21" x14ac:dyDescent="0.25">
      <c r="B56" s="499"/>
      <c r="C56" s="511"/>
      <c r="D56" s="425"/>
      <c r="E56" s="427"/>
      <c r="F56" s="427"/>
      <c r="G56" s="427"/>
      <c r="H56" s="427"/>
      <c r="I56" s="427"/>
      <c r="J56" s="427"/>
      <c r="K56" s="427"/>
      <c r="L56" s="428"/>
      <c r="M56" s="10"/>
    </row>
    <row r="57" spans="1:21" x14ac:dyDescent="0.25">
      <c r="B57" s="499">
        <v>9</v>
      </c>
      <c r="C57" s="511"/>
      <c r="D57" s="425"/>
      <c r="E57" s="425"/>
      <c r="F57" s="425"/>
      <c r="G57" s="425"/>
      <c r="H57" s="425"/>
      <c r="I57" s="425"/>
      <c r="J57" s="425"/>
      <c r="K57" s="425"/>
      <c r="L57" s="426"/>
      <c r="M57" s="10"/>
    </row>
    <row r="58" spans="1:21" x14ac:dyDescent="0.25">
      <c r="B58" s="499"/>
      <c r="C58" s="511"/>
      <c r="D58" s="425"/>
      <c r="E58" s="427"/>
      <c r="F58" s="427"/>
      <c r="G58" s="427"/>
      <c r="H58" s="427"/>
      <c r="I58" s="427"/>
      <c r="J58" s="427"/>
      <c r="K58" s="427"/>
      <c r="L58" s="428"/>
      <c r="M58" s="10"/>
    </row>
    <row r="59" spans="1:21" x14ac:dyDescent="0.25">
      <c r="B59" s="499">
        <v>10</v>
      </c>
      <c r="C59" s="511"/>
      <c r="D59" s="425"/>
      <c r="E59" s="425"/>
      <c r="F59" s="425"/>
      <c r="G59" s="425"/>
      <c r="H59" s="425"/>
      <c r="I59" s="425"/>
      <c r="J59" s="425"/>
      <c r="K59" s="425"/>
      <c r="L59" s="426"/>
      <c r="M59" s="10"/>
    </row>
    <row r="60" spans="1:21" x14ac:dyDescent="0.25">
      <c r="B60" s="499"/>
      <c r="C60" s="511"/>
      <c r="D60" s="425"/>
      <c r="E60" s="427"/>
      <c r="F60" s="427"/>
      <c r="G60" s="427"/>
      <c r="H60" s="427"/>
      <c r="I60" s="427"/>
      <c r="J60" s="427"/>
      <c r="K60" s="427"/>
      <c r="L60" s="428"/>
      <c r="M60" s="10"/>
    </row>
    <row r="61" spans="1:21" s="39" customFormat="1" x14ac:dyDescent="0.25">
      <c r="A61" s="50"/>
      <c r="B61" s="51"/>
      <c r="C61" s="52"/>
      <c r="D61" s="52"/>
      <c r="E61" s="52"/>
      <c r="F61" s="52"/>
      <c r="G61" s="52"/>
      <c r="H61" s="52"/>
      <c r="I61" s="52"/>
      <c r="J61" s="52"/>
      <c r="K61" s="52"/>
      <c r="L61" s="53"/>
      <c r="O61" s="10"/>
      <c r="P61" s="10"/>
      <c r="Q61" s="10"/>
      <c r="R61" s="10"/>
      <c r="S61" s="10"/>
      <c r="T61" s="10"/>
      <c r="U61" s="10"/>
    </row>
    <row r="62" spans="1:21" s="11" customFormat="1" x14ac:dyDescent="0.25">
      <c r="A62" s="7"/>
      <c r="B62" s="508" t="s">
        <v>17</v>
      </c>
      <c r="C62" s="509"/>
      <c r="D62" s="509"/>
      <c r="E62" s="509"/>
      <c r="F62" s="509"/>
      <c r="G62" s="509"/>
      <c r="H62" s="509"/>
      <c r="I62" s="509"/>
      <c r="J62" s="509"/>
      <c r="K62" s="509"/>
      <c r="L62" s="510"/>
      <c r="M62" s="74"/>
    </row>
    <row r="63" spans="1:21" s="39" customFormat="1" x14ac:dyDescent="0.25">
      <c r="A63" s="50"/>
      <c r="B63" s="54"/>
      <c r="C63" s="96"/>
      <c r="D63" s="96"/>
      <c r="E63" s="96"/>
      <c r="F63" s="96"/>
      <c r="G63" s="96"/>
      <c r="H63" s="96"/>
      <c r="I63" s="96"/>
      <c r="J63" s="96"/>
      <c r="K63" s="96"/>
      <c r="L63" s="55"/>
      <c r="O63" s="10"/>
      <c r="P63" s="10"/>
      <c r="Q63" s="10"/>
      <c r="R63" s="10"/>
      <c r="S63" s="10"/>
      <c r="T63" s="10"/>
      <c r="U63" s="10"/>
    </row>
    <row r="64" spans="1:21" s="39" customFormat="1" x14ac:dyDescent="0.25">
      <c r="A64" s="50"/>
      <c r="B64" s="366" t="str">
        <f>IF(Intro!$G$22="English",O64,P64)</f>
        <v>Fournissez des détails sur tout changement de propriétés majoritaire de votre entreprise depuis le 1er janvier 2023.</v>
      </c>
      <c r="C64" s="367"/>
      <c r="D64" s="367"/>
      <c r="E64" s="367"/>
      <c r="F64" s="367"/>
      <c r="G64" s="367"/>
      <c r="H64" s="367"/>
      <c r="I64" s="367"/>
      <c r="J64" s="367"/>
      <c r="K64" s="367"/>
      <c r="L64" s="368"/>
      <c r="O64" s="10" t="str">
        <f>"Provide details of any change of majority ownership of your firm since January 1, "&amp;Variables!B6&amp;"."</f>
        <v>Provide details of any change of majority ownership of your firm since January 1, 2023.</v>
      </c>
      <c r="P64" s="10" t="str">
        <f>"Fournissez des détails sur tout changement de propriétés majoritaire de votre entreprise depuis le 1er janvier "&amp;Variables!B6&amp;"."</f>
        <v>Fournissez des détails sur tout changement de propriétés majoritaire de votre entreprise depuis le 1er janvier 2023.</v>
      </c>
      <c r="Q64" s="10"/>
      <c r="R64" s="10"/>
      <c r="S64" s="10"/>
      <c r="T64" s="10"/>
      <c r="U64" s="10"/>
    </row>
    <row r="65" spans="1:21" s="39" customFormat="1" x14ac:dyDescent="0.25">
      <c r="A65" s="50"/>
      <c r="B65" s="54"/>
      <c r="C65" s="96"/>
      <c r="D65" s="96"/>
      <c r="E65" s="96"/>
      <c r="F65" s="96"/>
      <c r="G65" s="96"/>
      <c r="H65" s="96"/>
      <c r="I65" s="96"/>
      <c r="J65" s="96"/>
      <c r="K65" s="96"/>
      <c r="L65" s="55"/>
      <c r="O65" s="10"/>
      <c r="P65" s="10"/>
      <c r="Q65" s="10"/>
      <c r="R65" s="10"/>
      <c r="S65" s="10"/>
      <c r="T65" s="10"/>
      <c r="U65" s="10"/>
    </row>
    <row r="66" spans="1:21" s="11" customFormat="1" x14ac:dyDescent="0.25">
      <c r="A66" s="8"/>
      <c r="B66" s="496"/>
      <c r="C66" s="497"/>
      <c r="D66" s="497"/>
      <c r="E66" s="497"/>
      <c r="F66" s="497"/>
      <c r="G66" s="497"/>
      <c r="H66" s="497"/>
      <c r="I66" s="497"/>
      <c r="J66" s="497"/>
      <c r="K66" s="497"/>
      <c r="L66" s="498"/>
      <c r="M66" s="39"/>
      <c r="Q66" s="10"/>
    </row>
    <row r="67" spans="1:21" s="11" customFormat="1" x14ac:dyDescent="0.25">
      <c r="A67" s="8"/>
      <c r="B67" s="496"/>
      <c r="C67" s="497"/>
      <c r="D67" s="497"/>
      <c r="E67" s="497"/>
      <c r="F67" s="497"/>
      <c r="G67" s="497"/>
      <c r="H67" s="497"/>
      <c r="I67" s="497"/>
      <c r="J67" s="497"/>
      <c r="K67" s="497"/>
      <c r="L67" s="498"/>
      <c r="M67" s="39"/>
      <c r="Q67" s="10"/>
    </row>
    <row r="68" spans="1:21" s="11" customFormat="1" x14ac:dyDescent="0.25">
      <c r="A68" s="8"/>
      <c r="B68" s="496"/>
      <c r="C68" s="497"/>
      <c r="D68" s="497"/>
      <c r="E68" s="497"/>
      <c r="F68" s="497"/>
      <c r="G68" s="497"/>
      <c r="H68" s="497"/>
      <c r="I68" s="497"/>
      <c r="J68" s="497"/>
      <c r="K68" s="497"/>
      <c r="L68" s="498"/>
      <c r="M68" s="39"/>
      <c r="Q68" s="10"/>
    </row>
    <row r="69" spans="1:21" s="11" customFormat="1" x14ac:dyDescent="0.25">
      <c r="A69" s="8"/>
      <c r="B69" s="496"/>
      <c r="C69" s="497"/>
      <c r="D69" s="497"/>
      <c r="E69" s="497"/>
      <c r="F69" s="497"/>
      <c r="G69" s="497"/>
      <c r="H69" s="497"/>
      <c r="I69" s="497"/>
      <c r="J69" s="497"/>
      <c r="K69" s="497"/>
      <c r="L69" s="498"/>
      <c r="M69" s="39"/>
      <c r="Q69" s="10"/>
    </row>
    <row r="70" spans="1:21" s="11" customFormat="1" x14ac:dyDescent="0.25">
      <c r="A70" s="8"/>
      <c r="B70" s="496"/>
      <c r="C70" s="497"/>
      <c r="D70" s="497"/>
      <c r="E70" s="497"/>
      <c r="F70" s="497"/>
      <c r="G70" s="497"/>
      <c r="H70" s="497"/>
      <c r="I70" s="497"/>
      <c r="J70" s="497"/>
      <c r="K70" s="497"/>
      <c r="L70" s="498"/>
      <c r="M70" s="39"/>
      <c r="Q70" s="10"/>
    </row>
    <row r="71" spans="1:21" s="11" customFormat="1" x14ac:dyDescent="0.25">
      <c r="A71" s="8"/>
      <c r="B71" s="496"/>
      <c r="C71" s="497"/>
      <c r="D71" s="497"/>
      <c r="E71" s="497"/>
      <c r="F71" s="497"/>
      <c r="G71" s="497"/>
      <c r="H71" s="497"/>
      <c r="I71" s="497"/>
      <c r="J71" s="497"/>
      <c r="K71" s="497"/>
      <c r="L71" s="498"/>
      <c r="M71" s="39"/>
      <c r="Q71" s="10"/>
    </row>
    <row r="72" spans="1:21" s="11" customFormat="1" x14ac:dyDescent="0.25">
      <c r="A72" s="8"/>
      <c r="B72" s="496"/>
      <c r="C72" s="497"/>
      <c r="D72" s="497"/>
      <c r="E72" s="497"/>
      <c r="F72" s="497"/>
      <c r="G72" s="497"/>
      <c r="H72" s="497"/>
      <c r="I72" s="497"/>
      <c r="J72" s="497"/>
      <c r="K72" s="497"/>
      <c r="L72" s="498"/>
      <c r="M72" s="39"/>
      <c r="Q72" s="10"/>
    </row>
    <row r="73" spans="1:21" s="11" customFormat="1" x14ac:dyDescent="0.25">
      <c r="A73" s="8"/>
      <c r="B73" s="496"/>
      <c r="C73" s="497"/>
      <c r="D73" s="497"/>
      <c r="E73" s="497"/>
      <c r="F73" s="497"/>
      <c r="G73" s="497"/>
      <c r="H73" s="497"/>
      <c r="I73" s="497"/>
      <c r="J73" s="497"/>
      <c r="K73" s="497"/>
      <c r="L73" s="498"/>
      <c r="M73" s="39"/>
      <c r="Q73" s="10"/>
    </row>
    <row r="74" spans="1:21" s="39" customFormat="1" x14ac:dyDescent="0.25">
      <c r="A74" s="50"/>
      <c r="B74" s="51"/>
      <c r="C74" s="52"/>
      <c r="D74" s="52"/>
      <c r="E74" s="52"/>
      <c r="F74" s="52"/>
      <c r="G74" s="52"/>
      <c r="H74" s="52"/>
      <c r="I74" s="52"/>
      <c r="J74" s="52"/>
      <c r="K74" s="52"/>
      <c r="L74" s="53"/>
      <c r="O74" s="10"/>
      <c r="P74" s="10"/>
      <c r="Q74" s="10"/>
      <c r="R74" s="10"/>
      <c r="S74" s="10"/>
      <c r="T74" s="10"/>
      <c r="U74" s="10"/>
    </row>
    <row r="75" spans="1:21" s="6" customFormat="1" x14ac:dyDescent="0.25">
      <c r="A75" s="4"/>
      <c r="B75" s="14"/>
      <c r="C75" s="14"/>
      <c r="D75" s="3"/>
      <c r="E75" s="3"/>
      <c r="F75" s="3"/>
      <c r="G75" s="3"/>
      <c r="H75" s="3"/>
      <c r="I75" s="3"/>
      <c r="J75" s="3"/>
      <c r="K75" s="3"/>
      <c r="L75" s="3"/>
      <c r="O75" s="15"/>
      <c r="P75" s="15"/>
    </row>
    <row r="76" spans="1:21" x14ac:dyDescent="0.25">
      <c r="A76" s="7"/>
      <c r="B76" s="369" t="str">
        <f>IF(Intro!$G$22="English",O76,P76)</f>
        <v>INTERACTIONS AVEC LES PRODUCTEURS</v>
      </c>
      <c r="C76" s="370"/>
      <c r="D76" s="370"/>
      <c r="E76" s="370"/>
      <c r="F76" s="370"/>
      <c r="G76" s="370"/>
      <c r="H76" s="370"/>
      <c r="I76" s="370"/>
      <c r="J76" s="370"/>
      <c r="K76" s="370"/>
      <c r="L76" s="371"/>
      <c r="M76" s="39"/>
      <c r="O76" s="106" t="s">
        <v>320</v>
      </c>
      <c r="P76" s="106" t="s">
        <v>321</v>
      </c>
    </row>
    <row r="77" spans="1:21" s="11" customFormat="1" x14ac:dyDescent="0.25">
      <c r="A77" s="8"/>
      <c r="B77" s="505" t="s">
        <v>18</v>
      </c>
      <c r="C77" s="506"/>
      <c r="D77" s="506"/>
      <c r="E77" s="506"/>
      <c r="F77" s="506"/>
      <c r="G77" s="506"/>
      <c r="H77" s="506"/>
      <c r="I77" s="506"/>
      <c r="J77" s="506"/>
      <c r="K77" s="506"/>
      <c r="L77" s="507"/>
      <c r="M77" s="74"/>
    </row>
    <row r="78" spans="1:21" s="39" customFormat="1" x14ac:dyDescent="0.25">
      <c r="A78" s="50"/>
      <c r="B78" s="54"/>
      <c r="C78" s="96"/>
      <c r="D78" s="96"/>
      <c r="E78" s="96"/>
      <c r="F78" s="96"/>
      <c r="G78" s="96"/>
      <c r="H78" s="96"/>
      <c r="I78" s="96"/>
      <c r="J78" s="96"/>
      <c r="K78" s="96"/>
      <c r="L78" s="55"/>
      <c r="O78" s="10"/>
      <c r="P78" s="10"/>
      <c r="Q78" s="10"/>
      <c r="R78" s="10"/>
      <c r="S78" s="10"/>
      <c r="T78" s="10"/>
      <c r="U78" s="10"/>
    </row>
    <row r="79" spans="1:21" s="39" customFormat="1" ht="14.1" customHeight="1" x14ac:dyDescent="0.25">
      <c r="A79" s="50"/>
      <c r="B79" s="366" t="str">
        <f>IF(Intro!$G$22="English",O79,P79)</f>
        <v>Si votre entreprise a acheté des marchandises fabriquées par des producteurs canadiens depuis le 1er janvier 2023, fournissez les noms des producteurs canadiens, ainsi que les spécifications des marchandises achetées auprès des producteurs canadiens. Si ce n'est pas le cas, expliquez pourquoi.</v>
      </c>
      <c r="C79" s="367"/>
      <c r="D79" s="367"/>
      <c r="E79" s="367"/>
      <c r="F79" s="367"/>
      <c r="G79" s="367"/>
      <c r="H79" s="367"/>
      <c r="I79" s="367"/>
      <c r="J79" s="367"/>
      <c r="K79" s="367"/>
      <c r="L79" s="368"/>
      <c r="O79" s="10" t="str">
        <f>"If your firm has purchased the goods manufactured by Canadian producers since January 1, "&amp;Variables!B6&amp;", provide the names of the Canadian producers, as well as the specifications of the goods purchased from the Canadian producers. If not, explain why."</f>
        <v>If your firm has purchased the goods manufactured by Canadian producers since January 1, 2023, provide the names of the Canadian producers, as well as the specifications of the goods purchased from the Canadian producers. If not, explain why.</v>
      </c>
      <c r="P79" s="10" t="str">
        <f>"Si votre entreprise a acheté des marchandises fabriquées par des producteurs canadiens depuis le 1er janvier "&amp;Variables!B6&amp;", fournissez les noms des producteurs canadiens, ainsi que les spécifications des marchandises achetées auprès des producteurs canadiens. Si ce n'est pas le cas, expliquez pourquoi."</f>
        <v>Si votre entreprise a acheté des marchandises fabriquées par des producteurs canadiens depuis le 1er janvier 2023, fournissez les noms des producteurs canadiens, ainsi que les spécifications des marchandises achetées auprès des producteurs canadiens. Si ce n'est pas le cas, expliquez pourquoi.</v>
      </c>
      <c r="Q79" s="10"/>
      <c r="R79" s="10"/>
      <c r="S79" s="10"/>
      <c r="T79" s="10"/>
      <c r="U79" s="10"/>
    </row>
    <row r="80" spans="1:21" s="39" customFormat="1" x14ac:dyDescent="0.25">
      <c r="A80" s="50"/>
      <c r="B80" s="366"/>
      <c r="C80" s="367"/>
      <c r="D80" s="367"/>
      <c r="E80" s="367"/>
      <c r="F80" s="367"/>
      <c r="G80" s="367"/>
      <c r="H80" s="367"/>
      <c r="I80" s="367"/>
      <c r="J80" s="367"/>
      <c r="K80" s="367"/>
      <c r="L80" s="368"/>
      <c r="O80" s="10"/>
      <c r="P80" s="10"/>
      <c r="Q80" s="10"/>
      <c r="R80" s="10"/>
      <c r="S80" s="10"/>
      <c r="T80" s="10"/>
      <c r="U80" s="10"/>
    </row>
    <row r="81" spans="1:21" s="39" customFormat="1" x14ac:dyDescent="0.25">
      <c r="A81" s="50"/>
      <c r="B81" s="54"/>
      <c r="C81" s="96"/>
      <c r="D81" s="96"/>
      <c r="E81" s="96"/>
      <c r="F81" s="96"/>
      <c r="G81" s="96"/>
      <c r="H81" s="96"/>
      <c r="I81" s="96"/>
      <c r="J81" s="96"/>
      <c r="K81" s="96"/>
      <c r="L81" s="55"/>
      <c r="O81" s="10"/>
      <c r="P81" s="10"/>
      <c r="Q81" s="10"/>
      <c r="R81" s="10"/>
      <c r="S81" s="10"/>
      <c r="T81" s="10"/>
      <c r="U81" s="10"/>
    </row>
    <row r="82" spans="1:21" s="11" customFormat="1" x14ac:dyDescent="0.25">
      <c r="A82" s="8"/>
      <c r="B82" s="496"/>
      <c r="C82" s="497"/>
      <c r="D82" s="497"/>
      <c r="E82" s="497"/>
      <c r="F82" s="497"/>
      <c r="G82" s="497"/>
      <c r="H82" s="497"/>
      <c r="I82" s="497"/>
      <c r="J82" s="497"/>
      <c r="K82" s="497"/>
      <c r="L82" s="498"/>
      <c r="M82" s="39"/>
      <c r="Q82" s="10"/>
    </row>
    <row r="83" spans="1:21" s="11" customFormat="1" x14ac:dyDescent="0.25">
      <c r="A83" s="8"/>
      <c r="B83" s="496"/>
      <c r="C83" s="497"/>
      <c r="D83" s="497"/>
      <c r="E83" s="497"/>
      <c r="F83" s="497"/>
      <c r="G83" s="497"/>
      <c r="H83" s="497"/>
      <c r="I83" s="497"/>
      <c r="J83" s="497"/>
      <c r="K83" s="497"/>
      <c r="L83" s="498"/>
      <c r="M83" s="39"/>
      <c r="Q83" s="10"/>
    </row>
    <row r="84" spans="1:21" s="11" customFormat="1" x14ac:dyDescent="0.25">
      <c r="A84" s="8"/>
      <c r="B84" s="496"/>
      <c r="C84" s="497"/>
      <c r="D84" s="497"/>
      <c r="E84" s="497"/>
      <c r="F84" s="497"/>
      <c r="G84" s="497"/>
      <c r="H84" s="497"/>
      <c r="I84" s="497"/>
      <c r="J84" s="497"/>
      <c r="K84" s="497"/>
      <c r="L84" s="498"/>
      <c r="M84" s="39"/>
      <c r="Q84" s="10"/>
    </row>
    <row r="85" spans="1:21" s="11" customFormat="1" x14ac:dyDescent="0.25">
      <c r="A85" s="8"/>
      <c r="B85" s="496"/>
      <c r="C85" s="497"/>
      <c r="D85" s="497"/>
      <c r="E85" s="497"/>
      <c r="F85" s="497"/>
      <c r="G85" s="497"/>
      <c r="H85" s="497"/>
      <c r="I85" s="497"/>
      <c r="J85" s="497"/>
      <c r="K85" s="497"/>
      <c r="L85" s="498"/>
      <c r="M85" s="39"/>
      <c r="Q85" s="10"/>
    </row>
    <row r="86" spans="1:21" s="11" customFormat="1" x14ac:dyDescent="0.25">
      <c r="A86" s="8"/>
      <c r="B86" s="496"/>
      <c r="C86" s="497"/>
      <c r="D86" s="497"/>
      <c r="E86" s="497"/>
      <c r="F86" s="497"/>
      <c r="G86" s="497"/>
      <c r="H86" s="497"/>
      <c r="I86" s="497"/>
      <c r="J86" s="497"/>
      <c r="K86" s="497"/>
      <c r="L86" s="498"/>
      <c r="M86" s="39"/>
      <c r="Q86" s="10"/>
    </row>
    <row r="87" spans="1:21" s="11" customFormat="1" x14ac:dyDescent="0.25">
      <c r="A87" s="8"/>
      <c r="B87" s="496"/>
      <c r="C87" s="497"/>
      <c r="D87" s="497"/>
      <c r="E87" s="497"/>
      <c r="F87" s="497"/>
      <c r="G87" s="497"/>
      <c r="H87" s="497"/>
      <c r="I87" s="497"/>
      <c r="J87" s="497"/>
      <c r="K87" s="497"/>
      <c r="L87" s="498"/>
      <c r="M87" s="39"/>
      <c r="Q87" s="10"/>
    </row>
    <row r="88" spans="1:21" s="11" customFormat="1" x14ac:dyDescent="0.25">
      <c r="A88" s="8"/>
      <c r="B88" s="496"/>
      <c r="C88" s="497"/>
      <c r="D88" s="497"/>
      <c r="E88" s="497"/>
      <c r="F88" s="497"/>
      <c r="G88" s="497"/>
      <c r="H88" s="497"/>
      <c r="I88" s="497"/>
      <c r="J88" s="497"/>
      <c r="K88" s="497"/>
      <c r="L88" s="498"/>
      <c r="M88" s="39"/>
      <c r="Q88" s="10"/>
    </row>
    <row r="89" spans="1:21" s="11" customFormat="1" x14ac:dyDescent="0.25">
      <c r="A89" s="8"/>
      <c r="B89" s="496"/>
      <c r="C89" s="497"/>
      <c r="D89" s="497"/>
      <c r="E89" s="497"/>
      <c r="F89" s="497"/>
      <c r="G89" s="497"/>
      <c r="H89" s="497"/>
      <c r="I89" s="497"/>
      <c r="J89" s="497"/>
      <c r="K89" s="497"/>
      <c r="L89" s="498"/>
      <c r="M89" s="39"/>
      <c r="Q89" s="10"/>
    </row>
    <row r="90" spans="1:21" s="39" customFormat="1" x14ac:dyDescent="0.25">
      <c r="A90" s="50"/>
      <c r="B90" s="51"/>
      <c r="C90" s="52"/>
      <c r="D90" s="52"/>
      <c r="E90" s="52"/>
      <c r="F90" s="52"/>
      <c r="G90" s="52"/>
      <c r="H90" s="52"/>
      <c r="I90" s="52"/>
      <c r="J90" s="52"/>
      <c r="K90" s="52"/>
      <c r="L90" s="53"/>
      <c r="O90" s="10"/>
      <c r="P90" s="10"/>
      <c r="Q90" s="10"/>
      <c r="R90" s="10"/>
      <c r="S90" s="10"/>
      <c r="T90" s="10"/>
      <c r="U90" s="10"/>
    </row>
    <row r="91" spans="1:21" s="11" customFormat="1" x14ac:dyDescent="0.25">
      <c r="A91" s="8"/>
      <c r="B91" s="508" t="s">
        <v>19</v>
      </c>
      <c r="C91" s="509"/>
      <c r="D91" s="509"/>
      <c r="E91" s="509"/>
      <c r="F91" s="509"/>
      <c r="G91" s="509"/>
      <c r="H91" s="509"/>
      <c r="I91" s="509"/>
      <c r="J91" s="509"/>
      <c r="K91" s="509"/>
      <c r="L91" s="510"/>
      <c r="M91" s="74"/>
    </row>
    <row r="92" spans="1:21" s="39" customFormat="1" x14ac:dyDescent="0.25">
      <c r="A92" s="50"/>
      <c r="B92" s="54"/>
      <c r="C92" s="96"/>
      <c r="D92" s="96"/>
      <c r="E92" s="96"/>
      <c r="F92" s="96"/>
      <c r="G92" s="96"/>
      <c r="H92" s="96"/>
      <c r="I92" s="96"/>
      <c r="J92" s="96"/>
      <c r="K92" s="96"/>
      <c r="L92" s="55"/>
      <c r="O92" s="10"/>
      <c r="P92" s="10"/>
      <c r="Q92" s="10"/>
      <c r="R92" s="10"/>
      <c r="S92" s="10"/>
      <c r="T92" s="10"/>
      <c r="U92" s="10"/>
    </row>
    <row r="93" spans="1:21" s="39" customFormat="1" ht="14.1" customHeight="1" x14ac:dyDescent="0.25">
      <c r="A93" s="50"/>
      <c r="B93" s="366" t="str">
        <f>IF(Intro!$G$22="English",O93,P93)</f>
        <v>Si votre entreprise, en tant qu'importateur officiel, a vendu des importations de marchandises à des producteurs canadiens depuis le 1er janvier 2023, fournissez des détails concernant les spécifications des marchandises et les pays d'origine.</v>
      </c>
      <c r="C93" s="367"/>
      <c r="D93" s="367"/>
      <c r="E93" s="367"/>
      <c r="F93" s="367"/>
      <c r="G93" s="367"/>
      <c r="H93" s="367"/>
      <c r="I93" s="367"/>
      <c r="J93" s="367"/>
      <c r="K93" s="367"/>
      <c r="L93" s="368"/>
      <c r="O93" s="10" t="str">
        <f>"If your firm, as the importer of record, has sold imports of the goods to Canadian producers since January 1, "&amp;Variables!B6&amp;", provide details regarding the specifications of the goods and the countries of origin."</f>
        <v>If your firm, as the importer of record, has sold imports of the goods to Canadian producers since January 1, 2023, provide details regarding the specifications of the goods and the countries of origin.</v>
      </c>
      <c r="P93" s="10" t="str">
        <f>"Si votre entreprise, en tant qu'importateur officiel, a vendu des importations de marchandises à des producteurs canadiens depuis le 1er janvier "&amp;Variables!B6&amp;", fournissez des détails concernant les spécifications des marchandises et les pays d'origine."</f>
        <v>Si votre entreprise, en tant qu'importateur officiel, a vendu des importations de marchandises à des producteurs canadiens depuis le 1er janvier 2023, fournissez des détails concernant les spécifications des marchandises et les pays d'origine.</v>
      </c>
      <c r="Q93" s="10"/>
      <c r="R93" s="10"/>
      <c r="S93" s="10"/>
      <c r="T93" s="10"/>
      <c r="U93" s="10"/>
    </row>
    <row r="94" spans="1:21" s="39" customFormat="1" x14ac:dyDescent="0.25">
      <c r="A94" s="50"/>
      <c r="B94" s="366"/>
      <c r="C94" s="367"/>
      <c r="D94" s="367"/>
      <c r="E94" s="367"/>
      <c r="F94" s="367"/>
      <c r="G94" s="367"/>
      <c r="H94" s="367"/>
      <c r="I94" s="367"/>
      <c r="J94" s="367"/>
      <c r="K94" s="367"/>
      <c r="L94" s="368"/>
      <c r="O94" s="10"/>
      <c r="P94" s="10"/>
      <c r="Q94" s="10"/>
      <c r="R94" s="10"/>
      <c r="S94" s="10"/>
      <c r="T94" s="10"/>
      <c r="U94" s="10"/>
    </row>
    <row r="95" spans="1:21" s="39" customFormat="1" x14ac:dyDescent="0.25">
      <c r="A95" s="50"/>
      <c r="B95" s="54"/>
      <c r="C95" s="96"/>
      <c r="D95" s="96"/>
      <c r="E95" s="96"/>
      <c r="F95" s="96"/>
      <c r="G95" s="96"/>
      <c r="H95" s="96"/>
      <c r="I95" s="96"/>
      <c r="J95" s="96"/>
      <c r="K95" s="96"/>
      <c r="L95" s="55"/>
      <c r="O95" s="10"/>
      <c r="P95" s="10"/>
      <c r="Q95" s="10"/>
      <c r="R95" s="10"/>
      <c r="S95" s="10"/>
      <c r="T95" s="10"/>
      <c r="U95" s="10"/>
    </row>
    <row r="96" spans="1:21" s="11" customFormat="1" x14ac:dyDescent="0.25">
      <c r="A96" s="8"/>
      <c r="B96" s="496"/>
      <c r="C96" s="497"/>
      <c r="D96" s="497"/>
      <c r="E96" s="497"/>
      <c r="F96" s="497"/>
      <c r="G96" s="497"/>
      <c r="H96" s="497"/>
      <c r="I96" s="497"/>
      <c r="J96" s="497"/>
      <c r="K96" s="497"/>
      <c r="L96" s="498"/>
      <c r="M96" s="39"/>
      <c r="Q96" s="10"/>
    </row>
    <row r="97" spans="1:21" s="11" customFormat="1" x14ac:dyDescent="0.25">
      <c r="A97" s="8"/>
      <c r="B97" s="496"/>
      <c r="C97" s="497"/>
      <c r="D97" s="497"/>
      <c r="E97" s="497"/>
      <c r="F97" s="497"/>
      <c r="G97" s="497"/>
      <c r="H97" s="497"/>
      <c r="I97" s="497"/>
      <c r="J97" s="497"/>
      <c r="K97" s="497"/>
      <c r="L97" s="498"/>
      <c r="M97" s="39"/>
      <c r="Q97" s="10"/>
    </row>
    <row r="98" spans="1:21" s="11" customFormat="1" x14ac:dyDescent="0.25">
      <c r="A98" s="8"/>
      <c r="B98" s="496"/>
      <c r="C98" s="497"/>
      <c r="D98" s="497"/>
      <c r="E98" s="497"/>
      <c r="F98" s="497"/>
      <c r="G98" s="497"/>
      <c r="H98" s="497"/>
      <c r="I98" s="497"/>
      <c r="J98" s="497"/>
      <c r="K98" s="497"/>
      <c r="L98" s="498"/>
      <c r="M98" s="39"/>
      <c r="Q98" s="10"/>
    </row>
    <row r="99" spans="1:21" s="11" customFormat="1" x14ac:dyDescent="0.25">
      <c r="A99" s="8"/>
      <c r="B99" s="496"/>
      <c r="C99" s="497"/>
      <c r="D99" s="497"/>
      <c r="E99" s="497"/>
      <c r="F99" s="497"/>
      <c r="G99" s="497"/>
      <c r="H99" s="497"/>
      <c r="I99" s="497"/>
      <c r="J99" s="497"/>
      <c r="K99" s="497"/>
      <c r="L99" s="498"/>
      <c r="M99" s="39"/>
      <c r="Q99" s="10"/>
    </row>
    <row r="100" spans="1:21" s="11" customFormat="1" x14ac:dyDescent="0.25">
      <c r="A100" s="8"/>
      <c r="B100" s="496"/>
      <c r="C100" s="497"/>
      <c r="D100" s="497"/>
      <c r="E100" s="497"/>
      <c r="F100" s="497"/>
      <c r="G100" s="497"/>
      <c r="H100" s="497"/>
      <c r="I100" s="497"/>
      <c r="J100" s="497"/>
      <c r="K100" s="497"/>
      <c r="L100" s="498"/>
      <c r="M100" s="39"/>
      <c r="Q100" s="10"/>
    </row>
    <row r="101" spans="1:21" s="11" customFormat="1" x14ac:dyDescent="0.25">
      <c r="A101" s="8"/>
      <c r="B101" s="496"/>
      <c r="C101" s="497"/>
      <c r="D101" s="497"/>
      <c r="E101" s="497"/>
      <c r="F101" s="497"/>
      <c r="G101" s="497"/>
      <c r="H101" s="497"/>
      <c r="I101" s="497"/>
      <c r="J101" s="497"/>
      <c r="K101" s="497"/>
      <c r="L101" s="498"/>
      <c r="M101" s="39"/>
      <c r="Q101" s="10"/>
    </row>
    <row r="102" spans="1:21" s="11" customFormat="1" x14ac:dyDescent="0.25">
      <c r="A102" s="8"/>
      <c r="B102" s="496"/>
      <c r="C102" s="497"/>
      <c r="D102" s="497"/>
      <c r="E102" s="497"/>
      <c r="F102" s="497"/>
      <c r="G102" s="497"/>
      <c r="H102" s="497"/>
      <c r="I102" s="497"/>
      <c r="J102" s="497"/>
      <c r="K102" s="497"/>
      <c r="L102" s="498"/>
      <c r="M102" s="39"/>
      <c r="Q102" s="10"/>
    </row>
    <row r="103" spans="1:21" s="11" customFormat="1" x14ac:dyDescent="0.25">
      <c r="A103" s="8"/>
      <c r="B103" s="496"/>
      <c r="C103" s="497"/>
      <c r="D103" s="497"/>
      <c r="E103" s="497"/>
      <c r="F103" s="497"/>
      <c r="G103" s="497"/>
      <c r="H103" s="497"/>
      <c r="I103" s="497"/>
      <c r="J103" s="497"/>
      <c r="K103" s="497"/>
      <c r="L103" s="498"/>
      <c r="M103" s="39"/>
      <c r="Q103" s="10"/>
    </row>
    <row r="104" spans="1:21" s="39" customFormat="1" x14ac:dyDescent="0.25">
      <c r="A104" s="50"/>
      <c r="B104" s="51"/>
      <c r="C104" s="52"/>
      <c r="D104" s="52"/>
      <c r="E104" s="52"/>
      <c r="F104" s="52"/>
      <c r="G104" s="52"/>
      <c r="H104" s="52"/>
      <c r="I104" s="52"/>
      <c r="J104" s="52"/>
      <c r="K104" s="52"/>
      <c r="L104" s="53"/>
      <c r="O104" s="10"/>
      <c r="P104" s="10"/>
      <c r="Q104" s="10"/>
      <c r="R104" s="10"/>
      <c r="S104" s="10"/>
      <c r="T104" s="10"/>
      <c r="U104" s="10"/>
    </row>
    <row r="106" spans="1:21" x14ac:dyDescent="0.25">
      <c r="A106" s="7"/>
      <c r="B106" s="369" t="s">
        <v>322</v>
      </c>
      <c r="C106" s="370"/>
      <c r="D106" s="370"/>
      <c r="E106" s="370"/>
      <c r="F106" s="370"/>
      <c r="G106" s="370"/>
      <c r="H106" s="370"/>
      <c r="I106" s="370"/>
      <c r="J106" s="370"/>
      <c r="K106" s="370"/>
      <c r="L106" s="371"/>
      <c r="M106" s="39"/>
    </row>
    <row r="107" spans="1:21" s="11" customFormat="1" x14ac:dyDescent="0.25">
      <c r="A107" s="8"/>
      <c r="B107" s="508" t="s">
        <v>20</v>
      </c>
      <c r="C107" s="509"/>
      <c r="D107" s="509"/>
      <c r="E107" s="509"/>
      <c r="F107" s="509"/>
      <c r="G107" s="509"/>
      <c r="H107" s="509"/>
      <c r="I107" s="509"/>
      <c r="J107" s="509"/>
      <c r="K107" s="509"/>
      <c r="L107" s="510"/>
      <c r="M107" s="74"/>
    </row>
    <row r="108" spans="1:21" s="39" customFormat="1" x14ac:dyDescent="0.25">
      <c r="A108" s="50"/>
      <c r="B108" s="54"/>
      <c r="C108" s="96"/>
      <c r="D108" s="96"/>
      <c r="E108" s="96"/>
      <c r="F108" s="96"/>
      <c r="G108" s="96"/>
      <c r="H108" s="96"/>
      <c r="I108" s="96"/>
      <c r="J108" s="96"/>
      <c r="K108" s="96"/>
      <c r="L108" s="55"/>
      <c r="O108" s="10"/>
      <c r="P108" s="10"/>
      <c r="Q108" s="10"/>
      <c r="R108" s="10"/>
      <c r="S108" s="10"/>
      <c r="T108" s="10"/>
      <c r="U108" s="10"/>
    </row>
    <row r="109" spans="1:21" s="39" customFormat="1" x14ac:dyDescent="0.25">
      <c r="A109" s="50"/>
      <c r="B109" s="483" t="str">
        <f>IF(Intro!$G$22="English",O109,P109)</f>
        <v>Fournissez des détails si votre entreprise a modifié la gamme de marchandises qu'elle a importé depuis le 1er janvier 2023.</v>
      </c>
      <c r="C109" s="484"/>
      <c r="D109" s="484"/>
      <c r="E109" s="484"/>
      <c r="F109" s="484"/>
      <c r="G109" s="484"/>
      <c r="H109" s="484"/>
      <c r="I109" s="484"/>
      <c r="J109" s="484"/>
      <c r="K109" s="484"/>
      <c r="L109" s="485"/>
      <c r="O109" s="10" t="str">
        <f>"Provide details if your firm changed the product mix of the goods it has imported since January 1, "&amp;Variables!B6&amp;"."</f>
        <v>Provide details if your firm changed the product mix of the goods it has imported since January 1, 2023.</v>
      </c>
      <c r="P109" s="10" t="str">
        <f>"Fournissez des détails si votre entreprise a modifié la gamme de marchandises qu'elle a importé depuis le 1er janvier "&amp;Variables!B6&amp;"."</f>
        <v>Fournissez des détails si votre entreprise a modifié la gamme de marchandises qu'elle a importé depuis le 1er janvier 2023.</v>
      </c>
      <c r="Q109" s="10"/>
      <c r="R109" s="10"/>
      <c r="S109" s="10"/>
      <c r="T109" s="10"/>
      <c r="U109" s="10"/>
    </row>
    <row r="110" spans="1:21" s="39" customFormat="1" x14ac:dyDescent="0.25">
      <c r="A110" s="50"/>
      <c r="B110" s="54"/>
      <c r="C110" s="96"/>
      <c r="D110" s="96"/>
      <c r="E110" s="96"/>
      <c r="F110" s="96"/>
      <c r="G110" s="96"/>
      <c r="H110" s="96"/>
      <c r="I110" s="96"/>
      <c r="J110" s="96"/>
      <c r="K110" s="96"/>
      <c r="L110" s="55"/>
      <c r="O110" s="10"/>
      <c r="P110" s="10"/>
      <c r="Q110" s="10"/>
      <c r="R110" s="10"/>
      <c r="S110" s="10"/>
      <c r="T110" s="10"/>
      <c r="U110" s="10"/>
    </row>
    <row r="111" spans="1:21" s="11" customFormat="1" x14ac:dyDescent="0.25">
      <c r="A111" s="8"/>
      <c r="B111" s="496"/>
      <c r="C111" s="497"/>
      <c r="D111" s="497"/>
      <c r="E111" s="497"/>
      <c r="F111" s="497"/>
      <c r="G111" s="497"/>
      <c r="H111" s="497"/>
      <c r="I111" s="497"/>
      <c r="J111" s="497"/>
      <c r="K111" s="497"/>
      <c r="L111" s="498"/>
      <c r="M111" s="39"/>
      <c r="Q111" s="10"/>
    </row>
    <row r="112" spans="1:21" s="11" customFormat="1" x14ac:dyDescent="0.25">
      <c r="A112" s="8"/>
      <c r="B112" s="496"/>
      <c r="C112" s="497"/>
      <c r="D112" s="497"/>
      <c r="E112" s="497"/>
      <c r="F112" s="497"/>
      <c r="G112" s="497"/>
      <c r="H112" s="497"/>
      <c r="I112" s="497"/>
      <c r="J112" s="497"/>
      <c r="K112" s="497"/>
      <c r="L112" s="498"/>
      <c r="M112" s="39"/>
      <c r="Q112" s="10"/>
    </row>
    <row r="113" spans="1:21" s="11" customFormat="1" x14ac:dyDescent="0.25">
      <c r="A113" s="8"/>
      <c r="B113" s="496"/>
      <c r="C113" s="497"/>
      <c r="D113" s="497"/>
      <c r="E113" s="497"/>
      <c r="F113" s="497"/>
      <c r="G113" s="497"/>
      <c r="H113" s="497"/>
      <c r="I113" s="497"/>
      <c r="J113" s="497"/>
      <c r="K113" s="497"/>
      <c r="L113" s="498"/>
      <c r="M113" s="39"/>
      <c r="Q113" s="10"/>
    </row>
    <row r="114" spans="1:21" s="11" customFormat="1" x14ac:dyDescent="0.25">
      <c r="A114" s="8"/>
      <c r="B114" s="496"/>
      <c r="C114" s="497"/>
      <c r="D114" s="497"/>
      <c r="E114" s="497"/>
      <c r="F114" s="497"/>
      <c r="G114" s="497"/>
      <c r="H114" s="497"/>
      <c r="I114" s="497"/>
      <c r="J114" s="497"/>
      <c r="K114" s="497"/>
      <c r="L114" s="498"/>
      <c r="M114" s="39"/>
      <c r="Q114" s="10"/>
    </row>
    <row r="115" spans="1:21" s="11" customFormat="1" x14ac:dyDescent="0.25">
      <c r="A115" s="8"/>
      <c r="B115" s="496"/>
      <c r="C115" s="497"/>
      <c r="D115" s="497"/>
      <c r="E115" s="497"/>
      <c r="F115" s="497"/>
      <c r="G115" s="497"/>
      <c r="H115" s="497"/>
      <c r="I115" s="497"/>
      <c r="J115" s="497"/>
      <c r="K115" s="497"/>
      <c r="L115" s="498"/>
      <c r="M115" s="39"/>
      <c r="Q115" s="10"/>
    </row>
    <row r="116" spans="1:21" s="11" customFormat="1" x14ac:dyDescent="0.25">
      <c r="A116" s="8"/>
      <c r="B116" s="496"/>
      <c r="C116" s="497"/>
      <c r="D116" s="497"/>
      <c r="E116" s="497"/>
      <c r="F116" s="497"/>
      <c r="G116" s="497"/>
      <c r="H116" s="497"/>
      <c r="I116" s="497"/>
      <c r="J116" s="497"/>
      <c r="K116" s="497"/>
      <c r="L116" s="498"/>
      <c r="M116" s="39"/>
      <c r="Q116" s="10"/>
    </row>
    <row r="117" spans="1:21" s="11" customFormat="1" x14ac:dyDescent="0.25">
      <c r="A117" s="8"/>
      <c r="B117" s="496"/>
      <c r="C117" s="497"/>
      <c r="D117" s="497"/>
      <c r="E117" s="497"/>
      <c r="F117" s="497"/>
      <c r="G117" s="497"/>
      <c r="H117" s="497"/>
      <c r="I117" s="497"/>
      <c r="J117" s="497"/>
      <c r="K117" s="497"/>
      <c r="L117" s="498"/>
      <c r="M117" s="39"/>
      <c r="Q117" s="10"/>
    </row>
    <row r="118" spans="1:21" s="11" customFormat="1" x14ac:dyDescent="0.25">
      <c r="A118" s="8"/>
      <c r="B118" s="496"/>
      <c r="C118" s="497"/>
      <c r="D118" s="497"/>
      <c r="E118" s="497"/>
      <c r="F118" s="497"/>
      <c r="G118" s="497"/>
      <c r="H118" s="497"/>
      <c r="I118" s="497"/>
      <c r="J118" s="497"/>
      <c r="K118" s="497"/>
      <c r="L118" s="498"/>
      <c r="M118" s="39"/>
      <c r="Q118" s="10"/>
    </row>
    <row r="119" spans="1:21" s="39" customFormat="1" x14ac:dyDescent="0.25">
      <c r="A119" s="50"/>
      <c r="B119" s="51"/>
      <c r="C119" s="52"/>
      <c r="D119" s="52"/>
      <c r="E119" s="52"/>
      <c r="F119" s="52"/>
      <c r="G119" s="52"/>
      <c r="H119" s="52"/>
      <c r="I119" s="52"/>
      <c r="J119" s="52"/>
      <c r="K119" s="52"/>
      <c r="L119" s="53"/>
      <c r="O119" s="10"/>
      <c r="P119" s="10"/>
      <c r="Q119" s="10"/>
      <c r="R119" s="10"/>
      <c r="S119" s="10"/>
      <c r="T119" s="10"/>
      <c r="U119" s="10"/>
    </row>
    <row r="120" spans="1:21" s="11" customFormat="1" x14ac:dyDescent="0.25">
      <c r="A120" s="7"/>
      <c r="B120" s="508" t="s">
        <v>21</v>
      </c>
      <c r="C120" s="509"/>
      <c r="D120" s="509"/>
      <c r="E120" s="509"/>
      <c r="F120" s="509"/>
      <c r="G120" s="509"/>
      <c r="H120" s="509"/>
      <c r="I120" s="509"/>
      <c r="J120" s="509"/>
      <c r="K120" s="509"/>
      <c r="L120" s="510"/>
      <c r="M120" s="74"/>
    </row>
    <row r="121" spans="1:21" s="39" customFormat="1" x14ac:dyDescent="0.25">
      <c r="A121" s="97"/>
      <c r="B121" s="54"/>
      <c r="C121" s="96"/>
      <c r="D121" s="96"/>
      <c r="E121" s="96"/>
      <c r="F121" s="96"/>
      <c r="G121" s="96"/>
      <c r="H121" s="96"/>
      <c r="I121" s="96"/>
      <c r="J121" s="96"/>
      <c r="K121" s="96"/>
      <c r="L121" s="55"/>
      <c r="O121" s="10"/>
      <c r="P121" s="10"/>
      <c r="Q121" s="10"/>
      <c r="R121" s="10"/>
      <c r="S121" s="10"/>
      <c r="T121" s="10"/>
      <c r="U121" s="10"/>
    </row>
    <row r="122" spans="1:21" s="39" customFormat="1" x14ac:dyDescent="0.25">
      <c r="A122" s="97"/>
      <c r="B122" s="483" t="str">
        <f>IF(Intro!$G$22="English",O122,P122)</f>
        <v>Décrivez comment les coûts de livraison des marchandises achetées par votre entreprise sont payés.</v>
      </c>
      <c r="C122" s="484"/>
      <c r="D122" s="484"/>
      <c r="E122" s="484"/>
      <c r="F122" s="484"/>
      <c r="G122" s="484"/>
      <c r="H122" s="484"/>
      <c r="I122" s="484"/>
      <c r="J122" s="484"/>
      <c r="K122" s="484"/>
      <c r="L122" s="485"/>
      <c r="O122" s="10" t="s">
        <v>156</v>
      </c>
      <c r="P122" s="10" t="s">
        <v>210</v>
      </c>
      <c r="Q122" s="10"/>
      <c r="R122" s="10"/>
      <c r="S122" s="10"/>
      <c r="T122" s="10"/>
      <c r="U122" s="10"/>
    </row>
    <row r="123" spans="1:21" s="39" customFormat="1" x14ac:dyDescent="0.25">
      <c r="A123" s="97"/>
      <c r="B123" s="54"/>
      <c r="C123" s="96"/>
      <c r="D123" s="96"/>
      <c r="E123" s="96"/>
      <c r="F123" s="96"/>
      <c r="G123" s="96"/>
      <c r="H123" s="96"/>
      <c r="I123" s="96"/>
      <c r="J123" s="96"/>
      <c r="K123" s="96"/>
      <c r="L123" s="55"/>
      <c r="O123" s="10"/>
      <c r="P123" s="10"/>
      <c r="Q123" s="10"/>
      <c r="R123" s="10"/>
      <c r="S123" s="10"/>
      <c r="T123" s="10"/>
      <c r="U123" s="10"/>
    </row>
    <row r="124" spans="1:21" ht="28.15" customHeight="1" x14ac:dyDescent="0.25">
      <c r="A124" s="7"/>
      <c r="B124" s="501" t="str">
        <f>IF(Intro!$G$22="English",O124,P124)</f>
        <v>L'exportateur s'occupe de la livraison et les frais de livraison sont inclus dans le prix de vente.</v>
      </c>
      <c r="C124" s="502"/>
      <c r="D124" s="502"/>
      <c r="E124" s="502"/>
      <c r="F124" s="502"/>
      <c r="G124" s="126"/>
      <c r="H124" s="96"/>
      <c r="I124" s="96"/>
      <c r="J124" s="96"/>
      <c r="K124" s="96"/>
      <c r="L124" s="55"/>
      <c r="M124" s="10"/>
      <c r="O124" s="10" t="s">
        <v>391</v>
      </c>
      <c r="P124" s="161" t="s">
        <v>393</v>
      </c>
    </row>
    <row r="125" spans="1:21" ht="28.9" customHeight="1" x14ac:dyDescent="0.25">
      <c r="A125" s="7"/>
      <c r="B125" s="501" t="str">
        <f>IF(Intro!$G$22="English",O125,P125)</f>
        <v>L'exportateur s'occupe de la livraison mais les frais de livraison sont facturés séparément à votre entreprise.</v>
      </c>
      <c r="C125" s="502"/>
      <c r="D125" s="502"/>
      <c r="E125" s="502"/>
      <c r="F125" s="503"/>
      <c r="G125" s="126"/>
      <c r="H125" s="96"/>
      <c r="I125" s="96"/>
      <c r="J125" s="96"/>
      <c r="K125" s="96"/>
      <c r="L125" s="55"/>
      <c r="M125" s="10"/>
      <c r="O125" s="10" t="s">
        <v>392</v>
      </c>
      <c r="P125" s="161" t="s">
        <v>395</v>
      </c>
    </row>
    <row r="126" spans="1:21" ht="15" x14ac:dyDescent="0.25">
      <c r="A126" s="7"/>
      <c r="B126" s="501" t="str">
        <f>IF(Intro!$G$22="English",O126,P126)</f>
        <v>La livraison et ses frais sont pris en charge par votre entreprise.</v>
      </c>
      <c r="C126" s="502"/>
      <c r="D126" s="502"/>
      <c r="E126" s="502"/>
      <c r="F126" s="503"/>
      <c r="G126" s="126"/>
      <c r="H126" s="96"/>
      <c r="I126" s="96"/>
      <c r="J126" s="96"/>
      <c r="K126" s="96"/>
      <c r="L126" s="55"/>
      <c r="M126" s="10"/>
      <c r="O126" s="10" t="s">
        <v>418</v>
      </c>
      <c r="P126" s="161" t="s">
        <v>394</v>
      </c>
    </row>
    <row r="127" spans="1:21" s="39" customFormat="1" x14ac:dyDescent="0.25">
      <c r="A127" s="97"/>
      <c r="B127" s="54"/>
      <c r="C127" s="96"/>
      <c r="D127" s="96"/>
      <c r="E127" s="96"/>
      <c r="F127" s="96"/>
      <c r="G127" s="96"/>
      <c r="H127" s="96"/>
      <c r="I127" s="96"/>
      <c r="J127" s="96"/>
      <c r="K127" s="96"/>
      <c r="L127" s="55"/>
      <c r="O127" s="10"/>
      <c r="P127" s="10"/>
      <c r="Q127" s="10"/>
      <c r="R127" s="10"/>
      <c r="S127" s="10"/>
      <c r="T127" s="10"/>
      <c r="U127" s="10"/>
    </row>
    <row r="128" spans="1:21" s="39" customFormat="1" x14ac:dyDescent="0.25">
      <c r="A128" s="97"/>
      <c r="B128" s="483" t="str">
        <f>IF(Intro!$G$22="English",O128,P128)</f>
        <v>Fournissez des détails si les frais de livraison payés par votre entreprise ont changé depuis le 1er janvier 2023.</v>
      </c>
      <c r="C128" s="484"/>
      <c r="D128" s="484"/>
      <c r="E128" s="484"/>
      <c r="F128" s="484"/>
      <c r="G128" s="484"/>
      <c r="H128" s="484"/>
      <c r="I128" s="484"/>
      <c r="J128" s="484"/>
      <c r="K128" s="484"/>
      <c r="L128" s="485"/>
      <c r="O128" s="10" t="str">
        <f>"Provide details if delivery charges paid by your firm have changed since January 1, "&amp;Variables!B6&amp;"."</f>
        <v>Provide details if delivery charges paid by your firm have changed since January 1, 2023.</v>
      </c>
      <c r="P128" s="10" t="str">
        <f>"Fournissez des détails si les frais de livraison payés par votre entreprise ont changé depuis le 1er janvier "&amp;Variables!B6&amp;"."</f>
        <v>Fournissez des détails si les frais de livraison payés par votre entreprise ont changé depuis le 1er janvier 2023.</v>
      </c>
      <c r="Q128" s="10"/>
      <c r="R128" s="10"/>
      <c r="S128" s="10"/>
      <c r="T128" s="10"/>
      <c r="U128" s="10"/>
    </row>
    <row r="129" spans="1:21" s="39" customFormat="1" x14ac:dyDescent="0.25">
      <c r="A129" s="97"/>
      <c r="B129" s="54"/>
      <c r="C129" s="96"/>
      <c r="D129" s="96"/>
      <c r="E129" s="96"/>
      <c r="F129" s="96"/>
      <c r="G129" s="96"/>
      <c r="H129" s="96"/>
      <c r="I129" s="96"/>
      <c r="J129" s="96"/>
      <c r="K129" s="96"/>
      <c r="L129" s="55"/>
      <c r="O129" s="10"/>
      <c r="P129" s="10"/>
      <c r="Q129" s="10"/>
      <c r="R129" s="10"/>
      <c r="S129" s="10"/>
      <c r="T129" s="10"/>
      <c r="U129" s="10"/>
    </row>
    <row r="130" spans="1:21" s="11" customFormat="1" x14ac:dyDescent="0.25">
      <c r="A130" s="8"/>
      <c r="B130" s="496"/>
      <c r="C130" s="497"/>
      <c r="D130" s="497"/>
      <c r="E130" s="497"/>
      <c r="F130" s="497"/>
      <c r="G130" s="497"/>
      <c r="H130" s="497"/>
      <c r="I130" s="497"/>
      <c r="J130" s="497"/>
      <c r="K130" s="497"/>
      <c r="L130" s="498"/>
      <c r="M130" s="39"/>
      <c r="Q130" s="10"/>
    </row>
    <row r="131" spans="1:21" s="11" customFormat="1" x14ac:dyDescent="0.25">
      <c r="A131" s="8"/>
      <c r="B131" s="496"/>
      <c r="C131" s="497"/>
      <c r="D131" s="497"/>
      <c r="E131" s="497"/>
      <c r="F131" s="497"/>
      <c r="G131" s="497"/>
      <c r="H131" s="497"/>
      <c r="I131" s="497"/>
      <c r="J131" s="497"/>
      <c r="K131" s="497"/>
      <c r="L131" s="498"/>
      <c r="M131" s="39"/>
      <c r="Q131" s="10"/>
    </row>
    <row r="132" spans="1:21" s="11" customFormat="1" x14ac:dyDescent="0.25">
      <c r="A132" s="8"/>
      <c r="B132" s="496"/>
      <c r="C132" s="497"/>
      <c r="D132" s="497"/>
      <c r="E132" s="497"/>
      <c r="F132" s="497"/>
      <c r="G132" s="497"/>
      <c r="H132" s="497"/>
      <c r="I132" s="497"/>
      <c r="J132" s="497"/>
      <c r="K132" s="497"/>
      <c r="L132" s="498"/>
      <c r="M132" s="39"/>
      <c r="Q132" s="10"/>
    </row>
    <row r="133" spans="1:21" s="11" customFormat="1" x14ac:dyDescent="0.25">
      <c r="A133" s="8"/>
      <c r="B133" s="496"/>
      <c r="C133" s="497"/>
      <c r="D133" s="497"/>
      <c r="E133" s="497"/>
      <c r="F133" s="497"/>
      <c r="G133" s="497"/>
      <c r="H133" s="497"/>
      <c r="I133" s="497"/>
      <c r="J133" s="497"/>
      <c r="K133" s="497"/>
      <c r="L133" s="498"/>
      <c r="M133" s="39"/>
      <c r="Q133" s="10"/>
    </row>
    <row r="134" spans="1:21" s="11" customFormat="1" x14ac:dyDescent="0.25">
      <c r="A134" s="8"/>
      <c r="B134" s="496"/>
      <c r="C134" s="497"/>
      <c r="D134" s="497"/>
      <c r="E134" s="497"/>
      <c r="F134" s="497"/>
      <c r="G134" s="497"/>
      <c r="H134" s="497"/>
      <c r="I134" s="497"/>
      <c r="J134" s="497"/>
      <c r="K134" s="497"/>
      <c r="L134" s="498"/>
      <c r="M134" s="39"/>
      <c r="Q134" s="10"/>
    </row>
    <row r="135" spans="1:21" s="11" customFormat="1" x14ac:dyDescent="0.25">
      <c r="A135" s="8"/>
      <c r="B135" s="496"/>
      <c r="C135" s="497"/>
      <c r="D135" s="497"/>
      <c r="E135" s="497"/>
      <c r="F135" s="497"/>
      <c r="G135" s="497"/>
      <c r="H135" s="497"/>
      <c r="I135" s="497"/>
      <c r="J135" s="497"/>
      <c r="K135" s="497"/>
      <c r="L135" s="498"/>
      <c r="M135" s="39"/>
      <c r="Q135" s="10"/>
    </row>
    <row r="136" spans="1:21" s="11" customFormat="1" x14ac:dyDescent="0.25">
      <c r="A136" s="8"/>
      <c r="B136" s="496"/>
      <c r="C136" s="497"/>
      <c r="D136" s="497"/>
      <c r="E136" s="497"/>
      <c r="F136" s="497"/>
      <c r="G136" s="497"/>
      <c r="H136" s="497"/>
      <c r="I136" s="497"/>
      <c r="J136" s="497"/>
      <c r="K136" s="497"/>
      <c r="L136" s="498"/>
      <c r="M136" s="39"/>
      <c r="Q136" s="10"/>
    </row>
    <row r="137" spans="1:21" s="11" customFormat="1" x14ac:dyDescent="0.25">
      <c r="A137" s="8"/>
      <c r="B137" s="496"/>
      <c r="C137" s="497"/>
      <c r="D137" s="497"/>
      <c r="E137" s="497"/>
      <c r="F137" s="497"/>
      <c r="G137" s="497"/>
      <c r="H137" s="497"/>
      <c r="I137" s="497"/>
      <c r="J137" s="497"/>
      <c r="K137" s="497"/>
      <c r="L137" s="498"/>
      <c r="M137" s="39"/>
      <c r="Q137" s="10"/>
    </row>
    <row r="138" spans="1:21" s="39" customFormat="1" x14ac:dyDescent="0.25">
      <c r="A138" s="97"/>
      <c r="B138" s="51"/>
      <c r="C138" s="52"/>
      <c r="D138" s="52"/>
      <c r="E138" s="52"/>
      <c r="F138" s="52"/>
      <c r="G138" s="52"/>
      <c r="H138" s="52"/>
      <c r="I138" s="52"/>
      <c r="J138" s="52"/>
      <c r="K138" s="52"/>
      <c r="L138" s="53"/>
      <c r="O138" s="10"/>
      <c r="P138" s="10"/>
      <c r="Q138" s="10"/>
      <c r="R138" s="10"/>
      <c r="S138" s="10"/>
      <c r="T138" s="10"/>
      <c r="U138" s="10"/>
    </row>
    <row r="140" spans="1:21" x14ac:dyDescent="0.25">
      <c r="B140" s="369" t="str">
        <f>IF(Intro!$G$22="English",O140,P140)</f>
        <v>CARACTÉRISTIQUES DU MARCHÉ DES MARCHANDISES</v>
      </c>
      <c r="C140" s="370"/>
      <c r="D140" s="370"/>
      <c r="E140" s="370"/>
      <c r="F140" s="370"/>
      <c r="G140" s="370"/>
      <c r="H140" s="370"/>
      <c r="I140" s="370"/>
      <c r="J140" s="370"/>
      <c r="K140" s="370"/>
      <c r="L140" s="371"/>
      <c r="M140" s="39"/>
      <c r="O140" s="106" t="s">
        <v>323</v>
      </c>
      <c r="P140" s="106" t="s">
        <v>324</v>
      </c>
    </row>
    <row r="141" spans="1:21" s="11" customFormat="1" x14ac:dyDescent="0.25">
      <c r="A141" s="8"/>
      <c r="B141" s="505" t="s">
        <v>22</v>
      </c>
      <c r="C141" s="506"/>
      <c r="D141" s="506"/>
      <c r="E141" s="506"/>
      <c r="F141" s="506"/>
      <c r="G141" s="506"/>
      <c r="H141" s="506"/>
      <c r="I141" s="506"/>
      <c r="J141" s="506"/>
      <c r="K141" s="506"/>
      <c r="L141" s="507"/>
      <c r="M141" s="74"/>
    </row>
    <row r="142" spans="1:21" s="39" customFormat="1" x14ac:dyDescent="0.25">
      <c r="A142" s="50"/>
      <c r="B142" s="54"/>
      <c r="C142" s="96"/>
      <c r="D142" s="96"/>
      <c r="E142" s="96"/>
      <c r="F142" s="96"/>
      <c r="G142" s="96"/>
      <c r="H142" s="96"/>
      <c r="I142" s="96"/>
      <c r="J142" s="96"/>
      <c r="K142" s="96"/>
      <c r="L142" s="55"/>
      <c r="O142" s="10"/>
      <c r="P142" s="10"/>
      <c r="Q142" s="10"/>
      <c r="R142" s="10"/>
      <c r="S142" s="10"/>
      <c r="T142" s="10"/>
      <c r="U142" s="10"/>
    </row>
    <row r="143" spans="1:21" s="39" customFormat="1" x14ac:dyDescent="0.25">
      <c r="A143" s="50"/>
      <c r="B143" s="483" t="str">
        <f>IF(Intro!$G$22="English",O143,P143)</f>
        <v>Indiquez dans quels segments de marché ces marchandises sont vendues.</v>
      </c>
      <c r="C143" s="484"/>
      <c r="D143" s="484"/>
      <c r="E143" s="484"/>
      <c r="F143" s="484"/>
      <c r="G143" s="484"/>
      <c r="H143" s="484"/>
      <c r="I143" s="484"/>
      <c r="J143" s="484"/>
      <c r="K143" s="484"/>
      <c r="L143" s="485"/>
      <c r="O143" s="10" t="s">
        <v>164</v>
      </c>
      <c r="P143" s="10" t="s">
        <v>408</v>
      </c>
      <c r="Q143" s="10"/>
      <c r="R143" s="10"/>
      <c r="S143" s="10"/>
      <c r="T143" s="10"/>
      <c r="U143" s="10"/>
    </row>
    <row r="144" spans="1:21" s="39" customFormat="1" x14ac:dyDescent="0.25">
      <c r="A144" s="50"/>
      <c r="B144" s="54"/>
      <c r="C144" s="96"/>
      <c r="D144" s="96"/>
      <c r="E144" s="96"/>
      <c r="F144" s="96"/>
      <c r="G144" s="96"/>
      <c r="H144" s="96"/>
      <c r="I144" s="96"/>
      <c r="J144" s="96"/>
      <c r="K144" s="96"/>
      <c r="L144" s="55"/>
      <c r="O144" s="10"/>
      <c r="P144" s="10"/>
      <c r="Q144" s="10"/>
      <c r="R144" s="10"/>
      <c r="S144" s="10"/>
      <c r="T144" s="10"/>
      <c r="U144" s="10"/>
    </row>
    <row r="145" spans="1:21" ht="14.1" customHeight="1" x14ac:dyDescent="0.25">
      <c r="B145" s="403" t="str">
        <f>IF(Intro!$G$22="English",O145,P145)</f>
        <v>Segment de marché 1</v>
      </c>
      <c r="C145" s="404"/>
      <c r="D145" s="425"/>
      <c r="E145" s="425"/>
      <c r="F145" s="425"/>
      <c r="G145" s="425"/>
      <c r="H145" s="425"/>
      <c r="I145" s="425"/>
      <c r="J145" s="425"/>
      <c r="K145" s="425"/>
      <c r="L145" s="426"/>
      <c r="M145" s="10"/>
      <c r="O145" s="10" t="s">
        <v>158</v>
      </c>
      <c r="P145" s="10" t="s">
        <v>159</v>
      </c>
    </row>
    <row r="146" spans="1:21" x14ac:dyDescent="0.25">
      <c r="B146" s="403"/>
      <c r="C146" s="404"/>
      <c r="D146" s="425"/>
      <c r="E146" s="425"/>
      <c r="F146" s="425"/>
      <c r="G146" s="425"/>
      <c r="H146" s="425"/>
      <c r="I146" s="425"/>
      <c r="J146" s="425"/>
      <c r="K146" s="425"/>
      <c r="L146" s="426"/>
      <c r="M146" s="10"/>
    </row>
    <row r="147" spans="1:21" x14ac:dyDescent="0.25">
      <c r="B147" s="403"/>
      <c r="C147" s="404"/>
      <c r="D147" s="425"/>
      <c r="E147" s="425"/>
      <c r="F147" s="425"/>
      <c r="G147" s="425"/>
      <c r="H147" s="425"/>
      <c r="I147" s="425"/>
      <c r="J147" s="425"/>
      <c r="K147" s="425"/>
      <c r="L147" s="426"/>
      <c r="M147" s="10"/>
    </row>
    <row r="148" spans="1:21" x14ac:dyDescent="0.25">
      <c r="B148" s="403"/>
      <c r="C148" s="404"/>
      <c r="D148" s="425"/>
      <c r="E148" s="425"/>
      <c r="F148" s="425"/>
      <c r="G148" s="425"/>
      <c r="H148" s="425"/>
      <c r="I148" s="425"/>
      <c r="J148" s="425"/>
      <c r="K148" s="425"/>
      <c r="L148" s="426"/>
      <c r="M148" s="10"/>
    </row>
    <row r="149" spans="1:21" x14ac:dyDescent="0.25">
      <c r="B149" s="403"/>
      <c r="C149" s="404"/>
      <c r="D149" s="425"/>
      <c r="E149" s="425"/>
      <c r="F149" s="425"/>
      <c r="G149" s="425"/>
      <c r="H149" s="425"/>
      <c r="I149" s="425"/>
      <c r="J149" s="425"/>
      <c r="K149" s="425"/>
      <c r="L149" s="426"/>
      <c r="M149" s="10"/>
    </row>
    <row r="150" spans="1:21" ht="14.1" customHeight="1" x14ac:dyDescent="0.25">
      <c r="B150" s="403" t="str">
        <f>IF(Intro!$G$22="English",O150,P150)</f>
        <v>Segment de marché 2</v>
      </c>
      <c r="C150" s="404"/>
      <c r="D150" s="425"/>
      <c r="E150" s="425"/>
      <c r="F150" s="425"/>
      <c r="G150" s="425"/>
      <c r="H150" s="425"/>
      <c r="I150" s="425"/>
      <c r="J150" s="425"/>
      <c r="K150" s="425"/>
      <c r="L150" s="426"/>
      <c r="M150" s="10"/>
      <c r="O150" s="10" t="s">
        <v>160</v>
      </c>
      <c r="P150" s="10" t="s">
        <v>161</v>
      </c>
    </row>
    <row r="151" spans="1:21" x14ac:dyDescent="0.25">
      <c r="B151" s="403"/>
      <c r="C151" s="404"/>
      <c r="D151" s="425"/>
      <c r="E151" s="425"/>
      <c r="F151" s="425"/>
      <c r="G151" s="425"/>
      <c r="H151" s="425"/>
      <c r="I151" s="425"/>
      <c r="J151" s="425"/>
      <c r="K151" s="425"/>
      <c r="L151" s="426"/>
      <c r="M151" s="10"/>
    </row>
    <row r="152" spans="1:21" x14ac:dyDescent="0.25">
      <c r="B152" s="403"/>
      <c r="C152" s="404"/>
      <c r="D152" s="425"/>
      <c r="E152" s="425"/>
      <c r="F152" s="425"/>
      <c r="G152" s="425"/>
      <c r="H152" s="425"/>
      <c r="I152" s="425"/>
      <c r="J152" s="425"/>
      <c r="K152" s="425"/>
      <c r="L152" s="426"/>
      <c r="M152" s="10"/>
    </row>
    <row r="153" spans="1:21" x14ac:dyDescent="0.25">
      <c r="B153" s="403"/>
      <c r="C153" s="404"/>
      <c r="D153" s="425"/>
      <c r="E153" s="425"/>
      <c r="F153" s="425"/>
      <c r="G153" s="425"/>
      <c r="H153" s="425"/>
      <c r="I153" s="425"/>
      <c r="J153" s="425"/>
      <c r="K153" s="425"/>
      <c r="L153" s="426"/>
      <c r="M153" s="10"/>
    </row>
    <row r="154" spans="1:21" x14ac:dyDescent="0.25">
      <c r="B154" s="403"/>
      <c r="C154" s="404"/>
      <c r="D154" s="425"/>
      <c r="E154" s="425"/>
      <c r="F154" s="425"/>
      <c r="G154" s="425"/>
      <c r="H154" s="425"/>
      <c r="I154" s="425"/>
      <c r="J154" s="425"/>
      <c r="K154" s="425"/>
      <c r="L154" s="426"/>
      <c r="M154" s="10"/>
    </row>
    <row r="155" spans="1:21" ht="14.1" customHeight="1" x14ac:dyDescent="0.25">
      <c r="B155" s="403" t="str">
        <f>IF(Intro!$G$22="English",O155,P155)</f>
        <v>Segment de marché 3</v>
      </c>
      <c r="C155" s="404"/>
      <c r="D155" s="425"/>
      <c r="E155" s="425"/>
      <c r="F155" s="425"/>
      <c r="G155" s="425"/>
      <c r="H155" s="425"/>
      <c r="I155" s="425"/>
      <c r="J155" s="425"/>
      <c r="K155" s="425"/>
      <c r="L155" s="426"/>
      <c r="M155" s="10"/>
      <c r="O155" s="10" t="s">
        <v>162</v>
      </c>
      <c r="P155" s="10" t="s">
        <v>163</v>
      </c>
    </row>
    <row r="156" spans="1:21" x14ac:dyDescent="0.25">
      <c r="B156" s="403"/>
      <c r="C156" s="404"/>
      <c r="D156" s="425"/>
      <c r="E156" s="425"/>
      <c r="F156" s="425"/>
      <c r="G156" s="425"/>
      <c r="H156" s="425"/>
      <c r="I156" s="425"/>
      <c r="J156" s="425"/>
      <c r="K156" s="425"/>
      <c r="L156" s="426"/>
      <c r="M156" s="10"/>
    </row>
    <row r="157" spans="1:21" x14ac:dyDescent="0.25">
      <c r="B157" s="403"/>
      <c r="C157" s="404"/>
      <c r="D157" s="425"/>
      <c r="E157" s="425"/>
      <c r="F157" s="425"/>
      <c r="G157" s="425"/>
      <c r="H157" s="425"/>
      <c r="I157" s="425"/>
      <c r="J157" s="425"/>
      <c r="K157" s="425"/>
      <c r="L157" s="426"/>
      <c r="M157" s="10"/>
    </row>
    <row r="158" spans="1:21" x14ac:dyDescent="0.25">
      <c r="B158" s="403"/>
      <c r="C158" s="404"/>
      <c r="D158" s="425"/>
      <c r="E158" s="425"/>
      <c r="F158" s="425"/>
      <c r="G158" s="425"/>
      <c r="H158" s="425"/>
      <c r="I158" s="425"/>
      <c r="J158" s="425"/>
      <c r="K158" s="425"/>
      <c r="L158" s="426"/>
      <c r="M158" s="10"/>
    </row>
    <row r="159" spans="1:21" x14ac:dyDescent="0.25">
      <c r="B159" s="403"/>
      <c r="C159" s="404"/>
      <c r="D159" s="425"/>
      <c r="E159" s="425"/>
      <c r="F159" s="425"/>
      <c r="G159" s="425"/>
      <c r="H159" s="425"/>
      <c r="I159" s="425"/>
      <c r="J159" s="425"/>
      <c r="K159" s="425"/>
      <c r="L159" s="426"/>
      <c r="M159" s="10"/>
    </row>
    <row r="160" spans="1:21" s="39" customFormat="1" x14ac:dyDescent="0.25">
      <c r="A160" s="50"/>
      <c r="B160" s="51"/>
      <c r="C160" s="52"/>
      <c r="D160" s="52"/>
      <c r="E160" s="52"/>
      <c r="F160" s="52"/>
      <c r="G160" s="52"/>
      <c r="H160" s="52"/>
      <c r="I160" s="52"/>
      <c r="J160" s="52"/>
      <c r="K160" s="52"/>
      <c r="L160" s="53"/>
      <c r="O160" s="10"/>
      <c r="P160" s="10"/>
      <c r="Q160" s="10"/>
      <c r="R160" s="10"/>
      <c r="S160" s="10"/>
      <c r="T160" s="10"/>
      <c r="U160" s="10"/>
    </row>
    <row r="161" spans="1:21" s="11" customFormat="1" x14ac:dyDescent="0.25">
      <c r="A161" s="7"/>
      <c r="B161" s="508" t="s">
        <v>23</v>
      </c>
      <c r="C161" s="509"/>
      <c r="D161" s="509"/>
      <c r="E161" s="509"/>
      <c r="F161" s="509"/>
      <c r="G161" s="509"/>
      <c r="H161" s="509"/>
      <c r="I161" s="509"/>
      <c r="J161" s="509"/>
      <c r="K161" s="509"/>
      <c r="L161" s="510"/>
      <c r="M161" s="74"/>
    </row>
    <row r="162" spans="1:21" s="39" customFormat="1" x14ac:dyDescent="0.25">
      <c r="A162" s="97"/>
      <c r="B162" s="54"/>
      <c r="C162" s="96"/>
      <c r="D162" s="96"/>
      <c r="E162" s="96"/>
      <c r="F162" s="96"/>
      <c r="G162" s="96"/>
      <c r="H162" s="96"/>
      <c r="I162" s="96"/>
      <c r="J162" s="96"/>
      <c r="K162" s="96"/>
      <c r="L162" s="55"/>
      <c r="O162" s="10"/>
      <c r="P162" s="10"/>
      <c r="Q162" s="10"/>
      <c r="R162" s="10"/>
      <c r="S162" s="10"/>
      <c r="T162" s="10"/>
      <c r="U162" s="10"/>
    </row>
    <row r="163" spans="1:21" s="39" customFormat="1" ht="14.1" customHeight="1" x14ac:dyDescent="0.25">
      <c r="A163" s="50"/>
      <c r="B163" s="363" t="str">
        <f>IF(Intro!$G$22="English",O163,P163)</f>
        <v>Décrivez s'il y a une saisonnalité sur le marché canadien pour les marchandises. Décrivez les tendances saisonnières dans les importations, les stocks ou les ventes d’importations de votre entreprise au Canada.</v>
      </c>
      <c r="C163" s="364"/>
      <c r="D163" s="364"/>
      <c r="E163" s="364"/>
      <c r="F163" s="364"/>
      <c r="G163" s="364"/>
      <c r="H163" s="364"/>
      <c r="I163" s="364"/>
      <c r="J163" s="364"/>
      <c r="K163" s="364"/>
      <c r="L163" s="365"/>
      <c r="O163" s="10" t="s">
        <v>185</v>
      </c>
      <c r="P163" s="10" t="s">
        <v>186</v>
      </c>
      <c r="Q163" s="10"/>
      <c r="R163" s="10"/>
      <c r="S163" s="10"/>
      <c r="T163" s="10"/>
      <c r="U163" s="10"/>
    </row>
    <row r="164" spans="1:21" s="39" customFormat="1" x14ac:dyDescent="0.25">
      <c r="A164" s="50"/>
      <c r="B164" s="363"/>
      <c r="C164" s="364"/>
      <c r="D164" s="364"/>
      <c r="E164" s="364"/>
      <c r="F164" s="364"/>
      <c r="G164" s="364"/>
      <c r="H164" s="364"/>
      <c r="I164" s="364"/>
      <c r="J164" s="364"/>
      <c r="K164" s="364"/>
      <c r="L164" s="365"/>
      <c r="O164" s="10"/>
      <c r="P164" s="10"/>
      <c r="Q164" s="10"/>
      <c r="R164" s="10"/>
      <c r="S164" s="10"/>
      <c r="T164" s="10"/>
      <c r="U164" s="10"/>
    </row>
    <row r="165" spans="1:21" s="39" customFormat="1" x14ac:dyDescent="0.25">
      <c r="A165" s="97"/>
      <c r="B165" s="54"/>
      <c r="C165" s="96"/>
      <c r="D165" s="96"/>
      <c r="E165" s="96"/>
      <c r="F165" s="96"/>
      <c r="G165" s="96"/>
      <c r="H165" s="96"/>
      <c r="I165" s="96"/>
      <c r="J165" s="96"/>
      <c r="K165" s="96"/>
      <c r="L165" s="55"/>
      <c r="O165" s="10"/>
      <c r="P165" s="10"/>
      <c r="Q165" s="10"/>
      <c r="R165" s="10"/>
      <c r="S165" s="10"/>
      <c r="T165" s="10"/>
      <c r="U165" s="10"/>
    </row>
    <row r="166" spans="1:21" s="11" customFormat="1" x14ac:dyDescent="0.25">
      <c r="A166" s="8"/>
      <c r="B166" s="496"/>
      <c r="C166" s="497"/>
      <c r="D166" s="497"/>
      <c r="E166" s="497"/>
      <c r="F166" s="497"/>
      <c r="G166" s="497"/>
      <c r="H166" s="497"/>
      <c r="I166" s="497"/>
      <c r="J166" s="497"/>
      <c r="K166" s="497"/>
      <c r="L166" s="498"/>
      <c r="M166" s="39"/>
      <c r="Q166" s="10"/>
    </row>
    <row r="167" spans="1:21" s="11" customFormat="1" x14ac:dyDescent="0.25">
      <c r="A167" s="8"/>
      <c r="B167" s="496"/>
      <c r="C167" s="497"/>
      <c r="D167" s="497"/>
      <c r="E167" s="497"/>
      <c r="F167" s="497"/>
      <c r="G167" s="497"/>
      <c r="H167" s="497"/>
      <c r="I167" s="497"/>
      <c r="J167" s="497"/>
      <c r="K167" s="497"/>
      <c r="L167" s="498"/>
      <c r="M167" s="39"/>
      <c r="Q167" s="10"/>
    </row>
    <row r="168" spans="1:21" s="11" customFormat="1" x14ac:dyDescent="0.25">
      <c r="A168" s="8"/>
      <c r="B168" s="496"/>
      <c r="C168" s="497"/>
      <c r="D168" s="497"/>
      <c r="E168" s="497"/>
      <c r="F168" s="497"/>
      <c r="G168" s="497"/>
      <c r="H168" s="497"/>
      <c r="I168" s="497"/>
      <c r="J168" s="497"/>
      <c r="K168" s="497"/>
      <c r="L168" s="498"/>
      <c r="M168" s="39"/>
      <c r="Q168" s="10"/>
    </row>
    <row r="169" spans="1:21" s="11" customFormat="1" x14ac:dyDescent="0.25">
      <c r="A169" s="8"/>
      <c r="B169" s="496"/>
      <c r="C169" s="497"/>
      <c r="D169" s="497"/>
      <c r="E169" s="497"/>
      <c r="F169" s="497"/>
      <c r="G169" s="497"/>
      <c r="H169" s="497"/>
      <c r="I169" s="497"/>
      <c r="J169" s="497"/>
      <c r="K169" s="497"/>
      <c r="L169" s="498"/>
      <c r="M169" s="39"/>
      <c r="Q169" s="10"/>
    </row>
    <row r="170" spans="1:21" s="11" customFormat="1" x14ac:dyDescent="0.25">
      <c r="A170" s="8"/>
      <c r="B170" s="496"/>
      <c r="C170" s="497"/>
      <c r="D170" s="497"/>
      <c r="E170" s="497"/>
      <c r="F170" s="497"/>
      <c r="G170" s="497"/>
      <c r="H170" s="497"/>
      <c r="I170" s="497"/>
      <c r="J170" s="497"/>
      <c r="K170" s="497"/>
      <c r="L170" s="498"/>
      <c r="M170" s="39"/>
      <c r="Q170" s="10"/>
    </row>
    <row r="171" spans="1:21" s="11" customFormat="1" x14ac:dyDescent="0.25">
      <c r="A171" s="8"/>
      <c r="B171" s="496"/>
      <c r="C171" s="497"/>
      <c r="D171" s="497"/>
      <c r="E171" s="497"/>
      <c r="F171" s="497"/>
      <c r="G171" s="497"/>
      <c r="H171" s="497"/>
      <c r="I171" s="497"/>
      <c r="J171" s="497"/>
      <c r="K171" s="497"/>
      <c r="L171" s="498"/>
      <c r="M171" s="39"/>
      <c r="Q171" s="10"/>
    </row>
    <row r="172" spans="1:21" s="11" customFormat="1" x14ac:dyDescent="0.25">
      <c r="A172" s="8"/>
      <c r="B172" s="496"/>
      <c r="C172" s="497"/>
      <c r="D172" s="497"/>
      <c r="E172" s="497"/>
      <c r="F172" s="497"/>
      <c r="G172" s="497"/>
      <c r="H172" s="497"/>
      <c r="I172" s="497"/>
      <c r="J172" s="497"/>
      <c r="K172" s="497"/>
      <c r="L172" s="498"/>
      <c r="M172" s="39"/>
      <c r="Q172" s="10"/>
    </row>
    <row r="173" spans="1:21" s="11" customFormat="1" x14ac:dyDescent="0.25">
      <c r="A173" s="8"/>
      <c r="B173" s="496"/>
      <c r="C173" s="497"/>
      <c r="D173" s="497"/>
      <c r="E173" s="497"/>
      <c r="F173" s="497"/>
      <c r="G173" s="497"/>
      <c r="H173" s="497"/>
      <c r="I173" s="497"/>
      <c r="J173" s="497"/>
      <c r="K173" s="497"/>
      <c r="L173" s="498"/>
      <c r="M173" s="39"/>
      <c r="Q173" s="10"/>
    </row>
    <row r="174" spans="1:21" s="39" customFormat="1" x14ac:dyDescent="0.25">
      <c r="A174" s="97"/>
      <c r="B174" s="51"/>
      <c r="C174" s="52"/>
      <c r="D174" s="52"/>
      <c r="E174" s="52"/>
      <c r="F174" s="52"/>
      <c r="G174" s="52"/>
      <c r="H174" s="52"/>
      <c r="I174" s="52"/>
      <c r="J174" s="52"/>
      <c r="K174" s="52"/>
      <c r="L174" s="53"/>
      <c r="O174" s="10"/>
      <c r="P174" s="10"/>
      <c r="Q174" s="10"/>
      <c r="R174" s="10"/>
      <c r="S174" s="10"/>
      <c r="T174" s="10"/>
      <c r="U174" s="10"/>
    </row>
    <row r="175" spans="1:21" s="11" customFormat="1" x14ac:dyDescent="0.25">
      <c r="A175" s="7"/>
      <c r="B175" s="508" t="s">
        <v>24</v>
      </c>
      <c r="C175" s="509"/>
      <c r="D175" s="509"/>
      <c r="E175" s="509"/>
      <c r="F175" s="509"/>
      <c r="G175" s="509"/>
      <c r="H175" s="509"/>
      <c r="I175" s="509"/>
      <c r="J175" s="509"/>
      <c r="K175" s="509"/>
      <c r="L175" s="510"/>
      <c r="M175" s="74"/>
    </row>
    <row r="176" spans="1:21" s="39" customFormat="1" x14ac:dyDescent="0.25">
      <c r="A176" s="97"/>
      <c r="B176" s="54"/>
      <c r="C176" s="96"/>
      <c r="D176" s="96"/>
      <c r="E176" s="96"/>
      <c r="F176" s="96"/>
      <c r="G176" s="96"/>
      <c r="H176" s="96"/>
      <c r="I176" s="96"/>
      <c r="J176" s="96"/>
      <c r="K176" s="96"/>
      <c r="L176" s="55"/>
      <c r="O176" s="10"/>
      <c r="P176" s="10"/>
      <c r="Q176" s="10"/>
      <c r="R176" s="10"/>
      <c r="S176" s="10"/>
      <c r="T176" s="10"/>
      <c r="U176" s="10"/>
    </row>
    <row r="177" spans="1:21" s="39" customFormat="1" ht="14.1" customHeight="1" x14ac:dyDescent="0.25">
      <c r="A177" s="97"/>
      <c r="B177" s="363" t="str">
        <f>IF(Intro!$G$22="English",O177,P177)</f>
        <v>Quels ont été les principaux facteurs affectant la demande des marchandises depuis le 1er janvier 2023 (par exemple, les préférences des utilisateurs, la politique gouvernementale, les conditions économiques, le taux de change)?</v>
      </c>
      <c r="C177" s="364"/>
      <c r="D177" s="364"/>
      <c r="E177" s="364"/>
      <c r="F177" s="364"/>
      <c r="G177" s="364"/>
      <c r="H177" s="364"/>
      <c r="I177" s="364"/>
      <c r="J177" s="364"/>
      <c r="K177" s="364"/>
      <c r="L177" s="365"/>
      <c r="O177" s="10" t="str">
        <f>"What have been the principal factors affecting the demand for the goods since January 1, "&amp;Variables!B6&amp;" (e.g., user preferences, government policy, economic conditions, exchange rate)?"</f>
        <v>What have been the principal factors affecting the demand for the goods since January 1, 2023 (e.g., user preferences, government policy, economic conditions, exchange rate)?</v>
      </c>
      <c r="P177" s="10" t="str">
        <f>"Quels ont été les principaux facteurs affectant la demande des marchandises depuis le 1er janvier "&amp;Variables!B6&amp;" (par exemple, les préférences des utilisateurs, la politique gouvernementale, les conditions économiques, le taux de change)?"</f>
        <v>Quels ont été les principaux facteurs affectant la demande des marchandises depuis le 1er janvier 2023 (par exemple, les préférences des utilisateurs, la politique gouvernementale, les conditions économiques, le taux de change)?</v>
      </c>
      <c r="Q177" s="10"/>
      <c r="R177" s="10"/>
      <c r="S177" s="10"/>
      <c r="T177" s="10"/>
      <c r="U177" s="10"/>
    </row>
    <row r="178" spans="1:21" s="39" customFormat="1" x14ac:dyDescent="0.25">
      <c r="A178" s="97"/>
      <c r="B178" s="363"/>
      <c r="C178" s="364"/>
      <c r="D178" s="364"/>
      <c r="E178" s="364"/>
      <c r="F178" s="364"/>
      <c r="G178" s="364"/>
      <c r="H178" s="364"/>
      <c r="I178" s="364"/>
      <c r="J178" s="364"/>
      <c r="K178" s="364"/>
      <c r="L178" s="365"/>
      <c r="O178" s="10"/>
      <c r="P178" s="10"/>
      <c r="Q178" s="10"/>
      <c r="R178" s="10"/>
      <c r="S178" s="10"/>
      <c r="T178" s="10"/>
      <c r="U178" s="10"/>
    </row>
    <row r="179" spans="1:21" s="39" customFormat="1" x14ac:dyDescent="0.25">
      <c r="A179" s="97"/>
      <c r="B179" s="54"/>
      <c r="C179" s="96"/>
      <c r="D179" s="96"/>
      <c r="E179" s="96"/>
      <c r="F179" s="96"/>
      <c r="G179" s="96"/>
      <c r="H179" s="96"/>
      <c r="I179" s="96"/>
      <c r="J179" s="96"/>
      <c r="K179" s="96"/>
      <c r="L179" s="55"/>
      <c r="O179" s="10"/>
      <c r="P179" s="10"/>
      <c r="Q179" s="10"/>
      <c r="R179" s="10"/>
      <c r="S179" s="10"/>
      <c r="T179" s="10"/>
      <c r="U179" s="10"/>
    </row>
    <row r="180" spans="1:21" s="11" customFormat="1" x14ac:dyDescent="0.25">
      <c r="A180" s="8"/>
      <c r="B180" s="496"/>
      <c r="C180" s="497"/>
      <c r="D180" s="497"/>
      <c r="E180" s="497"/>
      <c r="F180" s="497"/>
      <c r="G180" s="497"/>
      <c r="H180" s="497"/>
      <c r="I180" s="497"/>
      <c r="J180" s="497"/>
      <c r="K180" s="497"/>
      <c r="L180" s="498"/>
      <c r="M180" s="39"/>
      <c r="Q180" s="10"/>
    </row>
    <row r="181" spans="1:21" s="11" customFormat="1" x14ac:dyDescent="0.25">
      <c r="A181" s="8"/>
      <c r="B181" s="496"/>
      <c r="C181" s="497"/>
      <c r="D181" s="497"/>
      <c r="E181" s="497"/>
      <c r="F181" s="497"/>
      <c r="G181" s="497"/>
      <c r="H181" s="497"/>
      <c r="I181" s="497"/>
      <c r="J181" s="497"/>
      <c r="K181" s="497"/>
      <c r="L181" s="498"/>
      <c r="M181" s="39"/>
      <c r="Q181" s="10"/>
    </row>
    <row r="182" spans="1:21" s="11" customFormat="1" x14ac:dyDescent="0.25">
      <c r="A182" s="8"/>
      <c r="B182" s="496"/>
      <c r="C182" s="497"/>
      <c r="D182" s="497"/>
      <c r="E182" s="497"/>
      <c r="F182" s="497"/>
      <c r="G182" s="497"/>
      <c r="H182" s="497"/>
      <c r="I182" s="497"/>
      <c r="J182" s="497"/>
      <c r="K182" s="497"/>
      <c r="L182" s="498"/>
      <c r="M182" s="39"/>
      <c r="Q182" s="10"/>
    </row>
    <row r="183" spans="1:21" s="11" customFormat="1" x14ac:dyDescent="0.25">
      <c r="A183" s="8"/>
      <c r="B183" s="496"/>
      <c r="C183" s="497"/>
      <c r="D183" s="497"/>
      <c r="E183" s="497"/>
      <c r="F183" s="497"/>
      <c r="G183" s="497"/>
      <c r="H183" s="497"/>
      <c r="I183" s="497"/>
      <c r="J183" s="497"/>
      <c r="K183" s="497"/>
      <c r="L183" s="498"/>
      <c r="M183" s="39"/>
      <c r="Q183" s="10"/>
    </row>
    <row r="184" spans="1:21" s="11" customFormat="1" x14ac:dyDescent="0.25">
      <c r="A184" s="8"/>
      <c r="B184" s="496"/>
      <c r="C184" s="497"/>
      <c r="D184" s="497"/>
      <c r="E184" s="497"/>
      <c r="F184" s="497"/>
      <c r="G184" s="497"/>
      <c r="H184" s="497"/>
      <c r="I184" s="497"/>
      <c r="J184" s="497"/>
      <c r="K184" s="497"/>
      <c r="L184" s="498"/>
      <c r="M184" s="39"/>
      <c r="Q184" s="10"/>
    </row>
    <row r="185" spans="1:21" s="11" customFormat="1" x14ac:dyDescent="0.25">
      <c r="A185" s="8"/>
      <c r="B185" s="496"/>
      <c r="C185" s="497"/>
      <c r="D185" s="497"/>
      <c r="E185" s="497"/>
      <c r="F185" s="497"/>
      <c r="G185" s="497"/>
      <c r="H185" s="497"/>
      <c r="I185" s="497"/>
      <c r="J185" s="497"/>
      <c r="K185" s="497"/>
      <c r="L185" s="498"/>
      <c r="M185" s="39"/>
      <c r="Q185" s="10"/>
    </row>
    <row r="186" spans="1:21" s="11" customFormat="1" x14ac:dyDescent="0.25">
      <c r="A186" s="8"/>
      <c r="B186" s="496"/>
      <c r="C186" s="497"/>
      <c r="D186" s="497"/>
      <c r="E186" s="497"/>
      <c r="F186" s="497"/>
      <c r="G186" s="497"/>
      <c r="H186" s="497"/>
      <c r="I186" s="497"/>
      <c r="J186" s="497"/>
      <c r="K186" s="497"/>
      <c r="L186" s="498"/>
      <c r="M186" s="39"/>
      <c r="Q186" s="10"/>
    </row>
    <row r="187" spans="1:21" s="11" customFormat="1" x14ac:dyDescent="0.25">
      <c r="A187" s="8"/>
      <c r="B187" s="496"/>
      <c r="C187" s="497"/>
      <c r="D187" s="497"/>
      <c r="E187" s="497"/>
      <c r="F187" s="497"/>
      <c r="G187" s="497"/>
      <c r="H187" s="497"/>
      <c r="I187" s="497"/>
      <c r="J187" s="497"/>
      <c r="K187" s="497"/>
      <c r="L187" s="498"/>
      <c r="M187" s="39"/>
      <c r="Q187" s="10"/>
    </row>
    <row r="188" spans="1:21" s="39" customFormat="1" x14ac:dyDescent="0.25">
      <c r="A188" s="97"/>
      <c r="B188" s="51"/>
      <c r="C188" s="52"/>
      <c r="D188" s="52"/>
      <c r="E188" s="52"/>
      <c r="F188" s="52"/>
      <c r="G188" s="52"/>
      <c r="H188" s="52"/>
      <c r="I188" s="52"/>
      <c r="J188" s="52"/>
      <c r="K188" s="52"/>
      <c r="L188" s="53"/>
      <c r="O188" s="10"/>
      <c r="P188" s="10"/>
      <c r="Q188" s="10"/>
      <c r="R188" s="10"/>
      <c r="S188" s="10"/>
      <c r="T188" s="10"/>
      <c r="U188" s="10"/>
    </row>
    <row r="189" spans="1:21" s="11" customFormat="1" x14ac:dyDescent="0.25">
      <c r="A189" s="7"/>
      <c r="B189" s="508" t="s">
        <v>26</v>
      </c>
      <c r="C189" s="509"/>
      <c r="D189" s="509"/>
      <c r="E189" s="509"/>
      <c r="F189" s="509"/>
      <c r="G189" s="509"/>
      <c r="H189" s="509"/>
      <c r="I189" s="509"/>
      <c r="J189" s="509"/>
      <c r="K189" s="509"/>
      <c r="L189" s="510"/>
      <c r="M189" s="74"/>
    </row>
    <row r="190" spans="1:21" s="39" customFormat="1" x14ac:dyDescent="0.25">
      <c r="A190" s="97"/>
      <c r="B190" s="54"/>
      <c r="C190" s="96"/>
      <c r="D190" s="96"/>
      <c r="E190" s="96"/>
      <c r="F190" s="96"/>
      <c r="G190" s="96"/>
      <c r="H190" s="96"/>
      <c r="I190" s="96"/>
      <c r="J190" s="96"/>
      <c r="K190" s="96"/>
      <c r="L190" s="55"/>
      <c r="O190" s="10"/>
      <c r="P190" s="10"/>
      <c r="Q190" s="10"/>
      <c r="R190" s="10"/>
      <c r="S190" s="10"/>
      <c r="T190" s="10"/>
      <c r="U190" s="10"/>
    </row>
    <row r="191" spans="1:21" s="39" customFormat="1" x14ac:dyDescent="0.25">
      <c r="A191" s="97"/>
      <c r="B191" s="483" t="str">
        <f>IF(Intro!$G$22="English",O191,P191)</f>
        <v>Décrivez tout changement technologique qui a eu une incidence sur le marché canadien des marchandises depuis le 1er janvier 2023.</v>
      </c>
      <c r="C191" s="484"/>
      <c r="D191" s="484"/>
      <c r="E191" s="484"/>
      <c r="F191" s="484"/>
      <c r="G191" s="484"/>
      <c r="H191" s="484"/>
      <c r="I191" s="484"/>
      <c r="J191" s="484"/>
      <c r="K191" s="484"/>
      <c r="L191" s="485"/>
      <c r="O191" s="10" t="str">
        <f>"Describe any changes in technology that have impacted the Canadian market for the goods since January 1, "&amp;Variables!B6&amp;"."</f>
        <v>Describe any changes in technology that have impacted the Canadian market for the goods since January 1, 2023.</v>
      </c>
      <c r="P191" s="10" t="str">
        <f>"Décrivez tout changement technologique qui a eu une incidence sur le marché canadien des marchandises depuis le 1er janvier "&amp;Variables!B6&amp;"."</f>
        <v>Décrivez tout changement technologique qui a eu une incidence sur le marché canadien des marchandises depuis le 1er janvier 2023.</v>
      </c>
      <c r="Q191" s="10"/>
      <c r="R191" s="10"/>
      <c r="S191" s="10"/>
      <c r="T191" s="10"/>
      <c r="U191" s="10"/>
    </row>
    <row r="192" spans="1:21" s="39" customFormat="1" x14ac:dyDescent="0.25">
      <c r="A192" s="97"/>
      <c r="B192" s="54"/>
      <c r="C192" s="96"/>
      <c r="D192" s="96"/>
      <c r="E192" s="96"/>
      <c r="F192" s="96"/>
      <c r="G192" s="96"/>
      <c r="H192" s="96"/>
      <c r="I192" s="96"/>
      <c r="J192" s="96"/>
      <c r="K192" s="96"/>
      <c r="L192" s="55"/>
      <c r="O192" s="10"/>
      <c r="P192" s="10"/>
      <c r="Q192" s="10"/>
      <c r="R192" s="10"/>
      <c r="S192" s="10"/>
      <c r="T192" s="10"/>
      <c r="U192" s="10"/>
    </row>
    <row r="193" spans="1:21" s="11" customFormat="1" x14ac:dyDescent="0.25">
      <c r="A193" s="8"/>
      <c r="B193" s="496"/>
      <c r="C193" s="497"/>
      <c r="D193" s="497"/>
      <c r="E193" s="497"/>
      <c r="F193" s="497"/>
      <c r="G193" s="497"/>
      <c r="H193" s="497"/>
      <c r="I193" s="497"/>
      <c r="J193" s="497"/>
      <c r="K193" s="497"/>
      <c r="L193" s="498"/>
      <c r="M193" s="39"/>
      <c r="Q193" s="10"/>
    </row>
    <row r="194" spans="1:21" s="11" customFormat="1" x14ac:dyDescent="0.25">
      <c r="A194" s="8"/>
      <c r="B194" s="496"/>
      <c r="C194" s="497"/>
      <c r="D194" s="497"/>
      <c r="E194" s="497"/>
      <c r="F194" s="497"/>
      <c r="G194" s="497"/>
      <c r="H194" s="497"/>
      <c r="I194" s="497"/>
      <c r="J194" s="497"/>
      <c r="K194" s="497"/>
      <c r="L194" s="498"/>
      <c r="M194" s="39"/>
      <c r="Q194" s="10"/>
    </row>
    <row r="195" spans="1:21" s="11" customFormat="1" x14ac:dyDescent="0.25">
      <c r="A195" s="8"/>
      <c r="B195" s="496"/>
      <c r="C195" s="497"/>
      <c r="D195" s="497"/>
      <c r="E195" s="497"/>
      <c r="F195" s="497"/>
      <c r="G195" s="497"/>
      <c r="H195" s="497"/>
      <c r="I195" s="497"/>
      <c r="J195" s="497"/>
      <c r="K195" s="497"/>
      <c r="L195" s="498"/>
      <c r="M195" s="39"/>
      <c r="Q195" s="10"/>
    </row>
    <row r="196" spans="1:21" s="11" customFormat="1" x14ac:dyDescent="0.25">
      <c r="A196" s="8"/>
      <c r="B196" s="496"/>
      <c r="C196" s="497"/>
      <c r="D196" s="497"/>
      <c r="E196" s="497"/>
      <c r="F196" s="497"/>
      <c r="G196" s="497"/>
      <c r="H196" s="497"/>
      <c r="I196" s="497"/>
      <c r="J196" s="497"/>
      <c r="K196" s="497"/>
      <c r="L196" s="498"/>
      <c r="M196" s="39"/>
      <c r="Q196" s="10"/>
    </row>
    <row r="197" spans="1:21" s="11" customFormat="1" x14ac:dyDescent="0.25">
      <c r="A197" s="8"/>
      <c r="B197" s="496"/>
      <c r="C197" s="497"/>
      <c r="D197" s="497"/>
      <c r="E197" s="497"/>
      <c r="F197" s="497"/>
      <c r="G197" s="497"/>
      <c r="H197" s="497"/>
      <c r="I197" s="497"/>
      <c r="J197" s="497"/>
      <c r="K197" s="497"/>
      <c r="L197" s="498"/>
      <c r="M197" s="39"/>
      <c r="Q197" s="10"/>
    </row>
    <row r="198" spans="1:21" s="11" customFormat="1" x14ac:dyDescent="0.25">
      <c r="A198" s="8"/>
      <c r="B198" s="496"/>
      <c r="C198" s="497"/>
      <c r="D198" s="497"/>
      <c r="E198" s="497"/>
      <c r="F198" s="497"/>
      <c r="G198" s="497"/>
      <c r="H198" s="497"/>
      <c r="I198" s="497"/>
      <c r="J198" s="497"/>
      <c r="K198" s="497"/>
      <c r="L198" s="498"/>
      <c r="M198" s="39"/>
      <c r="Q198" s="10"/>
    </row>
    <row r="199" spans="1:21" s="11" customFormat="1" x14ac:dyDescent="0.25">
      <c r="A199" s="8"/>
      <c r="B199" s="496"/>
      <c r="C199" s="497"/>
      <c r="D199" s="497"/>
      <c r="E199" s="497"/>
      <c r="F199" s="497"/>
      <c r="G199" s="497"/>
      <c r="H199" s="497"/>
      <c r="I199" s="497"/>
      <c r="J199" s="497"/>
      <c r="K199" s="497"/>
      <c r="L199" s="498"/>
      <c r="M199" s="39"/>
      <c r="Q199" s="10"/>
    </row>
    <row r="200" spans="1:21" s="11" customFormat="1" x14ac:dyDescent="0.25">
      <c r="A200" s="8"/>
      <c r="B200" s="496"/>
      <c r="C200" s="497"/>
      <c r="D200" s="497"/>
      <c r="E200" s="497"/>
      <c r="F200" s="497"/>
      <c r="G200" s="497"/>
      <c r="H200" s="497"/>
      <c r="I200" s="497"/>
      <c r="J200" s="497"/>
      <c r="K200" s="497"/>
      <c r="L200" s="498"/>
      <c r="M200" s="39"/>
      <c r="Q200" s="10"/>
    </row>
    <row r="201" spans="1:21" s="39" customFormat="1" x14ac:dyDescent="0.25">
      <c r="A201" s="97"/>
      <c r="B201" s="51"/>
      <c r="C201" s="52"/>
      <c r="D201" s="52"/>
      <c r="E201" s="52"/>
      <c r="F201" s="52"/>
      <c r="G201" s="52"/>
      <c r="H201" s="52"/>
      <c r="I201" s="52"/>
      <c r="J201" s="52"/>
      <c r="K201" s="52"/>
      <c r="L201" s="53"/>
      <c r="O201" s="10"/>
      <c r="P201" s="10"/>
      <c r="Q201" s="10"/>
      <c r="R201" s="10"/>
      <c r="S201" s="10"/>
      <c r="T201" s="10"/>
      <c r="U201" s="10"/>
    </row>
    <row r="202" spans="1:21" s="11" customFormat="1" x14ac:dyDescent="0.25">
      <c r="A202" s="7"/>
      <c r="B202" s="508" t="s">
        <v>44</v>
      </c>
      <c r="C202" s="509"/>
      <c r="D202" s="509"/>
      <c r="E202" s="509"/>
      <c r="F202" s="509"/>
      <c r="G202" s="509"/>
      <c r="H202" s="509"/>
      <c r="I202" s="509"/>
      <c r="J202" s="509"/>
      <c r="K202" s="509"/>
      <c r="L202" s="510"/>
      <c r="M202" s="74"/>
    </row>
    <row r="203" spans="1:21" s="39" customFormat="1" x14ac:dyDescent="0.25">
      <c r="A203" s="97"/>
      <c r="B203" s="54"/>
      <c r="C203" s="96"/>
      <c r="D203" s="96"/>
      <c r="E203" s="96"/>
      <c r="F203" s="96"/>
      <c r="G203" s="96"/>
      <c r="H203" s="96"/>
      <c r="I203" s="96"/>
      <c r="J203" s="96"/>
      <c r="K203" s="96"/>
      <c r="L203" s="55"/>
      <c r="O203" s="10"/>
      <c r="P203" s="10"/>
      <c r="Q203" s="10"/>
      <c r="R203" s="10"/>
      <c r="S203" s="10"/>
      <c r="T203" s="10"/>
      <c r="U203" s="10"/>
    </row>
    <row r="204" spans="1:21" s="39" customFormat="1" ht="14.1" customHeight="1" x14ac:dyDescent="0.25">
      <c r="A204" s="97"/>
      <c r="B204" s="363" t="str">
        <f>IF(Intro!$G$22="English",O204,P204)</f>
        <v>Expliquez les circonstances dans lesquelles les acheteurs canadiens sont prêts à payer un prix plus élevé pour les marchandises produites au Canada. Quel serait le montant de ce supplément?</v>
      </c>
      <c r="C204" s="364"/>
      <c r="D204" s="364"/>
      <c r="E204" s="364"/>
      <c r="F204" s="364"/>
      <c r="G204" s="364"/>
      <c r="H204" s="364"/>
      <c r="I204" s="364"/>
      <c r="J204" s="364"/>
      <c r="K204" s="364"/>
      <c r="L204" s="365"/>
      <c r="O204" s="10" t="s">
        <v>157</v>
      </c>
      <c r="P204" s="10" t="s">
        <v>212</v>
      </c>
      <c r="Q204" s="10"/>
      <c r="R204" s="10"/>
      <c r="S204" s="10"/>
      <c r="T204" s="10"/>
      <c r="U204" s="10"/>
    </row>
    <row r="205" spans="1:21" s="39" customFormat="1" x14ac:dyDescent="0.25">
      <c r="A205" s="97"/>
      <c r="B205" s="363"/>
      <c r="C205" s="364"/>
      <c r="D205" s="364"/>
      <c r="E205" s="364"/>
      <c r="F205" s="364"/>
      <c r="G205" s="364"/>
      <c r="H205" s="364"/>
      <c r="I205" s="364"/>
      <c r="J205" s="364"/>
      <c r="K205" s="364"/>
      <c r="L205" s="365"/>
      <c r="O205" s="10"/>
      <c r="P205" s="10"/>
      <c r="Q205" s="10"/>
      <c r="R205" s="10"/>
      <c r="S205" s="10"/>
      <c r="T205" s="10"/>
      <c r="U205" s="10"/>
    </row>
    <row r="206" spans="1:21" s="39" customFormat="1" x14ac:dyDescent="0.25">
      <c r="A206" s="97"/>
      <c r="B206" s="54"/>
      <c r="C206" s="96"/>
      <c r="D206" s="96"/>
      <c r="E206" s="96"/>
      <c r="F206" s="96"/>
      <c r="G206" s="96"/>
      <c r="H206" s="96"/>
      <c r="I206" s="96"/>
      <c r="J206" s="96"/>
      <c r="K206" s="96"/>
      <c r="L206" s="55"/>
      <c r="O206" s="10"/>
      <c r="P206" s="10"/>
      <c r="Q206" s="10"/>
      <c r="R206" s="10"/>
      <c r="S206" s="10"/>
      <c r="T206" s="10"/>
      <c r="U206" s="10"/>
    </row>
    <row r="207" spans="1:21" x14ac:dyDescent="0.25">
      <c r="A207" s="7"/>
      <c r="B207" s="403" t="str">
        <f>IF(Intro!$G$22="English",O207,P207)</f>
        <v xml:space="preserve"> Majoration du prix</v>
      </c>
      <c r="C207" s="404"/>
      <c r="D207" s="127" t="s">
        <v>121</v>
      </c>
      <c r="E207" s="157"/>
      <c r="F207" s="96"/>
      <c r="G207" s="96"/>
      <c r="H207" s="96"/>
      <c r="I207" s="96"/>
      <c r="J207" s="96"/>
      <c r="K207" s="96"/>
      <c r="L207" s="55"/>
      <c r="M207" s="10"/>
      <c r="O207" s="10" t="s">
        <v>122</v>
      </c>
      <c r="P207" s="10" t="s">
        <v>123</v>
      </c>
    </row>
    <row r="208" spans="1:21" s="39" customFormat="1" x14ac:dyDescent="0.25">
      <c r="A208" s="97"/>
      <c r="B208" s="54"/>
      <c r="C208" s="96"/>
      <c r="D208" s="96"/>
      <c r="E208" s="96"/>
      <c r="F208" s="96"/>
      <c r="G208" s="96"/>
      <c r="H208" s="96"/>
      <c r="I208" s="96"/>
      <c r="J208" s="96"/>
      <c r="K208" s="96"/>
      <c r="L208" s="55"/>
      <c r="O208" s="10"/>
      <c r="P208" s="10"/>
      <c r="Q208" s="10"/>
      <c r="R208" s="10"/>
      <c r="S208" s="10"/>
      <c r="T208" s="10"/>
      <c r="U208" s="10"/>
    </row>
    <row r="209" spans="1:21" s="11" customFormat="1" x14ac:dyDescent="0.25">
      <c r="A209" s="8"/>
      <c r="B209" s="496"/>
      <c r="C209" s="497"/>
      <c r="D209" s="497"/>
      <c r="E209" s="497"/>
      <c r="F209" s="497"/>
      <c r="G209" s="497"/>
      <c r="H209" s="497"/>
      <c r="I209" s="497"/>
      <c r="J209" s="497"/>
      <c r="K209" s="497"/>
      <c r="L209" s="498"/>
      <c r="M209" s="39"/>
      <c r="Q209" s="10"/>
    </row>
    <row r="210" spans="1:21" s="11" customFormat="1" x14ac:dyDescent="0.25">
      <c r="A210" s="7"/>
      <c r="B210" s="496"/>
      <c r="C210" s="497"/>
      <c r="D210" s="497"/>
      <c r="E210" s="497"/>
      <c r="F210" s="497"/>
      <c r="G210" s="497"/>
      <c r="H210" s="497"/>
      <c r="I210" s="497"/>
      <c r="J210" s="497"/>
      <c r="K210" s="497"/>
      <c r="L210" s="498"/>
      <c r="M210" s="39"/>
      <c r="Q210" s="10"/>
    </row>
    <row r="211" spans="1:21" s="11" customFormat="1" x14ac:dyDescent="0.25">
      <c r="A211" s="8"/>
      <c r="B211" s="496"/>
      <c r="C211" s="497"/>
      <c r="D211" s="497"/>
      <c r="E211" s="497"/>
      <c r="F211" s="497"/>
      <c r="G211" s="497"/>
      <c r="H211" s="497"/>
      <c r="I211" s="497"/>
      <c r="J211" s="497"/>
      <c r="K211" s="497"/>
      <c r="L211" s="498"/>
      <c r="M211" s="39"/>
      <c r="Q211" s="10"/>
    </row>
    <row r="212" spans="1:21" s="11" customFormat="1" x14ac:dyDescent="0.25">
      <c r="A212" s="8"/>
      <c r="B212" s="496"/>
      <c r="C212" s="497"/>
      <c r="D212" s="497"/>
      <c r="E212" s="497"/>
      <c r="F212" s="497"/>
      <c r="G212" s="497"/>
      <c r="H212" s="497"/>
      <c r="I212" s="497"/>
      <c r="J212" s="497"/>
      <c r="K212" s="497"/>
      <c r="L212" s="498"/>
      <c r="M212" s="39"/>
      <c r="Q212" s="10"/>
    </row>
    <row r="213" spans="1:21" s="11" customFormat="1" x14ac:dyDescent="0.25">
      <c r="A213" s="8"/>
      <c r="B213" s="496"/>
      <c r="C213" s="497"/>
      <c r="D213" s="497"/>
      <c r="E213" s="497"/>
      <c r="F213" s="497"/>
      <c r="G213" s="497"/>
      <c r="H213" s="497"/>
      <c r="I213" s="497"/>
      <c r="J213" s="497"/>
      <c r="K213" s="497"/>
      <c r="L213" s="498"/>
      <c r="M213" s="39"/>
      <c r="Q213" s="10"/>
    </row>
    <row r="214" spans="1:21" s="11" customFormat="1" x14ac:dyDescent="0.25">
      <c r="A214" s="8"/>
      <c r="B214" s="496"/>
      <c r="C214" s="497"/>
      <c r="D214" s="497"/>
      <c r="E214" s="497"/>
      <c r="F214" s="497"/>
      <c r="G214" s="497"/>
      <c r="H214" s="497"/>
      <c r="I214" s="497"/>
      <c r="J214" s="497"/>
      <c r="K214" s="497"/>
      <c r="L214" s="498"/>
      <c r="M214" s="39"/>
      <c r="Q214" s="10"/>
    </row>
    <row r="215" spans="1:21" s="11" customFormat="1" x14ac:dyDescent="0.25">
      <c r="A215" s="8"/>
      <c r="B215" s="496"/>
      <c r="C215" s="497"/>
      <c r="D215" s="497"/>
      <c r="E215" s="497"/>
      <c r="F215" s="497"/>
      <c r="G215" s="497"/>
      <c r="H215" s="497"/>
      <c r="I215" s="497"/>
      <c r="J215" s="497"/>
      <c r="K215" s="497"/>
      <c r="L215" s="498"/>
      <c r="M215" s="39"/>
      <c r="Q215" s="10"/>
    </row>
    <row r="216" spans="1:21" s="11" customFormat="1" x14ac:dyDescent="0.25">
      <c r="A216" s="8"/>
      <c r="B216" s="496"/>
      <c r="C216" s="497"/>
      <c r="D216" s="497"/>
      <c r="E216" s="497"/>
      <c r="F216" s="497"/>
      <c r="G216" s="497"/>
      <c r="H216" s="497"/>
      <c r="I216" s="497"/>
      <c r="J216" s="497"/>
      <c r="K216" s="497"/>
      <c r="L216" s="498"/>
      <c r="M216" s="39"/>
      <c r="Q216" s="10"/>
    </row>
    <row r="217" spans="1:21" s="39" customFormat="1" x14ac:dyDescent="0.25">
      <c r="A217" s="97"/>
      <c r="B217" s="51"/>
      <c r="C217" s="52"/>
      <c r="D217" s="52"/>
      <c r="E217" s="52"/>
      <c r="F217" s="52"/>
      <c r="G217" s="52"/>
      <c r="H217" s="52"/>
      <c r="I217" s="52"/>
      <c r="J217" s="52"/>
      <c r="K217" s="52"/>
      <c r="L217" s="53"/>
      <c r="O217" s="10"/>
      <c r="P217" s="10"/>
      <c r="Q217" s="10"/>
      <c r="R217" s="10"/>
      <c r="S217" s="10"/>
      <c r="T217" s="10"/>
      <c r="U217" s="10"/>
    </row>
    <row r="218" spans="1:21" s="11" customFormat="1" x14ac:dyDescent="0.25">
      <c r="A218" s="7"/>
      <c r="B218" s="508" t="s">
        <v>56</v>
      </c>
      <c r="C218" s="509"/>
      <c r="D218" s="509"/>
      <c r="E218" s="509"/>
      <c r="F218" s="509"/>
      <c r="G218" s="509"/>
      <c r="H218" s="509"/>
      <c r="I218" s="509"/>
      <c r="J218" s="509"/>
      <c r="K218" s="509"/>
      <c r="L218" s="510"/>
      <c r="M218" s="74"/>
    </row>
    <row r="219" spans="1:21" s="39" customFormat="1" x14ac:dyDescent="0.25">
      <c r="A219" s="97"/>
      <c r="B219" s="54"/>
      <c r="C219" s="96"/>
      <c r="D219" s="96"/>
      <c r="E219" s="96"/>
      <c r="F219" s="96"/>
      <c r="G219" s="96"/>
      <c r="H219" s="96"/>
      <c r="I219" s="96"/>
      <c r="J219" s="96"/>
      <c r="K219" s="96"/>
      <c r="L219" s="55"/>
      <c r="O219" s="10"/>
      <c r="P219" s="10"/>
      <c r="Q219" s="10"/>
      <c r="R219" s="10"/>
      <c r="S219" s="10"/>
      <c r="T219" s="10"/>
      <c r="U219" s="10"/>
    </row>
    <row r="220" spans="1:21" s="39" customFormat="1" x14ac:dyDescent="0.25">
      <c r="A220" s="97"/>
      <c r="B220" s="483" t="str">
        <f>IF(Intro!$G$22="English",O220,P220)</f>
        <v>Dans quelle mesure les marchandises produites au Canada sont-elles interchangeables avec les marchandises importées de la Chine?</v>
      </c>
      <c r="C220" s="484"/>
      <c r="D220" s="484"/>
      <c r="E220" s="484"/>
      <c r="F220" s="484"/>
      <c r="G220" s="484"/>
      <c r="H220" s="484"/>
      <c r="I220" s="484"/>
      <c r="J220" s="484"/>
      <c r="K220" s="484"/>
      <c r="L220" s="485"/>
      <c r="O220" s="10" t="str">
        <f>"To what extent are the goods produced in Canada interchangeable with the imported goods from "&amp;Variables!B5&amp;"?"</f>
        <v>To what extent are the goods produced in Canada interchangeable with the imported goods from China?</v>
      </c>
      <c r="P220" s="10" t="str">
        <f>"Dans quelle mesure les marchandises produites au Canada sont-elles interchangeables avec les marchandises importées "&amp;Variables!C5&amp;"?"</f>
        <v>Dans quelle mesure les marchandises produites au Canada sont-elles interchangeables avec les marchandises importées de la Chine?</v>
      </c>
      <c r="Q220" s="10"/>
      <c r="R220" s="10"/>
      <c r="S220" s="10"/>
      <c r="T220" s="10"/>
      <c r="U220" s="10"/>
    </row>
    <row r="221" spans="1:21" s="39" customFormat="1" x14ac:dyDescent="0.25">
      <c r="A221" s="97"/>
      <c r="B221" s="54"/>
      <c r="C221" s="96"/>
      <c r="D221" s="96"/>
      <c r="E221" s="96"/>
      <c r="F221" s="96"/>
      <c r="G221" s="96"/>
      <c r="H221" s="96"/>
      <c r="I221" s="96"/>
      <c r="J221" s="96"/>
      <c r="K221" s="96"/>
      <c r="L221" s="55"/>
      <c r="O221" s="10"/>
      <c r="P221" s="10"/>
      <c r="Q221" s="10"/>
      <c r="R221" s="10"/>
      <c r="S221" s="10"/>
      <c r="T221" s="10"/>
      <c r="U221" s="10"/>
    </row>
    <row r="222" spans="1:21" s="11" customFormat="1" x14ac:dyDescent="0.25">
      <c r="A222" s="8"/>
      <c r="B222" s="496"/>
      <c r="C222" s="497"/>
      <c r="D222" s="497"/>
      <c r="E222" s="497"/>
      <c r="F222" s="497"/>
      <c r="G222" s="497"/>
      <c r="H222" s="497"/>
      <c r="I222" s="497"/>
      <c r="J222" s="497"/>
      <c r="K222" s="497"/>
      <c r="L222" s="498"/>
      <c r="M222" s="39"/>
      <c r="Q222" s="10"/>
    </row>
    <row r="223" spans="1:21" s="11" customFormat="1" x14ac:dyDescent="0.25">
      <c r="A223" s="8"/>
      <c r="B223" s="496"/>
      <c r="C223" s="497"/>
      <c r="D223" s="497"/>
      <c r="E223" s="497"/>
      <c r="F223" s="497"/>
      <c r="G223" s="497"/>
      <c r="H223" s="497"/>
      <c r="I223" s="497"/>
      <c r="J223" s="497"/>
      <c r="K223" s="497"/>
      <c r="L223" s="498"/>
      <c r="M223" s="39"/>
      <c r="Q223" s="10"/>
    </row>
    <row r="224" spans="1:21" s="11" customFormat="1" x14ac:dyDescent="0.25">
      <c r="A224" s="8"/>
      <c r="B224" s="496"/>
      <c r="C224" s="497"/>
      <c r="D224" s="497"/>
      <c r="E224" s="497"/>
      <c r="F224" s="497"/>
      <c r="G224" s="497"/>
      <c r="H224" s="497"/>
      <c r="I224" s="497"/>
      <c r="J224" s="497"/>
      <c r="K224" s="497"/>
      <c r="L224" s="498"/>
      <c r="M224" s="39"/>
      <c r="Q224" s="10"/>
    </row>
    <row r="225" spans="1:21" s="11" customFormat="1" x14ac:dyDescent="0.25">
      <c r="A225" s="8"/>
      <c r="B225" s="496"/>
      <c r="C225" s="497"/>
      <c r="D225" s="497"/>
      <c r="E225" s="497"/>
      <c r="F225" s="497"/>
      <c r="G225" s="497"/>
      <c r="H225" s="497"/>
      <c r="I225" s="497"/>
      <c r="J225" s="497"/>
      <c r="K225" s="497"/>
      <c r="L225" s="498"/>
      <c r="M225" s="39"/>
      <c r="Q225" s="10"/>
    </row>
    <row r="226" spans="1:21" s="11" customFormat="1" x14ac:dyDescent="0.25">
      <c r="A226" s="8"/>
      <c r="B226" s="496"/>
      <c r="C226" s="497"/>
      <c r="D226" s="497"/>
      <c r="E226" s="497"/>
      <c r="F226" s="497"/>
      <c r="G226" s="497"/>
      <c r="H226" s="497"/>
      <c r="I226" s="497"/>
      <c r="J226" s="497"/>
      <c r="K226" s="497"/>
      <c r="L226" s="498"/>
      <c r="M226" s="39"/>
      <c r="Q226" s="10"/>
    </row>
    <row r="227" spans="1:21" s="11" customFormat="1" x14ac:dyDescent="0.25">
      <c r="A227" s="8"/>
      <c r="B227" s="496"/>
      <c r="C227" s="497"/>
      <c r="D227" s="497"/>
      <c r="E227" s="497"/>
      <c r="F227" s="497"/>
      <c r="G227" s="497"/>
      <c r="H227" s="497"/>
      <c r="I227" s="497"/>
      <c r="J227" s="497"/>
      <c r="K227" s="497"/>
      <c r="L227" s="498"/>
      <c r="M227" s="39"/>
      <c r="Q227" s="10"/>
    </row>
    <row r="228" spans="1:21" s="11" customFormat="1" x14ac:dyDescent="0.25">
      <c r="A228" s="8"/>
      <c r="B228" s="496"/>
      <c r="C228" s="497"/>
      <c r="D228" s="497"/>
      <c r="E228" s="497"/>
      <c r="F228" s="497"/>
      <c r="G228" s="497"/>
      <c r="H228" s="497"/>
      <c r="I228" s="497"/>
      <c r="J228" s="497"/>
      <c r="K228" s="497"/>
      <c r="L228" s="498"/>
      <c r="M228" s="39"/>
      <c r="Q228" s="10"/>
    </row>
    <row r="229" spans="1:21" s="11" customFormat="1" x14ac:dyDescent="0.25">
      <c r="A229" s="8"/>
      <c r="B229" s="496"/>
      <c r="C229" s="497"/>
      <c r="D229" s="497"/>
      <c r="E229" s="497"/>
      <c r="F229" s="497"/>
      <c r="G229" s="497"/>
      <c r="H229" s="497"/>
      <c r="I229" s="497"/>
      <c r="J229" s="497"/>
      <c r="K229" s="497"/>
      <c r="L229" s="498"/>
      <c r="M229" s="39"/>
      <c r="Q229" s="10"/>
    </row>
    <row r="230" spans="1:21" s="39" customFormat="1" x14ac:dyDescent="0.25">
      <c r="A230" s="97"/>
      <c r="B230" s="51"/>
      <c r="C230" s="52"/>
      <c r="D230" s="52"/>
      <c r="E230" s="52"/>
      <c r="F230" s="52"/>
      <c r="G230" s="52"/>
      <c r="H230" s="52"/>
      <c r="I230" s="52"/>
      <c r="J230" s="52"/>
      <c r="K230" s="52"/>
      <c r="L230" s="53"/>
      <c r="O230" s="10"/>
      <c r="P230" s="10"/>
      <c r="Q230" s="10"/>
      <c r="R230" s="10"/>
      <c r="S230" s="10"/>
      <c r="T230" s="10"/>
      <c r="U230" s="10"/>
    </row>
    <row r="231" spans="1:21" s="11" customFormat="1" x14ac:dyDescent="0.25">
      <c r="A231" s="7"/>
      <c r="B231" s="508" t="s">
        <v>57</v>
      </c>
      <c r="C231" s="509"/>
      <c r="D231" s="509"/>
      <c r="E231" s="509"/>
      <c r="F231" s="509"/>
      <c r="G231" s="509"/>
      <c r="H231" s="509"/>
      <c r="I231" s="509"/>
      <c r="J231" s="509"/>
      <c r="K231" s="509"/>
      <c r="L231" s="510"/>
      <c r="M231" s="74"/>
    </row>
    <row r="232" spans="1:21" s="39" customFormat="1" x14ac:dyDescent="0.25">
      <c r="A232" s="97"/>
      <c r="B232" s="54"/>
      <c r="C232" s="96"/>
      <c r="D232" s="96"/>
      <c r="E232" s="96"/>
      <c r="F232" s="96"/>
      <c r="G232" s="96"/>
      <c r="H232" s="96"/>
      <c r="I232" s="96"/>
      <c r="J232" s="96"/>
      <c r="K232" s="96"/>
      <c r="L232" s="55"/>
      <c r="O232" s="10"/>
      <c r="P232" s="10"/>
      <c r="Q232" s="10"/>
      <c r="R232" s="10"/>
      <c r="S232" s="10"/>
      <c r="T232" s="10"/>
      <c r="U232" s="10"/>
    </row>
    <row r="233" spans="1:21" s="39" customFormat="1" x14ac:dyDescent="0.25">
      <c r="A233" s="97"/>
      <c r="B233" s="483" t="str">
        <f>IF(Intro!$G$22="English",O233,P233)</f>
        <v>Dans quelle mesure les marchandises produites au Canada sont-elles comparables en prix aux marchandises importées de la Chine?</v>
      </c>
      <c r="C233" s="484"/>
      <c r="D233" s="484"/>
      <c r="E233" s="484"/>
      <c r="F233" s="484"/>
      <c r="G233" s="484"/>
      <c r="H233" s="484"/>
      <c r="I233" s="484"/>
      <c r="J233" s="484"/>
      <c r="K233" s="484"/>
      <c r="L233" s="485"/>
      <c r="O233" s="10" t="str">
        <f>"To what extent are the goods produced in Canada comparable in price with the imported goods from "&amp;Variables!B5&amp;"?"</f>
        <v>To what extent are the goods produced in Canada comparable in price with the imported goods from China?</v>
      </c>
      <c r="P233" s="10" t="str">
        <f>"Dans quelle mesure les marchandises produites au Canada sont-elles comparables en prix aux marchandises importées "&amp;Variables!C5&amp;"?"</f>
        <v>Dans quelle mesure les marchandises produites au Canada sont-elles comparables en prix aux marchandises importées de la Chine?</v>
      </c>
      <c r="Q233" s="10"/>
      <c r="R233" s="10"/>
      <c r="S233" s="10"/>
      <c r="T233" s="10"/>
      <c r="U233" s="10"/>
    </row>
    <row r="234" spans="1:21" s="39" customFormat="1" x14ac:dyDescent="0.25">
      <c r="A234" s="97"/>
      <c r="B234" s="54"/>
      <c r="C234" s="96"/>
      <c r="D234" s="96"/>
      <c r="E234" s="96"/>
      <c r="F234" s="96"/>
      <c r="G234" s="96"/>
      <c r="H234" s="96"/>
      <c r="I234" s="96"/>
      <c r="J234" s="96"/>
      <c r="K234" s="96"/>
      <c r="L234" s="55"/>
      <c r="O234" s="10"/>
      <c r="P234" s="10"/>
      <c r="Q234" s="10"/>
      <c r="R234" s="10"/>
      <c r="S234" s="10"/>
      <c r="T234" s="10"/>
      <c r="U234" s="10"/>
    </row>
    <row r="235" spans="1:21" s="11" customFormat="1" x14ac:dyDescent="0.25">
      <c r="A235" s="8"/>
      <c r="B235" s="496"/>
      <c r="C235" s="497"/>
      <c r="D235" s="497"/>
      <c r="E235" s="497"/>
      <c r="F235" s="497"/>
      <c r="G235" s="497"/>
      <c r="H235" s="497"/>
      <c r="I235" s="497"/>
      <c r="J235" s="497"/>
      <c r="K235" s="497"/>
      <c r="L235" s="498"/>
      <c r="M235" s="39"/>
      <c r="Q235" s="10"/>
    </row>
    <row r="236" spans="1:21" s="11" customFormat="1" x14ac:dyDescent="0.25">
      <c r="A236" s="8"/>
      <c r="B236" s="496"/>
      <c r="C236" s="497"/>
      <c r="D236" s="497"/>
      <c r="E236" s="497"/>
      <c r="F236" s="497"/>
      <c r="G236" s="497"/>
      <c r="H236" s="497"/>
      <c r="I236" s="497"/>
      <c r="J236" s="497"/>
      <c r="K236" s="497"/>
      <c r="L236" s="498"/>
      <c r="M236" s="39"/>
      <c r="Q236" s="10"/>
    </row>
    <row r="237" spans="1:21" s="11" customFormat="1" x14ac:dyDescent="0.25">
      <c r="A237" s="8"/>
      <c r="B237" s="496"/>
      <c r="C237" s="497"/>
      <c r="D237" s="497"/>
      <c r="E237" s="497"/>
      <c r="F237" s="497"/>
      <c r="G237" s="497"/>
      <c r="H237" s="497"/>
      <c r="I237" s="497"/>
      <c r="J237" s="497"/>
      <c r="K237" s="497"/>
      <c r="L237" s="498"/>
      <c r="M237" s="39"/>
      <c r="Q237" s="10"/>
    </row>
    <row r="238" spans="1:21" s="11" customFormat="1" x14ac:dyDescent="0.25">
      <c r="A238" s="8"/>
      <c r="B238" s="496"/>
      <c r="C238" s="497"/>
      <c r="D238" s="497"/>
      <c r="E238" s="497"/>
      <c r="F238" s="497"/>
      <c r="G238" s="497"/>
      <c r="H238" s="497"/>
      <c r="I238" s="497"/>
      <c r="J238" s="497"/>
      <c r="K238" s="497"/>
      <c r="L238" s="498"/>
      <c r="M238" s="39"/>
      <c r="Q238" s="10"/>
    </row>
    <row r="239" spans="1:21" s="11" customFormat="1" x14ac:dyDescent="0.25">
      <c r="A239" s="8"/>
      <c r="B239" s="496"/>
      <c r="C239" s="497"/>
      <c r="D239" s="497"/>
      <c r="E239" s="497"/>
      <c r="F239" s="497"/>
      <c r="G239" s="497"/>
      <c r="H239" s="497"/>
      <c r="I239" s="497"/>
      <c r="J239" s="497"/>
      <c r="K239" s="497"/>
      <c r="L239" s="498"/>
      <c r="M239" s="39"/>
      <c r="Q239" s="10"/>
    </row>
    <row r="240" spans="1:21" s="11" customFormat="1" x14ac:dyDescent="0.25">
      <c r="A240" s="8"/>
      <c r="B240" s="496"/>
      <c r="C240" s="497"/>
      <c r="D240" s="497"/>
      <c r="E240" s="497"/>
      <c r="F240" s="497"/>
      <c r="G240" s="497"/>
      <c r="H240" s="497"/>
      <c r="I240" s="497"/>
      <c r="J240" s="497"/>
      <c r="K240" s="497"/>
      <c r="L240" s="498"/>
      <c r="M240" s="39"/>
      <c r="Q240" s="10"/>
    </row>
    <row r="241" spans="1:21" s="11" customFormat="1" x14ac:dyDescent="0.25">
      <c r="A241" s="8"/>
      <c r="B241" s="496"/>
      <c r="C241" s="497"/>
      <c r="D241" s="497"/>
      <c r="E241" s="497"/>
      <c r="F241" s="497"/>
      <c r="G241" s="497"/>
      <c r="H241" s="497"/>
      <c r="I241" s="497"/>
      <c r="J241" s="497"/>
      <c r="K241" s="497"/>
      <c r="L241" s="498"/>
      <c r="M241" s="39"/>
      <c r="Q241" s="10"/>
    </row>
    <row r="242" spans="1:21" s="11" customFormat="1" x14ac:dyDescent="0.25">
      <c r="A242" s="8"/>
      <c r="B242" s="496"/>
      <c r="C242" s="497"/>
      <c r="D242" s="497"/>
      <c r="E242" s="497"/>
      <c r="F242" s="497"/>
      <c r="G242" s="497"/>
      <c r="H242" s="497"/>
      <c r="I242" s="497"/>
      <c r="J242" s="497"/>
      <c r="K242" s="497"/>
      <c r="L242" s="498"/>
      <c r="M242" s="39"/>
      <c r="Q242" s="10"/>
    </row>
    <row r="243" spans="1:21" s="39" customFormat="1" x14ac:dyDescent="0.25">
      <c r="A243" s="97"/>
      <c r="B243" s="51"/>
      <c r="C243" s="52"/>
      <c r="D243" s="52"/>
      <c r="E243" s="52"/>
      <c r="F243" s="52"/>
      <c r="G243" s="52"/>
      <c r="H243" s="52"/>
      <c r="I243" s="52"/>
      <c r="J243" s="52"/>
      <c r="K243" s="52"/>
      <c r="L243" s="53"/>
      <c r="O243" s="10"/>
      <c r="P243" s="10"/>
      <c r="Q243" s="10"/>
      <c r="R243" s="10"/>
      <c r="S243" s="10"/>
      <c r="T243" s="10"/>
      <c r="U243" s="10"/>
    </row>
    <row r="244" spans="1:21" s="11" customFormat="1" x14ac:dyDescent="0.25">
      <c r="A244" s="7"/>
      <c r="B244" s="508" t="s">
        <v>55</v>
      </c>
      <c r="C244" s="509"/>
      <c r="D244" s="509"/>
      <c r="E244" s="509"/>
      <c r="F244" s="509"/>
      <c r="G244" s="509"/>
      <c r="H244" s="509"/>
      <c r="I244" s="509"/>
      <c r="J244" s="509"/>
      <c r="K244" s="509"/>
      <c r="L244" s="510"/>
      <c r="M244" s="74"/>
    </row>
    <row r="245" spans="1:21" s="39" customFormat="1" x14ac:dyDescent="0.25">
      <c r="A245" s="97"/>
      <c r="B245" s="54"/>
      <c r="C245" s="96"/>
      <c r="D245" s="96"/>
      <c r="E245" s="96"/>
      <c r="F245" s="96"/>
      <c r="G245" s="96"/>
      <c r="H245" s="96"/>
      <c r="I245" s="96"/>
      <c r="J245" s="96"/>
      <c r="K245" s="96"/>
      <c r="L245" s="55"/>
      <c r="O245" s="10"/>
      <c r="P245" s="10"/>
      <c r="Q245" s="10"/>
      <c r="R245" s="10"/>
      <c r="S245" s="10"/>
      <c r="T245" s="10"/>
      <c r="U245" s="10"/>
    </row>
    <row r="246" spans="1:21" s="39" customFormat="1" ht="14.1" customHeight="1" x14ac:dyDescent="0.25">
      <c r="A246" s="97"/>
      <c r="B246" s="366" t="str">
        <f>IF(Intro!$G$22="English",O246,P246)</f>
        <v>Dans quelle mesure les marchandises produites au Canada sont-elles comparables en termes de facteurs autres que le prix (y compris la qualité du produit, les délais de livraison, la fiabilité de l'approvisionnement, etc.) avec les marchandises importées de la Chine?</v>
      </c>
      <c r="C246" s="367"/>
      <c r="D246" s="367"/>
      <c r="E246" s="367"/>
      <c r="F246" s="367"/>
      <c r="G246" s="367"/>
      <c r="H246" s="367"/>
      <c r="I246" s="367"/>
      <c r="J246" s="367"/>
      <c r="K246" s="367"/>
      <c r="L246" s="368"/>
      <c r="O246" s="10" t="str">
        <f>"To what extent are the goods produced in Canada comparable in non-price factors (including product quality, lead and delivery times, reliability of supply, etc.) with the imported goods from "&amp;Variables!B5&amp;"?"</f>
        <v>To what extent are the goods produced in Canada comparable in non-price factors (including product quality, lead and delivery times, reliability of supply, etc.) with the imported goods from China?</v>
      </c>
      <c r="P246" s="10" t="str">
        <f>"Dans quelle mesure les marchandises produites au Canada sont-elles comparables en termes de facteurs autres que le prix (y compris la qualité du produit, les délais de livraison, la fiabilité de l'approvisionnement, etc.)"&amp;" avec les marchandises importées "&amp;Variables!C5&amp;"?"</f>
        <v>Dans quelle mesure les marchandises produites au Canada sont-elles comparables en termes de facteurs autres que le prix (y compris la qualité du produit, les délais de livraison, la fiabilité de l'approvisionnement, etc.) avec les marchandises importées de la Chine?</v>
      </c>
      <c r="Q246" s="10"/>
      <c r="R246" s="10"/>
      <c r="S246" s="10"/>
      <c r="T246" s="10"/>
      <c r="U246" s="10"/>
    </row>
    <row r="247" spans="1:21" s="39" customFormat="1" x14ac:dyDescent="0.25">
      <c r="A247" s="97"/>
      <c r="B247" s="366"/>
      <c r="C247" s="367"/>
      <c r="D247" s="367"/>
      <c r="E247" s="367"/>
      <c r="F247" s="367"/>
      <c r="G247" s="367"/>
      <c r="H247" s="367"/>
      <c r="I247" s="367"/>
      <c r="J247" s="367"/>
      <c r="K247" s="367"/>
      <c r="L247" s="368"/>
      <c r="O247" s="10"/>
      <c r="P247" s="10"/>
      <c r="Q247" s="10"/>
      <c r="R247" s="10"/>
      <c r="S247" s="10"/>
      <c r="T247" s="10"/>
      <c r="U247" s="10"/>
    </row>
    <row r="248" spans="1:21" s="39" customFormat="1" x14ac:dyDescent="0.25">
      <c r="A248" s="97"/>
      <c r="B248" s="54"/>
      <c r="C248" s="96"/>
      <c r="D248" s="96"/>
      <c r="E248" s="96"/>
      <c r="F248" s="96"/>
      <c r="G248" s="96"/>
      <c r="H248" s="96"/>
      <c r="I248" s="96"/>
      <c r="J248" s="96"/>
      <c r="K248" s="96"/>
      <c r="L248" s="55"/>
      <c r="O248" s="10"/>
      <c r="P248" s="10"/>
      <c r="Q248" s="10"/>
      <c r="R248" s="10"/>
      <c r="S248" s="10"/>
      <c r="T248" s="10"/>
      <c r="U248" s="10"/>
    </row>
    <row r="249" spans="1:21" s="11" customFormat="1" x14ac:dyDescent="0.25">
      <c r="A249" s="8"/>
      <c r="B249" s="496"/>
      <c r="C249" s="497"/>
      <c r="D249" s="497"/>
      <c r="E249" s="497"/>
      <c r="F249" s="497"/>
      <c r="G249" s="497"/>
      <c r="H249" s="497"/>
      <c r="I249" s="497"/>
      <c r="J249" s="497"/>
      <c r="K249" s="497"/>
      <c r="L249" s="498"/>
      <c r="M249" s="39"/>
      <c r="Q249" s="10"/>
    </row>
    <row r="250" spans="1:21" s="11" customFormat="1" x14ac:dyDescent="0.25">
      <c r="A250" s="8"/>
      <c r="B250" s="496"/>
      <c r="C250" s="497"/>
      <c r="D250" s="497"/>
      <c r="E250" s="497"/>
      <c r="F250" s="497"/>
      <c r="G250" s="497"/>
      <c r="H250" s="497"/>
      <c r="I250" s="497"/>
      <c r="J250" s="497"/>
      <c r="K250" s="497"/>
      <c r="L250" s="498"/>
      <c r="M250" s="39"/>
      <c r="Q250" s="10"/>
    </row>
    <row r="251" spans="1:21" s="11" customFormat="1" x14ac:dyDescent="0.25">
      <c r="A251" s="8"/>
      <c r="B251" s="496"/>
      <c r="C251" s="497"/>
      <c r="D251" s="497"/>
      <c r="E251" s="497"/>
      <c r="F251" s="497"/>
      <c r="G251" s="497"/>
      <c r="H251" s="497"/>
      <c r="I251" s="497"/>
      <c r="J251" s="497"/>
      <c r="K251" s="497"/>
      <c r="L251" s="498"/>
      <c r="M251" s="39"/>
      <c r="Q251" s="10"/>
    </row>
    <row r="252" spans="1:21" s="11" customFormat="1" x14ac:dyDescent="0.25">
      <c r="A252" s="8"/>
      <c r="B252" s="496"/>
      <c r="C252" s="497"/>
      <c r="D252" s="497"/>
      <c r="E252" s="497"/>
      <c r="F252" s="497"/>
      <c r="G252" s="497"/>
      <c r="H252" s="497"/>
      <c r="I252" s="497"/>
      <c r="J252" s="497"/>
      <c r="K252" s="497"/>
      <c r="L252" s="498"/>
      <c r="M252" s="39"/>
      <c r="Q252" s="10"/>
    </row>
    <row r="253" spans="1:21" s="11" customFormat="1" x14ac:dyDescent="0.25">
      <c r="A253" s="8"/>
      <c r="B253" s="496"/>
      <c r="C253" s="497"/>
      <c r="D253" s="497"/>
      <c r="E253" s="497"/>
      <c r="F253" s="497"/>
      <c r="G253" s="497"/>
      <c r="H253" s="497"/>
      <c r="I253" s="497"/>
      <c r="J253" s="497"/>
      <c r="K253" s="497"/>
      <c r="L253" s="498"/>
      <c r="M253" s="39"/>
      <c r="Q253" s="10"/>
    </row>
    <row r="254" spans="1:21" s="11" customFormat="1" x14ac:dyDescent="0.25">
      <c r="A254" s="8"/>
      <c r="B254" s="496"/>
      <c r="C254" s="497"/>
      <c r="D254" s="497"/>
      <c r="E254" s="497"/>
      <c r="F254" s="497"/>
      <c r="G254" s="497"/>
      <c r="H254" s="497"/>
      <c r="I254" s="497"/>
      <c r="J254" s="497"/>
      <c r="K254" s="497"/>
      <c r="L254" s="498"/>
      <c r="M254" s="39"/>
      <c r="Q254" s="10"/>
    </row>
    <row r="255" spans="1:21" s="11" customFormat="1" x14ac:dyDescent="0.25">
      <c r="A255" s="8"/>
      <c r="B255" s="496"/>
      <c r="C255" s="497"/>
      <c r="D255" s="497"/>
      <c r="E255" s="497"/>
      <c r="F255" s="497"/>
      <c r="G255" s="497"/>
      <c r="H255" s="497"/>
      <c r="I255" s="497"/>
      <c r="J255" s="497"/>
      <c r="K255" s="497"/>
      <c r="L255" s="498"/>
      <c r="M255" s="39"/>
      <c r="Q255" s="10"/>
    </row>
    <row r="256" spans="1:21" s="11" customFormat="1" x14ac:dyDescent="0.25">
      <c r="A256" s="8"/>
      <c r="B256" s="496"/>
      <c r="C256" s="497"/>
      <c r="D256" s="497"/>
      <c r="E256" s="497"/>
      <c r="F256" s="497"/>
      <c r="G256" s="497"/>
      <c r="H256" s="497"/>
      <c r="I256" s="497"/>
      <c r="J256" s="497"/>
      <c r="K256" s="497"/>
      <c r="L256" s="498"/>
      <c r="M256" s="39"/>
      <c r="Q256" s="10"/>
    </row>
    <row r="257" spans="1:21" s="39" customFormat="1" x14ac:dyDescent="0.25">
      <c r="A257" s="97"/>
      <c r="B257" s="51"/>
      <c r="C257" s="52"/>
      <c r="D257" s="52"/>
      <c r="E257" s="52"/>
      <c r="F257" s="52"/>
      <c r="G257" s="52"/>
      <c r="H257" s="52"/>
      <c r="I257" s="52"/>
      <c r="J257" s="52"/>
      <c r="K257" s="52"/>
      <c r="L257" s="53"/>
      <c r="O257" s="10"/>
      <c r="P257" s="10"/>
      <c r="Q257" s="10"/>
      <c r="R257" s="10"/>
      <c r="S257" s="10"/>
      <c r="T257" s="10"/>
      <c r="U257" s="10"/>
    </row>
    <row r="258" spans="1:21" x14ac:dyDescent="0.25">
      <c r="A258" s="7"/>
    </row>
    <row r="259" spans="1:21" x14ac:dyDescent="0.25">
      <c r="A259" s="7"/>
      <c r="B259" s="369" t="str">
        <f>IF(Intro!$G$22="English",O259,P259)</f>
        <v>VENTES</v>
      </c>
      <c r="C259" s="370"/>
      <c r="D259" s="370"/>
      <c r="E259" s="370"/>
      <c r="F259" s="370"/>
      <c r="G259" s="370"/>
      <c r="H259" s="370"/>
      <c r="I259" s="370"/>
      <c r="J259" s="370"/>
      <c r="K259" s="370"/>
      <c r="L259" s="371"/>
      <c r="M259" s="39"/>
      <c r="O259" s="10" t="s">
        <v>325</v>
      </c>
      <c r="P259" s="10" t="s">
        <v>326</v>
      </c>
    </row>
    <row r="260" spans="1:21" s="11" customFormat="1" x14ac:dyDescent="0.25">
      <c r="A260" s="7"/>
      <c r="B260" s="505" t="s">
        <v>74</v>
      </c>
      <c r="C260" s="506"/>
      <c r="D260" s="506"/>
      <c r="E260" s="506"/>
      <c r="F260" s="506"/>
      <c r="G260" s="506"/>
      <c r="H260" s="506"/>
      <c r="I260" s="506"/>
      <c r="J260" s="506"/>
      <c r="K260" s="506"/>
      <c r="L260" s="507"/>
      <c r="M260" s="74"/>
    </row>
    <row r="261" spans="1:21" s="39" customFormat="1" x14ac:dyDescent="0.25">
      <c r="A261" s="97"/>
      <c r="B261" s="54"/>
      <c r="C261" s="96"/>
      <c r="D261" s="96"/>
      <c r="E261" s="96"/>
      <c r="F261" s="96"/>
      <c r="G261" s="96"/>
      <c r="H261" s="96"/>
      <c r="I261" s="96"/>
      <c r="J261" s="96"/>
      <c r="K261" s="96"/>
      <c r="L261" s="55"/>
      <c r="O261" s="10"/>
      <c r="P261" s="10"/>
      <c r="Q261" s="10"/>
      <c r="R261" s="10"/>
      <c r="S261" s="10"/>
      <c r="T261" s="10"/>
      <c r="U261" s="10"/>
    </row>
    <row r="262" spans="1:21" s="39" customFormat="1" x14ac:dyDescent="0.25">
      <c r="A262" s="97"/>
      <c r="B262" s="483" t="str">
        <f>IF(Intro!$G$22="English",O262,P262)</f>
        <v>Décrivez tout changement dans les canaux de distribution de votre entreprise depuis le 1er janvier 2023.</v>
      </c>
      <c r="C262" s="484"/>
      <c r="D262" s="484"/>
      <c r="E262" s="484"/>
      <c r="F262" s="484"/>
      <c r="G262" s="484"/>
      <c r="H262" s="484"/>
      <c r="I262" s="484"/>
      <c r="J262" s="484"/>
      <c r="K262" s="484"/>
      <c r="L262" s="485"/>
      <c r="O262" s="10" t="str">
        <f>"Describe any changes in your firm's channels of distribution since January 1, "&amp;Variables!B6&amp;"."</f>
        <v>Describe any changes in your firm's channels of distribution since January 1, 2023.</v>
      </c>
      <c r="P262" s="10" t="str">
        <f>"Décrivez tout changement dans les canaux de distribution de votre entreprise depuis le 1er janvier "&amp;Variables!B6&amp;"."</f>
        <v>Décrivez tout changement dans les canaux de distribution de votre entreprise depuis le 1er janvier 2023.</v>
      </c>
      <c r="Q262" s="10"/>
      <c r="R262" s="10"/>
      <c r="S262" s="10"/>
      <c r="T262" s="10"/>
      <c r="U262" s="10"/>
    </row>
    <row r="263" spans="1:21" s="39" customFormat="1" x14ac:dyDescent="0.25">
      <c r="A263" s="97"/>
      <c r="B263" s="54"/>
      <c r="C263" s="96"/>
      <c r="D263" s="96"/>
      <c r="E263" s="96"/>
      <c r="F263" s="96"/>
      <c r="G263" s="96"/>
      <c r="H263" s="96"/>
      <c r="I263" s="96"/>
      <c r="J263" s="96"/>
      <c r="K263" s="96"/>
      <c r="L263" s="55"/>
      <c r="O263" s="10"/>
      <c r="P263" s="10"/>
      <c r="Q263" s="10"/>
      <c r="R263" s="10"/>
      <c r="S263" s="10"/>
      <c r="T263" s="10"/>
      <c r="U263" s="10"/>
    </row>
    <row r="264" spans="1:21" s="11" customFormat="1" x14ac:dyDescent="0.25">
      <c r="A264" s="8"/>
      <c r="B264" s="496"/>
      <c r="C264" s="497"/>
      <c r="D264" s="497"/>
      <c r="E264" s="497"/>
      <c r="F264" s="497"/>
      <c r="G264" s="497"/>
      <c r="H264" s="497"/>
      <c r="I264" s="497"/>
      <c r="J264" s="497"/>
      <c r="K264" s="497"/>
      <c r="L264" s="498"/>
      <c r="M264" s="39"/>
      <c r="Q264" s="10"/>
    </row>
    <row r="265" spans="1:21" s="11" customFormat="1" x14ac:dyDescent="0.25">
      <c r="A265" s="8"/>
      <c r="B265" s="496"/>
      <c r="C265" s="497"/>
      <c r="D265" s="497"/>
      <c r="E265" s="497"/>
      <c r="F265" s="497"/>
      <c r="G265" s="497"/>
      <c r="H265" s="497"/>
      <c r="I265" s="497"/>
      <c r="J265" s="497"/>
      <c r="K265" s="497"/>
      <c r="L265" s="498"/>
      <c r="M265" s="39"/>
      <c r="Q265" s="10"/>
    </row>
    <row r="266" spans="1:21" s="11" customFormat="1" x14ac:dyDescent="0.25">
      <c r="A266" s="8"/>
      <c r="B266" s="496"/>
      <c r="C266" s="497"/>
      <c r="D266" s="497"/>
      <c r="E266" s="497"/>
      <c r="F266" s="497"/>
      <c r="G266" s="497"/>
      <c r="H266" s="497"/>
      <c r="I266" s="497"/>
      <c r="J266" s="497"/>
      <c r="K266" s="497"/>
      <c r="L266" s="498"/>
      <c r="M266" s="39"/>
      <c r="Q266" s="10"/>
    </row>
    <row r="267" spans="1:21" s="11" customFormat="1" x14ac:dyDescent="0.25">
      <c r="A267" s="8"/>
      <c r="B267" s="496"/>
      <c r="C267" s="497"/>
      <c r="D267" s="497"/>
      <c r="E267" s="497"/>
      <c r="F267" s="497"/>
      <c r="G267" s="497"/>
      <c r="H267" s="497"/>
      <c r="I267" s="497"/>
      <c r="J267" s="497"/>
      <c r="K267" s="497"/>
      <c r="L267" s="498"/>
      <c r="M267" s="39"/>
      <c r="Q267" s="10"/>
    </row>
    <row r="268" spans="1:21" s="11" customFormat="1" x14ac:dyDescent="0.25">
      <c r="A268" s="8"/>
      <c r="B268" s="496"/>
      <c r="C268" s="497"/>
      <c r="D268" s="497"/>
      <c r="E268" s="497"/>
      <c r="F268" s="497"/>
      <c r="G268" s="497"/>
      <c r="H268" s="497"/>
      <c r="I268" s="497"/>
      <c r="J268" s="497"/>
      <c r="K268" s="497"/>
      <c r="L268" s="498"/>
      <c r="M268" s="39"/>
      <c r="Q268" s="10"/>
    </row>
    <row r="269" spans="1:21" s="11" customFormat="1" x14ac:dyDescent="0.25">
      <c r="A269" s="8"/>
      <c r="B269" s="496"/>
      <c r="C269" s="497"/>
      <c r="D269" s="497"/>
      <c r="E269" s="497"/>
      <c r="F269" s="497"/>
      <c r="G269" s="497"/>
      <c r="H269" s="497"/>
      <c r="I269" s="497"/>
      <c r="J269" s="497"/>
      <c r="K269" s="497"/>
      <c r="L269" s="498"/>
      <c r="M269" s="39"/>
      <c r="Q269" s="10"/>
    </row>
    <row r="270" spans="1:21" s="11" customFormat="1" x14ac:dyDescent="0.25">
      <c r="A270" s="8"/>
      <c r="B270" s="496"/>
      <c r="C270" s="497"/>
      <c r="D270" s="497"/>
      <c r="E270" s="497"/>
      <c r="F270" s="497"/>
      <c r="G270" s="497"/>
      <c r="H270" s="497"/>
      <c r="I270" s="497"/>
      <c r="J270" s="497"/>
      <c r="K270" s="497"/>
      <c r="L270" s="498"/>
      <c r="M270" s="39"/>
      <c r="Q270" s="10"/>
    </row>
    <row r="271" spans="1:21" s="11" customFormat="1" x14ac:dyDescent="0.25">
      <c r="A271" s="8"/>
      <c r="B271" s="496"/>
      <c r="C271" s="497"/>
      <c r="D271" s="497"/>
      <c r="E271" s="497"/>
      <c r="F271" s="497"/>
      <c r="G271" s="497"/>
      <c r="H271" s="497"/>
      <c r="I271" s="497"/>
      <c r="J271" s="497"/>
      <c r="K271" s="497"/>
      <c r="L271" s="498"/>
      <c r="M271" s="39"/>
      <c r="Q271" s="10"/>
    </row>
    <row r="272" spans="1:21" s="39" customFormat="1" x14ac:dyDescent="0.25">
      <c r="A272" s="97"/>
      <c r="B272" s="51"/>
      <c r="C272" s="52"/>
      <c r="D272" s="52"/>
      <c r="E272" s="52"/>
      <c r="F272" s="52"/>
      <c r="G272" s="52"/>
      <c r="H272" s="52"/>
      <c r="I272" s="52"/>
      <c r="J272" s="52"/>
      <c r="K272" s="52"/>
      <c r="L272" s="53"/>
      <c r="O272" s="10"/>
      <c r="P272" s="10"/>
      <c r="Q272" s="10"/>
      <c r="R272" s="10"/>
      <c r="S272" s="10"/>
      <c r="T272" s="10"/>
      <c r="U272" s="10"/>
    </row>
    <row r="273" spans="1:21" s="11" customFormat="1" x14ac:dyDescent="0.25">
      <c r="A273" s="7"/>
      <c r="B273" s="508" t="s">
        <v>75</v>
      </c>
      <c r="C273" s="509"/>
      <c r="D273" s="509"/>
      <c r="E273" s="509"/>
      <c r="F273" s="509"/>
      <c r="G273" s="509"/>
      <c r="H273" s="509"/>
      <c r="I273" s="509"/>
      <c r="J273" s="509"/>
      <c r="K273" s="509"/>
      <c r="L273" s="510"/>
      <c r="M273" s="74"/>
    </row>
    <row r="274" spans="1:21" s="39" customFormat="1" x14ac:dyDescent="0.25">
      <c r="A274" s="97"/>
      <c r="B274" s="54"/>
      <c r="C274" s="96"/>
      <c r="D274" s="96"/>
      <c r="E274" s="96"/>
      <c r="F274" s="96"/>
      <c r="G274" s="96"/>
      <c r="H274" s="96"/>
      <c r="I274" s="96"/>
      <c r="J274" s="96"/>
      <c r="K274" s="96"/>
      <c r="L274" s="55"/>
      <c r="O274" s="10"/>
      <c r="P274" s="10"/>
      <c r="Q274" s="10"/>
      <c r="R274" s="10"/>
      <c r="S274" s="10"/>
      <c r="T274" s="10"/>
      <c r="U274" s="10"/>
    </row>
    <row r="275" spans="1:21" s="39" customFormat="1" ht="14.1" customHeight="1" x14ac:dyDescent="0.25">
      <c r="A275" s="97"/>
      <c r="B275" s="363" t="str">
        <f>IF(Intro!$G$22="English",O275,P275)</f>
        <v>Comment votre entreprise favorise-t-elle les ventes des marchandises sur le marché canadien? Vos méthodes ont-elles changées depuis le 1er janvier 2023?</v>
      </c>
      <c r="C275" s="364"/>
      <c r="D275" s="364"/>
      <c r="E275" s="364"/>
      <c r="F275" s="364"/>
      <c r="G275" s="364"/>
      <c r="H275" s="364"/>
      <c r="I275" s="364"/>
      <c r="J275" s="364"/>
      <c r="K275" s="364"/>
      <c r="L275" s="365"/>
      <c r="O275" s="10" t="str">
        <f>"How does your firm promote sales of the goods in the Canadian market? Have these methods changed since January 1, "&amp;Variables!B6&amp;"?"</f>
        <v>How does your firm promote sales of the goods in the Canadian market? Have these methods changed since January 1, 2023?</v>
      </c>
      <c r="P275" s="10" t="str">
        <f>"Comment votre entreprise favorise-t-elle les ventes des marchandises sur le marché canadien? Vos méthodes ont-elles changées depuis le 1er janvier "&amp;Variables!B6&amp;"?"</f>
        <v>Comment votre entreprise favorise-t-elle les ventes des marchandises sur le marché canadien? Vos méthodes ont-elles changées depuis le 1er janvier 2023?</v>
      </c>
      <c r="Q275" s="10"/>
      <c r="R275" s="10"/>
      <c r="S275" s="10"/>
      <c r="T275" s="10"/>
      <c r="U275" s="10"/>
    </row>
    <row r="276" spans="1:21" s="39" customFormat="1" x14ac:dyDescent="0.25">
      <c r="A276" s="97"/>
      <c r="B276" s="54"/>
      <c r="C276" s="96"/>
      <c r="D276" s="96"/>
      <c r="E276" s="96"/>
      <c r="F276" s="96"/>
      <c r="G276" s="96"/>
      <c r="H276" s="96"/>
      <c r="I276" s="96"/>
      <c r="J276" s="96"/>
      <c r="K276" s="96"/>
      <c r="L276" s="55"/>
      <c r="O276" s="10"/>
      <c r="P276" s="10"/>
      <c r="Q276" s="10"/>
      <c r="R276" s="10"/>
      <c r="S276" s="10"/>
      <c r="T276" s="10"/>
      <c r="U276" s="10"/>
    </row>
    <row r="277" spans="1:21" s="11" customFormat="1" x14ac:dyDescent="0.25">
      <c r="A277" s="8"/>
      <c r="B277" s="496"/>
      <c r="C277" s="497"/>
      <c r="D277" s="497"/>
      <c r="E277" s="497"/>
      <c r="F277" s="497"/>
      <c r="G277" s="497"/>
      <c r="H277" s="497"/>
      <c r="I277" s="497"/>
      <c r="J277" s="497"/>
      <c r="K277" s="497"/>
      <c r="L277" s="498"/>
      <c r="M277" s="39"/>
      <c r="Q277" s="10"/>
    </row>
    <row r="278" spans="1:21" s="11" customFormat="1" x14ac:dyDescent="0.25">
      <c r="A278" s="8"/>
      <c r="B278" s="496"/>
      <c r="C278" s="497"/>
      <c r="D278" s="497"/>
      <c r="E278" s="497"/>
      <c r="F278" s="497"/>
      <c r="G278" s="497"/>
      <c r="H278" s="497"/>
      <c r="I278" s="497"/>
      <c r="J278" s="497"/>
      <c r="K278" s="497"/>
      <c r="L278" s="498"/>
      <c r="M278" s="39"/>
      <c r="Q278" s="10"/>
    </row>
    <row r="279" spans="1:21" s="11" customFormat="1" x14ac:dyDescent="0.25">
      <c r="A279" s="8"/>
      <c r="B279" s="496"/>
      <c r="C279" s="497"/>
      <c r="D279" s="497"/>
      <c r="E279" s="497"/>
      <c r="F279" s="497"/>
      <c r="G279" s="497"/>
      <c r="H279" s="497"/>
      <c r="I279" s="497"/>
      <c r="J279" s="497"/>
      <c r="K279" s="497"/>
      <c r="L279" s="498"/>
      <c r="M279" s="39"/>
      <c r="Q279" s="10"/>
    </row>
    <row r="280" spans="1:21" s="11" customFormat="1" x14ac:dyDescent="0.25">
      <c r="A280" s="8"/>
      <c r="B280" s="496"/>
      <c r="C280" s="497"/>
      <c r="D280" s="497"/>
      <c r="E280" s="497"/>
      <c r="F280" s="497"/>
      <c r="G280" s="497"/>
      <c r="H280" s="497"/>
      <c r="I280" s="497"/>
      <c r="J280" s="497"/>
      <c r="K280" s="497"/>
      <c r="L280" s="498"/>
      <c r="M280" s="39"/>
      <c r="Q280" s="10"/>
    </row>
    <row r="281" spans="1:21" s="11" customFormat="1" x14ac:dyDescent="0.25">
      <c r="A281" s="8"/>
      <c r="B281" s="496"/>
      <c r="C281" s="497"/>
      <c r="D281" s="497"/>
      <c r="E281" s="497"/>
      <c r="F281" s="497"/>
      <c r="G281" s="497"/>
      <c r="H281" s="497"/>
      <c r="I281" s="497"/>
      <c r="J281" s="497"/>
      <c r="K281" s="497"/>
      <c r="L281" s="498"/>
      <c r="M281" s="39"/>
      <c r="Q281" s="10"/>
    </row>
    <row r="282" spans="1:21" s="11" customFormat="1" x14ac:dyDescent="0.25">
      <c r="A282" s="8"/>
      <c r="B282" s="496"/>
      <c r="C282" s="497"/>
      <c r="D282" s="497"/>
      <c r="E282" s="497"/>
      <c r="F282" s="497"/>
      <c r="G282" s="497"/>
      <c r="H282" s="497"/>
      <c r="I282" s="497"/>
      <c r="J282" s="497"/>
      <c r="K282" s="497"/>
      <c r="L282" s="498"/>
      <c r="M282" s="39"/>
      <c r="Q282" s="10"/>
    </row>
    <row r="283" spans="1:21" s="11" customFormat="1" x14ac:dyDescent="0.25">
      <c r="A283" s="8"/>
      <c r="B283" s="496"/>
      <c r="C283" s="497"/>
      <c r="D283" s="497"/>
      <c r="E283" s="497"/>
      <c r="F283" s="497"/>
      <c r="G283" s="497"/>
      <c r="H283" s="497"/>
      <c r="I283" s="497"/>
      <c r="J283" s="497"/>
      <c r="K283" s="497"/>
      <c r="L283" s="498"/>
      <c r="M283" s="39"/>
      <c r="Q283" s="10"/>
    </row>
    <row r="284" spans="1:21" s="11" customFormat="1" x14ac:dyDescent="0.25">
      <c r="A284" s="8"/>
      <c r="B284" s="496"/>
      <c r="C284" s="497"/>
      <c r="D284" s="497"/>
      <c r="E284" s="497"/>
      <c r="F284" s="497"/>
      <c r="G284" s="497"/>
      <c r="H284" s="497"/>
      <c r="I284" s="497"/>
      <c r="J284" s="497"/>
      <c r="K284" s="497"/>
      <c r="L284" s="498"/>
      <c r="M284" s="39"/>
      <c r="Q284" s="10"/>
    </row>
    <row r="285" spans="1:21" s="39" customFormat="1" x14ac:dyDescent="0.25">
      <c r="A285" s="97"/>
      <c r="B285" s="51"/>
      <c r="C285" s="52"/>
      <c r="D285" s="52"/>
      <c r="E285" s="52"/>
      <c r="F285" s="52"/>
      <c r="G285" s="52"/>
      <c r="H285" s="52"/>
      <c r="I285" s="52"/>
      <c r="J285" s="52"/>
      <c r="K285" s="52"/>
      <c r="L285" s="53"/>
      <c r="O285" s="10"/>
      <c r="P285" s="10"/>
      <c r="Q285" s="10"/>
      <c r="R285" s="10"/>
      <c r="S285" s="10"/>
      <c r="T285" s="10"/>
      <c r="U285" s="10"/>
    </row>
    <row r="286" spans="1:21" s="11" customFormat="1" x14ac:dyDescent="0.25">
      <c r="A286" s="7"/>
      <c r="B286" s="508" t="s">
        <v>64</v>
      </c>
      <c r="C286" s="509"/>
      <c r="D286" s="509"/>
      <c r="E286" s="509"/>
      <c r="F286" s="509"/>
      <c r="G286" s="509"/>
      <c r="H286" s="509"/>
      <c r="I286" s="509"/>
      <c r="J286" s="509"/>
      <c r="K286" s="509"/>
      <c r="L286" s="510"/>
      <c r="M286" s="74"/>
    </row>
    <row r="287" spans="1:21" s="39" customFormat="1" x14ac:dyDescent="0.25">
      <c r="A287" s="97"/>
      <c r="B287" s="54"/>
      <c r="C287" s="96"/>
      <c r="D287" s="96"/>
      <c r="E287" s="96"/>
      <c r="F287" s="96"/>
      <c r="G287" s="96"/>
      <c r="H287" s="96"/>
      <c r="I287" s="96"/>
      <c r="J287" s="96"/>
      <c r="K287" s="96"/>
      <c r="L287" s="55"/>
      <c r="O287" s="10"/>
      <c r="P287" s="10"/>
      <c r="Q287" s="10"/>
      <c r="R287" s="10"/>
      <c r="S287" s="10"/>
      <c r="T287" s="10"/>
      <c r="U287" s="10"/>
    </row>
    <row r="288" spans="1:21" s="39" customFormat="1" ht="14.1" customHeight="1" x14ac:dyDescent="0.25">
      <c r="A288" s="97"/>
      <c r="B288" s="363" t="str">
        <f>IF(Intro!$G$22="English",O288,P288)</f>
        <v>Comment votre entreprise fixe-t-elle le prix des marchandises sur le marché canadien? Expliquez en détail les termes spécifiques à votre entreprise. Indiquez si ces pratiques générales de fixation des prix ont changé depuis le 1er janvier 2023.</v>
      </c>
      <c r="C288" s="364"/>
      <c r="D288" s="364"/>
      <c r="E288" s="364"/>
      <c r="F288" s="364"/>
      <c r="G288" s="364"/>
      <c r="H288" s="364"/>
      <c r="I288" s="364"/>
      <c r="J288" s="364"/>
      <c r="K288" s="364"/>
      <c r="L288" s="365"/>
      <c r="O288" s="10" t="str">
        <f>"How does your firm price the goods in the Canadian market? Explain any firm-specific terms used. Explain whether these general pricing practices have changed since January 1, "&amp;Variables!B6&amp;"."</f>
        <v>How does your firm price the goods in the Canadian market? Explain any firm-specific terms used. Explain whether these general pricing practices have changed since January 1, 2023.</v>
      </c>
      <c r="P288" s="10" t="str">
        <f>"Comment votre entreprise fixe-t-elle le prix des marchandises sur le marché canadien? Expliquez en détail les termes spécifiques à votre entreprise. Indiquez si ces pratiques générales de fixation des prix ont changé depuis le 1er janvier "&amp;Variables!B6&amp;"."</f>
        <v>Comment votre entreprise fixe-t-elle le prix des marchandises sur le marché canadien? Expliquez en détail les termes spécifiques à votre entreprise. Indiquez si ces pratiques générales de fixation des prix ont changé depuis le 1er janvier 2023.</v>
      </c>
      <c r="Q288" s="10"/>
      <c r="R288" s="10"/>
      <c r="S288" s="10"/>
      <c r="T288" s="10"/>
      <c r="U288" s="10"/>
    </row>
    <row r="289" spans="1:21" s="39" customFormat="1" x14ac:dyDescent="0.25">
      <c r="A289" s="97"/>
      <c r="B289" s="363"/>
      <c r="C289" s="364"/>
      <c r="D289" s="364"/>
      <c r="E289" s="364"/>
      <c r="F289" s="364"/>
      <c r="G289" s="364"/>
      <c r="H289" s="364"/>
      <c r="I289" s="364"/>
      <c r="J289" s="364"/>
      <c r="K289" s="364"/>
      <c r="L289" s="365"/>
      <c r="O289" s="10"/>
      <c r="P289" s="10"/>
      <c r="Q289" s="10"/>
      <c r="R289" s="10"/>
      <c r="S289" s="10"/>
      <c r="T289" s="10"/>
      <c r="U289" s="10"/>
    </row>
    <row r="290" spans="1:21" s="39" customFormat="1" x14ac:dyDescent="0.25">
      <c r="A290" s="97"/>
      <c r="B290" s="54"/>
      <c r="C290" s="96"/>
      <c r="D290" s="96"/>
      <c r="E290" s="96"/>
      <c r="F290" s="96"/>
      <c r="G290" s="96"/>
      <c r="H290" s="96"/>
      <c r="I290" s="96"/>
      <c r="J290" s="96"/>
      <c r="K290" s="96"/>
      <c r="L290" s="55"/>
      <c r="O290" s="10"/>
      <c r="P290" s="10"/>
      <c r="Q290" s="10"/>
      <c r="R290" s="10"/>
      <c r="S290" s="10"/>
      <c r="T290" s="10"/>
      <c r="U290" s="10"/>
    </row>
    <row r="291" spans="1:21" s="11" customFormat="1" x14ac:dyDescent="0.25">
      <c r="A291" s="8"/>
      <c r="B291" s="496"/>
      <c r="C291" s="497"/>
      <c r="D291" s="497"/>
      <c r="E291" s="497"/>
      <c r="F291" s="497"/>
      <c r="G291" s="497"/>
      <c r="H291" s="497"/>
      <c r="I291" s="497"/>
      <c r="J291" s="497"/>
      <c r="K291" s="497"/>
      <c r="L291" s="498"/>
      <c r="M291" s="39"/>
      <c r="Q291" s="10"/>
    </row>
    <row r="292" spans="1:21" s="11" customFormat="1" x14ac:dyDescent="0.25">
      <c r="A292" s="8"/>
      <c r="B292" s="496"/>
      <c r="C292" s="497"/>
      <c r="D292" s="497"/>
      <c r="E292" s="497"/>
      <c r="F292" s="497"/>
      <c r="G292" s="497"/>
      <c r="H292" s="497"/>
      <c r="I292" s="497"/>
      <c r="J292" s="497"/>
      <c r="K292" s="497"/>
      <c r="L292" s="498"/>
      <c r="M292" s="39"/>
      <c r="Q292" s="10"/>
    </row>
    <row r="293" spans="1:21" s="11" customFormat="1" x14ac:dyDescent="0.25">
      <c r="A293" s="8"/>
      <c r="B293" s="496"/>
      <c r="C293" s="497"/>
      <c r="D293" s="497"/>
      <c r="E293" s="497"/>
      <c r="F293" s="497"/>
      <c r="G293" s="497"/>
      <c r="H293" s="497"/>
      <c r="I293" s="497"/>
      <c r="J293" s="497"/>
      <c r="K293" s="497"/>
      <c r="L293" s="498"/>
      <c r="M293" s="39"/>
      <c r="Q293" s="10"/>
    </row>
    <row r="294" spans="1:21" s="11" customFormat="1" x14ac:dyDescent="0.25">
      <c r="A294" s="8"/>
      <c r="B294" s="496"/>
      <c r="C294" s="497"/>
      <c r="D294" s="497"/>
      <c r="E294" s="497"/>
      <c r="F294" s="497"/>
      <c r="G294" s="497"/>
      <c r="H294" s="497"/>
      <c r="I294" s="497"/>
      <c r="J294" s="497"/>
      <c r="K294" s="497"/>
      <c r="L294" s="498"/>
      <c r="M294" s="39"/>
      <c r="Q294" s="10"/>
    </row>
    <row r="295" spans="1:21" s="11" customFormat="1" x14ac:dyDescent="0.25">
      <c r="A295" s="8"/>
      <c r="B295" s="496"/>
      <c r="C295" s="497"/>
      <c r="D295" s="497"/>
      <c r="E295" s="497"/>
      <c r="F295" s="497"/>
      <c r="G295" s="497"/>
      <c r="H295" s="497"/>
      <c r="I295" s="497"/>
      <c r="J295" s="497"/>
      <c r="K295" s="497"/>
      <c r="L295" s="498"/>
      <c r="M295" s="39"/>
      <c r="Q295" s="10"/>
    </row>
    <row r="296" spans="1:21" s="11" customFormat="1" x14ac:dyDescent="0.25">
      <c r="A296" s="8"/>
      <c r="B296" s="496"/>
      <c r="C296" s="497"/>
      <c r="D296" s="497"/>
      <c r="E296" s="497"/>
      <c r="F296" s="497"/>
      <c r="G296" s="497"/>
      <c r="H296" s="497"/>
      <c r="I296" s="497"/>
      <c r="J296" s="497"/>
      <c r="K296" s="497"/>
      <c r="L296" s="498"/>
      <c r="M296" s="39"/>
      <c r="Q296" s="10"/>
    </row>
    <row r="297" spans="1:21" s="11" customFormat="1" x14ac:dyDescent="0.25">
      <c r="A297" s="8"/>
      <c r="B297" s="496"/>
      <c r="C297" s="497"/>
      <c r="D297" s="497"/>
      <c r="E297" s="497"/>
      <c r="F297" s="497"/>
      <c r="G297" s="497"/>
      <c r="H297" s="497"/>
      <c r="I297" s="497"/>
      <c r="J297" s="497"/>
      <c r="K297" s="497"/>
      <c r="L297" s="498"/>
      <c r="M297" s="39"/>
      <c r="Q297" s="10"/>
    </row>
    <row r="298" spans="1:21" s="11" customFormat="1" x14ac:dyDescent="0.25">
      <c r="A298" s="8"/>
      <c r="B298" s="496"/>
      <c r="C298" s="497"/>
      <c r="D298" s="497"/>
      <c r="E298" s="497"/>
      <c r="F298" s="497"/>
      <c r="G298" s="497"/>
      <c r="H298" s="497"/>
      <c r="I298" s="497"/>
      <c r="J298" s="497"/>
      <c r="K298" s="497"/>
      <c r="L298" s="498"/>
      <c r="M298" s="39"/>
      <c r="Q298" s="10"/>
    </row>
    <row r="299" spans="1:21" s="39" customFormat="1" x14ac:dyDescent="0.25">
      <c r="A299" s="97"/>
      <c r="B299" s="51"/>
      <c r="C299" s="52"/>
      <c r="D299" s="52"/>
      <c r="E299" s="52"/>
      <c r="F299" s="52"/>
      <c r="G299" s="52"/>
      <c r="H299" s="52"/>
      <c r="I299" s="52"/>
      <c r="J299" s="52"/>
      <c r="K299" s="52"/>
      <c r="L299" s="53"/>
      <c r="O299" s="10"/>
      <c r="P299" s="10"/>
      <c r="Q299" s="10"/>
      <c r="R299" s="10"/>
      <c r="S299" s="10"/>
      <c r="T299" s="10"/>
      <c r="U299" s="10"/>
    </row>
    <row r="300" spans="1:21" s="11" customFormat="1" x14ac:dyDescent="0.25">
      <c r="A300" s="7"/>
      <c r="B300" s="508" t="s">
        <v>76</v>
      </c>
      <c r="C300" s="509"/>
      <c r="D300" s="509"/>
      <c r="E300" s="509"/>
      <c r="F300" s="509"/>
      <c r="G300" s="509"/>
      <c r="H300" s="509"/>
      <c r="I300" s="509"/>
      <c r="J300" s="509"/>
      <c r="K300" s="509"/>
      <c r="L300" s="510"/>
      <c r="M300" s="74"/>
    </row>
    <row r="301" spans="1:21" s="39" customFormat="1" x14ac:dyDescent="0.25">
      <c r="A301" s="97"/>
      <c r="B301" s="54"/>
      <c r="C301" s="96"/>
      <c r="D301" s="96"/>
      <c r="E301" s="96"/>
      <c r="F301" s="96"/>
      <c r="G301" s="96"/>
      <c r="H301" s="96"/>
      <c r="I301" s="96"/>
      <c r="J301" s="96"/>
      <c r="K301" s="96"/>
      <c r="L301" s="55"/>
      <c r="O301" s="10"/>
      <c r="P301" s="10"/>
      <c r="Q301" s="10"/>
      <c r="R301" s="10"/>
      <c r="S301" s="10"/>
      <c r="T301" s="10"/>
      <c r="U301" s="10"/>
    </row>
    <row r="302" spans="1:21" s="39" customFormat="1" ht="14.1" customHeight="1" x14ac:dyDescent="0.25">
      <c r="A302" s="97"/>
      <c r="B302" s="363" t="str">
        <f>IF(Intro!$G$22="English",O302,P302)</f>
        <v>Fournissez des détails sur tous les facteurs autres que les coûts des matériaux (par exemple, les fluctuations du taux de change) qui ont affecté les prix des marchandises sur le marché canadien depuis le 1er janvier 2023.</v>
      </c>
      <c r="C302" s="364"/>
      <c r="D302" s="364"/>
      <c r="E302" s="364"/>
      <c r="F302" s="364"/>
      <c r="G302" s="364"/>
      <c r="H302" s="364"/>
      <c r="I302" s="364"/>
      <c r="J302" s="364"/>
      <c r="K302" s="364"/>
      <c r="L302" s="365"/>
      <c r="O302" s="10" t="str">
        <f>"Provide details of any factors other than material costs (for example, exchange rate fluctuations) that have affected the prices of the goods in the Canadian market since January 1, "&amp;Variables!B6&amp;"."</f>
        <v>Provide details of any factors other than material costs (for example, exchange rate fluctuations) that have affected the prices of the goods in the Canadian market since January 1, 2023.</v>
      </c>
      <c r="P302" s="10" t="str">
        <f>"Fournissez des détails sur tous les facteurs autres que les coûts des matériaux (par exemple, les fluctuations du taux de change) qui ont affecté les prix des marchandises sur le marché canadien depuis le 1er janvier "&amp;Variables!B6&amp;"."</f>
        <v>Fournissez des détails sur tous les facteurs autres que les coûts des matériaux (par exemple, les fluctuations du taux de change) qui ont affecté les prix des marchandises sur le marché canadien depuis le 1er janvier 2023.</v>
      </c>
      <c r="Q302" s="10"/>
      <c r="R302" s="10"/>
      <c r="S302" s="10"/>
      <c r="T302" s="10"/>
      <c r="U302" s="10"/>
    </row>
    <row r="303" spans="1:21" s="39" customFormat="1" x14ac:dyDescent="0.25">
      <c r="A303" s="97"/>
      <c r="B303" s="363"/>
      <c r="C303" s="364"/>
      <c r="D303" s="364"/>
      <c r="E303" s="364"/>
      <c r="F303" s="364"/>
      <c r="G303" s="364"/>
      <c r="H303" s="364"/>
      <c r="I303" s="364"/>
      <c r="J303" s="364"/>
      <c r="K303" s="364"/>
      <c r="L303" s="365"/>
      <c r="O303" s="10"/>
      <c r="P303" s="10"/>
      <c r="Q303" s="10"/>
      <c r="R303" s="10"/>
      <c r="S303" s="10"/>
      <c r="T303" s="10"/>
      <c r="U303" s="10"/>
    </row>
    <row r="304" spans="1:21" s="39" customFormat="1" x14ac:dyDescent="0.25">
      <c r="A304" s="97"/>
      <c r="B304" s="54"/>
      <c r="C304" s="96"/>
      <c r="D304" s="96"/>
      <c r="E304" s="96"/>
      <c r="F304" s="96"/>
      <c r="G304" s="96"/>
      <c r="H304" s="96"/>
      <c r="I304" s="96"/>
      <c r="J304" s="96"/>
      <c r="K304" s="96"/>
      <c r="L304" s="55"/>
      <c r="O304" s="10"/>
      <c r="P304" s="10"/>
      <c r="Q304" s="10"/>
      <c r="R304" s="10"/>
      <c r="S304" s="10"/>
      <c r="T304" s="10"/>
      <c r="U304" s="10"/>
    </row>
    <row r="305" spans="1:21" s="11" customFormat="1" x14ac:dyDescent="0.25">
      <c r="A305" s="8"/>
      <c r="B305" s="496"/>
      <c r="C305" s="497"/>
      <c r="D305" s="497"/>
      <c r="E305" s="497"/>
      <c r="F305" s="497"/>
      <c r="G305" s="497"/>
      <c r="H305" s="497"/>
      <c r="I305" s="497"/>
      <c r="J305" s="497"/>
      <c r="K305" s="497"/>
      <c r="L305" s="498"/>
      <c r="M305" s="39"/>
      <c r="Q305" s="10"/>
    </row>
    <row r="306" spans="1:21" s="11" customFormat="1" x14ac:dyDescent="0.25">
      <c r="A306" s="8"/>
      <c r="B306" s="496"/>
      <c r="C306" s="497"/>
      <c r="D306" s="497"/>
      <c r="E306" s="497"/>
      <c r="F306" s="497"/>
      <c r="G306" s="497"/>
      <c r="H306" s="497"/>
      <c r="I306" s="497"/>
      <c r="J306" s="497"/>
      <c r="K306" s="497"/>
      <c r="L306" s="498"/>
      <c r="M306" s="39"/>
      <c r="Q306" s="10"/>
    </row>
    <row r="307" spans="1:21" s="11" customFormat="1" x14ac:dyDescent="0.25">
      <c r="A307" s="8"/>
      <c r="B307" s="496"/>
      <c r="C307" s="497"/>
      <c r="D307" s="497"/>
      <c r="E307" s="497"/>
      <c r="F307" s="497"/>
      <c r="G307" s="497"/>
      <c r="H307" s="497"/>
      <c r="I307" s="497"/>
      <c r="J307" s="497"/>
      <c r="K307" s="497"/>
      <c r="L307" s="498"/>
      <c r="M307" s="39"/>
      <c r="Q307" s="10"/>
    </row>
    <row r="308" spans="1:21" s="11" customFormat="1" x14ac:dyDescent="0.25">
      <c r="A308" s="8"/>
      <c r="B308" s="496"/>
      <c r="C308" s="497"/>
      <c r="D308" s="497"/>
      <c r="E308" s="497"/>
      <c r="F308" s="497"/>
      <c r="G308" s="497"/>
      <c r="H308" s="497"/>
      <c r="I308" s="497"/>
      <c r="J308" s="497"/>
      <c r="K308" s="497"/>
      <c r="L308" s="498"/>
      <c r="M308" s="39"/>
      <c r="Q308" s="10"/>
    </row>
    <row r="309" spans="1:21" s="11" customFormat="1" x14ac:dyDescent="0.25">
      <c r="A309" s="8"/>
      <c r="B309" s="496"/>
      <c r="C309" s="497"/>
      <c r="D309" s="497"/>
      <c r="E309" s="497"/>
      <c r="F309" s="497"/>
      <c r="G309" s="497"/>
      <c r="H309" s="497"/>
      <c r="I309" s="497"/>
      <c r="J309" s="497"/>
      <c r="K309" s="497"/>
      <c r="L309" s="498"/>
      <c r="M309" s="39"/>
      <c r="Q309" s="10"/>
    </row>
    <row r="310" spans="1:21" s="11" customFormat="1" x14ac:dyDescent="0.25">
      <c r="A310" s="8"/>
      <c r="B310" s="496"/>
      <c r="C310" s="497"/>
      <c r="D310" s="497"/>
      <c r="E310" s="497"/>
      <c r="F310" s="497"/>
      <c r="G310" s="497"/>
      <c r="H310" s="497"/>
      <c r="I310" s="497"/>
      <c r="J310" s="497"/>
      <c r="K310" s="497"/>
      <c r="L310" s="498"/>
      <c r="M310" s="39"/>
      <c r="Q310" s="10"/>
    </row>
    <row r="311" spans="1:21" s="11" customFormat="1" x14ac:dyDescent="0.25">
      <c r="A311" s="8"/>
      <c r="B311" s="496"/>
      <c r="C311" s="497"/>
      <c r="D311" s="497"/>
      <c r="E311" s="497"/>
      <c r="F311" s="497"/>
      <c r="G311" s="497"/>
      <c r="H311" s="497"/>
      <c r="I311" s="497"/>
      <c r="J311" s="497"/>
      <c r="K311" s="497"/>
      <c r="L311" s="498"/>
      <c r="M311" s="39"/>
      <c r="Q311" s="10"/>
    </row>
    <row r="312" spans="1:21" s="11" customFormat="1" x14ac:dyDescent="0.25">
      <c r="A312" s="8"/>
      <c r="B312" s="496"/>
      <c r="C312" s="497"/>
      <c r="D312" s="497"/>
      <c r="E312" s="497"/>
      <c r="F312" s="497"/>
      <c r="G312" s="497"/>
      <c r="H312" s="497"/>
      <c r="I312" s="497"/>
      <c r="J312" s="497"/>
      <c r="K312" s="497"/>
      <c r="L312" s="498"/>
      <c r="M312" s="39"/>
      <c r="Q312" s="10"/>
    </row>
    <row r="313" spans="1:21" s="39" customFormat="1" x14ac:dyDescent="0.25">
      <c r="A313" s="97"/>
      <c r="B313" s="51"/>
      <c r="C313" s="52"/>
      <c r="D313" s="52"/>
      <c r="E313" s="52"/>
      <c r="F313" s="52"/>
      <c r="G313" s="52"/>
      <c r="H313" s="52"/>
      <c r="I313" s="52"/>
      <c r="J313" s="52"/>
      <c r="K313" s="52"/>
      <c r="L313" s="53"/>
      <c r="O313" s="10"/>
      <c r="P313" s="10"/>
      <c r="Q313" s="10"/>
      <c r="R313" s="10"/>
      <c r="S313" s="10"/>
      <c r="T313" s="10"/>
      <c r="U313" s="10"/>
    </row>
    <row r="314" spans="1:21" s="11" customFormat="1" x14ac:dyDescent="0.25">
      <c r="A314" s="7"/>
      <c r="B314" s="508" t="s">
        <v>77</v>
      </c>
      <c r="C314" s="509"/>
      <c r="D314" s="509"/>
      <c r="E314" s="509"/>
      <c r="F314" s="509"/>
      <c r="G314" s="509"/>
      <c r="H314" s="509"/>
      <c r="I314" s="509"/>
      <c r="J314" s="509"/>
      <c r="K314" s="509"/>
      <c r="L314" s="510"/>
      <c r="M314" s="74"/>
    </row>
    <row r="315" spans="1:21" s="39" customFormat="1" x14ac:dyDescent="0.25">
      <c r="A315" s="97"/>
      <c r="B315" s="54"/>
      <c r="C315" s="96"/>
      <c r="D315" s="96"/>
      <c r="E315" s="96"/>
      <c r="F315" s="96"/>
      <c r="G315" s="96"/>
      <c r="H315" s="96"/>
      <c r="I315" s="96"/>
      <c r="J315" s="96"/>
      <c r="K315" s="96"/>
      <c r="L315" s="55"/>
      <c r="O315" s="10"/>
      <c r="P315" s="10"/>
      <c r="Q315" s="10"/>
      <c r="R315" s="10"/>
      <c r="S315" s="10"/>
      <c r="T315" s="10"/>
      <c r="U315" s="10"/>
    </row>
    <row r="316" spans="1:21" s="39" customFormat="1" x14ac:dyDescent="0.25">
      <c r="A316" s="97"/>
      <c r="B316" s="483" t="str">
        <f>IF(Intro!$G$22="English",O316,P316)</f>
        <v>Décrivez comment les coûts de livraison des marchandises vendues par votre entreprise sont payés.</v>
      </c>
      <c r="C316" s="484"/>
      <c r="D316" s="484"/>
      <c r="E316" s="484"/>
      <c r="F316" s="484"/>
      <c r="G316" s="484"/>
      <c r="H316" s="484"/>
      <c r="I316" s="484"/>
      <c r="J316" s="484"/>
      <c r="K316" s="484"/>
      <c r="L316" s="485"/>
      <c r="O316" s="10" t="s">
        <v>126</v>
      </c>
      <c r="P316" s="10" t="s">
        <v>211</v>
      </c>
      <c r="Q316" s="10"/>
      <c r="R316" s="10"/>
      <c r="S316" s="10"/>
      <c r="T316" s="10"/>
      <c r="U316" s="10"/>
    </row>
    <row r="317" spans="1:21" s="39" customFormat="1" x14ac:dyDescent="0.25">
      <c r="A317" s="97"/>
      <c r="B317" s="54"/>
      <c r="C317" s="96"/>
      <c r="D317" s="96"/>
      <c r="E317" s="96"/>
      <c r="F317" s="96"/>
      <c r="G317" s="96"/>
      <c r="H317" s="96"/>
      <c r="I317" s="96"/>
      <c r="J317" s="96"/>
      <c r="K317" s="96"/>
      <c r="L317" s="55"/>
      <c r="O317" s="10"/>
      <c r="P317" s="10"/>
      <c r="Q317" s="10"/>
      <c r="R317" s="10"/>
      <c r="S317" s="10"/>
      <c r="T317" s="10"/>
      <c r="U317" s="10"/>
    </row>
    <row r="318" spans="1:21" ht="15" customHeight="1" x14ac:dyDescent="0.25">
      <c r="A318" s="7"/>
      <c r="B318" s="501" t="str">
        <f>IF(Intro!$G$22="English",O318,P318)</f>
        <v xml:space="preserve"> Les frais de livraison sont inclus dans le prix de vente.</v>
      </c>
      <c r="C318" s="502"/>
      <c r="D318" s="502"/>
      <c r="E318" s="502"/>
      <c r="F318" s="126"/>
      <c r="G318" s="96"/>
      <c r="H318" s="96"/>
      <c r="I318" s="96"/>
      <c r="J318" s="96"/>
      <c r="K318" s="96"/>
      <c r="L318" s="55"/>
      <c r="M318" s="10"/>
      <c r="O318" s="10" t="s">
        <v>419</v>
      </c>
      <c r="P318" s="10" t="s">
        <v>422</v>
      </c>
    </row>
    <row r="319" spans="1:21" x14ac:dyDescent="0.25">
      <c r="A319" s="7"/>
      <c r="B319" s="501" t="str">
        <f>IF(Intro!$G$22="English",O319,P319)</f>
        <v xml:space="preserve"> Les frais de livraison sont facturés à l’acheteur.</v>
      </c>
      <c r="C319" s="502"/>
      <c r="D319" s="504"/>
      <c r="E319" s="504"/>
      <c r="F319" s="126"/>
      <c r="G319" s="96"/>
      <c r="H319" s="96"/>
      <c r="I319" s="96"/>
      <c r="J319" s="96"/>
      <c r="K319" s="96"/>
      <c r="L319" s="55"/>
      <c r="M319" s="10"/>
      <c r="O319" s="10" t="s">
        <v>420</v>
      </c>
      <c r="P319" s="10" t="s">
        <v>423</v>
      </c>
    </row>
    <row r="320" spans="1:21" x14ac:dyDescent="0.25">
      <c r="A320" s="7"/>
      <c r="B320" s="501" t="str">
        <f>IF(Intro!$G$22="English",O320,P320)</f>
        <v xml:space="preserve"> Les frais de livraison sont pris en charge par l’acheteur.</v>
      </c>
      <c r="C320" s="502"/>
      <c r="D320" s="504"/>
      <c r="E320" s="504"/>
      <c r="F320" s="126"/>
      <c r="G320" s="96"/>
      <c r="H320" s="96"/>
      <c r="I320" s="96"/>
      <c r="J320" s="96"/>
      <c r="K320" s="96"/>
      <c r="L320" s="55"/>
      <c r="M320" s="10"/>
      <c r="O320" s="10" t="s">
        <v>421</v>
      </c>
      <c r="P320" s="10" t="s">
        <v>424</v>
      </c>
    </row>
    <row r="321" spans="1:21" s="39" customFormat="1" x14ac:dyDescent="0.25">
      <c r="A321" s="97"/>
      <c r="B321" s="54"/>
      <c r="C321" s="96"/>
      <c r="D321" s="96"/>
      <c r="E321" s="96"/>
      <c r="F321" s="96"/>
      <c r="G321" s="96"/>
      <c r="H321" s="96"/>
      <c r="I321" s="96"/>
      <c r="J321" s="96"/>
      <c r="K321" s="96"/>
      <c r="L321" s="55"/>
      <c r="O321" s="10"/>
      <c r="P321" s="10"/>
      <c r="Q321" s="10"/>
      <c r="R321" s="10"/>
      <c r="S321" s="10"/>
      <c r="T321" s="10"/>
      <c r="U321" s="10"/>
    </row>
    <row r="322" spans="1:21" s="39" customFormat="1" x14ac:dyDescent="0.25">
      <c r="A322" s="97"/>
      <c r="B322" s="483" t="str">
        <f>IF(Intro!$G$22="English",O322,P322)</f>
        <v>Expliquez si le mode de paiement de la livraison des marchandises vendues par votre entreprise a changé depuis le 1er janvier 2023.</v>
      </c>
      <c r="C322" s="484"/>
      <c r="D322" s="484"/>
      <c r="E322" s="484"/>
      <c r="F322" s="484"/>
      <c r="G322" s="484"/>
      <c r="H322" s="484"/>
      <c r="I322" s="484"/>
      <c r="J322" s="484"/>
      <c r="K322" s="484"/>
      <c r="L322" s="485"/>
      <c r="O322" s="10" t="str">
        <f>"Explain if the method of paying for delivery of the goods sold by your firm has changed since January 1, "&amp;Variables!B6&amp;"."</f>
        <v>Explain if the method of paying for delivery of the goods sold by your firm has changed since January 1, 2023.</v>
      </c>
      <c r="P322" s="10" t="str">
        <f>"Expliquez si le mode de paiement de la livraison des marchandises vendues par votre entreprise a changé depuis le 1er janvier "&amp;Variables!B6&amp;"."</f>
        <v>Expliquez si le mode de paiement de la livraison des marchandises vendues par votre entreprise a changé depuis le 1er janvier 2023.</v>
      </c>
      <c r="Q322" s="10"/>
      <c r="R322" s="10"/>
      <c r="S322" s="10"/>
      <c r="T322" s="10"/>
      <c r="U322" s="10"/>
    </row>
    <row r="323" spans="1:21" s="39" customFormat="1" x14ac:dyDescent="0.25">
      <c r="A323" s="97"/>
      <c r="B323" s="54"/>
      <c r="C323" s="96"/>
      <c r="D323" s="96"/>
      <c r="E323" s="96"/>
      <c r="F323" s="96"/>
      <c r="G323" s="96"/>
      <c r="H323" s="96"/>
      <c r="I323" s="96"/>
      <c r="J323" s="96"/>
      <c r="K323" s="96"/>
      <c r="L323" s="55"/>
      <c r="O323" s="10"/>
      <c r="P323" s="10"/>
      <c r="Q323" s="10"/>
      <c r="R323" s="10"/>
      <c r="S323" s="10"/>
      <c r="T323" s="10"/>
      <c r="U323" s="10"/>
    </row>
    <row r="324" spans="1:21" s="11" customFormat="1" x14ac:dyDescent="0.25">
      <c r="A324" s="8"/>
      <c r="B324" s="496"/>
      <c r="C324" s="497"/>
      <c r="D324" s="497"/>
      <c r="E324" s="497"/>
      <c r="F324" s="497"/>
      <c r="G324" s="497"/>
      <c r="H324" s="497"/>
      <c r="I324" s="497"/>
      <c r="J324" s="497"/>
      <c r="K324" s="497"/>
      <c r="L324" s="498"/>
      <c r="M324" s="39"/>
      <c r="Q324" s="10"/>
    </row>
    <row r="325" spans="1:21" s="11" customFormat="1" x14ac:dyDescent="0.25">
      <c r="A325" s="8"/>
      <c r="B325" s="496"/>
      <c r="C325" s="497"/>
      <c r="D325" s="497"/>
      <c r="E325" s="497"/>
      <c r="F325" s="497"/>
      <c r="G325" s="497"/>
      <c r="H325" s="497"/>
      <c r="I325" s="497"/>
      <c r="J325" s="497"/>
      <c r="K325" s="497"/>
      <c r="L325" s="498"/>
      <c r="M325" s="39"/>
      <c r="Q325" s="10"/>
    </row>
    <row r="326" spans="1:21" s="11" customFormat="1" x14ac:dyDescent="0.25">
      <c r="A326" s="8"/>
      <c r="B326" s="496"/>
      <c r="C326" s="497"/>
      <c r="D326" s="497"/>
      <c r="E326" s="497"/>
      <c r="F326" s="497"/>
      <c r="G326" s="497"/>
      <c r="H326" s="497"/>
      <c r="I326" s="497"/>
      <c r="J326" s="497"/>
      <c r="K326" s="497"/>
      <c r="L326" s="498"/>
      <c r="M326" s="39"/>
      <c r="Q326" s="10"/>
    </row>
    <row r="327" spans="1:21" s="11" customFormat="1" x14ac:dyDescent="0.25">
      <c r="A327" s="8"/>
      <c r="B327" s="496"/>
      <c r="C327" s="497"/>
      <c r="D327" s="497"/>
      <c r="E327" s="497"/>
      <c r="F327" s="497"/>
      <c r="G327" s="497"/>
      <c r="H327" s="497"/>
      <c r="I327" s="497"/>
      <c r="J327" s="497"/>
      <c r="K327" s="497"/>
      <c r="L327" s="498"/>
      <c r="M327" s="39"/>
      <c r="Q327" s="10"/>
    </row>
    <row r="328" spans="1:21" s="11" customFormat="1" x14ac:dyDescent="0.25">
      <c r="A328" s="8"/>
      <c r="B328" s="496"/>
      <c r="C328" s="497"/>
      <c r="D328" s="497"/>
      <c r="E328" s="497"/>
      <c r="F328" s="497"/>
      <c r="G328" s="497"/>
      <c r="H328" s="497"/>
      <c r="I328" s="497"/>
      <c r="J328" s="497"/>
      <c r="K328" s="497"/>
      <c r="L328" s="498"/>
      <c r="M328" s="39"/>
      <c r="Q328" s="10"/>
    </row>
    <row r="329" spans="1:21" s="11" customFormat="1" x14ac:dyDescent="0.25">
      <c r="A329" s="8"/>
      <c r="B329" s="496"/>
      <c r="C329" s="497"/>
      <c r="D329" s="497"/>
      <c r="E329" s="497"/>
      <c r="F329" s="497"/>
      <c r="G329" s="497"/>
      <c r="H329" s="497"/>
      <c r="I329" s="497"/>
      <c r="J329" s="497"/>
      <c r="K329" s="497"/>
      <c r="L329" s="498"/>
      <c r="M329" s="39"/>
      <c r="Q329" s="10"/>
    </row>
    <row r="330" spans="1:21" s="11" customFormat="1" x14ac:dyDescent="0.25">
      <c r="A330" s="8"/>
      <c r="B330" s="496"/>
      <c r="C330" s="497"/>
      <c r="D330" s="497"/>
      <c r="E330" s="497"/>
      <c r="F330" s="497"/>
      <c r="G330" s="497"/>
      <c r="H330" s="497"/>
      <c r="I330" s="497"/>
      <c r="J330" s="497"/>
      <c r="K330" s="497"/>
      <c r="L330" s="498"/>
      <c r="M330" s="39"/>
      <c r="Q330" s="10"/>
    </row>
    <row r="331" spans="1:21" s="11" customFormat="1" x14ac:dyDescent="0.25">
      <c r="A331" s="8"/>
      <c r="B331" s="496"/>
      <c r="C331" s="497"/>
      <c r="D331" s="497"/>
      <c r="E331" s="497"/>
      <c r="F331" s="497"/>
      <c r="G331" s="497"/>
      <c r="H331" s="497"/>
      <c r="I331" s="497"/>
      <c r="J331" s="497"/>
      <c r="K331" s="497"/>
      <c r="L331" s="498"/>
      <c r="M331" s="39"/>
      <c r="Q331" s="10"/>
    </row>
    <row r="332" spans="1:21" s="39" customFormat="1" x14ac:dyDescent="0.25">
      <c r="A332" s="97"/>
      <c r="B332" s="51"/>
      <c r="C332" s="52"/>
      <c r="D332" s="52"/>
      <c r="E332" s="52"/>
      <c r="F332" s="52"/>
      <c r="G332" s="52"/>
      <c r="H332" s="52"/>
      <c r="I332" s="52"/>
      <c r="J332" s="52"/>
      <c r="K332" s="52"/>
      <c r="L332" s="53"/>
      <c r="O332" s="10"/>
      <c r="P332" s="10"/>
      <c r="Q332" s="10"/>
      <c r="R332" s="10"/>
      <c r="S332" s="10"/>
      <c r="T332" s="10"/>
      <c r="U332" s="10"/>
    </row>
    <row r="333" spans="1:21" s="11" customFormat="1" x14ac:dyDescent="0.25">
      <c r="A333" s="7"/>
      <c r="B333" s="508" t="s">
        <v>78</v>
      </c>
      <c r="C333" s="509"/>
      <c r="D333" s="509"/>
      <c r="E333" s="509"/>
      <c r="F333" s="509"/>
      <c r="G333" s="509"/>
      <c r="H333" s="509"/>
      <c r="I333" s="509"/>
      <c r="J333" s="509"/>
      <c r="K333" s="509"/>
      <c r="L333" s="510"/>
      <c r="M333" s="74"/>
    </row>
    <row r="334" spans="1:21" s="39" customFormat="1" x14ac:dyDescent="0.25">
      <c r="A334" s="97"/>
      <c r="B334" s="54"/>
      <c r="C334" s="96"/>
      <c r="D334" s="96"/>
      <c r="E334" s="96"/>
      <c r="F334" s="96"/>
      <c r="G334" s="96"/>
      <c r="H334" s="96"/>
      <c r="I334" s="96"/>
      <c r="J334" s="96"/>
      <c r="K334" s="96"/>
      <c r="L334" s="55"/>
      <c r="O334" s="10"/>
      <c r="P334" s="10"/>
      <c r="Q334" s="10"/>
      <c r="R334" s="10"/>
      <c r="S334" s="10"/>
      <c r="T334" s="10"/>
      <c r="U334" s="10"/>
    </row>
    <row r="335" spans="1:21" s="39" customFormat="1" x14ac:dyDescent="0.25">
      <c r="A335" s="97"/>
      <c r="B335" s="483" t="str">
        <f>IF(Intro!$G$22="English",O335,P335)</f>
        <v>Expliquez si la demande pour les marchandises ou les ventes de marchandises ont changé depuis le 1er janvier 2023.</v>
      </c>
      <c r="C335" s="484"/>
      <c r="D335" s="484"/>
      <c r="E335" s="484"/>
      <c r="F335" s="484"/>
      <c r="G335" s="484"/>
      <c r="H335" s="484"/>
      <c r="I335" s="484"/>
      <c r="J335" s="484"/>
      <c r="K335" s="484"/>
      <c r="L335" s="485"/>
      <c r="O335" s="10" t="str">
        <f>"Explain if demand for the goods or sales of the goods has changed since January 1, "&amp;Variables!B6&amp;"."</f>
        <v>Explain if demand for the goods or sales of the goods has changed since January 1, 2023.</v>
      </c>
      <c r="P335" s="10" t="str">
        <f>"Expliquez si la demande pour les marchandises ou les ventes de marchandises ont changé depuis le 1er janvier "&amp;Variables!B6&amp;"."</f>
        <v>Expliquez si la demande pour les marchandises ou les ventes de marchandises ont changé depuis le 1er janvier 2023.</v>
      </c>
      <c r="Q335" s="10"/>
      <c r="R335" s="10"/>
      <c r="S335" s="10"/>
      <c r="T335" s="10"/>
      <c r="U335" s="10"/>
    </row>
    <row r="336" spans="1:21" s="39" customFormat="1" x14ac:dyDescent="0.25">
      <c r="A336" s="97"/>
      <c r="B336" s="54"/>
      <c r="C336" s="96"/>
      <c r="D336" s="96"/>
      <c r="E336" s="96"/>
      <c r="F336" s="96"/>
      <c r="G336" s="96"/>
      <c r="H336" s="96"/>
      <c r="I336" s="96"/>
      <c r="J336" s="96"/>
      <c r="K336" s="96"/>
      <c r="L336" s="55"/>
      <c r="O336" s="10"/>
      <c r="P336" s="10"/>
      <c r="Q336" s="10"/>
      <c r="R336" s="10"/>
      <c r="S336" s="10"/>
      <c r="T336" s="10"/>
      <c r="U336" s="10"/>
    </row>
    <row r="337" spans="1:21" s="11" customFormat="1" x14ac:dyDescent="0.25">
      <c r="A337" s="8"/>
      <c r="B337" s="496"/>
      <c r="C337" s="497"/>
      <c r="D337" s="497"/>
      <c r="E337" s="497"/>
      <c r="F337" s="497"/>
      <c r="G337" s="497"/>
      <c r="H337" s="497"/>
      <c r="I337" s="497"/>
      <c r="J337" s="497"/>
      <c r="K337" s="497"/>
      <c r="L337" s="498"/>
      <c r="M337" s="39"/>
      <c r="Q337" s="10"/>
    </row>
    <row r="338" spans="1:21" s="11" customFormat="1" x14ac:dyDescent="0.25">
      <c r="A338" s="8"/>
      <c r="B338" s="496"/>
      <c r="C338" s="497"/>
      <c r="D338" s="497"/>
      <c r="E338" s="497"/>
      <c r="F338" s="497"/>
      <c r="G338" s="497"/>
      <c r="H338" s="497"/>
      <c r="I338" s="497"/>
      <c r="J338" s="497"/>
      <c r="K338" s="497"/>
      <c r="L338" s="498"/>
      <c r="M338" s="39"/>
      <c r="Q338" s="10"/>
    </row>
    <row r="339" spans="1:21" s="11" customFormat="1" x14ac:dyDescent="0.25">
      <c r="A339" s="8"/>
      <c r="B339" s="496"/>
      <c r="C339" s="497"/>
      <c r="D339" s="497"/>
      <c r="E339" s="497"/>
      <c r="F339" s="497"/>
      <c r="G339" s="497"/>
      <c r="H339" s="497"/>
      <c r="I339" s="497"/>
      <c r="J339" s="497"/>
      <c r="K339" s="497"/>
      <c r="L339" s="498"/>
      <c r="M339" s="39"/>
      <c r="Q339" s="10"/>
    </row>
    <row r="340" spans="1:21" s="11" customFormat="1" x14ac:dyDescent="0.25">
      <c r="A340" s="8"/>
      <c r="B340" s="496"/>
      <c r="C340" s="497"/>
      <c r="D340" s="497"/>
      <c r="E340" s="497"/>
      <c r="F340" s="497"/>
      <c r="G340" s="497"/>
      <c r="H340" s="497"/>
      <c r="I340" s="497"/>
      <c r="J340" s="497"/>
      <c r="K340" s="497"/>
      <c r="L340" s="498"/>
      <c r="M340" s="39"/>
      <c r="Q340" s="10"/>
    </row>
    <row r="341" spans="1:21" s="11" customFormat="1" x14ac:dyDescent="0.25">
      <c r="A341" s="8"/>
      <c r="B341" s="496"/>
      <c r="C341" s="497"/>
      <c r="D341" s="497"/>
      <c r="E341" s="497"/>
      <c r="F341" s="497"/>
      <c r="G341" s="497"/>
      <c r="H341" s="497"/>
      <c r="I341" s="497"/>
      <c r="J341" s="497"/>
      <c r="K341" s="497"/>
      <c r="L341" s="498"/>
      <c r="M341" s="39"/>
      <c r="Q341" s="10"/>
    </row>
    <row r="342" spans="1:21" s="11" customFormat="1" x14ac:dyDescent="0.25">
      <c r="A342" s="8"/>
      <c r="B342" s="496"/>
      <c r="C342" s="497"/>
      <c r="D342" s="497"/>
      <c r="E342" s="497"/>
      <c r="F342" s="497"/>
      <c r="G342" s="497"/>
      <c r="H342" s="497"/>
      <c r="I342" s="497"/>
      <c r="J342" s="497"/>
      <c r="K342" s="497"/>
      <c r="L342" s="498"/>
      <c r="M342" s="39"/>
      <c r="Q342" s="10"/>
    </row>
    <row r="343" spans="1:21" s="11" customFormat="1" x14ac:dyDescent="0.25">
      <c r="A343" s="8"/>
      <c r="B343" s="496"/>
      <c r="C343" s="497"/>
      <c r="D343" s="497"/>
      <c r="E343" s="497"/>
      <c r="F343" s="497"/>
      <c r="G343" s="497"/>
      <c r="H343" s="497"/>
      <c r="I343" s="497"/>
      <c r="J343" s="497"/>
      <c r="K343" s="497"/>
      <c r="L343" s="498"/>
      <c r="M343" s="39"/>
      <c r="Q343" s="10"/>
    </row>
    <row r="344" spans="1:21" s="11" customFormat="1" x14ac:dyDescent="0.25">
      <c r="A344" s="8"/>
      <c r="B344" s="496"/>
      <c r="C344" s="497"/>
      <c r="D344" s="497"/>
      <c r="E344" s="497"/>
      <c r="F344" s="497"/>
      <c r="G344" s="497"/>
      <c r="H344" s="497"/>
      <c r="I344" s="497"/>
      <c r="J344" s="497"/>
      <c r="K344" s="497"/>
      <c r="L344" s="498"/>
      <c r="M344" s="39"/>
      <c r="Q344" s="10"/>
    </row>
    <row r="345" spans="1:21" s="39" customFormat="1" x14ac:dyDescent="0.25">
      <c r="A345" s="97"/>
      <c r="B345" s="51"/>
      <c r="C345" s="52"/>
      <c r="D345" s="52"/>
      <c r="E345" s="52"/>
      <c r="F345" s="52"/>
      <c r="G345" s="52"/>
      <c r="H345" s="52"/>
      <c r="I345" s="52"/>
      <c r="J345" s="52"/>
      <c r="K345" s="52"/>
      <c r="L345" s="53"/>
      <c r="O345" s="10"/>
      <c r="P345" s="10"/>
      <c r="Q345" s="10"/>
      <c r="R345" s="10"/>
      <c r="S345" s="10"/>
      <c r="T345" s="10"/>
      <c r="U345" s="10"/>
    </row>
    <row r="346" spans="1:21" x14ac:dyDescent="0.25">
      <c r="A346" s="7"/>
    </row>
    <row r="347" spans="1:21" x14ac:dyDescent="0.25">
      <c r="A347" s="7"/>
      <c r="B347" s="369" t="str">
        <f>IF(Intro!$G$22="English",O347,P347)</f>
        <v>MARCHÉS</v>
      </c>
      <c r="C347" s="370"/>
      <c r="D347" s="370"/>
      <c r="E347" s="370"/>
      <c r="F347" s="370"/>
      <c r="G347" s="370"/>
      <c r="H347" s="370"/>
      <c r="I347" s="370"/>
      <c r="J347" s="370"/>
      <c r="K347" s="370"/>
      <c r="L347" s="371"/>
      <c r="M347" s="39"/>
      <c r="O347" s="106" t="s">
        <v>327</v>
      </c>
      <c r="P347" s="106" t="s">
        <v>328</v>
      </c>
    </row>
    <row r="348" spans="1:21" x14ac:dyDescent="0.25">
      <c r="A348" s="7"/>
      <c r="B348" s="505" t="s">
        <v>79</v>
      </c>
      <c r="C348" s="506"/>
      <c r="D348" s="506"/>
      <c r="E348" s="506"/>
      <c r="F348" s="506"/>
      <c r="G348" s="506"/>
      <c r="H348" s="506"/>
      <c r="I348" s="506"/>
      <c r="J348" s="506"/>
      <c r="K348" s="506"/>
      <c r="L348" s="507"/>
      <c r="M348" s="10"/>
    </row>
    <row r="349" spans="1:21" x14ac:dyDescent="0.25">
      <c r="A349" s="7"/>
      <c r="B349" s="16"/>
      <c r="C349" s="35"/>
      <c r="D349" s="36"/>
      <c r="E349" s="36"/>
      <c r="F349" s="36"/>
      <c r="G349" s="36"/>
      <c r="H349" s="36"/>
      <c r="I349" s="36"/>
      <c r="J349" s="36"/>
      <c r="K349" s="36"/>
      <c r="L349" s="17"/>
      <c r="M349" s="10"/>
    </row>
    <row r="350" spans="1:21" ht="14.1" customHeight="1" x14ac:dyDescent="0.25">
      <c r="A350" s="7"/>
      <c r="B350" s="363" t="str">
        <f>IF(Intro!$G$22="English",O350,P350)</f>
        <v>Décrivez les marchés des marchandises au Canada et dans le monde depuis le 1er janvier 2023. Les facteurs à prendre en compte dans votre réponse comprennent, sans s'y limiter, la demande, les ventes, les prix, l'utilisation de la capacité et les volumes d'importations des marchandises.</v>
      </c>
      <c r="C350" s="364"/>
      <c r="D350" s="364"/>
      <c r="E350" s="364"/>
      <c r="F350" s="364"/>
      <c r="G350" s="364"/>
      <c r="H350" s="364"/>
      <c r="I350" s="364"/>
      <c r="J350" s="364"/>
      <c r="K350" s="364"/>
      <c r="L350" s="365"/>
      <c r="M350" s="10"/>
      <c r="O350" s="18" t="str">
        <f>"Describe the markets for the goods in Canada and globally since January 1, "&amp;Variables!B6&amp;". Factors to consider in your response include, but are not limited to, demand, sales, prices, capacity utilization and import volumes of the goods."</f>
        <v>Describe the markets for the goods in Canada and globally since January 1, 2023. Factors to consider in your response include, but are not limited to, demand, sales, prices, capacity utilization and import volumes of the goods.</v>
      </c>
      <c r="P350" s="10" t="str">
        <f>"Décrivez les marchés des marchandises au Canada et dans le monde depuis le 1er janvier "&amp;Variables!B6&amp;". Les facteurs à prendre en compte dans votre réponse comprennent, sans s'y limiter, la demande, les ventes, les prix, l'utilisation de la capacité et les volumes d'importations des marchandises."</f>
        <v>Décrivez les marchés des marchandises au Canada et dans le monde depuis le 1er janvier 2023. Les facteurs à prendre en compte dans votre réponse comprennent, sans s'y limiter, la demande, les ventes, les prix, l'utilisation de la capacité et les volumes d'importations des marchandises.</v>
      </c>
    </row>
    <row r="351" spans="1:21" x14ac:dyDescent="0.25">
      <c r="A351" s="7"/>
      <c r="B351" s="363"/>
      <c r="C351" s="364"/>
      <c r="D351" s="364"/>
      <c r="E351" s="364"/>
      <c r="F351" s="364"/>
      <c r="G351" s="364"/>
      <c r="H351" s="364"/>
      <c r="I351" s="364"/>
      <c r="J351" s="364"/>
      <c r="K351" s="364"/>
      <c r="L351" s="365"/>
      <c r="M351" s="10"/>
      <c r="O351" s="18"/>
    </row>
    <row r="352" spans="1:21" s="39" customFormat="1" x14ac:dyDescent="0.25">
      <c r="A352" s="97"/>
      <c r="B352" s="54"/>
      <c r="C352" s="96"/>
      <c r="D352" s="96"/>
      <c r="E352" s="96"/>
      <c r="F352" s="96"/>
      <c r="G352" s="96"/>
      <c r="H352" s="96"/>
      <c r="I352" s="96"/>
      <c r="J352" s="96"/>
      <c r="K352" s="96"/>
      <c r="L352" s="55"/>
      <c r="O352" s="10"/>
      <c r="P352" s="10"/>
      <c r="Q352" s="10"/>
      <c r="R352" s="10"/>
      <c r="S352" s="10"/>
      <c r="T352" s="10"/>
      <c r="U352" s="10"/>
    </row>
    <row r="353" spans="1:21" s="11" customFormat="1" x14ac:dyDescent="0.25">
      <c r="A353" s="8"/>
      <c r="B353" s="496"/>
      <c r="C353" s="497"/>
      <c r="D353" s="497"/>
      <c r="E353" s="497"/>
      <c r="F353" s="497"/>
      <c r="G353" s="497"/>
      <c r="H353" s="497"/>
      <c r="I353" s="497"/>
      <c r="J353" s="497"/>
      <c r="K353" s="497"/>
      <c r="L353" s="498"/>
      <c r="M353" s="39"/>
      <c r="Q353" s="10"/>
    </row>
    <row r="354" spans="1:21" s="11" customFormat="1" x14ac:dyDescent="0.25">
      <c r="A354" s="8"/>
      <c r="B354" s="496"/>
      <c r="C354" s="497"/>
      <c r="D354" s="497"/>
      <c r="E354" s="497"/>
      <c r="F354" s="497"/>
      <c r="G354" s="497"/>
      <c r="H354" s="497"/>
      <c r="I354" s="497"/>
      <c r="J354" s="497"/>
      <c r="K354" s="497"/>
      <c r="L354" s="498"/>
      <c r="M354" s="39"/>
      <c r="Q354" s="10"/>
    </row>
    <row r="355" spans="1:21" s="11" customFormat="1" x14ac:dyDescent="0.25">
      <c r="A355" s="8"/>
      <c r="B355" s="496"/>
      <c r="C355" s="497"/>
      <c r="D355" s="497"/>
      <c r="E355" s="497"/>
      <c r="F355" s="497"/>
      <c r="G355" s="497"/>
      <c r="H355" s="497"/>
      <c r="I355" s="497"/>
      <c r="J355" s="497"/>
      <c r="K355" s="497"/>
      <c r="L355" s="498"/>
      <c r="M355" s="39"/>
      <c r="Q355" s="10"/>
    </row>
    <row r="356" spans="1:21" s="11" customFormat="1" x14ac:dyDescent="0.25">
      <c r="A356" s="8"/>
      <c r="B356" s="496"/>
      <c r="C356" s="497"/>
      <c r="D356" s="497"/>
      <c r="E356" s="497"/>
      <c r="F356" s="497"/>
      <c r="G356" s="497"/>
      <c r="H356" s="497"/>
      <c r="I356" s="497"/>
      <c r="J356" s="497"/>
      <c r="K356" s="497"/>
      <c r="L356" s="498"/>
      <c r="M356" s="39"/>
      <c r="Q356" s="10"/>
    </row>
    <row r="357" spans="1:21" s="11" customFormat="1" x14ac:dyDescent="0.25">
      <c r="A357" s="8"/>
      <c r="B357" s="496"/>
      <c r="C357" s="497"/>
      <c r="D357" s="497"/>
      <c r="E357" s="497"/>
      <c r="F357" s="497"/>
      <c r="G357" s="497"/>
      <c r="H357" s="497"/>
      <c r="I357" s="497"/>
      <c r="J357" s="497"/>
      <c r="K357" s="497"/>
      <c r="L357" s="498"/>
      <c r="M357" s="39"/>
      <c r="Q357" s="10"/>
    </row>
    <row r="358" spans="1:21" s="11" customFormat="1" x14ac:dyDescent="0.25">
      <c r="A358" s="8"/>
      <c r="B358" s="496"/>
      <c r="C358" s="497"/>
      <c r="D358" s="497"/>
      <c r="E358" s="497"/>
      <c r="F358" s="497"/>
      <c r="G358" s="497"/>
      <c r="H358" s="497"/>
      <c r="I358" s="497"/>
      <c r="J358" s="497"/>
      <c r="K358" s="497"/>
      <c r="L358" s="498"/>
      <c r="M358" s="39"/>
      <c r="Q358" s="10"/>
    </row>
    <row r="359" spans="1:21" s="11" customFormat="1" x14ac:dyDescent="0.25">
      <c r="A359" s="8"/>
      <c r="B359" s="496"/>
      <c r="C359" s="497"/>
      <c r="D359" s="497"/>
      <c r="E359" s="497"/>
      <c r="F359" s="497"/>
      <c r="G359" s="497"/>
      <c r="H359" s="497"/>
      <c r="I359" s="497"/>
      <c r="J359" s="497"/>
      <c r="K359" s="497"/>
      <c r="L359" s="498"/>
      <c r="M359" s="39"/>
      <c r="Q359" s="10"/>
    </row>
    <row r="360" spans="1:21" s="11" customFormat="1" x14ac:dyDescent="0.25">
      <c r="A360" s="8"/>
      <c r="B360" s="496"/>
      <c r="C360" s="497"/>
      <c r="D360" s="497"/>
      <c r="E360" s="497"/>
      <c r="F360" s="497"/>
      <c r="G360" s="497"/>
      <c r="H360" s="497"/>
      <c r="I360" s="497"/>
      <c r="J360" s="497"/>
      <c r="K360" s="497"/>
      <c r="L360" s="498"/>
      <c r="M360" s="39"/>
      <c r="Q360" s="10"/>
    </row>
    <row r="361" spans="1:21" s="39" customFormat="1" x14ac:dyDescent="0.25">
      <c r="A361" s="97"/>
      <c r="B361" s="51"/>
      <c r="C361" s="52"/>
      <c r="D361" s="52"/>
      <c r="E361" s="52"/>
      <c r="F361" s="52"/>
      <c r="G361" s="52"/>
      <c r="H361" s="52"/>
      <c r="I361" s="52"/>
      <c r="J361" s="52"/>
      <c r="K361" s="52"/>
      <c r="L361" s="53"/>
      <c r="O361" s="10"/>
      <c r="P361" s="10"/>
      <c r="Q361" s="10"/>
      <c r="R361" s="10"/>
      <c r="S361" s="10"/>
      <c r="T361" s="10"/>
      <c r="U361" s="10"/>
    </row>
    <row r="362" spans="1:21" x14ac:dyDescent="0.25">
      <c r="A362" s="7"/>
      <c r="B362" s="508" t="s">
        <v>80</v>
      </c>
      <c r="C362" s="509"/>
      <c r="D362" s="509"/>
      <c r="E362" s="509"/>
      <c r="F362" s="509"/>
      <c r="G362" s="509"/>
      <c r="H362" s="509"/>
      <c r="I362" s="509"/>
      <c r="J362" s="509"/>
      <c r="K362" s="509"/>
      <c r="L362" s="510"/>
      <c r="M362" s="10"/>
    </row>
    <row r="363" spans="1:21" x14ac:dyDescent="0.25">
      <c r="A363" s="7"/>
      <c r="B363" s="16"/>
      <c r="C363" s="35"/>
      <c r="D363" s="36"/>
      <c r="E363" s="36"/>
      <c r="F363" s="36"/>
      <c r="G363" s="36"/>
      <c r="H363" s="36"/>
      <c r="I363" s="36"/>
      <c r="J363" s="36"/>
      <c r="K363" s="36"/>
      <c r="L363" s="17"/>
      <c r="M363" s="10"/>
    </row>
    <row r="364" spans="1:21" ht="14.1" customHeight="1" x14ac:dyDescent="0.25">
      <c r="A364" s="7"/>
      <c r="B364" s="363" t="str">
        <f>IF(Intro!$G$22="English",O364,P364)</f>
        <v>Commentez la façon dont le marché canadien des marchandises a changé en 2025. La stratégie d’importation de votre entreprise pour les marchandises a-t-elle changé? La majoration du prix intérieur des marchandises a-t-elle changé à la suite d'efforts promotionnels visant à acheter des produits canadiens?</v>
      </c>
      <c r="C364" s="364"/>
      <c r="D364" s="364"/>
      <c r="E364" s="364"/>
      <c r="F364" s="364"/>
      <c r="G364" s="364"/>
      <c r="H364" s="364"/>
      <c r="I364" s="364"/>
      <c r="J364" s="364"/>
      <c r="K364" s="364"/>
      <c r="L364" s="365"/>
      <c r="M364" s="10"/>
      <c r="O364" s="56" t="s">
        <v>396</v>
      </c>
      <c r="P364" s="6" t="s">
        <v>406</v>
      </c>
    </row>
    <row r="365" spans="1:21" x14ac:dyDescent="0.25">
      <c r="A365" s="7"/>
      <c r="B365" s="363"/>
      <c r="C365" s="364"/>
      <c r="D365" s="364"/>
      <c r="E365" s="364"/>
      <c r="F365" s="364"/>
      <c r="G365" s="364"/>
      <c r="H365" s="364"/>
      <c r="I365" s="364"/>
      <c r="J365" s="364"/>
      <c r="K365" s="364"/>
      <c r="L365" s="365"/>
      <c r="M365" s="10"/>
      <c r="O365" s="56"/>
      <c r="P365" s="6"/>
    </row>
    <row r="366" spans="1:21" s="39" customFormat="1" x14ac:dyDescent="0.25">
      <c r="A366" s="97"/>
      <c r="B366" s="54"/>
      <c r="C366" s="96"/>
      <c r="D366" s="96"/>
      <c r="E366" s="96"/>
      <c r="F366" s="96"/>
      <c r="G366" s="96"/>
      <c r="H366" s="96"/>
      <c r="I366" s="96"/>
      <c r="J366" s="96"/>
      <c r="K366" s="96"/>
      <c r="L366" s="55"/>
      <c r="O366" s="10"/>
      <c r="P366" s="10"/>
      <c r="Q366" s="10"/>
      <c r="R366" s="10"/>
      <c r="S366" s="10"/>
      <c r="T366" s="10"/>
      <c r="U366" s="10"/>
    </row>
    <row r="367" spans="1:21" s="11" customFormat="1" x14ac:dyDescent="0.25">
      <c r="A367" s="8"/>
      <c r="B367" s="496"/>
      <c r="C367" s="497"/>
      <c r="D367" s="497"/>
      <c r="E367" s="497"/>
      <c r="F367" s="497"/>
      <c r="G367" s="497"/>
      <c r="H367" s="497"/>
      <c r="I367" s="497"/>
      <c r="J367" s="497"/>
      <c r="K367" s="497"/>
      <c r="L367" s="498"/>
      <c r="M367" s="39"/>
      <c r="Q367" s="10"/>
    </row>
    <row r="368" spans="1:21" s="11" customFormat="1" x14ac:dyDescent="0.25">
      <c r="A368" s="8"/>
      <c r="B368" s="496"/>
      <c r="C368" s="497"/>
      <c r="D368" s="497"/>
      <c r="E368" s="497"/>
      <c r="F368" s="497"/>
      <c r="G368" s="497"/>
      <c r="H368" s="497"/>
      <c r="I368" s="497"/>
      <c r="J368" s="497"/>
      <c r="K368" s="497"/>
      <c r="L368" s="498"/>
      <c r="M368" s="39"/>
      <c r="Q368" s="10"/>
    </row>
    <row r="369" spans="1:21" s="11" customFormat="1" x14ac:dyDescent="0.25">
      <c r="A369" s="8"/>
      <c r="B369" s="496"/>
      <c r="C369" s="497"/>
      <c r="D369" s="497"/>
      <c r="E369" s="497"/>
      <c r="F369" s="497"/>
      <c r="G369" s="497"/>
      <c r="H369" s="497"/>
      <c r="I369" s="497"/>
      <c r="J369" s="497"/>
      <c r="K369" s="497"/>
      <c r="L369" s="498"/>
      <c r="M369" s="39"/>
      <c r="Q369" s="10"/>
    </row>
    <row r="370" spans="1:21" s="11" customFormat="1" x14ac:dyDescent="0.25">
      <c r="A370" s="8"/>
      <c r="B370" s="496"/>
      <c r="C370" s="497"/>
      <c r="D370" s="497"/>
      <c r="E370" s="497"/>
      <c r="F370" s="497"/>
      <c r="G370" s="497"/>
      <c r="H370" s="497"/>
      <c r="I370" s="497"/>
      <c r="J370" s="497"/>
      <c r="K370" s="497"/>
      <c r="L370" s="498"/>
      <c r="M370" s="39"/>
      <c r="Q370" s="10"/>
    </row>
    <row r="371" spans="1:21" s="11" customFormat="1" x14ac:dyDescent="0.25">
      <c r="A371" s="8"/>
      <c r="B371" s="496"/>
      <c r="C371" s="497"/>
      <c r="D371" s="497"/>
      <c r="E371" s="497"/>
      <c r="F371" s="497"/>
      <c r="G371" s="497"/>
      <c r="H371" s="497"/>
      <c r="I371" s="497"/>
      <c r="J371" s="497"/>
      <c r="K371" s="497"/>
      <c r="L371" s="498"/>
      <c r="M371" s="39"/>
      <c r="Q371" s="10"/>
    </row>
    <row r="372" spans="1:21" s="11" customFormat="1" x14ac:dyDescent="0.25">
      <c r="A372" s="8"/>
      <c r="B372" s="496"/>
      <c r="C372" s="497"/>
      <c r="D372" s="497"/>
      <c r="E372" s="497"/>
      <c r="F372" s="497"/>
      <c r="G372" s="497"/>
      <c r="H372" s="497"/>
      <c r="I372" s="497"/>
      <c r="J372" s="497"/>
      <c r="K372" s="497"/>
      <c r="L372" s="498"/>
      <c r="M372" s="39"/>
      <c r="Q372" s="10"/>
    </row>
    <row r="373" spans="1:21" s="11" customFormat="1" x14ac:dyDescent="0.25">
      <c r="A373" s="8"/>
      <c r="B373" s="496"/>
      <c r="C373" s="497"/>
      <c r="D373" s="497"/>
      <c r="E373" s="497"/>
      <c r="F373" s="497"/>
      <c r="G373" s="497"/>
      <c r="H373" s="497"/>
      <c r="I373" s="497"/>
      <c r="J373" s="497"/>
      <c r="K373" s="497"/>
      <c r="L373" s="498"/>
      <c r="M373" s="39"/>
      <c r="Q373" s="10"/>
    </row>
    <row r="374" spans="1:21" s="11" customFormat="1" x14ac:dyDescent="0.25">
      <c r="A374" s="8"/>
      <c r="B374" s="496"/>
      <c r="C374" s="497"/>
      <c r="D374" s="497"/>
      <c r="E374" s="497"/>
      <c r="F374" s="497"/>
      <c r="G374" s="497"/>
      <c r="H374" s="497"/>
      <c r="I374" s="497"/>
      <c r="J374" s="497"/>
      <c r="K374" s="497"/>
      <c r="L374" s="498"/>
      <c r="M374" s="39"/>
      <c r="Q374" s="10"/>
    </row>
    <row r="375" spans="1:21" s="39" customFormat="1" x14ac:dyDescent="0.25">
      <c r="A375" s="97"/>
      <c r="B375" s="51"/>
      <c r="C375" s="52"/>
      <c r="D375" s="52"/>
      <c r="E375" s="52"/>
      <c r="F375" s="52"/>
      <c r="G375" s="52"/>
      <c r="H375" s="52"/>
      <c r="I375" s="52"/>
      <c r="J375" s="52"/>
      <c r="K375" s="52"/>
      <c r="L375" s="53"/>
      <c r="O375" s="10"/>
      <c r="P375" s="10"/>
      <c r="Q375" s="10"/>
      <c r="R375" s="10"/>
      <c r="S375" s="10"/>
      <c r="T375" s="10"/>
      <c r="U375" s="10"/>
    </row>
    <row r="376" spans="1:21" x14ac:dyDescent="0.25">
      <c r="A376" s="7"/>
      <c r="B376" s="508" t="s">
        <v>81</v>
      </c>
      <c r="C376" s="509"/>
      <c r="D376" s="509"/>
      <c r="E376" s="509"/>
      <c r="F376" s="509"/>
      <c r="G376" s="509"/>
      <c r="H376" s="509"/>
      <c r="I376" s="509"/>
      <c r="J376" s="509"/>
      <c r="K376" s="509"/>
      <c r="L376" s="510"/>
      <c r="M376" s="10"/>
    </row>
    <row r="377" spans="1:21" x14ac:dyDescent="0.25">
      <c r="A377" s="7"/>
      <c r="B377" s="16"/>
      <c r="C377" s="35"/>
      <c r="D377" s="36"/>
      <c r="E377" s="36"/>
      <c r="F377" s="36"/>
      <c r="G377" s="36"/>
      <c r="H377" s="36"/>
      <c r="I377" s="36"/>
      <c r="J377" s="36"/>
      <c r="K377" s="36"/>
      <c r="L377" s="17"/>
      <c r="M377" s="10"/>
    </row>
    <row r="378" spans="1:21" ht="14.1" customHeight="1" x14ac:dyDescent="0.25">
      <c r="A378" s="7"/>
      <c r="B378" s="363" t="str">
        <f>IF(Intro!$G$22="English",O378,P378)</f>
        <v>Expliquez les changements que vous prévoyez voir sur le marché canadien et sur d’autres marchés mondiaux pour les marchandises au cours des deux prochaines années en ce qui concerne la demande, les prix, les volumes d’importation ou tout autre facteur.</v>
      </c>
      <c r="C378" s="364"/>
      <c r="D378" s="364"/>
      <c r="E378" s="364"/>
      <c r="F378" s="364"/>
      <c r="G378" s="364"/>
      <c r="H378" s="364"/>
      <c r="I378" s="364"/>
      <c r="J378" s="364"/>
      <c r="K378" s="364"/>
      <c r="L378" s="365"/>
      <c r="M378" s="10"/>
      <c r="O378" s="18" t="s">
        <v>241</v>
      </c>
      <c r="P378" s="10" t="s">
        <v>187</v>
      </c>
    </row>
    <row r="379" spans="1:21" x14ac:dyDescent="0.25">
      <c r="A379" s="7"/>
      <c r="B379" s="363"/>
      <c r="C379" s="364"/>
      <c r="D379" s="364"/>
      <c r="E379" s="364"/>
      <c r="F379" s="364"/>
      <c r="G379" s="364"/>
      <c r="H379" s="364"/>
      <c r="I379" s="364"/>
      <c r="J379" s="364"/>
      <c r="K379" s="364"/>
      <c r="L379" s="365"/>
      <c r="M379" s="10"/>
      <c r="O379" s="18"/>
    </row>
    <row r="380" spans="1:21" s="39" customFormat="1" x14ac:dyDescent="0.25">
      <c r="A380" s="97"/>
      <c r="B380" s="54"/>
      <c r="C380" s="96"/>
      <c r="D380" s="96"/>
      <c r="E380" s="96"/>
      <c r="F380" s="96"/>
      <c r="G380" s="96"/>
      <c r="H380" s="96"/>
      <c r="I380" s="96"/>
      <c r="J380" s="96"/>
      <c r="K380" s="96"/>
      <c r="L380" s="55"/>
      <c r="O380" s="10"/>
      <c r="P380" s="10"/>
      <c r="Q380" s="10"/>
      <c r="R380" s="10"/>
      <c r="S380" s="10"/>
      <c r="T380" s="10"/>
      <c r="U380" s="10"/>
    </row>
    <row r="381" spans="1:21" s="11" customFormat="1" x14ac:dyDescent="0.25">
      <c r="A381" s="8"/>
      <c r="B381" s="496"/>
      <c r="C381" s="497"/>
      <c r="D381" s="497"/>
      <c r="E381" s="497"/>
      <c r="F381" s="497"/>
      <c r="G381" s="497"/>
      <c r="H381" s="497"/>
      <c r="I381" s="497"/>
      <c r="J381" s="497"/>
      <c r="K381" s="497"/>
      <c r="L381" s="498"/>
      <c r="M381" s="39"/>
      <c r="Q381" s="10"/>
    </row>
    <row r="382" spans="1:21" s="11" customFormat="1" x14ac:dyDescent="0.25">
      <c r="A382" s="8"/>
      <c r="B382" s="496"/>
      <c r="C382" s="497"/>
      <c r="D382" s="497"/>
      <c r="E382" s="497"/>
      <c r="F382" s="497"/>
      <c r="G382" s="497"/>
      <c r="H382" s="497"/>
      <c r="I382" s="497"/>
      <c r="J382" s="497"/>
      <c r="K382" s="497"/>
      <c r="L382" s="498"/>
      <c r="M382" s="39"/>
      <c r="Q382" s="10"/>
    </row>
    <row r="383" spans="1:21" s="11" customFormat="1" x14ac:dyDescent="0.25">
      <c r="A383" s="8"/>
      <c r="B383" s="496"/>
      <c r="C383" s="497"/>
      <c r="D383" s="497"/>
      <c r="E383" s="497"/>
      <c r="F383" s="497"/>
      <c r="G383" s="497"/>
      <c r="H383" s="497"/>
      <c r="I383" s="497"/>
      <c r="J383" s="497"/>
      <c r="K383" s="497"/>
      <c r="L383" s="498"/>
      <c r="M383" s="39"/>
      <c r="Q383" s="10"/>
    </row>
    <row r="384" spans="1:21" s="11" customFormat="1" x14ac:dyDescent="0.25">
      <c r="A384" s="8"/>
      <c r="B384" s="496"/>
      <c r="C384" s="497"/>
      <c r="D384" s="497"/>
      <c r="E384" s="497"/>
      <c r="F384" s="497"/>
      <c r="G384" s="497"/>
      <c r="H384" s="497"/>
      <c r="I384" s="497"/>
      <c r="J384" s="497"/>
      <c r="K384" s="497"/>
      <c r="L384" s="498"/>
      <c r="M384" s="39"/>
      <c r="Q384" s="10"/>
    </row>
    <row r="385" spans="1:21" s="11" customFormat="1" x14ac:dyDescent="0.25">
      <c r="A385" s="8"/>
      <c r="B385" s="496"/>
      <c r="C385" s="497"/>
      <c r="D385" s="497"/>
      <c r="E385" s="497"/>
      <c r="F385" s="497"/>
      <c r="G385" s="497"/>
      <c r="H385" s="497"/>
      <c r="I385" s="497"/>
      <c r="J385" s="497"/>
      <c r="K385" s="497"/>
      <c r="L385" s="498"/>
      <c r="M385" s="39"/>
      <c r="Q385" s="10"/>
    </row>
    <row r="386" spans="1:21" s="11" customFormat="1" x14ac:dyDescent="0.25">
      <c r="A386" s="8"/>
      <c r="B386" s="496"/>
      <c r="C386" s="497"/>
      <c r="D386" s="497"/>
      <c r="E386" s="497"/>
      <c r="F386" s="497"/>
      <c r="G386" s="497"/>
      <c r="H386" s="497"/>
      <c r="I386" s="497"/>
      <c r="J386" s="497"/>
      <c r="K386" s="497"/>
      <c r="L386" s="498"/>
      <c r="M386" s="39"/>
      <c r="Q386" s="10"/>
    </row>
    <row r="387" spans="1:21" s="11" customFormat="1" x14ac:dyDescent="0.25">
      <c r="A387" s="8"/>
      <c r="B387" s="496"/>
      <c r="C387" s="497"/>
      <c r="D387" s="497"/>
      <c r="E387" s="497"/>
      <c r="F387" s="497"/>
      <c r="G387" s="497"/>
      <c r="H387" s="497"/>
      <c r="I387" s="497"/>
      <c r="J387" s="497"/>
      <c r="K387" s="497"/>
      <c r="L387" s="498"/>
      <c r="M387" s="39"/>
      <c r="Q387" s="10"/>
    </row>
    <row r="388" spans="1:21" s="11" customFormat="1" x14ac:dyDescent="0.25">
      <c r="A388" s="8"/>
      <c r="B388" s="496"/>
      <c r="C388" s="497"/>
      <c r="D388" s="497"/>
      <c r="E388" s="497"/>
      <c r="F388" s="497"/>
      <c r="G388" s="497"/>
      <c r="H388" s="497"/>
      <c r="I388" s="497"/>
      <c r="J388" s="497"/>
      <c r="K388" s="497"/>
      <c r="L388" s="498"/>
      <c r="M388" s="39"/>
      <c r="Q388" s="10"/>
    </row>
    <row r="389" spans="1:21" s="39" customFormat="1" x14ac:dyDescent="0.25">
      <c r="A389" s="97"/>
      <c r="B389" s="51"/>
      <c r="C389" s="52"/>
      <c r="D389" s="52"/>
      <c r="E389" s="52"/>
      <c r="F389" s="52"/>
      <c r="G389" s="52"/>
      <c r="H389" s="52"/>
      <c r="I389" s="52"/>
      <c r="J389" s="52"/>
      <c r="K389" s="52"/>
      <c r="L389" s="53"/>
      <c r="O389" s="10"/>
      <c r="P389" s="10"/>
      <c r="Q389" s="10"/>
      <c r="R389" s="10"/>
      <c r="S389" s="10"/>
      <c r="T389" s="10"/>
      <c r="U389" s="10"/>
    </row>
    <row r="390" spans="1:21" x14ac:dyDescent="0.25">
      <c r="B390" s="521" t="s">
        <v>279</v>
      </c>
      <c r="C390" s="522"/>
      <c r="D390" s="522"/>
      <c r="E390" s="522"/>
      <c r="F390" s="523"/>
      <c r="G390" s="523"/>
      <c r="H390" s="523"/>
      <c r="I390" s="523"/>
      <c r="J390" s="523"/>
      <c r="K390" s="523"/>
      <c r="L390" s="524"/>
    </row>
    <row r="391" spans="1:21" x14ac:dyDescent="0.25">
      <c r="B391" s="57"/>
      <c r="C391" s="58"/>
      <c r="D391" s="58"/>
      <c r="E391" s="58"/>
      <c r="F391" s="41"/>
      <c r="G391" s="41"/>
      <c r="H391" s="41"/>
      <c r="I391" s="41"/>
      <c r="J391" s="41"/>
      <c r="K391" s="41"/>
      <c r="L391" s="59"/>
    </row>
    <row r="392" spans="1:21" ht="14.1" customHeight="1" x14ac:dyDescent="0.25">
      <c r="B392" s="363" t="str">
        <f>IF(Intro!$G$22="English",O392,P392)</f>
        <v>Expliquez les effets possibles sur ces perspectives advenant des conclusions du dommage ou du menace de dommage. Fournissez des documents, ou les noms de documents, tels que des études ou des articles dans des revues spécialisées, qui appuient la déclaration de votre entreprise.</v>
      </c>
      <c r="C392" s="364"/>
      <c r="D392" s="364"/>
      <c r="E392" s="364"/>
      <c r="F392" s="364"/>
      <c r="G392" s="364"/>
      <c r="H392" s="364"/>
      <c r="I392" s="364"/>
      <c r="J392" s="364"/>
      <c r="K392" s="364"/>
      <c r="L392" s="365"/>
      <c r="O392" s="56" t="s">
        <v>369</v>
      </c>
      <c r="P392" s="15" t="s">
        <v>370</v>
      </c>
      <c r="Q392" s="15"/>
    </row>
    <row r="393" spans="1:21" x14ac:dyDescent="0.25">
      <c r="B393" s="363"/>
      <c r="C393" s="364"/>
      <c r="D393" s="364"/>
      <c r="E393" s="364"/>
      <c r="F393" s="364"/>
      <c r="G393" s="364"/>
      <c r="H393" s="364"/>
      <c r="I393" s="364"/>
      <c r="J393" s="364"/>
      <c r="K393" s="364"/>
      <c r="L393" s="365"/>
      <c r="O393" s="56"/>
      <c r="P393" s="119"/>
      <c r="Q393" s="119"/>
    </row>
    <row r="394" spans="1:21" x14ac:dyDescent="0.25">
      <c r="B394" s="66"/>
      <c r="C394" s="69"/>
      <c r="D394" s="69"/>
      <c r="E394" s="69"/>
      <c r="F394" s="69"/>
      <c r="G394" s="69"/>
      <c r="H394" s="69"/>
      <c r="I394" s="69"/>
      <c r="J394" s="69"/>
      <c r="K394" s="69"/>
      <c r="L394" s="68"/>
      <c r="O394" s="60"/>
      <c r="P394" s="60"/>
      <c r="Q394" s="61"/>
    </row>
    <row r="395" spans="1:21" s="11" customFormat="1" x14ac:dyDescent="0.25">
      <c r="A395" s="8"/>
      <c r="B395" s="496"/>
      <c r="C395" s="497"/>
      <c r="D395" s="497"/>
      <c r="E395" s="497"/>
      <c r="F395" s="497"/>
      <c r="G395" s="497"/>
      <c r="H395" s="497"/>
      <c r="I395" s="497"/>
      <c r="J395" s="497"/>
      <c r="K395" s="497"/>
      <c r="L395" s="498"/>
      <c r="M395" s="39"/>
      <c r="Q395" s="10"/>
    </row>
    <row r="396" spans="1:21" s="11" customFormat="1" x14ac:dyDescent="0.25">
      <c r="A396" s="8"/>
      <c r="B396" s="496"/>
      <c r="C396" s="497"/>
      <c r="D396" s="497"/>
      <c r="E396" s="497"/>
      <c r="F396" s="497"/>
      <c r="G396" s="497"/>
      <c r="H396" s="497"/>
      <c r="I396" s="497"/>
      <c r="J396" s="497"/>
      <c r="K396" s="497"/>
      <c r="L396" s="498"/>
      <c r="M396" s="39"/>
      <c r="Q396" s="10"/>
    </row>
    <row r="397" spans="1:21" s="11" customFormat="1" x14ac:dyDescent="0.25">
      <c r="A397" s="8"/>
      <c r="B397" s="496"/>
      <c r="C397" s="497"/>
      <c r="D397" s="497"/>
      <c r="E397" s="497"/>
      <c r="F397" s="497"/>
      <c r="G397" s="497"/>
      <c r="H397" s="497"/>
      <c r="I397" s="497"/>
      <c r="J397" s="497"/>
      <c r="K397" s="497"/>
      <c r="L397" s="498"/>
      <c r="M397" s="39"/>
      <c r="Q397" s="10"/>
    </row>
    <row r="398" spans="1:21" s="11" customFormat="1" x14ac:dyDescent="0.25">
      <c r="A398" s="8"/>
      <c r="B398" s="496"/>
      <c r="C398" s="497"/>
      <c r="D398" s="497"/>
      <c r="E398" s="497"/>
      <c r="F398" s="497"/>
      <c r="G398" s="497"/>
      <c r="H398" s="497"/>
      <c r="I398" s="497"/>
      <c r="J398" s="497"/>
      <c r="K398" s="497"/>
      <c r="L398" s="498"/>
      <c r="M398" s="39"/>
      <c r="Q398" s="10"/>
    </row>
    <row r="399" spans="1:21" s="11" customFormat="1" x14ac:dyDescent="0.25">
      <c r="A399" s="8"/>
      <c r="B399" s="496"/>
      <c r="C399" s="497"/>
      <c r="D399" s="497"/>
      <c r="E399" s="497"/>
      <c r="F399" s="497"/>
      <c r="G399" s="497"/>
      <c r="H399" s="497"/>
      <c r="I399" s="497"/>
      <c r="J399" s="497"/>
      <c r="K399" s="497"/>
      <c r="L399" s="498"/>
      <c r="M399" s="39"/>
      <c r="Q399" s="10"/>
    </row>
    <row r="400" spans="1:21" s="11" customFormat="1" x14ac:dyDescent="0.25">
      <c r="A400" s="8"/>
      <c r="B400" s="496"/>
      <c r="C400" s="497"/>
      <c r="D400" s="497"/>
      <c r="E400" s="497"/>
      <c r="F400" s="497"/>
      <c r="G400" s="497"/>
      <c r="H400" s="497"/>
      <c r="I400" s="497"/>
      <c r="J400" s="497"/>
      <c r="K400" s="497"/>
      <c r="L400" s="498"/>
      <c r="M400" s="39"/>
      <c r="Q400" s="10"/>
    </row>
    <row r="401" spans="1:17" s="11" customFormat="1" x14ac:dyDescent="0.25">
      <c r="A401" s="8"/>
      <c r="B401" s="496"/>
      <c r="C401" s="497"/>
      <c r="D401" s="497"/>
      <c r="E401" s="497"/>
      <c r="F401" s="497"/>
      <c r="G401" s="497"/>
      <c r="H401" s="497"/>
      <c r="I401" s="497"/>
      <c r="J401" s="497"/>
      <c r="K401" s="497"/>
      <c r="L401" s="498"/>
      <c r="M401" s="39"/>
      <c r="Q401" s="10"/>
    </row>
    <row r="402" spans="1:17" s="11" customFormat="1" x14ac:dyDescent="0.25">
      <c r="A402" s="8"/>
      <c r="B402" s="496"/>
      <c r="C402" s="497"/>
      <c r="D402" s="497"/>
      <c r="E402" s="497"/>
      <c r="F402" s="497"/>
      <c r="G402" s="497"/>
      <c r="H402" s="497"/>
      <c r="I402" s="497"/>
      <c r="J402" s="497"/>
      <c r="K402" s="497"/>
      <c r="L402" s="498"/>
      <c r="M402" s="39"/>
      <c r="Q402" s="10"/>
    </row>
    <row r="403" spans="1:17" x14ac:dyDescent="0.25">
      <c r="B403" s="518"/>
      <c r="C403" s="519"/>
      <c r="D403" s="519"/>
      <c r="E403" s="519"/>
      <c r="F403" s="519"/>
      <c r="G403" s="519"/>
      <c r="H403" s="519"/>
      <c r="I403" s="519"/>
      <c r="J403" s="519"/>
      <c r="K403" s="519"/>
      <c r="L403" s="520"/>
    </row>
  </sheetData>
  <sheetProtection algorithmName="SHA-512" hashValue="q0du5XEBHyCn8ZsE23Az7yeVk+0Mq7dWp6VCR0VUPUxMZO9J+Fnb7Y3WVkZjFFk0uHXUcsLNcInq+Xu5O2s+bg==" saltValue="xLeAQpcfQSXyX+8K9s2E2A==" spinCount="100000" sheet="1" objects="1" scenarios="1" selectLockedCells="1"/>
  <mergeCells count="161">
    <mergeCell ref="B13:L13"/>
    <mergeCell ref="B20:L20"/>
    <mergeCell ref="B33:L33"/>
    <mergeCell ref="B62:L62"/>
    <mergeCell ref="B77:L77"/>
    <mergeCell ref="B91:L91"/>
    <mergeCell ref="B107:L107"/>
    <mergeCell ref="B120:L120"/>
    <mergeCell ref="B141:L141"/>
    <mergeCell ref="G55:I56"/>
    <mergeCell ref="J55:L56"/>
    <mergeCell ref="C39:D40"/>
    <mergeCell ref="E39:F40"/>
    <mergeCell ref="G39:I40"/>
    <mergeCell ref="B47:B48"/>
    <mergeCell ref="C47:D48"/>
    <mergeCell ref="E47:F48"/>
    <mergeCell ref="G47:I48"/>
    <mergeCell ref="J47:L48"/>
    <mergeCell ref="G41:I42"/>
    <mergeCell ref="J41:L42"/>
    <mergeCell ref="B53:B54"/>
    <mergeCell ref="J39:L40"/>
    <mergeCell ref="B15:F16"/>
    <mergeCell ref="B392:L393"/>
    <mergeCell ref="B403:L403"/>
    <mergeCell ref="E53:F54"/>
    <mergeCell ref="G53:I54"/>
    <mergeCell ref="J53:L54"/>
    <mergeCell ref="B55:B56"/>
    <mergeCell ref="C55:D56"/>
    <mergeCell ref="E55:F56"/>
    <mergeCell ref="B395:L402"/>
    <mergeCell ref="B57:B58"/>
    <mergeCell ref="C57:D58"/>
    <mergeCell ref="E57:F58"/>
    <mergeCell ref="G57:I58"/>
    <mergeCell ref="J57:L58"/>
    <mergeCell ref="B59:B60"/>
    <mergeCell ref="C59:D60"/>
    <mergeCell ref="E59:F60"/>
    <mergeCell ref="B106:L106"/>
    <mergeCell ref="B362:L362"/>
    <mergeCell ref="B376:L376"/>
    <mergeCell ref="G59:I60"/>
    <mergeCell ref="J59:L60"/>
    <mergeCell ref="B390:L390"/>
    <mergeCell ref="B191:L191"/>
    <mergeCell ref="G15:J16"/>
    <mergeCell ref="C49:D50"/>
    <mergeCell ref="E49:F50"/>
    <mergeCell ref="G49:I50"/>
    <mergeCell ref="J49:L50"/>
    <mergeCell ref="B51:B52"/>
    <mergeCell ref="C51:D52"/>
    <mergeCell ref="E51:F52"/>
    <mergeCell ref="G51:I52"/>
    <mergeCell ref="J51:L52"/>
    <mergeCell ref="B35:L37"/>
    <mergeCell ref="B41:B42"/>
    <mergeCell ref="C41:D42"/>
    <mergeCell ref="E41:F42"/>
    <mergeCell ref="C45:D46"/>
    <mergeCell ref="E45:F46"/>
    <mergeCell ref="G45:I46"/>
    <mergeCell ref="J45:L46"/>
    <mergeCell ref="B43:B44"/>
    <mergeCell ref="C43:D44"/>
    <mergeCell ref="E43:F44"/>
    <mergeCell ref="G43:I44"/>
    <mergeCell ref="J43:L44"/>
    <mergeCell ref="C53:D54"/>
    <mergeCell ref="B222:L229"/>
    <mergeCell ref="B235:L242"/>
    <mergeCell ref="B249:L256"/>
    <mergeCell ref="B264:L271"/>
    <mergeCell ref="B277:L284"/>
    <mergeCell ref="B66:L73"/>
    <mergeCell ref="B82:L89"/>
    <mergeCell ref="B96:L103"/>
    <mergeCell ref="B111:L118"/>
    <mergeCell ref="B130:L137"/>
    <mergeCell ref="B79:L80"/>
    <mergeCell ref="B161:L161"/>
    <mergeCell ref="B189:L189"/>
    <mergeCell ref="B175:L175"/>
    <mergeCell ref="B202:L202"/>
    <mergeCell ref="B218:L218"/>
    <mergeCell ref="B126:F126"/>
    <mergeCell ref="B145:C149"/>
    <mergeCell ref="D145:L149"/>
    <mergeCell ref="B150:C154"/>
    <mergeCell ref="D150:L154"/>
    <mergeCell ref="B305:L312"/>
    <mergeCell ref="B324:L331"/>
    <mergeCell ref="D155:L159"/>
    <mergeCell ref="B163:L164"/>
    <mergeCell ref="B177:L178"/>
    <mergeCell ref="B204:L205"/>
    <mergeCell ref="B273:L273"/>
    <mergeCell ref="B286:L286"/>
    <mergeCell ref="B300:L300"/>
    <mergeCell ref="B314:L314"/>
    <mergeCell ref="B231:L231"/>
    <mergeCell ref="B244:L244"/>
    <mergeCell ref="B166:L173"/>
    <mergeCell ref="B220:L220"/>
    <mergeCell ref="B233:L233"/>
    <mergeCell ref="B207:C207"/>
    <mergeCell ref="B155:C159"/>
    <mergeCell ref="B180:L187"/>
    <mergeCell ref="B193:L200"/>
    <mergeCell ref="B209:L216"/>
    <mergeCell ref="B367:L374"/>
    <mergeCell ref="B381:L388"/>
    <mergeCell ref="B364:L365"/>
    <mergeCell ref="B378:L379"/>
    <mergeCell ref="B337:L344"/>
    <mergeCell ref="B246:L247"/>
    <mergeCell ref="B275:L275"/>
    <mergeCell ref="B288:L289"/>
    <mergeCell ref="B302:L303"/>
    <mergeCell ref="B262:L262"/>
    <mergeCell ref="B316:L316"/>
    <mergeCell ref="B318:E318"/>
    <mergeCell ref="B319:E319"/>
    <mergeCell ref="B320:E320"/>
    <mergeCell ref="B350:L351"/>
    <mergeCell ref="B322:L322"/>
    <mergeCell ref="B260:L260"/>
    <mergeCell ref="B333:L333"/>
    <mergeCell ref="B348:L348"/>
    <mergeCell ref="B259:L259"/>
    <mergeCell ref="B347:L347"/>
    <mergeCell ref="B335:L335"/>
    <mergeCell ref="B353:L360"/>
    <mergeCell ref="B291:L298"/>
    <mergeCell ref="B4:L4"/>
    <mergeCell ref="B5:L5"/>
    <mergeCell ref="B6:L6"/>
    <mergeCell ref="B109:L109"/>
    <mergeCell ref="B143:L143"/>
    <mergeCell ref="B64:L64"/>
    <mergeCell ref="B8:L8"/>
    <mergeCell ref="B9:L9"/>
    <mergeCell ref="B10:L10"/>
    <mergeCell ref="B22:L22"/>
    <mergeCell ref="B12:L12"/>
    <mergeCell ref="G18:J18"/>
    <mergeCell ref="B18:F18"/>
    <mergeCell ref="B24:L31"/>
    <mergeCell ref="B122:L122"/>
    <mergeCell ref="B128:L128"/>
    <mergeCell ref="B93:L94"/>
    <mergeCell ref="B49:B50"/>
    <mergeCell ref="B39:B40"/>
    <mergeCell ref="B45:B46"/>
    <mergeCell ref="B76:L76"/>
    <mergeCell ref="B140:L140"/>
    <mergeCell ref="B124:F124"/>
    <mergeCell ref="B125:F125"/>
  </mergeCells>
  <dataValidations xWindow="207" yWindow="552" count="3">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G45 B395 B24 B66:B68 D155 B96 B111 B130 B166 B180 B193 B209 B222 B235 B249 B264 B277 B291 B305 B324 B337 B353 B367 B381 C41 E41 G41 J41 J43 C43 E43 G43 E57 C57 G57 G59 J59 C59 E59 J57 G55 J55 C55 E55 J53 E53 C53 G53 E49 C49 G49 G51 J51 C51 E51 J49 G47 J47 C47 E47 J45 E45 C45 D145 D150 B82:B84 B99:B100 B113:B114 B133:B134 B168:B169 B182:B183 B195:B196 B211:B212 B224:B225 B238:B239 B252:B253 B267:B268 B280:B281 B294:B295 B307:B308 B327:B328 B340:B341 B356:B357 B370:B371 B384:B385 B398:B399" xr:uid="{0155555F-4732-48E6-8926-69F0399FC606}">
      <formula1>1000</formula1>
    </dataValidation>
    <dataValidation type="textLength" operator="lessThanOrEqual" allowBlank="1" showInputMessage="1" showErrorMessage="1" sqref="G18" xr:uid="{4F30E8A6-221F-440A-9DC6-615DCD701F4D}">
      <formula1>1000</formula1>
    </dataValidation>
    <dataValidation type="textLength" operator="lessThanOrEqual" allowBlank="1" error="Maximum length reached. Please use the AddPub tab to add further info./La limite maximale de caractères est atteinte. SVP utiliser l'onglet AddPub pour ajouter plus d'information." prompt="1000 character limit/limite de 1000 caractères" sqref="E207" xr:uid="{6FC76BB9-7D2B-4EF9-A9AF-552B723B2C27}">
      <formula1>1000</formula1>
    </dataValidation>
  </dataValidations>
  <printOptions horizontalCentered="1"/>
  <pageMargins left="0.25" right="0.25" top="0.75" bottom="0.75" header="0.3" footer="0.3"/>
  <pageSetup scale="63" firstPageNumber="5" fitToHeight="0" orientation="portrait" r:id="rId1"/>
  <headerFooter>
    <oddFooter>&amp;L&amp;A</oddFooter>
  </headerFooter>
  <rowBreaks count="5" manualBreakCount="5">
    <brk id="61" min="1" max="11" man="1"/>
    <brk id="174" min="1" max="11" man="1"/>
    <brk id="230" min="1" max="11" man="1"/>
    <brk id="285" min="1" max="11" man="1"/>
    <brk id="332" min="1" max="11" man="1"/>
  </rowBreaks>
  <drawing r:id="rId2"/>
  <extLst>
    <ext xmlns:x14="http://schemas.microsoft.com/office/spreadsheetml/2009/9/main" uri="{CCE6A557-97BC-4b89-ADB6-D9C93CAAB3DF}">
      <x14:dataValidations xmlns:xm="http://schemas.microsoft.com/office/excel/2006/main" xWindow="207" yWindow="552" count="2">
        <x14:dataValidation type="list" allowBlank="1" showInputMessage="1" showErrorMessage="1" xr:uid="{BD7DB883-1F69-448C-8E07-37F45C721AFD}">
          <x14:formula1>
            <xm:f>Variables!$D$52:$D$53</xm:f>
          </x14:formula1>
          <xm:sqref>F318:F320 G124:G126</xm:sqref>
        </x14:dataValidation>
        <x14:dataValidation type="list" allowBlank="1" showInputMessage="1" showErrorMessage="1" xr:uid="{0D7A4C71-FEF6-435F-9015-EF8C25D47095}">
          <x14:formula1>
            <xm:f>Variables!$D$55:$D$58</xm:f>
          </x14:formula1>
          <xm:sqref>G15:J16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5D09D1-0CAF-47FB-921F-31179EA96436}">
  <sheetPr codeName="Sheet5">
    <tabColor rgb="FF00B0F0"/>
    <pageSetUpPr fitToPage="1"/>
  </sheetPr>
  <dimension ref="A1:P63"/>
  <sheetViews>
    <sheetView showGridLines="0" zoomScaleNormal="100" workbookViewId="0"/>
  </sheetViews>
  <sheetFormatPr defaultColWidth="9.28515625" defaultRowHeight="14.25" x14ac:dyDescent="0.25"/>
  <cols>
    <col min="1" max="1" width="1.7109375" style="8" customWidth="1"/>
    <col min="2" max="2" width="12.28515625" style="1" customWidth="1"/>
    <col min="3" max="3" width="5.7109375" style="1" customWidth="1"/>
    <col min="4" max="4" width="18.5703125" style="1" customWidth="1"/>
    <col min="5" max="12" width="15.42578125" style="1" customWidth="1"/>
    <col min="13" max="13" width="6.28515625" style="9" customWidth="1"/>
    <col min="14" max="14" width="9.28515625" style="10" customWidth="1"/>
    <col min="15" max="15" width="37.28515625" style="10" hidden="1" customWidth="1"/>
    <col min="16" max="16" width="25.5703125" style="10" hidden="1" customWidth="1"/>
    <col min="17" max="17" width="9.28515625" style="10" customWidth="1"/>
    <col min="18" max="16384" width="9.28515625" style="10"/>
  </cols>
  <sheetData>
    <row r="1" spans="1:16" x14ac:dyDescent="0.25">
      <c r="O1" s="11" t="s">
        <v>91</v>
      </c>
      <c r="P1" s="11" t="s">
        <v>107</v>
      </c>
    </row>
    <row r="2" spans="1:16" x14ac:dyDescent="0.25">
      <c r="B2" s="12" t="s">
        <v>65</v>
      </c>
      <c r="C2" s="12"/>
      <c r="O2" s="2"/>
      <c r="P2" s="2"/>
    </row>
    <row r="3" spans="1:16" x14ac:dyDescent="0.25">
      <c r="B3" s="13"/>
      <c r="C3" s="13"/>
      <c r="O3" s="2"/>
      <c r="P3" s="2"/>
    </row>
    <row r="4" spans="1:16" s="2" customFormat="1" x14ac:dyDescent="0.25">
      <c r="A4" s="4"/>
      <c r="B4" s="444" t="str">
        <f>Info!B4</f>
        <v>QUESTIONNAIRE À L'INTENTION DES IMPORTATEURS</v>
      </c>
      <c r="C4" s="445"/>
      <c r="D4" s="445"/>
      <c r="E4" s="445"/>
      <c r="F4" s="445"/>
      <c r="G4" s="445"/>
      <c r="H4" s="445"/>
      <c r="I4" s="445"/>
      <c r="J4" s="445"/>
      <c r="K4" s="445"/>
      <c r="L4" s="446"/>
      <c r="M4" s="25"/>
      <c r="N4" s="25"/>
      <c r="O4" s="19"/>
      <c r="P4" s="19"/>
    </row>
    <row r="5" spans="1:16" s="2" customFormat="1" x14ac:dyDescent="0.25">
      <c r="A5" s="4"/>
      <c r="B5" s="480" t="str">
        <f>Info!B5</f>
        <v>NQ-2025-009</v>
      </c>
      <c r="C5" s="481"/>
      <c r="D5" s="481"/>
      <c r="E5" s="481"/>
      <c r="F5" s="481"/>
      <c r="G5" s="481"/>
      <c r="H5" s="481"/>
      <c r="I5" s="481"/>
      <c r="J5" s="481"/>
      <c r="K5" s="481"/>
      <c r="L5" s="482"/>
      <c r="M5" s="25"/>
      <c r="N5" s="25"/>
      <c r="O5" s="19"/>
      <c r="P5" s="19"/>
    </row>
    <row r="6" spans="1:16" s="6" customFormat="1" x14ac:dyDescent="0.25">
      <c r="A6" s="4"/>
      <c r="B6" s="530" t="str">
        <f>Info!B6</f>
        <v>CARROSSERIES DE CAMIONS</v>
      </c>
      <c r="C6" s="531"/>
      <c r="D6" s="531"/>
      <c r="E6" s="531"/>
      <c r="F6" s="531"/>
      <c r="G6" s="531"/>
      <c r="H6" s="531"/>
      <c r="I6" s="531"/>
      <c r="J6" s="531"/>
      <c r="K6" s="531"/>
      <c r="L6" s="532"/>
      <c r="M6" s="19"/>
      <c r="N6" s="19"/>
      <c r="O6" s="15"/>
      <c r="P6" s="15"/>
    </row>
    <row r="7" spans="1:16" s="6" customFormat="1" x14ac:dyDescent="0.25">
      <c r="A7" s="4"/>
      <c r="B7" s="14"/>
      <c r="C7" s="14"/>
      <c r="D7" s="3"/>
      <c r="E7" s="3"/>
      <c r="F7" s="3"/>
      <c r="G7" s="3"/>
      <c r="H7" s="3"/>
      <c r="I7" s="3"/>
      <c r="J7" s="3"/>
      <c r="K7" s="3"/>
      <c r="L7" s="3"/>
      <c r="O7" s="15"/>
      <c r="P7" s="15"/>
    </row>
    <row r="8" spans="1:16" x14ac:dyDescent="0.25">
      <c r="B8" s="369" t="str">
        <f>UPPER(IF(Intro!$G$22="English",O8,P8))</f>
        <v>COMMENTAIRES PUBLICS</v>
      </c>
      <c r="C8" s="370"/>
      <c r="D8" s="370"/>
      <c r="E8" s="370"/>
      <c r="F8" s="370"/>
      <c r="G8" s="370"/>
      <c r="H8" s="370"/>
      <c r="I8" s="370"/>
      <c r="J8" s="370"/>
      <c r="K8" s="370"/>
      <c r="L8" s="371"/>
      <c r="M8" s="10"/>
      <c r="O8" s="10" t="s">
        <v>33</v>
      </c>
      <c r="P8" s="10" t="s">
        <v>82</v>
      </c>
    </row>
    <row r="9" spans="1:16" x14ac:dyDescent="0.25">
      <c r="B9" s="16"/>
      <c r="C9" s="35"/>
      <c r="D9" s="36"/>
      <c r="E9" s="36"/>
      <c r="F9" s="36"/>
      <c r="G9" s="36"/>
      <c r="H9" s="36"/>
      <c r="I9" s="36"/>
      <c r="J9" s="36"/>
      <c r="K9" s="36"/>
      <c r="L9" s="17"/>
      <c r="M9" s="10"/>
    </row>
    <row r="10" spans="1:16" x14ac:dyDescent="0.25">
      <c r="B10" s="366" t="str">
        <f>IF(Intro!$G$22="English",O10,P10)</f>
        <v>Si votre entreprise désire ajouter des commentaires concernant vos réponses, vous les inscrivez ici. Indiquez à quelle question se rapportent vos commentaires.</v>
      </c>
      <c r="C10" s="367"/>
      <c r="D10" s="367"/>
      <c r="E10" s="367"/>
      <c r="F10" s="367"/>
      <c r="G10" s="367"/>
      <c r="H10" s="367"/>
      <c r="I10" s="367"/>
      <c r="J10" s="367"/>
      <c r="K10" s="367"/>
      <c r="L10" s="368"/>
      <c r="M10" s="10"/>
      <c r="O10" s="18" t="s">
        <v>235</v>
      </c>
      <c r="P10" s="10" t="s">
        <v>214</v>
      </c>
    </row>
    <row r="11" spans="1:16" x14ac:dyDescent="0.25">
      <c r="B11" s="62"/>
      <c r="C11" s="35"/>
      <c r="D11" s="36"/>
      <c r="E11" s="36"/>
      <c r="F11" s="36"/>
      <c r="G11" s="36"/>
      <c r="H11" s="36"/>
      <c r="I11" s="36"/>
      <c r="J11" s="36"/>
      <c r="K11" s="36"/>
      <c r="L11" s="17"/>
      <c r="M11" s="10"/>
      <c r="O11" s="48" t="s">
        <v>411</v>
      </c>
      <c r="P11" s="48" t="s">
        <v>412</v>
      </c>
    </row>
    <row r="12" spans="1:16" x14ac:dyDescent="0.25">
      <c r="B12" s="62"/>
      <c r="C12" s="35"/>
      <c r="D12" s="128" t="str">
        <f>IF(Intro!$G$22="English",O11,P11)</f>
        <v>Onglet et question</v>
      </c>
      <c r="E12" s="533" t="str">
        <f>IF(Intro!$G$22="English",O12,P12)</f>
        <v>Commentaires</v>
      </c>
      <c r="F12" s="533"/>
      <c r="G12" s="533"/>
      <c r="H12" s="533"/>
      <c r="I12" s="533"/>
      <c r="J12" s="533"/>
      <c r="K12" s="533"/>
      <c r="L12" s="534"/>
      <c r="M12" s="10"/>
      <c r="O12" s="18" t="s">
        <v>127</v>
      </c>
      <c r="P12" s="10" t="s">
        <v>128</v>
      </c>
    </row>
    <row r="13" spans="1:16" x14ac:dyDescent="0.25">
      <c r="B13" s="501" t="str">
        <f>IF(Intro!$G$22="English",O13,P13)</f>
        <v>Commentaire 1</v>
      </c>
      <c r="C13" s="502"/>
      <c r="D13" s="527"/>
      <c r="E13" s="528"/>
      <c r="F13" s="528"/>
      <c r="G13" s="528"/>
      <c r="H13" s="528"/>
      <c r="I13" s="528"/>
      <c r="J13" s="528"/>
      <c r="K13" s="528"/>
      <c r="L13" s="529"/>
      <c r="M13" s="10"/>
      <c r="O13" s="18" t="s">
        <v>129</v>
      </c>
      <c r="P13" s="10" t="s">
        <v>130</v>
      </c>
    </row>
    <row r="14" spans="1:16" x14ac:dyDescent="0.25">
      <c r="B14" s="501"/>
      <c r="C14" s="502"/>
      <c r="D14" s="527"/>
      <c r="E14" s="528"/>
      <c r="F14" s="528"/>
      <c r="G14" s="528"/>
      <c r="H14" s="528"/>
      <c r="I14" s="528"/>
      <c r="J14" s="528"/>
      <c r="K14" s="528"/>
      <c r="L14" s="529"/>
      <c r="M14" s="10"/>
      <c r="O14" s="18"/>
    </row>
    <row r="15" spans="1:16" x14ac:dyDescent="0.25">
      <c r="B15" s="501"/>
      <c r="C15" s="502"/>
      <c r="D15" s="527"/>
      <c r="E15" s="528"/>
      <c r="F15" s="528"/>
      <c r="G15" s="528"/>
      <c r="H15" s="528"/>
      <c r="I15" s="528"/>
      <c r="J15" s="528"/>
      <c r="K15" s="528"/>
      <c r="L15" s="529"/>
      <c r="M15" s="10"/>
      <c r="O15" s="18"/>
    </row>
    <row r="16" spans="1:16" x14ac:dyDescent="0.25">
      <c r="B16" s="501"/>
      <c r="C16" s="502"/>
      <c r="D16" s="527"/>
      <c r="E16" s="528"/>
      <c r="F16" s="528"/>
      <c r="G16" s="528"/>
      <c r="H16" s="528"/>
      <c r="I16" s="528"/>
      <c r="J16" s="528"/>
      <c r="K16" s="528"/>
      <c r="L16" s="529"/>
      <c r="M16" s="10"/>
      <c r="O16" s="18"/>
    </row>
    <row r="17" spans="2:16" x14ac:dyDescent="0.25">
      <c r="B17" s="501"/>
      <c r="C17" s="502"/>
      <c r="D17" s="527"/>
      <c r="E17" s="528"/>
      <c r="F17" s="528"/>
      <c r="G17" s="528"/>
      <c r="H17" s="528"/>
      <c r="I17" s="528"/>
      <c r="J17" s="528"/>
      <c r="K17" s="528"/>
      <c r="L17" s="529"/>
      <c r="M17" s="10"/>
      <c r="O17" s="18"/>
    </row>
    <row r="18" spans="2:16" x14ac:dyDescent="0.25">
      <c r="B18" s="501"/>
      <c r="C18" s="502"/>
      <c r="D18" s="527"/>
      <c r="E18" s="528"/>
      <c r="F18" s="528"/>
      <c r="G18" s="528"/>
      <c r="H18" s="528"/>
      <c r="I18" s="528"/>
      <c r="J18" s="528"/>
      <c r="K18" s="528"/>
      <c r="L18" s="529"/>
      <c r="M18" s="10"/>
      <c r="O18" s="18"/>
    </row>
    <row r="19" spans="2:16" x14ac:dyDescent="0.25">
      <c r="B19" s="501"/>
      <c r="C19" s="502"/>
      <c r="D19" s="527"/>
      <c r="E19" s="528"/>
      <c r="F19" s="528"/>
      <c r="G19" s="528"/>
      <c r="H19" s="528"/>
      <c r="I19" s="528"/>
      <c r="J19" s="528"/>
      <c r="K19" s="528"/>
      <c r="L19" s="529"/>
      <c r="M19" s="10"/>
      <c r="O19" s="18"/>
    </row>
    <row r="20" spans="2:16" x14ac:dyDescent="0.25">
      <c r="B20" s="501"/>
      <c r="C20" s="502"/>
      <c r="D20" s="527"/>
      <c r="E20" s="528"/>
      <c r="F20" s="528"/>
      <c r="G20" s="528"/>
      <c r="H20" s="528"/>
      <c r="I20" s="528"/>
      <c r="J20" s="528"/>
      <c r="K20" s="528"/>
      <c r="L20" s="529"/>
      <c r="M20" s="10"/>
      <c r="O20" s="18"/>
    </row>
    <row r="21" spans="2:16" x14ac:dyDescent="0.25">
      <c r="B21" s="501"/>
      <c r="C21" s="502"/>
      <c r="D21" s="527"/>
      <c r="E21" s="528"/>
      <c r="F21" s="528"/>
      <c r="G21" s="528"/>
      <c r="H21" s="528"/>
      <c r="I21" s="528"/>
      <c r="J21" s="528"/>
      <c r="K21" s="528"/>
      <c r="L21" s="529"/>
      <c r="M21" s="10"/>
      <c r="O21" s="18"/>
    </row>
    <row r="22" spans="2:16" x14ac:dyDescent="0.25">
      <c r="B22" s="501"/>
      <c r="C22" s="502"/>
      <c r="D22" s="527"/>
      <c r="E22" s="528"/>
      <c r="F22" s="528"/>
      <c r="G22" s="528"/>
      <c r="H22" s="528"/>
      <c r="I22" s="528"/>
      <c r="J22" s="528"/>
      <c r="K22" s="528"/>
      <c r="L22" s="529"/>
      <c r="M22" s="10"/>
      <c r="O22" s="18"/>
    </row>
    <row r="23" spans="2:16" x14ac:dyDescent="0.25">
      <c r="B23" s="501" t="str">
        <f>IF(Intro!$G$22="English",O23,P23)</f>
        <v>Commentaire 2</v>
      </c>
      <c r="C23" s="502"/>
      <c r="D23" s="527"/>
      <c r="E23" s="528"/>
      <c r="F23" s="528"/>
      <c r="G23" s="528"/>
      <c r="H23" s="528"/>
      <c r="I23" s="528"/>
      <c r="J23" s="528"/>
      <c r="K23" s="528"/>
      <c r="L23" s="529"/>
      <c r="M23" s="10"/>
      <c r="O23" s="18" t="s">
        <v>131</v>
      </c>
      <c r="P23" s="10" t="s">
        <v>132</v>
      </c>
    </row>
    <row r="24" spans="2:16" x14ac:dyDescent="0.25">
      <c r="B24" s="501"/>
      <c r="C24" s="502"/>
      <c r="D24" s="527"/>
      <c r="E24" s="528"/>
      <c r="F24" s="528"/>
      <c r="G24" s="528"/>
      <c r="H24" s="528"/>
      <c r="I24" s="528"/>
      <c r="J24" s="528"/>
      <c r="K24" s="528"/>
      <c r="L24" s="529"/>
      <c r="M24" s="10"/>
    </row>
    <row r="25" spans="2:16" x14ac:dyDescent="0.25">
      <c r="B25" s="501"/>
      <c r="C25" s="502"/>
      <c r="D25" s="527"/>
      <c r="E25" s="528"/>
      <c r="F25" s="528"/>
      <c r="G25" s="528"/>
      <c r="H25" s="528"/>
      <c r="I25" s="528"/>
      <c r="J25" s="528"/>
      <c r="K25" s="528"/>
      <c r="L25" s="529"/>
      <c r="M25" s="10"/>
    </row>
    <row r="26" spans="2:16" x14ac:dyDescent="0.25">
      <c r="B26" s="501"/>
      <c r="C26" s="502"/>
      <c r="D26" s="527"/>
      <c r="E26" s="528"/>
      <c r="F26" s="528"/>
      <c r="G26" s="528"/>
      <c r="H26" s="528"/>
      <c r="I26" s="528"/>
      <c r="J26" s="528"/>
      <c r="K26" s="528"/>
      <c r="L26" s="529"/>
      <c r="M26" s="10"/>
      <c r="O26" s="18"/>
    </row>
    <row r="27" spans="2:16" x14ac:dyDescent="0.25">
      <c r="B27" s="501"/>
      <c r="C27" s="502"/>
      <c r="D27" s="527"/>
      <c r="E27" s="528"/>
      <c r="F27" s="528"/>
      <c r="G27" s="528"/>
      <c r="H27" s="528"/>
      <c r="I27" s="528"/>
      <c r="J27" s="528"/>
      <c r="K27" s="528"/>
      <c r="L27" s="529"/>
      <c r="M27" s="10"/>
      <c r="O27" s="18"/>
    </row>
    <row r="28" spans="2:16" x14ac:dyDescent="0.25">
      <c r="B28" s="501"/>
      <c r="C28" s="502"/>
      <c r="D28" s="527"/>
      <c r="E28" s="528"/>
      <c r="F28" s="528"/>
      <c r="G28" s="528"/>
      <c r="H28" s="528"/>
      <c r="I28" s="528"/>
      <c r="J28" s="528"/>
      <c r="K28" s="528"/>
      <c r="L28" s="529"/>
      <c r="M28" s="10"/>
    </row>
    <row r="29" spans="2:16" x14ac:dyDescent="0.25">
      <c r="B29" s="501"/>
      <c r="C29" s="502"/>
      <c r="D29" s="527"/>
      <c r="E29" s="528"/>
      <c r="F29" s="528"/>
      <c r="G29" s="528"/>
      <c r="H29" s="528"/>
      <c r="I29" s="528"/>
      <c r="J29" s="528"/>
      <c r="K29" s="528"/>
      <c r="L29" s="529"/>
      <c r="M29" s="10"/>
      <c r="O29" s="18"/>
    </row>
    <row r="30" spans="2:16" x14ac:dyDescent="0.25">
      <c r="B30" s="501"/>
      <c r="C30" s="502"/>
      <c r="D30" s="527"/>
      <c r="E30" s="528"/>
      <c r="F30" s="528"/>
      <c r="G30" s="528"/>
      <c r="H30" s="528"/>
      <c r="I30" s="528"/>
      <c r="J30" s="528"/>
      <c r="K30" s="528"/>
      <c r="L30" s="529"/>
      <c r="M30" s="10"/>
      <c r="O30" s="18"/>
    </row>
    <row r="31" spans="2:16" x14ac:dyDescent="0.25">
      <c r="B31" s="501"/>
      <c r="C31" s="502"/>
      <c r="D31" s="527"/>
      <c r="E31" s="528"/>
      <c r="F31" s="528"/>
      <c r="G31" s="528"/>
      <c r="H31" s="528"/>
      <c r="I31" s="528"/>
      <c r="J31" s="528"/>
      <c r="K31" s="528"/>
      <c r="L31" s="529"/>
      <c r="M31" s="10"/>
      <c r="O31" s="18"/>
    </row>
    <row r="32" spans="2:16" x14ac:dyDescent="0.25">
      <c r="B32" s="501"/>
      <c r="C32" s="502"/>
      <c r="D32" s="527"/>
      <c r="E32" s="528"/>
      <c r="F32" s="528"/>
      <c r="G32" s="528"/>
      <c r="H32" s="528"/>
      <c r="I32" s="528"/>
      <c r="J32" s="528"/>
      <c r="K32" s="528"/>
      <c r="L32" s="529"/>
      <c r="M32" s="10"/>
      <c r="O32" s="18"/>
    </row>
    <row r="33" spans="2:16" x14ac:dyDescent="0.25">
      <c r="B33" s="501" t="str">
        <f>IF(Intro!$G$22="English",O33,P33)</f>
        <v>Commentaire 3</v>
      </c>
      <c r="C33" s="502"/>
      <c r="D33" s="527"/>
      <c r="E33" s="528"/>
      <c r="F33" s="528"/>
      <c r="G33" s="528"/>
      <c r="H33" s="528"/>
      <c r="I33" s="528"/>
      <c r="J33" s="528"/>
      <c r="K33" s="528"/>
      <c r="L33" s="529"/>
      <c r="M33" s="10"/>
      <c r="O33" s="18" t="s">
        <v>133</v>
      </c>
      <c r="P33" s="10" t="s">
        <v>134</v>
      </c>
    </row>
    <row r="34" spans="2:16" x14ac:dyDescent="0.25">
      <c r="B34" s="501"/>
      <c r="C34" s="502"/>
      <c r="D34" s="527"/>
      <c r="E34" s="528"/>
      <c r="F34" s="528"/>
      <c r="G34" s="528"/>
      <c r="H34" s="528"/>
      <c r="I34" s="528"/>
      <c r="J34" s="528"/>
      <c r="K34" s="528"/>
      <c r="L34" s="529"/>
      <c r="M34" s="10"/>
      <c r="O34" s="18"/>
    </row>
    <row r="35" spans="2:16" x14ac:dyDescent="0.25">
      <c r="B35" s="501"/>
      <c r="C35" s="502"/>
      <c r="D35" s="527"/>
      <c r="E35" s="528"/>
      <c r="F35" s="528"/>
      <c r="G35" s="528"/>
      <c r="H35" s="528"/>
      <c r="I35" s="528"/>
      <c r="J35" s="528"/>
      <c r="K35" s="528"/>
      <c r="L35" s="529"/>
      <c r="M35" s="10"/>
      <c r="O35" s="18"/>
    </row>
    <row r="36" spans="2:16" x14ac:dyDescent="0.25">
      <c r="B36" s="501"/>
      <c r="C36" s="502"/>
      <c r="D36" s="527"/>
      <c r="E36" s="528"/>
      <c r="F36" s="528"/>
      <c r="G36" s="528"/>
      <c r="H36" s="528"/>
      <c r="I36" s="528"/>
      <c r="J36" s="528"/>
      <c r="K36" s="528"/>
      <c r="L36" s="529"/>
      <c r="M36" s="10"/>
      <c r="O36" s="18"/>
    </row>
    <row r="37" spans="2:16" x14ac:dyDescent="0.25">
      <c r="B37" s="501"/>
      <c r="C37" s="502"/>
      <c r="D37" s="527"/>
      <c r="E37" s="528"/>
      <c r="F37" s="528"/>
      <c r="G37" s="528"/>
      <c r="H37" s="528"/>
      <c r="I37" s="528"/>
      <c r="J37" s="528"/>
      <c r="K37" s="528"/>
      <c r="L37" s="529"/>
      <c r="M37" s="10"/>
      <c r="O37" s="18"/>
    </row>
    <row r="38" spans="2:16" x14ac:dyDescent="0.25">
      <c r="B38" s="501"/>
      <c r="C38" s="502"/>
      <c r="D38" s="527"/>
      <c r="E38" s="528"/>
      <c r="F38" s="528"/>
      <c r="G38" s="528"/>
      <c r="H38" s="528"/>
      <c r="I38" s="528"/>
      <c r="J38" s="528"/>
      <c r="K38" s="528"/>
      <c r="L38" s="529"/>
      <c r="M38" s="10"/>
      <c r="O38" s="18"/>
    </row>
    <row r="39" spans="2:16" x14ac:dyDescent="0.25">
      <c r="B39" s="501"/>
      <c r="C39" s="502"/>
      <c r="D39" s="527"/>
      <c r="E39" s="528"/>
      <c r="F39" s="528"/>
      <c r="G39" s="528"/>
      <c r="H39" s="528"/>
      <c r="I39" s="528"/>
      <c r="J39" s="528"/>
      <c r="K39" s="528"/>
      <c r="L39" s="529"/>
      <c r="M39" s="10"/>
      <c r="O39" s="18"/>
    </row>
    <row r="40" spans="2:16" x14ac:dyDescent="0.25">
      <c r="B40" s="501"/>
      <c r="C40" s="502"/>
      <c r="D40" s="527"/>
      <c r="E40" s="528"/>
      <c r="F40" s="528"/>
      <c r="G40" s="528"/>
      <c r="H40" s="528"/>
      <c r="I40" s="528"/>
      <c r="J40" s="528"/>
      <c r="K40" s="528"/>
      <c r="L40" s="529"/>
      <c r="M40" s="10"/>
      <c r="O40" s="18"/>
    </row>
    <row r="41" spans="2:16" x14ac:dyDescent="0.25">
      <c r="B41" s="501"/>
      <c r="C41" s="502"/>
      <c r="D41" s="527"/>
      <c r="E41" s="528"/>
      <c r="F41" s="528"/>
      <c r="G41" s="528"/>
      <c r="H41" s="528"/>
      <c r="I41" s="528"/>
      <c r="J41" s="528"/>
      <c r="K41" s="528"/>
      <c r="L41" s="529"/>
      <c r="M41" s="10"/>
      <c r="O41" s="18"/>
    </row>
    <row r="42" spans="2:16" x14ac:dyDescent="0.25">
      <c r="B42" s="501"/>
      <c r="C42" s="502"/>
      <c r="D42" s="527"/>
      <c r="E42" s="528"/>
      <c r="F42" s="528"/>
      <c r="G42" s="528"/>
      <c r="H42" s="528"/>
      <c r="I42" s="528"/>
      <c r="J42" s="528"/>
      <c r="K42" s="528"/>
      <c r="L42" s="529"/>
      <c r="M42" s="10"/>
      <c r="O42" s="18"/>
    </row>
    <row r="43" spans="2:16" x14ac:dyDescent="0.25">
      <c r="B43" s="501" t="str">
        <f>IF(Intro!$G$22="English",O43,P43)</f>
        <v>Commentaire 4</v>
      </c>
      <c r="C43" s="502"/>
      <c r="D43" s="527"/>
      <c r="E43" s="528"/>
      <c r="F43" s="528"/>
      <c r="G43" s="528"/>
      <c r="H43" s="528"/>
      <c r="I43" s="528"/>
      <c r="J43" s="528"/>
      <c r="K43" s="528"/>
      <c r="L43" s="529"/>
      <c r="M43" s="10"/>
      <c r="O43" s="18" t="s">
        <v>135</v>
      </c>
      <c r="P43" s="10" t="s">
        <v>136</v>
      </c>
    </row>
    <row r="44" spans="2:16" x14ac:dyDescent="0.25">
      <c r="B44" s="501"/>
      <c r="C44" s="502"/>
      <c r="D44" s="527"/>
      <c r="E44" s="528"/>
      <c r="F44" s="528"/>
      <c r="G44" s="528"/>
      <c r="H44" s="528"/>
      <c r="I44" s="528"/>
      <c r="J44" s="528"/>
      <c r="K44" s="528"/>
      <c r="L44" s="529"/>
      <c r="M44" s="10"/>
      <c r="O44" s="18"/>
    </row>
    <row r="45" spans="2:16" x14ac:dyDescent="0.25">
      <c r="B45" s="501"/>
      <c r="C45" s="502"/>
      <c r="D45" s="527"/>
      <c r="E45" s="528"/>
      <c r="F45" s="528"/>
      <c r="G45" s="528"/>
      <c r="H45" s="528"/>
      <c r="I45" s="528"/>
      <c r="J45" s="528"/>
      <c r="K45" s="528"/>
      <c r="L45" s="529"/>
      <c r="M45" s="10"/>
      <c r="O45" s="18"/>
    </row>
    <row r="46" spans="2:16" x14ac:dyDescent="0.25">
      <c r="B46" s="501"/>
      <c r="C46" s="502"/>
      <c r="D46" s="527"/>
      <c r="E46" s="528"/>
      <c r="F46" s="528"/>
      <c r="G46" s="528"/>
      <c r="H46" s="528"/>
      <c r="I46" s="528"/>
      <c r="J46" s="528"/>
      <c r="K46" s="528"/>
      <c r="L46" s="529"/>
      <c r="M46" s="10"/>
      <c r="O46" s="18"/>
    </row>
    <row r="47" spans="2:16" x14ac:dyDescent="0.25">
      <c r="B47" s="501"/>
      <c r="C47" s="502"/>
      <c r="D47" s="527"/>
      <c r="E47" s="528"/>
      <c r="F47" s="528"/>
      <c r="G47" s="528"/>
      <c r="H47" s="528"/>
      <c r="I47" s="528"/>
      <c r="J47" s="528"/>
      <c r="K47" s="528"/>
      <c r="L47" s="529"/>
      <c r="M47" s="10"/>
      <c r="O47" s="18"/>
    </row>
    <row r="48" spans="2:16" x14ac:dyDescent="0.25">
      <c r="B48" s="501"/>
      <c r="C48" s="502"/>
      <c r="D48" s="527"/>
      <c r="E48" s="528"/>
      <c r="F48" s="528"/>
      <c r="G48" s="528"/>
      <c r="H48" s="528"/>
      <c r="I48" s="528"/>
      <c r="J48" s="528"/>
      <c r="K48" s="528"/>
      <c r="L48" s="529"/>
      <c r="M48" s="10"/>
      <c r="O48" s="18"/>
    </row>
    <row r="49" spans="1:16" x14ac:dyDescent="0.25">
      <c r="B49" s="501"/>
      <c r="C49" s="502"/>
      <c r="D49" s="527"/>
      <c r="E49" s="528"/>
      <c r="F49" s="528"/>
      <c r="G49" s="528"/>
      <c r="H49" s="528"/>
      <c r="I49" s="528"/>
      <c r="J49" s="528"/>
      <c r="K49" s="528"/>
      <c r="L49" s="529"/>
      <c r="M49" s="10"/>
      <c r="O49" s="18"/>
    </row>
    <row r="50" spans="1:16" x14ac:dyDescent="0.25">
      <c r="B50" s="501"/>
      <c r="C50" s="502"/>
      <c r="D50" s="527"/>
      <c r="E50" s="528"/>
      <c r="F50" s="528"/>
      <c r="G50" s="528"/>
      <c r="H50" s="528"/>
      <c r="I50" s="528"/>
      <c r="J50" s="528"/>
      <c r="K50" s="528"/>
      <c r="L50" s="529"/>
      <c r="M50" s="10"/>
      <c r="O50" s="18"/>
    </row>
    <row r="51" spans="1:16" x14ac:dyDescent="0.25">
      <c r="B51" s="501"/>
      <c r="C51" s="502"/>
      <c r="D51" s="527"/>
      <c r="E51" s="528"/>
      <c r="F51" s="528"/>
      <c r="G51" s="528"/>
      <c r="H51" s="528"/>
      <c r="I51" s="528"/>
      <c r="J51" s="528"/>
      <c r="K51" s="528"/>
      <c r="L51" s="529"/>
      <c r="M51" s="10"/>
      <c r="O51" s="18"/>
    </row>
    <row r="52" spans="1:16" x14ac:dyDescent="0.25">
      <c r="B52" s="501"/>
      <c r="C52" s="502"/>
      <c r="D52" s="527"/>
      <c r="E52" s="528"/>
      <c r="F52" s="528"/>
      <c r="G52" s="528"/>
      <c r="H52" s="528"/>
      <c r="I52" s="528"/>
      <c r="J52" s="528"/>
      <c r="K52" s="528"/>
      <c r="L52" s="529"/>
      <c r="M52" s="10"/>
      <c r="O52" s="18"/>
    </row>
    <row r="53" spans="1:16" x14ac:dyDescent="0.25">
      <c r="B53" s="501" t="str">
        <f>IF(Intro!$G$22="English",O53,P53)</f>
        <v>Commentaire 5</v>
      </c>
      <c r="C53" s="502"/>
      <c r="D53" s="527"/>
      <c r="E53" s="528"/>
      <c r="F53" s="528"/>
      <c r="G53" s="528"/>
      <c r="H53" s="528"/>
      <c r="I53" s="528"/>
      <c r="J53" s="528"/>
      <c r="K53" s="528"/>
      <c r="L53" s="529"/>
      <c r="M53" s="10"/>
      <c r="O53" s="18" t="s">
        <v>137</v>
      </c>
      <c r="P53" s="10" t="s">
        <v>138</v>
      </c>
    </row>
    <row r="54" spans="1:16" x14ac:dyDescent="0.25">
      <c r="B54" s="501"/>
      <c r="C54" s="502"/>
      <c r="D54" s="527"/>
      <c r="E54" s="528"/>
      <c r="F54" s="528"/>
      <c r="G54" s="528"/>
      <c r="H54" s="528"/>
      <c r="I54" s="528"/>
      <c r="J54" s="528"/>
      <c r="K54" s="528"/>
      <c r="L54" s="529"/>
      <c r="M54" s="10"/>
      <c r="O54" s="18"/>
    </row>
    <row r="55" spans="1:16" x14ac:dyDescent="0.25">
      <c r="B55" s="501"/>
      <c r="C55" s="502"/>
      <c r="D55" s="527"/>
      <c r="E55" s="528"/>
      <c r="F55" s="528"/>
      <c r="G55" s="528"/>
      <c r="H55" s="528"/>
      <c r="I55" s="528"/>
      <c r="J55" s="528"/>
      <c r="K55" s="528"/>
      <c r="L55" s="529"/>
      <c r="M55" s="10"/>
      <c r="O55" s="18"/>
    </row>
    <row r="56" spans="1:16" x14ac:dyDescent="0.25">
      <c r="B56" s="501"/>
      <c r="C56" s="502"/>
      <c r="D56" s="527"/>
      <c r="E56" s="528"/>
      <c r="F56" s="528"/>
      <c r="G56" s="528"/>
      <c r="H56" s="528"/>
      <c r="I56" s="528"/>
      <c r="J56" s="528"/>
      <c r="K56" s="528"/>
      <c r="L56" s="529"/>
      <c r="M56" s="10"/>
      <c r="O56" s="18"/>
    </row>
    <row r="57" spans="1:16" x14ac:dyDescent="0.25">
      <c r="B57" s="501"/>
      <c r="C57" s="502"/>
      <c r="D57" s="527"/>
      <c r="E57" s="528"/>
      <c r="F57" s="528"/>
      <c r="G57" s="528"/>
      <c r="H57" s="528"/>
      <c r="I57" s="528"/>
      <c r="J57" s="528"/>
      <c r="K57" s="528"/>
      <c r="L57" s="529"/>
      <c r="M57" s="10"/>
      <c r="O57" s="18"/>
    </row>
    <row r="58" spans="1:16" x14ac:dyDescent="0.25">
      <c r="B58" s="501"/>
      <c r="C58" s="502"/>
      <c r="D58" s="527"/>
      <c r="E58" s="528"/>
      <c r="F58" s="528"/>
      <c r="G58" s="528"/>
      <c r="H58" s="528"/>
      <c r="I58" s="528"/>
      <c r="J58" s="528"/>
      <c r="K58" s="528"/>
      <c r="L58" s="529"/>
      <c r="M58" s="10"/>
      <c r="O58" s="18"/>
    </row>
    <row r="59" spans="1:16" x14ac:dyDescent="0.25">
      <c r="B59" s="501"/>
      <c r="C59" s="502"/>
      <c r="D59" s="527"/>
      <c r="E59" s="528"/>
      <c r="F59" s="528"/>
      <c r="G59" s="528"/>
      <c r="H59" s="528"/>
      <c r="I59" s="528"/>
      <c r="J59" s="528"/>
      <c r="K59" s="528"/>
      <c r="L59" s="529"/>
      <c r="M59" s="10"/>
      <c r="O59" s="18"/>
    </row>
    <row r="60" spans="1:16" x14ac:dyDescent="0.25">
      <c r="B60" s="501"/>
      <c r="C60" s="502"/>
      <c r="D60" s="527"/>
      <c r="E60" s="528"/>
      <c r="F60" s="528"/>
      <c r="G60" s="528"/>
      <c r="H60" s="528"/>
      <c r="I60" s="528"/>
      <c r="J60" s="528"/>
      <c r="K60" s="528"/>
      <c r="L60" s="529"/>
      <c r="M60" s="10"/>
      <c r="O60" s="18"/>
    </row>
    <row r="61" spans="1:16" x14ac:dyDescent="0.25">
      <c r="B61" s="501"/>
      <c r="C61" s="502"/>
      <c r="D61" s="527"/>
      <c r="E61" s="528"/>
      <c r="F61" s="528"/>
      <c r="G61" s="528"/>
      <c r="H61" s="528"/>
      <c r="I61" s="528"/>
      <c r="J61" s="528"/>
      <c r="K61" s="528"/>
      <c r="L61" s="529"/>
      <c r="M61" s="10"/>
      <c r="O61" s="18"/>
    </row>
    <row r="62" spans="1:16" x14ac:dyDescent="0.25">
      <c r="B62" s="535"/>
      <c r="C62" s="536"/>
      <c r="D62" s="537"/>
      <c r="E62" s="538"/>
      <c r="F62" s="538"/>
      <c r="G62" s="538"/>
      <c r="H62" s="538"/>
      <c r="I62" s="538"/>
      <c r="J62" s="538"/>
      <c r="K62" s="538"/>
      <c r="L62" s="539"/>
      <c r="M62" s="10"/>
      <c r="O62" s="18"/>
    </row>
    <row r="63" spans="1:16" s="45" customFormat="1" x14ac:dyDescent="0.25">
      <c r="A63" s="77"/>
      <c r="B63" s="4"/>
      <c r="C63" s="78"/>
      <c r="D63" s="78"/>
      <c r="E63" s="78"/>
      <c r="F63" s="78"/>
      <c r="G63" s="78"/>
      <c r="H63" s="78"/>
      <c r="I63" s="78"/>
      <c r="J63" s="78"/>
      <c r="K63" s="78"/>
      <c r="L63" s="78"/>
      <c r="N63" s="79"/>
    </row>
  </sheetData>
  <sheetProtection algorithmName="SHA-512" hashValue="ERaFZcR3kentQVZ2YIPvGzFm+y8ojjgMIZBkYTjzm9DOa5u0/zWmPyuTBzTBHi3v94DBQx9yUhB0mVSN5bl6uA==" saltValue="gQnrnR+5VbtxIAmer6PSig==" spinCount="100000" sheet="1" objects="1" scenarios="1" selectLockedCells="1"/>
  <mergeCells count="21">
    <mergeCell ref="B53:C62"/>
    <mergeCell ref="D53:D62"/>
    <mergeCell ref="E53:L62"/>
    <mergeCell ref="D33:D42"/>
    <mergeCell ref="E33:L42"/>
    <mergeCell ref="B43:C52"/>
    <mergeCell ref="D43:D52"/>
    <mergeCell ref="E43:L52"/>
    <mergeCell ref="B33:C42"/>
    <mergeCell ref="B4:L4"/>
    <mergeCell ref="B5:L5"/>
    <mergeCell ref="B6:L6"/>
    <mergeCell ref="B10:L10"/>
    <mergeCell ref="E12:L12"/>
    <mergeCell ref="B8:L8"/>
    <mergeCell ref="B13:C22"/>
    <mergeCell ref="D13:D22"/>
    <mergeCell ref="E13:L22"/>
    <mergeCell ref="B23:C32"/>
    <mergeCell ref="D23:D32"/>
    <mergeCell ref="E23:L32"/>
  </mergeCells>
  <dataValidations count="1">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D13:E13 D23:E23 D33:E33 D43:E43 D53:E53" xr:uid="{4F101CEA-EF13-4032-BE75-F0DF0E44776D}">
      <formula1>1000</formula1>
    </dataValidation>
  </dataValidations>
  <printOptions horizontalCentered="1"/>
  <pageMargins left="0.25" right="0.25" top="0.75" bottom="0.75" header="0.3" footer="0.3"/>
  <pageSetup scale="63" firstPageNumber="12" fitToHeight="0" orientation="portrait" r:id="rId1"/>
  <headerFooter>
    <oddFooter>&amp;L&amp;A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D95D2E-E347-4DA2-9673-F0902712631F}">
  <sheetPr codeName="Sheet6">
    <tabColor rgb="FF92D050"/>
    <pageSetUpPr fitToPage="1"/>
  </sheetPr>
  <dimension ref="A1:S243"/>
  <sheetViews>
    <sheetView showGridLines="0" topLeftCell="A70" zoomScaleNormal="100" workbookViewId="0">
      <selection activeCell="G95" sqref="G95"/>
    </sheetView>
  </sheetViews>
  <sheetFormatPr defaultColWidth="9.28515625" defaultRowHeight="14.25" x14ac:dyDescent="0.25"/>
  <cols>
    <col min="1" max="1" width="1.7109375" style="8" customWidth="1"/>
    <col min="2" max="12" width="14.5703125" style="1" customWidth="1"/>
    <col min="13" max="13" width="6.28515625" style="9" customWidth="1"/>
    <col min="14" max="14" width="9.28515625" style="10" customWidth="1"/>
    <col min="15" max="15" width="12.7109375" style="10" hidden="1" customWidth="1"/>
    <col min="16" max="16" width="8.7109375" style="10" hidden="1" customWidth="1"/>
    <col min="17" max="17" width="9.28515625" style="10" customWidth="1"/>
    <col min="18" max="16384" width="9.28515625" style="10"/>
  </cols>
  <sheetData>
    <row r="1" spans="1:16" x14ac:dyDescent="0.25">
      <c r="O1" s="11" t="s">
        <v>91</v>
      </c>
      <c r="P1" s="11" t="s">
        <v>107</v>
      </c>
    </row>
    <row r="2" spans="1:16" x14ac:dyDescent="0.25">
      <c r="B2" s="12" t="str">
        <f>IF(Intro!$G$22="English",O2,P2)</f>
        <v>PROTÉGÉ</v>
      </c>
      <c r="C2" s="12"/>
      <c r="D2" s="12"/>
      <c r="O2" s="106" t="s">
        <v>331</v>
      </c>
      <c r="P2" s="106" t="s">
        <v>332</v>
      </c>
    </row>
    <row r="3" spans="1:16" x14ac:dyDescent="0.25">
      <c r="B3" s="13"/>
      <c r="C3" s="13"/>
      <c r="D3" s="13"/>
      <c r="O3" s="2"/>
      <c r="P3" s="2"/>
    </row>
    <row r="4" spans="1:16" s="2" customFormat="1" x14ac:dyDescent="0.25">
      <c r="A4" s="4"/>
      <c r="B4" s="444" t="str">
        <f>Info!B4</f>
        <v>QUESTIONNAIRE À L'INTENTION DES IMPORTATEURS</v>
      </c>
      <c r="C4" s="445"/>
      <c r="D4" s="445"/>
      <c r="E4" s="445"/>
      <c r="F4" s="445"/>
      <c r="G4" s="445"/>
      <c r="H4" s="445"/>
      <c r="I4" s="445"/>
      <c r="J4" s="445"/>
      <c r="K4" s="445"/>
      <c r="L4" s="446"/>
      <c r="M4" s="25"/>
      <c r="N4" s="25"/>
      <c r="O4" s="19"/>
      <c r="P4" s="19"/>
    </row>
    <row r="5" spans="1:16" s="2" customFormat="1" x14ac:dyDescent="0.25">
      <c r="A5" s="4"/>
      <c r="B5" s="480" t="str">
        <f>Info!B5</f>
        <v>NQ-2025-009</v>
      </c>
      <c r="C5" s="481"/>
      <c r="D5" s="481"/>
      <c r="E5" s="481"/>
      <c r="F5" s="481"/>
      <c r="G5" s="481"/>
      <c r="H5" s="481"/>
      <c r="I5" s="481"/>
      <c r="J5" s="481"/>
      <c r="K5" s="481"/>
      <c r="L5" s="482"/>
      <c r="M5" s="25"/>
      <c r="N5" s="25"/>
      <c r="O5" s="19"/>
      <c r="P5" s="19"/>
    </row>
    <row r="6" spans="1:16" s="6" customFormat="1" x14ac:dyDescent="0.25">
      <c r="A6" s="4"/>
      <c r="B6" s="480" t="str">
        <f>Info!B6</f>
        <v>CARROSSERIES DE CAMIONS</v>
      </c>
      <c r="C6" s="481"/>
      <c r="D6" s="481"/>
      <c r="E6" s="481"/>
      <c r="F6" s="481"/>
      <c r="G6" s="481"/>
      <c r="H6" s="481"/>
      <c r="I6" s="481"/>
      <c r="J6" s="481"/>
      <c r="K6" s="481"/>
      <c r="L6" s="482"/>
      <c r="M6" s="19"/>
      <c r="N6" s="19"/>
      <c r="O6" s="15"/>
      <c r="P6" s="15"/>
    </row>
    <row r="7" spans="1:16" s="6" customFormat="1" x14ac:dyDescent="0.25">
      <c r="A7" s="4"/>
      <c r="B7" s="163"/>
      <c r="C7" s="164"/>
      <c r="D7" s="164"/>
      <c r="E7" s="164"/>
      <c r="F7" s="164"/>
      <c r="G7" s="164"/>
      <c r="H7" s="164"/>
      <c r="I7" s="164"/>
      <c r="J7" s="164"/>
      <c r="K7" s="164"/>
      <c r="L7" s="165"/>
      <c r="M7" s="19"/>
      <c r="N7" s="19"/>
      <c r="O7" s="20"/>
    </row>
    <row r="8" spans="1:16" s="6" customFormat="1" x14ac:dyDescent="0.25">
      <c r="A8" s="4"/>
      <c r="B8" s="486" t="str">
        <f>Public!B8</f>
        <v>Les marchandises dans les questions suivantes font référence aux marchandises comme définies dans la description du produit de l'onglet Intro.</v>
      </c>
      <c r="C8" s="487"/>
      <c r="D8" s="487"/>
      <c r="E8" s="487"/>
      <c r="F8" s="487"/>
      <c r="G8" s="487"/>
      <c r="H8" s="487"/>
      <c r="I8" s="487"/>
      <c r="J8" s="487"/>
      <c r="K8" s="487"/>
      <c r="L8" s="488"/>
      <c r="M8" s="19"/>
      <c r="N8" s="19"/>
      <c r="O8" s="15"/>
      <c r="P8" s="15"/>
    </row>
    <row r="9" spans="1:16" s="6" customFormat="1" ht="14.1" customHeight="1" x14ac:dyDescent="0.25">
      <c r="A9" s="4"/>
      <c r="B9" s="486" t="str">
        <f>Public!B9</f>
        <v>Des informations sur le produit et un glossaire de termes sont disponibles dans l'onglet Info.</v>
      </c>
      <c r="C9" s="487"/>
      <c r="D9" s="487"/>
      <c r="E9" s="487"/>
      <c r="F9" s="487"/>
      <c r="G9" s="487"/>
      <c r="H9" s="487"/>
      <c r="I9" s="487"/>
      <c r="J9" s="487"/>
      <c r="K9" s="487"/>
      <c r="L9" s="488"/>
      <c r="M9" s="19"/>
      <c r="N9" s="19"/>
      <c r="O9" s="15"/>
    </row>
    <row r="10" spans="1:16" s="6" customFormat="1" ht="14.1" customHeight="1" x14ac:dyDescent="0.25">
      <c r="A10" s="4"/>
      <c r="B10" s="486" t="str">
        <f>IF(Intro!$G$22="English",O10,P10)</f>
        <v xml:space="preserve">Utilisez l'onglet AddPro si vous avez besoin de plus d'espace.
</v>
      </c>
      <c r="C10" s="487"/>
      <c r="D10" s="487"/>
      <c r="E10" s="487"/>
      <c r="F10" s="487"/>
      <c r="G10" s="487"/>
      <c r="H10" s="487"/>
      <c r="I10" s="487"/>
      <c r="J10" s="487"/>
      <c r="K10" s="487"/>
      <c r="L10" s="488"/>
      <c r="M10" s="19"/>
      <c r="N10" s="19"/>
      <c r="O10" s="15" t="s">
        <v>139</v>
      </c>
      <c r="P10" s="15" t="str">
        <f>"Utilisez l'onglet AddPro si vous avez besoin de plus d'espace."&amp;CHAR(10)</f>
        <v xml:space="preserve">Utilisez l'onglet AddPro si vous avez besoin de plus d'espace.
</v>
      </c>
    </row>
    <row r="11" spans="1:16" s="6" customFormat="1" x14ac:dyDescent="0.25">
      <c r="A11" s="4"/>
      <c r="B11" s="486"/>
      <c r="C11" s="487"/>
      <c r="D11" s="487"/>
      <c r="E11" s="487"/>
      <c r="F11" s="487"/>
      <c r="G11" s="487"/>
      <c r="H11" s="487"/>
      <c r="I11" s="487"/>
      <c r="J11" s="487"/>
      <c r="K11" s="487"/>
      <c r="L11" s="488"/>
      <c r="M11" s="19"/>
      <c r="N11" s="19"/>
      <c r="O11" s="15"/>
      <c r="P11" s="15"/>
    </row>
    <row r="12" spans="1:16" s="6" customFormat="1" x14ac:dyDescent="0.25">
      <c r="A12" s="4"/>
      <c r="B12" s="486" t="str">
        <f>IF(Intro!$G$22="English",O12,P12)</f>
        <v>Pour les questions de cet onglet, notez ce qui suit :</v>
      </c>
      <c r="C12" s="487"/>
      <c r="D12" s="487"/>
      <c r="E12" s="487"/>
      <c r="F12" s="487"/>
      <c r="G12" s="487"/>
      <c r="H12" s="487"/>
      <c r="I12" s="487"/>
      <c r="J12" s="487"/>
      <c r="K12" s="487"/>
      <c r="L12" s="488"/>
      <c r="M12" s="19"/>
      <c r="N12" s="19"/>
      <c r="O12" s="15" t="s">
        <v>140</v>
      </c>
      <c r="P12" s="15" t="s">
        <v>141</v>
      </c>
    </row>
    <row r="13" spans="1:16" s="6" customFormat="1" ht="14.1" customHeight="1" x14ac:dyDescent="0.25">
      <c r="A13" s="4"/>
      <c r="B13" s="575" t="str">
        <f>IF(Intro!$G$22="English",O13,P13)</f>
        <v xml:space="preserve">• Veuillez indiquer seulement les ventes effectuées à partir des importations de votre entreprise. Les ventes de marchandises achetées auprès de producteurs canadiens doivent être exclues. </v>
      </c>
      <c r="C13" s="576"/>
      <c r="D13" s="576"/>
      <c r="E13" s="576"/>
      <c r="F13" s="576"/>
      <c r="G13" s="576"/>
      <c r="H13" s="576"/>
      <c r="I13" s="576"/>
      <c r="J13" s="576"/>
      <c r="K13" s="576"/>
      <c r="L13" s="577"/>
      <c r="M13" s="19"/>
      <c r="N13" s="19"/>
      <c r="O13" s="15" t="s">
        <v>361</v>
      </c>
      <c r="P13" s="15" t="s">
        <v>263</v>
      </c>
    </row>
    <row r="14" spans="1:16" s="6" customFormat="1" x14ac:dyDescent="0.25">
      <c r="A14" s="4"/>
      <c r="B14" s="486" t="str">
        <f>IF(Intro!$G$22="English",O14,P14)</f>
        <v>• Déclarez toutes les ventes aux entreprises associées canadiennes et étrangères.</v>
      </c>
      <c r="C14" s="487"/>
      <c r="D14" s="487"/>
      <c r="E14" s="487"/>
      <c r="F14" s="487"/>
      <c r="G14" s="487"/>
      <c r="H14" s="487"/>
      <c r="I14" s="487"/>
      <c r="J14" s="487"/>
      <c r="K14" s="487"/>
      <c r="L14" s="488"/>
      <c r="M14" s="19"/>
      <c r="N14" s="19"/>
      <c r="O14" s="15" t="s">
        <v>260</v>
      </c>
      <c r="P14" s="15" t="s">
        <v>264</v>
      </c>
    </row>
    <row r="15" spans="1:16" s="6" customFormat="1" x14ac:dyDescent="0.25">
      <c r="A15" s="4"/>
      <c r="B15" s="486" t="str">
        <f>IF(Intro!$G$22="English",O15,P15)</f>
        <v>• Déclarez toutes les ventes à compter de la date de l’expédition au client ou à son entrepôt.</v>
      </c>
      <c r="C15" s="487"/>
      <c r="D15" s="487"/>
      <c r="E15" s="487"/>
      <c r="F15" s="487"/>
      <c r="G15" s="487"/>
      <c r="H15" s="487"/>
      <c r="I15" s="487"/>
      <c r="J15" s="487"/>
      <c r="K15" s="487"/>
      <c r="L15" s="488"/>
      <c r="M15" s="19"/>
      <c r="N15" s="19"/>
      <c r="O15" s="15" t="s">
        <v>261</v>
      </c>
      <c r="P15" s="15" t="s">
        <v>265</v>
      </c>
    </row>
    <row r="16" spans="1:16" s="6" customFormat="1" x14ac:dyDescent="0.25">
      <c r="A16" s="4"/>
      <c r="B16" s="489" t="str">
        <f>IF(Intro!$G$22="English",O16,P16)</f>
        <v>• Déclarez toutes les valeurs en dollars canadiens.</v>
      </c>
      <c r="C16" s="490"/>
      <c r="D16" s="490"/>
      <c r="E16" s="490"/>
      <c r="F16" s="490"/>
      <c r="G16" s="490"/>
      <c r="H16" s="490"/>
      <c r="I16" s="490"/>
      <c r="J16" s="490"/>
      <c r="K16" s="490"/>
      <c r="L16" s="491"/>
      <c r="M16" s="19"/>
      <c r="N16" s="19"/>
      <c r="O16" s="15" t="s">
        <v>262</v>
      </c>
      <c r="P16" s="15" t="s">
        <v>266</v>
      </c>
    </row>
    <row r="17" spans="1:17" s="6" customFormat="1" x14ac:dyDescent="0.25">
      <c r="A17" s="4"/>
      <c r="B17" s="14"/>
      <c r="C17" s="14"/>
      <c r="D17" s="14"/>
      <c r="E17" s="3"/>
      <c r="F17" s="3"/>
      <c r="G17" s="3"/>
      <c r="H17" s="3"/>
      <c r="I17" s="3"/>
      <c r="J17" s="3"/>
      <c r="K17" s="3"/>
      <c r="L17" s="3"/>
      <c r="O17" s="15"/>
      <c r="P17" s="15"/>
    </row>
    <row r="18" spans="1:17" x14ac:dyDescent="0.25">
      <c r="A18" s="7"/>
      <c r="B18" s="369" t="str">
        <f>UPPER(IF(Intro!$G$22="English",O18,P18))</f>
        <v>VENTES</v>
      </c>
      <c r="C18" s="370"/>
      <c r="D18" s="370"/>
      <c r="E18" s="370"/>
      <c r="F18" s="370"/>
      <c r="G18" s="370"/>
      <c r="H18" s="370"/>
      <c r="I18" s="370"/>
      <c r="J18" s="370"/>
      <c r="K18" s="370"/>
      <c r="L18" s="371"/>
      <c r="M18" s="10"/>
      <c r="O18" s="10" t="s">
        <v>124</v>
      </c>
      <c r="P18" s="10" t="s">
        <v>125</v>
      </c>
    </row>
    <row r="19" spans="1:17" x14ac:dyDescent="0.25">
      <c r="A19" s="7"/>
      <c r="B19" s="505" t="s">
        <v>12</v>
      </c>
      <c r="C19" s="506"/>
      <c r="D19" s="506"/>
      <c r="E19" s="506"/>
      <c r="F19" s="506"/>
      <c r="G19" s="506"/>
      <c r="H19" s="506"/>
      <c r="I19" s="506"/>
      <c r="J19" s="506"/>
      <c r="K19" s="506"/>
      <c r="L19" s="507"/>
      <c r="M19" s="10"/>
    </row>
    <row r="20" spans="1:17" x14ac:dyDescent="0.25">
      <c r="A20" s="7"/>
      <c r="B20" s="75"/>
      <c r="C20" s="76"/>
      <c r="D20" s="76"/>
      <c r="E20" s="76"/>
      <c r="F20" s="76"/>
      <c r="G20" s="76"/>
      <c r="H20" s="76"/>
      <c r="I20" s="76"/>
      <c r="J20" s="76"/>
      <c r="K20" s="76"/>
      <c r="L20" s="59"/>
      <c r="M20" s="10"/>
    </row>
    <row r="21" spans="1:17" x14ac:dyDescent="0.25">
      <c r="A21" s="7"/>
      <c r="B21" s="366" t="str">
        <f>IF(Intro!$G$22="English",O21,P21)</f>
        <v>Décrivez la méthode utilisée pour déterminer la valeur des ventes de votre entreprise à ses entreprises associées au Canada et/ou à l’étranger.</v>
      </c>
      <c r="C21" s="367"/>
      <c r="D21" s="367"/>
      <c r="E21" s="367"/>
      <c r="F21" s="367"/>
      <c r="G21" s="367"/>
      <c r="H21" s="367"/>
      <c r="I21" s="367"/>
      <c r="J21" s="367"/>
      <c r="K21" s="367"/>
      <c r="L21" s="368"/>
      <c r="M21" s="10"/>
      <c r="O21" s="10" t="s">
        <v>84</v>
      </c>
      <c r="P21" s="28" t="s">
        <v>85</v>
      </c>
    </row>
    <row r="22" spans="1:17" x14ac:dyDescent="0.25">
      <c r="A22" s="7"/>
      <c r="B22" s="366" t="str">
        <f>IF(Intro!$G$22="English",O22,P22)</f>
        <v>Note - Ne répondez à cette question que si votre entreprise a vendu les marchandises du 1er janvier 2023 au 31 décembre 2025.</v>
      </c>
      <c r="C22" s="367"/>
      <c r="D22" s="367"/>
      <c r="E22" s="367"/>
      <c r="F22" s="367"/>
      <c r="G22" s="367"/>
      <c r="H22" s="367"/>
      <c r="I22" s="367"/>
      <c r="J22" s="367"/>
      <c r="K22" s="367"/>
      <c r="L22" s="368"/>
      <c r="M22" s="10"/>
      <c r="O22" s="18" t="str">
        <f>"Note - Only complete this question if your firm sold the goods between January 1, "&amp;Variables!B6&amp;", and "&amp;Variables!B7&amp;", "&amp;Variables!B8&amp;"."</f>
        <v>Note - Only complete this question if your firm sold the goods between January 1, 2023, and December 31, 2025.</v>
      </c>
      <c r="P22" s="10" t="str">
        <f>"Note - Ne répondez à cette question que si votre entreprise a vendu les marchandises du 1er janvier "&amp;Variables!C6&amp;" au "&amp;Variables!C7&amp;" "&amp;Variables!C8&amp;"."</f>
        <v>Note - Ne répondez à cette question que si votre entreprise a vendu les marchandises du 1er janvier 2023 au 31 décembre 2025.</v>
      </c>
    </row>
    <row r="23" spans="1:17" x14ac:dyDescent="0.25">
      <c r="A23" s="7"/>
      <c r="B23" s="75"/>
      <c r="C23" s="76"/>
      <c r="D23" s="76"/>
      <c r="E23" s="76"/>
      <c r="F23" s="76"/>
      <c r="G23" s="76"/>
      <c r="H23" s="76"/>
      <c r="I23" s="76"/>
      <c r="J23" s="76"/>
      <c r="K23" s="76"/>
      <c r="L23" s="59"/>
      <c r="M23" s="10"/>
    </row>
    <row r="24" spans="1:17" s="11" customFormat="1" x14ac:dyDescent="0.25">
      <c r="A24" s="8"/>
      <c r="B24" s="496"/>
      <c r="C24" s="497"/>
      <c r="D24" s="497"/>
      <c r="E24" s="497"/>
      <c r="F24" s="497"/>
      <c r="G24" s="497"/>
      <c r="H24" s="497"/>
      <c r="I24" s="497"/>
      <c r="J24" s="497"/>
      <c r="K24" s="497"/>
      <c r="L24" s="498"/>
      <c r="M24" s="39"/>
      <c r="Q24" s="10"/>
    </row>
    <row r="25" spans="1:17" s="11" customFormat="1" x14ac:dyDescent="0.25">
      <c r="A25" s="8"/>
      <c r="B25" s="496"/>
      <c r="C25" s="497"/>
      <c r="D25" s="497"/>
      <c r="E25" s="497"/>
      <c r="F25" s="497"/>
      <c r="G25" s="497"/>
      <c r="H25" s="497"/>
      <c r="I25" s="497"/>
      <c r="J25" s="497"/>
      <c r="K25" s="497"/>
      <c r="L25" s="498"/>
      <c r="M25" s="39"/>
      <c r="Q25" s="10"/>
    </row>
    <row r="26" spans="1:17" s="11" customFormat="1" x14ac:dyDescent="0.25">
      <c r="A26" s="8"/>
      <c r="B26" s="496"/>
      <c r="C26" s="497"/>
      <c r="D26" s="497"/>
      <c r="E26" s="497"/>
      <c r="F26" s="497"/>
      <c r="G26" s="497"/>
      <c r="H26" s="497"/>
      <c r="I26" s="497"/>
      <c r="J26" s="497"/>
      <c r="K26" s="497"/>
      <c r="L26" s="498"/>
      <c r="M26" s="39"/>
      <c r="Q26" s="10"/>
    </row>
    <row r="27" spans="1:17" s="11" customFormat="1" x14ac:dyDescent="0.25">
      <c r="A27" s="8"/>
      <c r="B27" s="496"/>
      <c r="C27" s="497"/>
      <c r="D27" s="497"/>
      <c r="E27" s="497"/>
      <c r="F27" s="497"/>
      <c r="G27" s="497"/>
      <c r="H27" s="497"/>
      <c r="I27" s="497"/>
      <c r="J27" s="497"/>
      <c r="K27" s="497"/>
      <c r="L27" s="498"/>
      <c r="M27" s="39"/>
      <c r="Q27" s="10"/>
    </row>
    <row r="28" spans="1:17" s="11" customFormat="1" x14ac:dyDescent="0.25">
      <c r="A28" s="8"/>
      <c r="B28" s="496"/>
      <c r="C28" s="497"/>
      <c r="D28" s="497"/>
      <c r="E28" s="497"/>
      <c r="F28" s="497"/>
      <c r="G28" s="497"/>
      <c r="H28" s="497"/>
      <c r="I28" s="497"/>
      <c r="J28" s="497"/>
      <c r="K28" s="497"/>
      <c r="L28" s="498"/>
      <c r="M28" s="39"/>
      <c r="Q28" s="10"/>
    </row>
    <row r="29" spans="1:17" s="11" customFormat="1" x14ac:dyDescent="0.25">
      <c r="A29" s="8"/>
      <c r="B29" s="496"/>
      <c r="C29" s="497"/>
      <c r="D29" s="497"/>
      <c r="E29" s="497"/>
      <c r="F29" s="497"/>
      <c r="G29" s="497"/>
      <c r="H29" s="497"/>
      <c r="I29" s="497"/>
      <c r="J29" s="497"/>
      <c r="K29" s="497"/>
      <c r="L29" s="498"/>
      <c r="M29" s="39"/>
      <c r="Q29" s="10"/>
    </row>
    <row r="30" spans="1:17" s="11" customFormat="1" x14ac:dyDescent="0.25">
      <c r="A30" s="8"/>
      <c r="B30" s="496"/>
      <c r="C30" s="497"/>
      <c r="D30" s="497"/>
      <c r="E30" s="497"/>
      <c r="F30" s="497"/>
      <c r="G30" s="497"/>
      <c r="H30" s="497"/>
      <c r="I30" s="497"/>
      <c r="J30" s="497"/>
      <c r="K30" s="497"/>
      <c r="L30" s="498"/>
      <c r="M30" s="39"/>
      <c r="Q30" s="10"/>
    </row>
    <row r="31" spans="1:17" s="11" customFormat="1" x14ac:dyDescent="0.25">
      <c r="A31" s="8"/>
      <c r="B31" s="496"/>
      <c r="C31" s="497"/>
      <c r="D31" s="497"/>
      <c r="E31" s="497"/>
      <c r="F31" s="497"/>
      <c r="G31" s="497"/>
      <c r="H31" s="497"/>
      <c r="I31" s="497"/>
      <c r="J31" s="497"/>
      <c r="K31" s="497"/>
      <c r="L31" s="498"/>
      <c r="M31" s="39"/>
      <c r="Q31" s="10"/>
    </row>
    <row r="32" spans="1:17" x14ac:dyDescent="0.25">
      <c r="A32" s="7"/>
      <c r="B32" s="73"/>
      <c r="C32" s="70"/>
      <c r="D32" s="70"/>
      <c r="E32" s="70"/>
      <c r="F32" s="70"/>
      <c r="G32" s="70"/>
      <c r="H32" s="70"/>
      <c r="I32" s="70"/>
      <c r="J32" s="70"/>
      <c r="K32" s="70"/>
      <c r="L32" s="71"/>
      <c r="M32" s="10"/>
    </row>
    <row r="33" spans="1:19" s="11" customFormat="1" x14ac:dyDescent="0.25">
      <c r="A33" s="7"/>
      <c r="B33" s="508" t="s">
        <v>15</v>
      </c>
      <c r="C33" s="509"/>
      <c r="D33" s="509"/>
      <c r="E33" s="509"/>
      <c r="F33" s="509"/>
      <c r="G33" s="509"/>
      <c r="H33" s="509"/>
      <c r="I33" s="509"/>
      <c r="J33" s="509"/>
      <c r="K33" s="509"/>
      <c r="L33" s="510"/>
      <c r="M33" s="74"/>
    </row>
    <row r="34" spans="1:19" x14ac:dyDescent="0.25">
      <c r="A34" s="7"/>
      <c r="B34" s="75"/>
      <c r="C34" s="76"/>
      <c r="D34" s="76"/>
      <c r="E34" s="76"/>
      <c r="F34" s="76"/>
      <c r="G34" s="76"/>
      <c r="H34" s="76"/>
      <c r="I34" s="76"/>
      <c r="J34" s="76"/>
      <c r="K34" s="76"/>
      <c r="L34" s="59"/>
      <c r="M34" s="10"/>
    </row>
    <row r="35" spans="1:19" ht="14.1" customHeight="1" x14ac:dyDescent="0.25">
      <c r="A35" s="7"/>
      <c r="B35" s="366" t="str">
        <f>IF(Intro!$G$22="English",O35,P35)</f>
        <v>Expliquez la façon dont votre entreprise calcule les prix des marchandises pour ses clients. Donnez les détails au sujet des modalités, rabais, réductions, remises, primes, ajustements de prix et autres mesures offertes aux acheteurs depuis le 1er janvier 2023. Si votre entreprise utilise des listes de prix ou de remises, fournissez-en des copies. Expliquez comment ces pratiques de fixation des prix ont changé depuis le 1er janvier 2023.</v>
      </c>
      <c r="C35" s="367"/>
      <c r="D35" s="367"/>
      <c r="E35" s="367"/>
      <c r="F35" s="367"/>
      <c r="G35" s="367"/>
      <c r="H35" s="367"/>
      <c r="I35" s="367"/>
      <c r="J35" s="367"/>
      <c r="K35" s="367"/>
      <c r="L35" s="368"/>
      <c r="M35" s="10"/>
      <c r="O35" s="10" t="str">
        <f>"Explain your firm’s method of calculating the prices of the goods to your customers. Include details related to any terms, discounts, allowances, rebates and incentives, price adjustments or other considerations offered to purchasers since January 1, "&amp;Variables!B6&amp;". If your firm uses price or discount lists, provide copies. Explain whether these pricing practices to your customers have changed since January 1, "&amp;Variables!B6&amp;"."</f>
        <v>Explain your firm’s method of calculating the prices of the goods to your customers. Include details related to any terms, discounts, allowances, rebates and incentives, price adjustments or other considerations offered to purchasers since January 1, 2023. If your firm uses price or discount lists, provide copies. Explain whether these pricing practices to your customers have changed since January 1, 2023.</v>
      </c>
      <c r="P35" s="10" t="str">
        <f>"Expliquez la façon dont votre entreprise calcule les prix des marchandises pour ses clients."&amp;" Donnez les détails au sujet des modalités, rabais, réductions, remises, primes, ajustements de prix et autres mesures offertes aux acheteurs depuis le 1er janvier "&amp;Variables!B6&amp;". Si votre entreprise utilise des listes de prix ou de remises, fournissez-en des copies. Expliquez comment ces pratiques de fixation des prix ont changé depuis le 1er janvier "&amp;Variables!B6&amp;"."</f>
        <v>Expliquez la façon dont votre entreprise calcule les prix des marchandises pour ses clients. Donnez les détails au sujet des modalités, rabais, réductions, remises, primes, ajustements de prix et autres mesures offertes aux acheteurs depuis le 1er janvier 2023. Si votre entreprise utilise des listes de prix ou de remises, fournissez-en des copies. Expliquez comment ces pratiques de fixation des prix ont changé depuis le 1er janvier 2023.</v>
      </c>
      <c r="Q35" s="39"/>
      <c r="R35" s="39"/>
      <c r="S35" s="39"/>
    </row>
    <row r="36" spans="1:19" x14ac:dyDescent="0.25">
      <c r="A36" s="7"/>
      <c r="B36" s="366"/>
      <c r="C36" s="367"/>
      <c r="D36" s="367"/>
      <c r="E36" s="367"/>
      <c r="F36" s="367"/>
      <c r="G36" s="367"/>
      <c r="H36" s="367"/>
      <c r="I36" s="367"/>
      <c r="J36" s="367"/>
      <c r="K36" s="367"/>
      <c r="L36" s="368"/>
      <c r="M36" s="10"/>
      <c r="Q36" s="39"/>
      <c r="R36" s="39"/>
      <c r="S36" s="39"/>
    </row>
    <row r="37" spans="1:19" x14ac:dyDescent="0.25">
      <c r="A37" s="7"/>
      <c r="B37" s="366"/>
      <c r="C37" s="367"/>
      <c r="D37" s="367"/>
      <c r="E37" s="367"/>
      <c r="F37" s="367"/>
      <c r="G37" s="367"/>
      <c r="H37" s="367"/>
      <c r="I37" s="367"/>
      <c r="J37" s="367"/>
      <c r="K37" s="367"/>
      <c r="L37" s="368"/>
      <c r="M37" s="10"/>
      <c r="Q37" s="39"/>
      <c r="R37" s="39"/>
      <c r="S37" s="39"/>
    </row>
    <row r="38" spans="1:19" x14ac:dyDescent="0.25">
      <c r="A38" s="7"/>
      <c r="B38" s="366" t="str">
        <f>B22</f>
        <v>Note - Ne répondez à cette question que si votre entreprise a vendu les marchandises du 1er janvier 2023 au 31 décembre 2025.</v>
      </c>
      <c r="C38" s="367"/>
      <c r="D38" s="367"/>
      <c r="E38" s="367"/>
      <c r="F38" s="367"/>
      <c r="G38" s="367"/>
      <c r="H38" s="367"/>
      <c r="I38" s="367"/>
      <c r="J38" s="367"/>
      <c r="K38" s="367"/>
      <c r="L38" s="368"/>
      <c r="M38" s="10"/>
      <c r="O38" s="18"/>
    </row>
    <row r="39" spans="1:19" x14ac:dyDescent="0.25">
      <c r="A39" s="7"/>
      <c r="B39" s="75"/>
      <c r="C39" s="76"/>
      <c r="D39" s="76"/>
      <c r="E39" s="76"/>
      <c r="F39" s="76"/>
      <c r="G39" s="76"/>
      <c r="H39" s="76"/>
      <c r="I39" s="76"/>
      <c r="J39" s="76"/>
      <c r="K39" s="76"/>
      <c r="L39" s="59"/>
      <c r="M39" s="10"/>
    </row>
    <row r="40" spans="1:19" s="11" customFormat="1" x14ac:dyDescent="0.25">
      <c r="A40" s="8"/>
      <c r="B40" s="496"/>
      <c r="C40" s="497"/>
      <c r="D40" s="497"/>
      <c r="E40" s="497"/>
      <c r="F40" s="497"/>
      <c r="G40" s="497"/>
      <c r="H40" s="497"/>
      <c r="I40" s="497"/>
      <c r="J40" s="497"/>
      <c r="K40" s="497"/>
      <c r="L40" s="498"/>
      <c r="M40" s="39"/>
      <c r="Q40" s="10"/>
    </row>
    <row r="41" spans="1:19" s="11" customFormat="1" x14ac:dyDescent="0.25">
      <c r="A41" s="8"/>
      <c r="B41" s="496"/>
      <c r="C41" s="497"/>
      <c r="D41" s="497"/>
      <c r="E41" s="497"/>
      <c r="F41" s="497"/>
      <c r="G41" s="497"/>
      <c r="H41" s="497"/>
      <c r="I41" s="497"/>
      <c r="J41" s="497"/>
      <c r="K41" s="497"/>
      <c r="L41" s="498"/>
      <c r="M41" s="39"/>
      <c r="Q41" s="10"/>
    </row>
    <row r="42" spans="1:19" s="11" customFormat="1" x14ac:dyDescent="0.25">
      <c r="A42" s="8"/>
      <c r="B42" s="496"/>
      <c r="C42" s="497"/>
      <c r="D42" s="497"/>
      <c r="E42" s="497"/>
      <c r="F42" s="497"/>
      <c r="G42" s="497"/>
      <c r="H42" s="497"/>
      <c r="I42" s="497"/>
      <c r="J42" s="497"/>
      <c r="K42" s="497"/>
      <c r="L42" s="498"/>
      <c r="M42" s="39"/>
      <c r="Q42" s="10"/>
    </row>
    <row r="43" spans="1:19" s="11" customFormat="1" x14ac:dyDescent="0.25">
      <c r="A43" s="8"/>
      <c r="B43" s="496"/>
      <c r="C43" s="497"/>
      <c r="D43" s="497"/>
      <c r="E43" s="497"/>
      <c r="F43" s="497"/>
      <c r="G43" s="497"/>
      <c r="H43" s="497"/>
      <c r="I43" s="497"/>
      <c r="J43" s="497"/>
      <c r="K43" s="497"/>
      <c r="L43" s="498"/>
      <c r="M43" s="39"/>
      <c r="Q43" s="10"/>
    </row>
    <row r="44" spans="1:19" s="11" customFormat="1" x14ac:dyDescent="0.25">
      <c r="A44" s="8"/>
      <c r="B44" s="496"/>
      <c r="C44" s="497"/>
      <c r="D44" s="497"/>
      <c r="E44" s="497"/>
      <c r="F44" s="497"/>
      <c r="G44" s="497"/>
      <c r="H44" s="497"/>
      <c r="I44" s="497"/>
      <c r="J44" s="497"/>
      <c r="K44" s="497"/>
      <c r="L44" s="498"/>
      <c r="M44" s="39"/>
      <c r="Q44" s="10"/>
    </row>
    <row r="45" spans="1:19" s="11" customFormat="1" x14ac:dyDescent="0.25">
      <c r="A45" s="8"/>
      <c r="B45" s="496"/>
      <c r="C45" s="497"/>
      <c r="D45" s="497"/>
      <c r="E45" s="497"/>
      <c r="F45" s="497"/>
      <c r="G45" s="497"/>
      <c r="H45" s="497"/>
      <c r="I45" s="497"/>
      <c r="J45" s="497"/>
      <c r="K45" s="497"/>
      <c r="L45" s="498"/>
      <c r="M45" s="39"/>
      <c r="Q45" s="10"/>
    </row>
    <row r="46" spans="1:19" s="11" customFormat="1" x14ac:dyDescent="0.25">
      <c r="A46" s="8"/>
      <c r="B46" s="496"/>
      <c r="C46" s="497"/>
      <c r="D46" s="497"/>
      <c r="E46" s="497"/>
      <c r="F46" s="497"/>
      <c r="G46" s="497"/>
      <c r="H46" s="497"/>
      <c r="I46" s="497"/>
      <c r="J46" s="497"/>
      <c r="K46" s="497"/>
      <c r="L46" s="498"/>
      <c r="M46" s="39"/>
      <c r="Q46" s="10"/>
    </row>
    <row r="47" spans="1:19" s="11" customFormat="1" x14ac:dyDescent="0.25">
      <c r="A47" s="8"/>
      <c r="B47" s="496"/>
      <c r="C47" s="497"/>
      <c r="D47" s="497"/>
      <c r="E47" s="497"/>
      <c r="F47" s="497"/>
      <c r="G47" s="497"/>
      <c r="H47" s="497"/>
      <c r="I47" s="497"/>
      <c r="J47" s="497"/>
      <c r="K47" s="497"/>
      <c r="L47" s="498"/>
      <c r="M47" s="39"/>
      <c r="Q47" s="10"/>
    </row>
    <row r="48" spans="1:19" x14ac:dyDescent="0.25">
      <c r="A48" s="7"/>
      <c r="B48" s="73"/>
      <c r="C48" s="70"/>
      <c r="D48" s="70"/>
      <c r="E48" s="70"/>
      <c r="F48" s="70"/>
      <c r="G48" s="70"/>
      <c r="H48" s="70"/>
      <c r="I48" s="70"/>
      <c r="J48" s="70"/>
      <c r="K48" s="70"/>
      <c r="L48" s="71"/>
      <c r="M48" s="10"/>
    </row>
    <row r="49" spans="1:17" s="11" customFormat="1" x14ac:dyDescent="0.25">
      <c r="A49" s="7"/>
      <c r="B49" s="508" t="s">
        <v>16</v>
      </c>
      <c r="C49" s="509"/>
      <c r="D49" s="509"/>
      <c r="E49" s="509"/>
      <c r="F49" s="509"/>
      <c r="G49" s="509"/>
      <c r="H49" s="509"/>
      <c r="I49" s="509"/>
      <c r="J49" s="509"/>
      <c r="K49" s="509"/>
      <c r="L49" s="510"/>
      <c r="M49" s="74"/>
    </row>
    <row r="50" spans="1:17" x14ac:dyDescent="0.25">
      <c r="A50" s="7"/>
      <c r="B50" s="75"/>
      <c r="C50" s="76"/>
      <c r="D50" s="76"/>
      <c r="E50" s="76"/>
      <c r="F50" s="76"/>
      <c r="G50" s="76"/>
      <c r="H50" s="76"/>
      <c r="I50" s="76"/>
      <c r="J50" s="76"/>
      <c r="K50" s="76"/>
      <c r="L50" s="59"/>
      <c r="M50" s="10"/>
    </row>
    <row r="51" spans="1:17" x14ac:dyDescent="0.25">
      <c r="A51" s="7"/>
      <c r="B51" s="483" t="str">
        <f>IF(Intro!$G$22="English",O51,P51)</f>
        <v>Indiquez la proportion de la valeur de vos ventes à l’importation qui est représentée par les frais de livraison.</v>
      </c>
      <c r="C51" s="484"/>
      <c r="D51" s="484"/>
      <c r="E51" s="484"/>
      <c r="F51" s="484"/>
      <c r="G51" s="484"/>
      <c r="H51" s="484"/>
      <c r="I51" s="484"/>
      <c r="J51" s="484"/>
      <c r="K51" s="484"/>
      <c r="L51" s="485"/>
      <c r="M51" s="10"/>
      <c r="O51" s="10" t="s">
        <v>205</v>
      </c>
      <c r="P51" s="10" t="s">
        <v>206</v>
      </c>
    </row>
    <row r="52" spans="1:17" x14ac:dyDescent="0.25">
      <c r="A52" s="7"/>
      <c r="B52" s="366" t="str">
        <f>B22</f>
        <v>Note - Ne répondez à cette question que si votre entreprise a vendu les marchandises du 1er janvier 2023 au 31 décembre 2025.</v>
      </c>
      <c r="C52" s="367"/>
      <c r="D52" s="367"/>
      <c r="E52" s="367"/>
      <c r="F52" s="367"/>
      <c r="G52" s="367"/>
      <c r="H52" s="367"/>
      <c r="I52" s="367"/>
      <c r="J52" s="367"/>
      <c r="K52" s="367"/>
      <c r="L52" s="368"/>
      <c r="M52" s="10"/>
      <c r="O52" s="18"/>
    </row>
    <row r="53" spans="1:17" x14ac:dyDescent="0.25">
      <c r="A53" s="7"/>
      <c r="B53" s="75"/>
      <c r="C53" s="76"/>
      <c r="D53" s="76"/>
      <c r="E53" s="76"/>
      <c r="F53" s="76"/>
      <c r="G53" s="76"/>
      <c r="H53" s="76"/>
      <c r="I53" s="76"/>
      <c r="J53" s="76"/>
      <c r="K53" s="76"/>
      <c r="L53" s="59"/>
      <c r="M53" s="10"/>
    </row>
    <row r="54" spans="1:17" x14ac:dyDescent="0.25">
      <c r="A54" s="7"/>
      <c r="B54" s="62"/>
      <c r="C54" s="63"/>
      <c r="D54" s="35"/>
      <c r="E54" s="555">
        <f>Variables!$B$6</f>
        <v>2023</v>
      </c>
      <c r="F54" s="555">
        <f>E54+1</f>
        <v>2024</v>
      </c>
      <c r="G54" s="555">
        <f>F54+1</f>
        <v>2025</v>
      </c>
      <c r="H54" s="76"/>
      <c r="I54" s="76"/>
      <c r="J54" s="91"/>
      <c r="K54" s="91"/>
      <c r="L54" s="72"/>
      <c r="M54" s="10"/>
      <c r="O54" s="18"/>
    </row>
    <row r="55" spans="1:17" x14ac:dyDescent="0.25">
      <c r="A55" s="7"/>
      <c r="B55" s="113"/>
      <c r="C55" s="114"/>
      <c r="D55" s="35"/>
      <c r="E55" s="556"/>
      <c r="F55" s="556"/>
      <c r="G55" s="556"/>
      <c r="H55" s="76"/>
      <c r="I55" s="76"/>
      <c r="J55" s="91"/>
      <c r="K55" s="91"/>
      <c r="L55" s="72"/>
      <c r="M55" s="10"/>
      <c r="O55" s="18"/>
    </row>
    <row r="56" spans="1:17" x14ac:dyDescent="0.25">
      <c r="A56" s="7"/>
      <c r="B56" s="501" t="str">
        <f>IF(Intro!$G$22="English",O56,P56)</f>
        <v>Coût de livraison</v>
      </c>
      <c r="C56" s="502"/>
      <c r="D56" s="129" t="s">
        <v>121</v>
      </c>
      <c r="E56" s="130"/>
      <c r="F56" s="130"/>
      <c r="G56" s="130"/>
      <c r="H56" s="76"/>
      <c r="I56" s="76"/>
      <c r="J56" s="91"/>
      <c r="K56" s="91"/>
      <c r="L56" s="72"/>
      <c r="M56" s="10"/>
      <c r="O56" s="10" t="s">
        <v>147</v>
      </c>
      <c r="P56" s="10" t="s">
        <v>148</v>
      </c>
    </row>
    <row r="57" spans="1:17" x14ac:dyDescent="0.25">
      <c r="A57" s="7"/>
      <c r="B57" s="75"/>
      <c r="C57" s="76"/>
      <c r="D57" s="76"/>
      <c r="E57" s="76"/>
      <c r="F57" s="76"/>
      <c r="G57" s="76"/>
      <c r="H57" s="76"/>
      <c r="I57" s="76"/>
      <c r="J57" s="76"/>
      <c r="K57" s="76"/>
      <c r="L57" s="59"/>
      <c r="M57" s="10"/>
    </row>
    <row r="58" spans="1:17" x14ac:dyDescent="0.25">
      <c r="A58" s="7"/>
      <c r="B58" s="483" t="str">
        <f>IF(Intro!$G$22="English",O58,P58)</f>
        <v>Expliquez pourquoi la proportion de la valeur de vos ventes à l’importation représentée par les frais de livraison a changé depuis le 1er janvier 2023.</v>
      </c>
      <c r="C58" s="484"/>
      <c r="D58" s="484"/>
      <c r="E58" s="484"/>
      <c r="F58" s="484"/>
      <c r="G58" s="484"/>
      <c r="H58" s="484"/>
      <c r="I58" s="484"/>
      <c r="J58" s="484"/>
      <c r="K58" s="484"/>
      <c r="L58" s="485"/>
      <c r="M58" s="10"/>
      <c r="O58" s="10" t="str">
        <f>"Explain why the proportion of your import sales value represented by delivery costs has changed since January 1, "&amp;Variables!B6&amp;"."</f>
        <v>Explain why the proportion of your import sales value represented by delivery costs has changed since January 1, 2023.</v>
      </c>
      <c r="P58" s="10" t="str">
        <f>"Expliquez pourquoi la proportion de la valeur de vos ventes à l’importation représentée par les frais de livraison a changé depuis le 1er janvier "&amp;Variables!B6&amp;"."</f>
        <v>Expliquez pourquoi la proportion de la valeur de vos ventes à l’importation représentée par les frais de livraison a changé depuis le 1er janvier 2023.</v>
      </c>
    </row>
    <row r="59" spans="1:17" x14ac:dyDescent="0.25">
      <c r="A59" s="7"/>
      <c r="B59" s="75"/>
      <c r="C59" s="76"/>
      <c r="D59" s="76"/>
      <c r="E59" s="76"/>
      <c r="F59" s="76"/>
      <c r="G59" s="76"/>
      <c r="H59" s="76"/>
      <c r="I59" s="76"/>
      <c r="J59" s="76"/>
      <c r="K59" s="76"/>
      <c r="L59" s="59"/>
      <c r="M59" s="10"/>
    </row>
    <row r="60" spans="1:17" s="11" customFormat="1" x14ac:dyDescent="0.25">
      <c r="A60" s="8"/>
      <c r="B60" s="496"/>
      <c r="C60" s="497"/>
      <c r="D60" s="497"/>
      <c r="E60" s="497"/>
      <c r="F60" s="497"/>
      <c r="G60" s="497"/>
      <c r="H60" s="497"/>
      <c r="I60" s="497"/>
      <c r="J60" s="497"/>
      <c r="K60" s="497"/>
      <c r="L60" s="498"/>
      <c r="M60" s="39"/>
      <c r="Q60" s="10"/>
    </row>
    <row r="61" spans="1:17" s="11" customFormat="1" x14ac:dyDescent="0.25">
      <c r="A61" s="8"/>
      <c r="B61" s="496"/>
      <c r="C61" s="497"/>
      <c r="D61" s="497"/>
      <c r="E61" s="497"/>
      <c r="F61" s="497"/>
      <c r="G61" s="497"/>
      <c r="H61" s="497"/>
      <c r="I61" s="497"/>
      <c r="J61" s="497"/>
      <c r="K61" s="497"/>
      <c r="L61" s="498"/>
      <c r="M61" s="39"/>
      <c r="Q61" s="10"/>
    </row>
    <row r="62" spans="1:17" s="11" customFormat="1" x14ac:dyDescent="0.25">
      <c r="A62" s="8"/>
      <c r="B62" s="496"/>
      <c r="C62" s="497"/>
      <c r="D62" s="497"/>
      <c r="E62" s="497"/>
      <c r="F62" s="497"/>
      <c r="G62" s="497"/>
      <c r="H62" s="497"/>
      <c r="I62" s="497"/>
      <c r="J62" s="497"/>
      <c r="K62" s="497"/>
      <c r="L62" s="498"/>
      <c r="M62" s="39"/>
      <c r="Q62" s="10"/>
    </row>
    <row r="63" spans="1:17" s="11" customFormat="1" x14ac:dyDescent="0.25">
      <c r="A63" s="8"/>
      <c r="B63" s="496"/>
      <c r="C63" s="497"/>
      <c r="D63" s="497"/>
      <c r="E63" s="497"/>
      <c r="F63" s="497"/>
      <c r="G63" s="497"/>
      <c r="H63" s="497"/>
      <c r="I63" s="497"/>
      <c r="J63" s="497"/>
      <c r="K63" s="497"/>
      <c r="L63" s="498"/>
      <c r="M63" s="39"/>
      <c r="Q63" s="10"/>
    </row>
    <row r="64" spans="1:17" s="11" customFormat="1" x14ac:dyDescent="0.25">
      <c r="A64" s="8"/>
      <c r="B64" s="496"/>
      <c r="C64" s="497"/>
      <c r="D64" s="497"/>
      <c r="E64" s="497"/>
      <c r="F64" s="497"/>
      <c r="G64" s="497"/>
      <c r="H64" s="497"/>
      <c r="I64" s="497"/>
      <c r="J64" s="497"/>
      <c r="K64" s="497"/>
      <c r="L64" s="498"/>
      <c r="M64" s="39"/>
      <c r="Q64" s="10"/>
    </row>
    <row r="65" spans="1:19" s="11" customFormat="1" x14ac:dyDescent="0.25">
      <c r="A65" s="8"/>
      <c r="B65" s="496"/>
      <c r="C65" s="497"/>
      <c r="D65" s="497"/>
      <c r="E65" s="497"/>
      <c r="F65" s="497"/>
      <c r="G65" s="497"/>
      <c r="H65" s="497"/>
      <c r="I65" s="497"/>
      <c r="J65" s="497"/>
      <c r="K65" s="497"/>
      <c r="L65" s="498"/>
      <c r="M65" s="39"/>
      <c r="Q65" s="10"/>
    </row>
    <row r="66" spans="1:19" s="11" customFormat="1" x14ac:dyDescent="0.25">
      <c r="A66" s="8"/>
      <c r="B66" s="496"/>
      <c r="C66" s="497"/>
      <c r="D66" s="497"/>
      <c r="E66" s="497"/>
      <c r="F66" s="497"/>
      <c r="G66" s="497"/>
      <c r="H66" s="497"/>
      <c r="I66" s="497"/>
      <c r="J66" s="497"/>
      <c r="K66" s="497"/>
      <c r="L66" s="498"/>
      <c r="M66" s="39"/>
      <c r="Q66" s="10"/>
    </row>
    <row r="67" spans="1:19" s="11" customFormat="1" x14ac:dyDescent="0.25">
      <c r="A67" s="8"/>
      <c r="B67" s="496"/>
      <c r="C67" s="497"/>
      <c r="D67" s="497"/>
      <c r="E67" s="497"/>
      <c r="F67" s="497"/>
      <c r="G67" s="497"/>
      <c r="H67" s="497"/>
      <c r="I67" s="497"/>
      <c r="J67" s="497"/>
      <c r="K67" s="497"/>
      <c r="L67" s="498"/>
      <c r="M67" s="39"/>
      <c r="Q67" s="10"/>
    </row>
    <row r="68" spans="1:19" x14ac:dyDescent="0.25">
      <c r="A68" s="7"/>
      <c r="B68" s="73"/>
      <c r="C68" s="70"/>
      <c r="D68" s="70"/>
      <c r="E68" s="70"/>
      <c r="F68" s="70"/>
      <c r="G68" s="70"/>
      <c r="H68" s="70"/>
      <c r="I68" s="70"/>
      <c r="J68" s="70"/>
      <c r="K68" s="70"/>
      <c r="L68" s="71"/>
      <c r="M68" s="10"/>
    </row>
    <row r="69" spans="1:19" s="11" customFormat="1" x14ac:dyDescent="0.25">
      <c r="A69" s="7"/>
      <c r="B69" s="508" t="s">
        <v>17</v>
      </c>
      <c r="C69" s="509"/>
      <c r="D69" s="509"/>
      <c r="E69" s="509"/>
      <c r="F69" s="509"/>
      <c r="G69" s="509"/>
      <c r="H69" s="509"/>
      <c r="I69" s="509"/>
      <c r="J69" s="509"/>
      <c r="K69" s="509"/>
      <c r="L69" s="510"/>
      <c r="M69" s="74"/>
    </row>
    <row r="70" spans="1:19" x14ac:dyDescent="0.25">
      <c r="A70" s="7"/>
      <c r="B70" s="75"/>
      <c r="C70" s="76"/>
      <c r="D70" s="76"/>
      <c r="E70" s="76"/>
      <c r="F70" s="76"/>
      <c r="G70" s="76"/>
      <c r="H70" s="76"/>
      <c r="I70" s="76"/>
      <c r="J70" s="76"/>
      <c r="K70" s="76"/>
      <c r="L70" s="59"/>
      <c r="M70" s="10"/>
    </row>
    <row r="71" spans="1:19" x14ac:dyDescent="0.25">
      <c r="A71" s="7"/>
      <c r="B71" s="572" t="str">
        <f>IF(Intro!$G$22="English",O71,P71)</f>
        <v>Existe-t-il une clientèle distincte au Canada pour l'achat de ces marchandises?</v>
      </c>
      <c r="C71" s="573"/>
      <c r="D71" s="573"/>
      <c r="E71" s="573"/>
      <c r="F71" s="573"/>
      <c r="G71" s="573"/>
      <c r="H71" s="573"/>
      <c r="I71" s="573"/>
      <c r="J71" s="573"/>
      <c r="K71" s="573"/>
      <c r="L71" s="574"/>
      <c r="M71" s="10"/>
      <c r="O71" s="10" t="s">
        <v>231</v>
      </c>
      <c r="P71" s="10" t="s">
        <v>232</v>
      </c>
      <c r="Q71" s="39"/>
      <c r="R71" s="39"/>
      <c r="S71" s="39"/>
    </row>
    <row r="72" spans="1:19" x14ac:dyDescent="0.25">
      <c r="A72" s="7"/>
      <c r="B72" s="75"/>
      <c r="C72" s="76"/>
      <c r="D72" s="76"/>
      <c r="E72" s="76"/>
      <c r="F72" s="76"/>
      <c r="G72" s="76"/>
      <c r="H72" s="76"/>
      <c r="I72" s="76"/>
      <c r="J72" s="76"/>
      <c r="K72" s="76"/>
      <c r="L72" s="59"/>
      <c r="M72" s="10"/>
    </row>
    <row r="73" spans="1:19" s="11" customFormat="1" x14ac:dyDescent="0.25">
      <c r="A73" s="8"/>
      <c r="B73" s="496"/>
      <c r="C73" s="497"/>
      <c r="D73" s="497"/>
      <c r="E73" s="497"/>
      <c r="F73" s="497"/>
      <c r="G73" s="497"/>
      <c r="H73" s="497"/>
      <c r="I73" s="497"/>
      <c r="J73" s="497"/>
      <c r="K73" s="497"/>
      <c r="L73" s="498"/>
      <c r="M73" s="39"/>
      <c r="Q73" s="10"/>
    </row>
    <row r="74" spans="1:19" s="11" customFormat="1" x14ac:dyDescent="0.25">
      <c r="A74" s="8"/>
      <c r="B74" s="496"/>
      <c r="C74" s="497"/>
      <c r="D74" s="497"/>
      <c r="E74" s="497"/>
      <c r="F74" s="497"/>
      <c r="G74" s="497"/>
      <c r="H74" s="497"/>
      <c r="I74" s="497"/>
      <c r="J74" s="497"/>
      <c r="K74" s="497"/>
      <c r="L74" s="498"/>
      <c r="M74" s="39"/>
      <c r="Q74" s="10"/>
    </row>
    <row r="75" spans="1:19" s="11" customFormat="1" x14ac:dyDescent="0.25">
      <c r="A75" s="8"/>
      <c r="B75" s="496"/>
      <c r="C75" s="497"/>
      <c r="D75" s="497"/>
      <c r="E75" s="497"/>
      <c r="F75" s="497"/>
      <c r="G75" s="497"/>
      <c r="H75" s="497"/>
      <c r="I75" s="497"/>
      <c r="J75" s="497"/>
      <c r="K75" s="497"/>
      <c r="L75" s="498"/>
      <c r="M75" s="39"/>
      <c r="Q75" s="10"/>
    </row>
    <row r="76" spans="1:19" s="11" customFormat="1" x14ac:dyDescent="0.25">
      <c r="A76" s="8"/>
      <c r="B76" s="496"/>
      <c r="C76" s="497"/>
      <c r="D76" s="497"/>
      <c r="E76" s="497"/>
      <c r="F76" s="497"/>
      <c r="G76" s="497"/>
      <c r="H76" s="497"/>
      <c r="I76" s="497"/>
      <c r="J76" s="497"/>
      <c r="K76" s="497"/>
      <c r="L76" s="498"/>
      <c r="M76" s="39"/>
      <c r="Q76" s="10"/>
    </row>
    <row r="77" spans="1:19" s="11" customFormat="1" x14ac:dyDescent="0.25">
      <c r="A77" s="8"/>
      <c r="B77" s="496"/>
      <c r="C77" s="497"/>
      <c r="D77" s="497"/>
      <c r="E77" s="497"/>
      <c r="F77" s="497"/>
      <c r="G77" s="497"/>
      <c r="H77" s="497"/>
      <c r="I77" s="497"/>
      <c r="J77" s="497"/>
      <c r="K77" s="497"/>
      <c r="L77" s="498"/>
      <c r="M77" s="39"/>
      <c r="Q77" s="10"/>
    </row>
    <row r="78" spans="1:19" s="11" customFormat="1" x14ac:dyDescent="0.25">
      <c r="A78" s="8"/>
      <c r="B78" s="496"/>
      <c r="C78" s="497"/>
      <c r="D78" s="497"/>
      <c r="E78" s="497"/>
      <c r="F78" s="497"/>
      <c r="G78" s="497"/>
      <c r="H78" s="497"/>
      <c r="I78" s="497"/>
      <c r="J78" s="497"/>
      <c r="K78" s="497"/>
      <c r="L78" s="498"/>
      <c r="M78" s="39"/>
      <c r="Q78" s="10"/>
    </row>
    <row r="79" spans="1:19" s="11" customFormat="1" x14ac:dyDescent="0.25">
      <c r="A79" s="8"/>
      <c r="B79" s="496"/>
      <c r="C79" s="497"/>
      <c r="D79" s="497"/>
      <c r="E79" s="497"/>
      <c r="F79" s="497"/>
      <c r="G79" s="497"/>
      <c r="H79" s="497"/>
      <c r="I79" s="497"/>
      <c r="J79" s="497"/>
      <c r="K79" s="497"/>
      <c r="L79" s="498"/>
      <c r="M79" s="39"/>
      <c r="Q79" s="10"/>
    </row>
    <row r="80" spans="1:19" s="11" customFormat="1" x14ac:dyDescent="0.25">
      <c r="A80" s="8"/>
      <c r="B80" s="496"/>
      <c r="C80" s="497"/>
      <c r="D80" s="497"/>
      <c r="E80" s="497"/>
      <c r="F80" s="497"/>
      <c r="G80" s="497"/>
      <c r="H80" s="497"/>
      <c r="I80" s="497"/>
      <c r="J80" s="497"/>
      <c r="K80" s="497"/>
      <c r="L80" s="498"/>
      <c r="M80" s="39"/>
      <c r="Q80" s="10"/>
    </row>
    <row r="81" spans="1:16" x14ac:dyDescent="0.25">
      <c r="A81" s="7"/>
      <c r="B81" s="73"/>
      <c r="C81" s="70"/>
      <c r="D81" s="70"/>
      <c r="E81" s="70"/>
      <c r="F81" s="70"/>
      <c r="G81" s="70"/>
      <c r="H81" s="70"/>
      <c r="I81" s="70"/>
      <c r="J81" s="70"/>
      <c r="K81" s="70"/>
      <c r="L81" s="71"/>
      <c r="M81" s="10"/>
    </row>
    <row r="82" spans="1:16" s="11" customFormat="1" x14ac:dyDescent="0.25">
      <c r="A82" s="7"/>
      <c r="B82" s="92"/>
      <c r="C82" s="92"/>
      <c r="D82" s="92"/>
      <c r="E82" s="93"/>
      <c r="F82" s="93"/>
      <c r="G82" s="93"/>
      <c r="H82" s="93"/>
      <c r="I82" s="93"/>
      <c r="J82" s="93"/>
      <c r="K82" s="93"/>
      <c r="L82" s="93"/>
      <c r="M82" s="74"/>
    </row>
    <row r="83" spans="1:16" x14ac:dyDescent="0.25">
      <c r="A83" s="7"/>
      <c r="B83" s="369" t="str">
        <f>UPPER(IF(Intro!$G$22="English",O83,P83))</f>
        <v>VENTES RÉGIONALES</v>
      </c>
      <c r="C83" s="370"/>
      <c r="D83" s="370"/>
      <c r="E83" s="370"/>
      <c r="F83" s="370"/>
      <c r="G83" s="370"/>
      <c r="H83" s="370"/>
      <c r="I83" s="370"/>
      <c r="J83" s="370"/>
      <c r="K83" s="370"/>
      <c r="L83" s="371"/>
      <c r="M83" s="10"/>
      <c r="O83" s="10" t="s">
        <v>149</v>
      </c>
      <c r="P83" s="10" t="s">
        <v>150</v>
      </c>
    </row>
    <row r="84" spans="1:16" x14ac:dyDescent="0.25">
      <c r="A84" s="7"/>
      <c r="B84" s="505" t="s">
        <v>18</v>
      </c>
      <c r="C84" s="506"/>
      <c r="D84" s="506"/>
      <c r="E84" s="506"/>
      <c r="F84" s="506"/>
      <c r="G84" s="506"/>
      <c r="H84" s="506"/>
      <c r="I84" s="506"/>
      <c r="J84" s="506"/>
      <c r="K84" s="506"/>
      <c r="L84" s="507"/>
      <c r="M84" s="10"/>
    </row>
    <row r="85" spans="1:16" x14ac:dyDescent="0.25">
      <c r="A85" s="7"/>
      <c r="B85" s="16"/>
      <c r="C85" s="35"/>
      <c r="D85" s="35"/>
      <c r="E85" s="36"/>
      <c r="F85" s="36"/>
      <c r="G85" s="36"/>
      <c r="H85" s="36"/>
      <c r="I85" s="36"/>
      <c r="J85" s="36"/>
      <c r="K85" s="36"/>
      <c r="L85" s="17"/>
      <c r="M85" s="10"/>
    </row>
    <row r="86" spans="1:16" x14ac:dyDescent="0.25">
      <c r="A86" s="7"/>
      <c r="B86" s="366" t="str">
        <f>IF(Intro!$G$22="English",O86,P86)</f>
        <v>Fournissez la répartition régionale du volume des ventes d'importations de marchandises par votre entreprise.</v>
      </c>
      <c r="C86" s="367"/>
      <c r="D86" s="367"/>
      <c r="E86" s="367"/>
      <c r="F86" s="367"/>
      <c r="G86" s="367"/>
      <c r="H86" s="367"/>
      <c r="I86" s="367"/>
      <c r="J86" s="367"/>
      <c r="K86" s="367"/>
      <c r="L86" s="368"/>
      <c r="M86" s="10"/>
      <c r="O86" s="18" t="s">
        <v>225</v>
      </c>
      <c r="P86" s="10" t="s">
        <v>165</v>
      </c>
    </row>
    <row r="87" spans="1:16" x14ac:dyDescent="0.25">
      <c r="A87" s="7"/>
      <c r="B87" s="366" t="str">
        <f>B22</f>
        <v>Note - Ne répondez à cette question que si votre entreprise a vendu les marchandises du 1er janvier 2023 au 31 décembre 2025.</v>
      </c>
      <c r="C87" s="367"/>
      <c r="D87" s="367"/>
      <c r="E87" s="367"/>
      <c r="F87" s="367"/>
      <c r="G87" s="367"/>
      <c r="H87" s="367"/>
      <c r="I87" s="367"/>
      <c r="J87" s="367"/>
      <c r="K87" s="367"/>
      <c r="L87" s="368"/>
      <c r="M87" s="10"/>
      <c r="O87" s="18"/>
    </row>
    <row r="88" spans="1:16" x14ac:dyDescent="0.25">
      <c r="A88" s="7"/>
      <c r="B88" s="62"/>
      <c r="C88" s="63"/>
      <c r="D88" s="35"/>
      <c r="E88" s="36"/>
      <c r="F88" s="36"/>
      <c r="G88" s="36"/>
      <c r="H88" s="36"/>
      <c r="I88" s="36"/>
      <c r="J88" s="36"/>
      <c r="K88" s="36"/>
      <c r="L88" s="17"/>
      <c r="M88" s="10"/>
      <c r="O88" s="18"/>
    </row>
    <row r="89" spans="1:16" x14ac:dyDescent="0.25">
      <c r="A89" s="7"/>
      <c r="B89" s="62"/>
      <c r="C89" s="63"/>
      <c r="F89" s="35"/>
      <c r="G89" s="568">
        <f>Variables!$B$6</f>
        <v>2023</v>
      </c>
      <c r="H89" s="568">
        <f>G89+1</f>
        <v>2024</v>
      </c>
      <c r="I89" s="568">
        <f>H89+1</f>
        <v>2025</v>
      </c>
      <c r="J89" s="36"/>
      <c r="K89" s="36"/>
      <c r="L89" s="72"/>
      <c r="M89" s="10"/>
      <c r="O89" s="18"/>
    </row>
    <row r="90" spans="1:16" x14ac:dyDescent="0.25">
      <c r="A90" s="7"/>
      <c r="B90" s="113"/>
      <c r="C90" s="114"/>
      <c r="F90" s="35"/>
      <c r="G90" s="568"/>
      <c r="H90" s="568"/>
      <c r="I90" s="568"/>
      <c r="J90" s="36"/>
      <c r="K90" s="36"/>
      <c r="L90" s="72"/>
      <c r="M90" s="10"/>
      <c r="O90" s="18"/>
    </row>
    <row r="91" spans="1:16" x14ac:dyDescent="0.25">
      <c r="A91" s="7"/>
      <c r="B91" s="493" t="str">
        <f>IF(Intro!$G$22="English",O91,P91)</f>
        <v>Provinces de l’Atlantique</v>
      </c>
      <c r="C91" s="494"/>
      <c r="D91" s="494"/>
      <c r="E91" s="494"/>
      <c r="F91" s="129" t="s">
        <v>121</v>
      </c>
      <c r="G91" s="130"/>
      <c r="H91" s="130"/>
      <c r="I91" s="130"/>
      <c r="J91" s="36"/>
      <c r="K91" s="36"/>
      <c r="L91" s="72"/>
      <c r="M91" s="10"/>
      <c r="O91" s="10" t="s">
        <v>34</v>
      </c>
      <c r="P91" s="10" t="s">
        <v>35</v>
      </c>
    </row>
    <row r="92" spans="1:16" x14ac:dyDescent="0.25">
      <c r="A92" s="7"/>
      <c r="B92" s="493" t="str">
        <f>IF(Intro!$G$22="English",O92,P92)</f>
        <v>Québec et Ontario</v>
      </c>
      <c r="C92" s="569"/>
      <c r="D92" s="569"/>
      <c r="E92" s="569"/>
      <c r="F92" s="129" t="s">
        <v>121</v>
      </c>
      <c r="G92" s="130"/>
      <c r="H92" s="130"/>
      <c r="I92" s="130"/>
      <c r="J92" s="36"/>
      <c r="K92" s="36"/>
      <c r="L92" s="72"/>
      <c r="M92" s="10"/>
      <c r="O92" s="10" t="s">
        <v>36</v>
      </c>
      <c r="P92" s="10" t="s">
        <v>37</v>
      </c>
    </row>
    <row r="93" spans="1:16" x14ac:dyDescent="0.25">
      <c r="A93" s="7"/>
      <c r="B93" s="493" t="str">
        <f>IF(Intro!$G$22="English",O93,P93)</f>
        <v xml:space="preserve">Manitoba et Saskatchewan </v>
      </c>
      <c r="C93" s="569"/>
      <c r="D93" s="569"/>
      <c r="E93" s="569"/>
      <c r="F93" s="129" t="s">
        <v>121</v>
      </c>
      <c r="G93" s="130"/>
      <c r="H93" s="130"/>
      <c r="I93" s="130"/>
      <c r="J93" s="36"/>
      <c r="K93" s="36"/>
      <c r="L93" s="72"/>
      <c r="M93" s="10"/>
      <c r="O93" s="10" t="s">
        <v>38</v>
      </c>
      <c r="P93" s="10" t="s">
        <v>43</v>
      </c>
    </row>
    <row r="94" spans="1:16" x14ac:dyDescent="0.25">
      <c r="A94" s="7"/>
      <c r="B94" s="493" t="str">
        <f>IF(Intro!$G$22="English",O94,P94)</f>
        <v>Alberta et Colombie-Britannique</v>
      </c>
      <c r="C94" s="569"/>
      <c r="D94" s="569"/>
      <c r="E94" s="569"/>
      <c r="F94" s="129" t="s">
        <v>121</v>
      </c>
      <c r="G94" s="130"/>
      <c r="H94" s="130"/>
      <c r="I94" s="130"/>
      <c r="J94" s="36"/>
      <c r="K94" s="36"/>
      <c r="L94" s="72"/>
      <c r="M94" s="10"/>
      <c r="O94" s="10" t="s">
        <v>39</v>
      </c>
      <c r="P94" s="10" t="s">
        <v>40</v>
      </c>
    </row>
    <row r="95" spans="1:16" x14ac:dyDescent="0.25">
      <c r="A95" s="7"/>
      <c r="B95" s="493" t="str">
        <f>IF(Intro!$G$22="English",O95,P95)</f>
        <v>Nunavut, Yukon et Territoires du Nord-Ouest</v>
      </c>
      <c r="C95" s="569"/>
      <c r="D95" s="569"/>
      <c r="E95" s="569"/>
      <c r="F95" s="129" t="s">
        <v>121</v>
      </c>
      <c r="G95" s="130"/>
      <c r="H95" s="130"/>
      <c r="I95" s="130"/>
      <c r="J95" s="36"/>
      <c r="K95" s="36"/>
      <c r="L95" s="72"/>
      <c r="M95" s="10"/>
      <c r="O95" s="10" t="s">
        <v>41</v>
      </c>
      <c r="P95" s="10" t="s">
        <v>42</v>
      </c>
    </row>
    <row r="96" spans="1:16" s="11" customFormat="1" x14ac:dyDescent="0.25">
      <c r="A96" s="32"/>
      <c r="B96" s="493" t="str">
        <f>IF(Intro!$G$22="English",O96,P96)</f>
        <v>Non Imputé</v>
      </c>
      <c r="C96" s="569"/>
      <c r="D96" s="569"/>
      <c r="E96" s="569"/>
      <c r="F96" s="129" t="s">
        <v>121</v>
      </c>
      <c r="G96" s="131">
        <f>100-SUM(G91:G95)</f>
        <v>100</v>
      </c>
      <c r="H96" s="131">
        <f t="shared" ref="H96:I96" si="0">100-SUM(H91:H95)</f>
        <v>100</v>
      </c>
      <c r="I96" s="131">
        <f t="shared" si="0"/>
        <v>100</v>
      </c>
      <c r="J96" s="36"/>
      <c r="K96" s="36"/>
      <c r="L96" s="72"/>
      <c r="O96" s="11" t="s">
        <v>224</v>
      </c>
      <c r="P96" s="11" t="s">
        <v>252</v>
      </c>
    </row>
    <row r="97" spans="1:16" x14ac:dyDescent="0.25">
      <c r="A97" s="7"/>
      <c r="B97" s="73"/>
      <c r="C97" s="70"/>
      <c r="D97" s="70"/>
      <c r="E97" s="70"/>
      <c r="F97" s="70"/>
      <c r="G97" s="70"/>
      <c r="H97" s="70"/>
      <c r="I97" s="70"/>
      <c r="J97" s="70"/>
      <c r="K97" s="70"/>
      <c r="L97" s="71"/>
      <c r="M97" s="10"/>
    </row>
    <row r="98" spans="1:16" x14ac:dyDescent="0.25">
      <c r="A98" s="7"/>
      <c r="B98" s="41"/>
      <c r="C98" s="41"/>
      <c r="D98" s="41"/>
      <c r="E98" s="41"/>
      <c r="F98" s="41"/>
      <c r="G98" s="41"/>
      <c r="H98" s="41"/>
      <c r="I98" s="41"/>
      <c r="J98" s="41"/>
      <c r="K98" s="41"/>
      <c r="L98" s="41"/>
      <c r="M98" s="10"/>
    </row>
    <row r="99" spans="1:16" x14ac:dyDescent="0.25">
      <c r="A99" s="7"/>
      <c r="B99" s="369" t="str">
        <f>UPPER(IF(Intro!$G$22="English",O99,P99))</f>
        <v>VENTES D'IMPORTATIONS AU CANADA À VOS CINQ PLUS IMPORTANTS CLIENTS</v>
      </c>
      <c r="C99" s="370"/>
      <c r="D99" s="370"/>
      <c r="E99" s="370"/>
      <c r="F99" s="370"/>
      <c r="G99" s="370"/>
      <c r="H99" s="370"/>
      <c r="I99" s="370"/>
      <c r="J99" s="370"/>
      <c r="K99" s="370"/>
      <c r="L99" s="371"/>
      <c r="M99" s="10"/>
      <c r="O99" s="10" t="s">
        <v>207</v>
      </c>
      <c r="P99" s="10" t="s">
        <v>208</v>
      </c>
    </row>
    <row r="100" spans="1:16" x14ac:dyDescent="0.25">
      <c r="A100" s="7"/>
      <c r="B100" s="505" t="s">
        <v>19</v>
      </c>
      <c r="C100" s="506"/>
      <c r="D100" s="506"/>
      <c r="E100" s="506"/>
      <c r="F100" s="506"/>
      <c r="G100" s="506"/>
      <c r="H100" s="506"/>
      <c r="I100" s="506"/>
      <c r="J100" s="506"/>
      <c r="K100" s="506"/>
      <c r="L100" s="507"/>
      <c r="M100" s="10"/>
    </row>
    <row r="101" spans="1:16" x14ac:dyDescent="0.25">
      <c r="A101" s="7"/>
      <c r="B101" s="16"/>
      <c r="C101" s="35"/>
      <c r="D101" s="35"/>
      <c r="E101" s="36"/>
      <c r="F101" s="36"/>
      <c r="G101" s="36"/>
      <c r="H101" s="36"/>
      <c r="I101" s="36"/>
      <c r="J101" s="36"/>
      <c r="K101" s="36"/>
      <c r="L101" s="17"/>
      <c r="M101" s="10"/>
    </row>
    <row r="102" spans="1:16" x14ac:dyDescent="0.25">
      <c r="A102" s="7"/>
      <c r="B102" s="366" t="str">
        <f>IF(Intro!$G$22="English",O102,P102)</f>
        <v>Identifiez les cinq plus grands comptes de votre entreprise pour les ventes d’importations de marchandises au Canada, depuis T4 - 2025.</v>
      </c>
      <c r="C102" s="367"/>
      <c r="D102" s="367"/>
      <c r="E102" s="367"/>
      <c r="F102" s="367"/>
      <c r="G102" s="367"/>
      <c r="H102" s="367"/>
      <c r="I102" s="367"/>
      <c r="J102" s="367"/>
      <c r="K102" s="367"/>
      <c r="L102" s="368"/>
      <c r="M102" s="10"/>
      <c r="O102" s="18" t="str">
        <f>"Identify your firm's five largest accounts for sales of the imports of the goods in Canada, by volume since "&amp;'Imp-China|Chine -Exp1'!E112&amp;"."</f>
        <v>Identify your firm's five largest accounts for sales of the imports of the goods in Canada, by volume since T1 - 2024.</v>
      </c>
      <c r="P102" s="10" t="str">
        <f>"Identifiez les cinq plus grands comptes de votre entreprise pour les ventes d’importations de marchandises au Canada, depuis "&amp;'Imp-China|Chine -Exp1'!L112&amp;"."</f>
        <v>Identifiez les cinq plus grands comptes de votre entreprise pour les ventes d’importations de marchandises au Canada, depuis T4 - 2025.</v>
      </c>
    </row>
    <row r="103" spans="1:16" x14ac:dyDescent="0.25">
      <c r="A103" s="7"/>
      <c r="B103" s="366" t="str">
        <f>B22</f>
        <v>Note - Ne répondez à cette question que si votre entreprise a vendu les marchandises du 1er janvier 2023 au 31 décembre 2025.</v>
      </c>
      <c r="C103" s="367"/>
      <c r="D103" s="367"/>
      <c r="E103" s="367"/>
      <c r="F103" s="367"/>
      <c r="G103" s="367"/>
      <c r="H103" s="367"/>
      <c r="I103" s="367"/>
      <c r="J103" s="367"/>
      <c r="K103" s="367"/>
      <c r="L103" s="368"/>
      <c r="M103" s="10"/>
      <c r="O103" s="18"/>
    </row>
    <row r="104" spans="1:16" x14ac:dyDescent="0.25">
      <c r="A104" s="7"/>
      <c r="B104" s="62"/>
      <c r="C104" s="63"/>
      <c r="D104" s="35"/>
      <c r="E104" s="36"/>
      <c r="F104" s="36"/>
      <c r="G104" s="36"/>
      <c r="H104" s="36"/>
      <c r="I104" s="36"/>
      <c r="J104" s="36"/>
      <c r="K104" s="36"/>
      <c r="L104" s="17"/>
      <c r="M104" s="10"/>
      <c r="O104" s="18"/>
    </row>
    <row r="105" spans="1:16" x14ac:dyDescent="0.25">
      <c r="A105" s="7"/>
      <c r="B105" s="120" t="str">
        <f>IF(Intro!$G$22="English",O105,P105)</f>
        <v>Client 1</v>
      </c>
      <c r="C105" s="529"/>
      <c r="D105" s="567"/>
      <c r="E105" s="567"/>
      <c r="F105" s="567"/>
      <c r="G105" s="567"/>
      <c r="H105" s="567"/>
      <c r="I105" s="567"/>
      <c r="J105" s="567"/>
      <c r="K105" s="567"/>
      <c r="L105" s="567"/>
      <c r="M105" s="10"/>
      <c r="O105" s="18" t="s">
        <v>45</v>
      </c>
      <c r="P105" s="10" t="s">
        <v>46</v>
      </c>
    </row>
    <row r="106" spans="1:16" x14ac:dyDescent="0.25">
      <c r="A106" s="7"/>
      <c r="B106" s="120" t="str">
        <f>IF(Intro!$G$22="English",O106,P106)</f>
        <v>Client 2</v>
      </c>
      <c r="C106" s="529"/>
      <c r="D106" s="567"/>
      <c r="E106" s="567"/>
      <c r="F106" s="567"/>
      <c r="G106" s="567"/>
      <c r="H106" s="567"/>
      <c r="I106" s="567"/>
      <c r="J106" s="567"/>
      <c r="K106" s="567"/>
      <c r="L106" s="567"/>
      <c r="M106" s="10"/>
      <c r="O106" s="18" t="s">
        <v>47</v>
      </c>
      <c r="P106" s="10" t="s">
        <v>48</v>
      </c>
    </row>
    <row r="107" spans="1:16" x14ac:dyDescent="0.25">
      <c r="A107" s="7"/>
      <c r="B107" s="120" t="str">
        <f>IF(Intro!$G$22="English",O107,P107)</f>
        <v>Client 3</v>
      </c>
      <c r="C107" s="529"/>
      <c r="D107" s="567"/>
      <c r="E107" s="567"/>
      <c r="F107" s="567"/>
      <c r="G107" s="567"/>
      <c r="H107" s="567"/>
      <c r="I107" s="567"/>
      <c r="J107" s="567"/>
      <c r="K107" s="567"/>
      <c r="L107" s="567"/>
      <c r="M107" s="10"/>
      <c r="O107" s="18" t="s">
        <v>49</v>
      </c>
      <c r="P107" s="10" t="s">
        <v>50</v>
      </c>
    </row>
    <row r="108" spans="1:16" x14ac:dyDescent="0.25">
      <c r="A108" s="7"/>
      <c r="B108" s="120" t="str">
        <f>IF(Intro!$G$22="English",O108,P108)</f>
        <v>Client 4</v>
      </c>
      <c r="C108" s="529"/>
      <c r="D108" s="567"/>
      <c r="E108" s="567"/>
      <c r="F108" s="567"/>
      <c r="G108" s="567"/>
      <c r="H108" s="567"/>
      <c r="I108" s="567"/>
      <c r="J108" s="567"/>
      <c r="K108" s="567"/>
      <c r="L108" s="567"/>
      <c r="M108" s="10"/>
      <c r="O108" s="18" t="s">
        <v>51</v>
      </c>
      <c r="P108" s="10" t="s">
        <v>52</v>
      </c>
    </row>
    <row r="109" spans="1:16" x14ac:dyDescent="0.25">
      <c r="A109" s="7"/>
      <c r="B109" s="120" t="str">
        <f>IF(Intro!$G$22="English",O109,P109)</f>
        <v>Client 5</v>
      </c>
      <c r="C109" s="529"/>
      <c r="D109" s="567"/>
      <c r="E109" s="567"/>
      <c r="F109" s="567"/>
      <c r="G109" s="567"/>
      <c r="H109" s="567"/>
      <c r="I109" s="567"/>
      <c r="J109" s="567"/>
      <c r="K109" s="567"/>
      <c r="L109" s="567"/>
      <c r="M109" s="10"/>
      <c r="O109" s="18" t="s">
        <v>53</v>
      </c>
      <c r="P109" s="10" t="s">
        <v>54</v>
      </c>
    </row>
    <row r="110" spans="1:16" x14ac:dyDescent="0.25">
      <c r="A110" s="7"/>
      <c r="B110" s="47"/>
      <c r="C110" s="115"/>
      <c r="D110" s="132"/>
      <c r="E110" s="133"/>
      <c r="F110" s="133"/>
      <c r="G110" s="133"/>
      <c r="H110" s="133"/>
      <c r="I110" s="133"/>
      <c r="J110" s="133"/>
      <c r="K110" s="133"/>
      <c r="L110" s="134"/>
      <c r="M110" s="10"/>
      <c r="O110" s="18"/>
    </row>
    <row r="111" spans="1:16" x14ac:dyDescent="0.25">
      <c r="A111" s="7"/>
      <c r="B111" s="41"/>
      <c r="C111" s="41"/>
      <c r="D111" s="41"/>
      <c r="E111" s="41"/>
      <c r="F111" s="41"/>
      <c r="G111" s="41"/>
      <c r="H111" s="41"/>
      <c r="I111" s="41"/>
      <c r="J111" s="41"/>
      <c r="K111" s="41"/>
      <c r="L111" s="41"/>
      <c r="M111" s="10"/>
    </row>
    <row r="112" spans="1:16" x14ac:dyDescent="0.25">
      <c r="A112" s="7"/>
      <c r="B112" s="369" t="str">
        <f>UPPER(IF(Intro!$G$22="English",O112,P112))</f>
        <v>VALEUR DE RÉSERVATION</v>
      </c>
      <c r="C112" s="370"/>
      <c r="D112" s="370"/>
      <c r="E112" s="370"/>
      <c r="F112" s="370"/>
      <c r="G112" s="370"/>
      <c r="H112" s="370"/>
      <c r="I112" s="370"/>
      <c r="J112" s="370"/>
      <c r="K112" s="370"/>
      <c r="L112" s="371"/>
      <c r="M112" s="10"/>
      <c r="O112" s="10" t="s">
        <v>494</v>
      </c>
      <c r="P112" s="10" t="s">
        <v>495</v>
      </c>
    </row>
    <row r="113" spans="1:16" x14ac:dyDescent="0.25">
      <c r="A113" s="7"/>
      <c r="B113" s="505" t="s">
        <v>20</v>
      </c>
      <c r="C113" s="506"/>
      <c r="D113" s="506"/>
      <c r="E113" s="506"/>
      <c r="F113" s="506"/>
      <c r="G113" s="506"/>
      <c r="H113" s="506"/>
      <c r="I113" s="506"/>
      <c r="J113" s="506"/>
      <c r="K113" s="506"/>
      <c r="L113" s="507"/>
      <c r="M113" s="10"/>
    </row>
    <row r="114" spans="1:16" x14ac:dyDescent="0.25">
      <c r="A114" s="7"/>
      <c r="B114" s="16"/>
      <c r="C114" s="35"/>
      <c r="D114" s="35"/>
      <c r="E114" s="36"/>
      <c r="F114" s="36"/>
      <c r="G114" s="36"/>
      <c r="H114" s="36"/>
      <c r="I114" s="36"/>
      <c r="J114" s="36"/>
      <c r="K114" s="36"/>
      <c r="L114" s="17"/>
      <c r="M114" s="10"/>
    </row>
    <row r="115" spans="1:16" ht="27.75" customHeight="1" x14ac:dyDescent="0.25">
      <c r="A115" s="7"/>
      <c r="B115" s="366">
        <f>IF(Intro!$G$22="English",O115,P1180)</f>
        <v>0</v>
      </c>
      <c r="C115" s="367"/>
      <c r="D115" s="367"/>
      <c r="E115" s="367"/>
      <c r="F115" s="367"/>
      <c r="G115" s="367"/>
      <c r="H115" s="367"/>
      <c r="I115" s="367"/>
      <c r="J115" s="367"/>
      <c r="K115" s="367"/>
      <c r="L115" s="368"/>
      <c r="M115" s="10"/>
      <c r="O115" s="10" t="s">
        <v>496</v>
      </c>
      <c r="P115" s="10" t="s">
        <v>497</v>
      </c>
    </row>
    <row r="116" spans="1:16" x14ac:dyDescent="0.25">
      <c r="A116" s="7"/>
      <c r="B116" s="16"/>
      <c r="C116" s="35"/>
      <c r="D116" s="35"/>
      <c r="E116" s="36"/>
      <c r="F116" s="36"/>
      <c r="G116" s="36"/>
      <c r="H116" s="36"/>
      <c r="I116" s="36"/>
      <c r="J116" s="36"/>
      <c r="K116" s="36"/>
      <c r="L116" s="17"/>
      <c r="M116" s="10"/>
    </row>
    <row r="117" spans="1:16" x14ac:dyDescent="0.25">
      <c r="A117" s="7"/>
      <c r="B117" s="191"/>
      <c r="C117" s="192"/>
      <c r="D117" s="192"/>
      <c r="E117" s="192"/>
      <c r="F117" s="192"/>
      <c r="G117" s="568">
        <f>Variables!$B$6</f>
        <v>2023</v>
      </c>
      <c r="H117" s="568">
        <f>G89+1</f>
        <v>2024</v>
      </c>
      <c r="I117" s="568">
        <f>H89+1</f>
        <v>2025</v>
      </c>
      <c r="J117" s="211"/>
      <c r="K117" s="192"/>
      <c r="L117" s="193"/>
      <c r="M117" s="10"/>
    </row>
    <row r="118" spans="1:16" ht="15" thickBot="1" x14ac:dyDescent="0.3">
      <c r="A118" s="7"/>
      <c r="B118" s="191"/>
      <c r="C118" s="192"/>
      <c r="D118" s="192"/>
      <c r="E118" s="192"/>
      <c r="F118" s="192"/>
      <c r="G118" s="555"/>
      <c r="H118" s="555"/>
      <c r="I118" s="555"/>
      <c r="J118" s="211"/>
      <c r="K118" s="192"/>
      <c r="L118" s="193"/>
      <c r="M118" s="10"/>
    </row>
    <row r="119" spans="1:16" ht="15" customHeight="1" x14ac:dyDescent="0.25">
      <c r="A119" s="7"/>
      <c r="B119" s="191"/>
      <c r="C119" s="192"/>
      <c r="D119" s="192"/>
      <c r="E119" s="558" t="str">
        <f>IF(Intro!$G$22="English",O119,P119)</f>
        <v>Unités réfrigérées</v>
      </c>
      <c r="F119" s="559"/>
      <c r="G119" s="559"/>
      <c r="H119" s="559"/>
      <c r="I119" s="560"/>
      <c r="J119" s="211"/>
      <c r="K119" s="192"/>
      <c r="L119" s="193"/>
      <c r="M119" s="10"/>
      <c r="O119" s="26" t="s">
        <v>468</v>
      </c>
      <c r="P119" s="171" t="s">
        <v>469</v>
      </c>
    </row>
    <row r="120" spans="1:16" ht="15" customHeight="1" thickBot="1" x14ac:dyDescent="0.3">
      <c r="A120" s="7"/>
      <c r="B120" s="191"/>
      <c r="C120" s="192"/>
      <c r="D120" s="192"/>
      <c r="E120" s="561" t="str">
        <f>IF(Intro!$G$22="English",O120,P120)</f>
        <v>Kits</v>
      </c>
      <c r="F120" s="562"/>
      <c r="G120" s="562"/>
      <c r="H120" s="562"/>
      <c r="I120" s="563"/>
      <c r="J120" s="211"/>
      <c r="K120" s="192"/>
      <c r="L120" s="193"/>
      <c r="M120" s="10"/>
      <c r="O120" s="26" t="s">
        <v>489</v>
      </c>
      <c r="P120" s="171" t="s">
        <v>489</v>
      </c>
    </row>
    <row r="121" spans="1:16" ht="15" customHeight="1" x14ac:dyDescent="0.25">
      <c r="A121" s="7"/>
      <c r="B121" s="191"/>
      <c r="C121" s="192"/>
      <c r="D121" s="192"/>
      <c r="E121" s="570" t="str">
        <f>IF(Intro!$G$22="English",O121,P121)</f>
        <v>unités</v>
      </c>
      <c r="F121" s="571"/>
      <c r="G121" s="201"/>
      <c r="H121" s="137"/>
      <c r="I121" s="137"/>
      <c r="J121" s="211"/>
      <c r="K121" s="192"/>
      <c r="L121" s="193"/>
      <c r="M121" s="10"/>
      <c r="O121" s="10" t="s">
        <v>436</v>
      </c>
      <c r="P121" s="10" t="s">
        <v>437</v>
      </c>
    </row>
    <row r="122" spans="1:16" ht="15" customHeight="1" x14ac:dyDescent="0.25">
      <c r="A122" s="7"/>
      <c r="B122" s="191"/>
      <c r="C122" s="192"/>
      <c r="D122" s="192"/>
      <c r="E122" s="557" t="str">
        <f>IF(Intro!$G$22="English",O122,P122)</f>
        <v>valeur de réservation (CAD)</v>
      </c>
      <c r="F122" s="557"/>
      <c r="G122" s="201"/>
      <c r="H122" s="137"/>
      <c r="I122" s="137"/>
      <c r="J122" s="211"/>
      <c r="K122" s="192"/>
      <c r="L122" s="193"/>
      <c r="M122" s="10"/>
      <c r="O122" s="10" t="s">
        <v>499</v>
      </c>
      <c r="P122" s="10" t="s">
        <v>500</v>
      </c>
    </row>
    <row r="123" spans="1:16" ht="15" customHeight="1" thickBot="1" x14ac:dyDescent="0.3">
      <c r="A123" s="7"/>
      <c r="B123" s="191"/>
      <c r="C123" s="192"/>
      <c r="D123" s="192"/>
      <c r="E123" s="570" t="str">
        <f>IF(Intro!$G$22="English",O123,P123)</f>
        <v>$/unité</v>
      </c>
      <c r="F123" s="571"/>
      <c r="G123" s="202" t="str">
        <f>IF(G121=0,"-",G122/G121)</f>
        <v>-</v>
      </c>
      <c r="H123" s="158" t="str">
        <f t="shared" ref="H123:I123" si="1">IF(H121=0,"-",H122/H121)</f>
        <v>-</v>
      </c>
      <c r="I123" s="158" t="str">
        <f t="shared" si="1"/>
        <v>-</v>
      </c>
      <c r="J123" s="211"/>
      <c r="K123" s="192"/>
      <c r="L123" s="193"/>
      <c r="M123" s="10"/>
      <c r="O123" s="10" t="s">
        <v>498</v>
      </c>
      <c r="P123" s="10" t="s">
        <v>501</v>
      </c>
    </row>
    <row r="124" spans="1:16" ht="15" customHeight="1" thickBot="1" x14ac:dyDescent="0.3">
      <c r="A124" s="7"/>
      <c r="B124" s="191"/>
      <c r="C124" s="192"/>
      <c r="D124" s="192"/>
      <c r="E124" s="564" t="str">
        <f>IF(Intro!$G$22="English",O124,P124)</f>
        <v>Carrosseries de camions entièrement assemblées</v>
      </c>
      <c r="F124" s="565"/>
      <c r="G124" s="565"/>
      <c r="H124" s="565"/>
      <c r="I124" s="566"/>
      <c r="J124" s="211"/>
      <c r="K124" s="192"/>
      <c r="L124" s="193"/>
      <c r="M124" s="10"/>
      <c r="O124" s="10" t="s">
        <v>490</v>
      </c>
      <c r="P124" s="10" t="s">
        <v>493</v>
      </c>
    </row>
    <row r="125" spans="1:16" ht="15" customHeight="1" x14ac:dyDescent="0.25">
      <c r="A125" s="7"/>
      <c r="B125" s="191"/>
      <c r="C125" s="192"/>
      <c r="D125" s="192"/>
      <c r="E125" s="557" t="str">
        <f>IF(Intro!$G$22="English",O125,P125)</f>
        <v>unités</v>
      </c>
      <c r="F125" s="557"/>
      <c r="G125" s="201"/>
      <c r="H125" s="137"/>
      <c r="I125" s="137"/>
      <c r="J125" s="211"/>
      <c r="K125" s="192"/>
      <c r="L125" s="193"/>
      <c r="M125" s="10"/>
      <c r="O125" s="10" t="s">
        <v>436</v>
      </c>
      <c r="P125" s="10" t="s">
        <v>437</v>
      </c>
    </row>
    <row r="126" spans="1:16" ht="15" customHeight="1" x14ac:dyDescent="0.25">
      <c r="A126" s="7"/>
      <c r="B126" s="191"/>
      <c r="C126" s="192"/>
      <c r="D126" s="192"/>
      <c r="E126" s="557" t="str">
        <f>IF(Intro!$G$22="English",O126,P126)</f>
        <v>valeur de réservation (CAD)</v>
      </c>
      <c r="F126" s="557"/>
      <c r="G126" s="201"/>
      <c r="H126" s="137"/>
      <c r="I126" s="137"/>
      <c r="J126" s="211"/>
      <c r="K126" s="192"/>
      <c r="L126" s="193"/>
      <c r="M126" s="10"/>
      <c r="O126" s="10" t="s">
        <v>499</v>
      </c>
      <c r="P126" s="10" t="s">
        <v>500</v>
      </c>
    </row>
    <row r="127" spans="1:16" ht="15" customHeight="1" x14ac:dyDescent="0.25">
      <c r="A127" s="7"/>
      <c r="B127" s="191"/>
      <c r="C127" s="192"/>
      <c r="D127" s="192"/>
      <c r="E127" s="557" t="str">
        <f>IF(Intro!$G$22="English",O127,P127)</f>
        <v>$/unité</v>
      </c>
      <c r="F127" s="557"/>
      <c r="G127" s="202" t="str">
        <f>IF(G125=0,"-",G126/G125)</f>
        <v>-</v>
      </c>
      <c r="H127" s="158" t="str">
        <f t="shared" ref="H127:I127" si="2">IF(H125=0,"-",H126/H125)</f>
        <v>-</v>
      </c>
      <c r="I127" s="158" t="str">
        <f t="shared" si="2"/>
        <v>-</v>
      </c>
      <c r="J127" s="211"/>
      <c r="K127" s="192"/>
      <c r="L127" s="193"/>
      <c r="M127" s="10"/>
      <c r="O127" s="10" t="s">
        <v>498</v>
      </c>
      <c r="P127" s="10" t="s">
        <v>501</v>
      </c>
    </row>
    <row r="128" spans="1:16" ht="15" thickBot="1" x14ac:dyDescent="0.3">
      <c r="A128" s="7"/>
      <c r="B128" s="191"/>
      <c r="C128" s="192"/>
      <c r="D128" s="192"/>
      <c r="E128" s="192"/>
      <c r="F128" s="199"/>
      <c r="G128" s="200"/>
      <c r="J128" s="211"/>
      <c r="K128" s="192"/>
      <c r="L128" s="193"/>
      <c r="M128" s="10"/>
    </row>
    <row r="129" spans="1:16" ht="14.25" customHeight="1" thickBot="1" x14ac:dyDescent="0.3">
      <c r="A129" s="7"/>
      <c r="B129" s="191"/>
      <c r="C129" s="192"/>
      <c r="D129" s="192"/>
      <c r="E129" s="578" t="str">
        <f>IF(Intro!$G$22="English",O129,P129)</f>
        <v>Unités fermées de fret sec</v>
      </c>
      <c r="F129" s="579"/>
      <c r="G129" s="579"/>
      <c r="H129" s="579"/>
      <c r="I129" s="580"/>
      <c r="J129" s="211"/>
      <c r="K129" s="192"/>
      <c r="L129" s="193"/>
      <c r="M129" s="10"/>
      <c r="O129" s="26" t="s">
        <v>470</v>
      </c>
      <c r="P129" s="171" t="s">
        <v>522</v>
      </c>
    </row>
    <row r="130" spans="1:16" ht="15" customHeight="1" thickBot="1" x14ac:dyDescent="0.3">
      <c r="A130" s="7"/>
      <c r="B130" s="191"/>
      <c r="C130" s="192"/>
      <c r="D130" s="192"/>
      <c r="E130" s="564" t="str">
        <f>IF(Intro!$G$22="English",O130,P130)</f>
        <v>Kits</v>
      </c>
      <c r="F130" s="565"/>
      <c r="G130" s="565"/>
      <c r="H130" s="565"/>
      <c r="I130" s="566"/>
      <c r="J130" s="211"/>
      <c r="K130" s="192"/>
      <c r="L130" s="193"/>
      <c r="M130" s="10"/>
      <c r="O130" s="26" t="s">
        <v>489</v>
      </c>
      <c r="P130" s="171" t="s">
        <v>489</v>
      </c>
    </row>
    <row r="131" spans="1:16" ht="15" customHeight="1" x14ac:dyDescent="0.25">
      <c r="A131" s="7"/>
      <c r="B131" s="191"/>
      <c r="C131" s="192"/>
      <c r="D131" s="192"/>
      <c r="E131" s="557" t="str">
        <f>IF(Intro!$G$22="English",O131,P131)</f>
        <v>unités</v>
      </c>
      <c r="F131" s="557"/>
      <c r="G131" s="201"/>
      <c r="H131" s="137"/>
      <c r="I131" s="137"/>
      <c r="J131" s="211"/>
      <c r="K131" s="192"/>
      <c r="L131" s="193"/>
      <c r="M131" s="10"/>
      <c r="O131" s="10" t="s">
        <v>436</v>
      </c>
      <c r="P131" s="10" t="s">
        <v>437</v>
      </c>
    </row>
    <row r="132" spans="1:16" ht="14.25" customHeight="1" x14ac:dyDescent="0.25">
      <c r="A132" s="7"/>
      <c r="B132" s="191"/>
      <c r="C132" s="192"/>
      <c r="D132" s="192"/>
      <c r="E132" s="557" t="str">
        <f>IF(Intro!$G$22="English",O132,P132)</f>
        <v>valeur de réservation (CAD)</v>
      </c>
      <c r="F132" s="557"/>
      <c r="G132" s="201"/>
      <c r="H132" s="137"/>
      <c r="I132" s="137"/>
      <c r="J132" s="211"/>
      <c r="K132" s="192"/>
      <c r="L132" s="193"/>
      <c r="M132" s="10"/>
      <c r="O132" s="10" t="s">
        <v>499</v>
      </c>
      <c r="P132" s="10" t="s">
        <v>500</v>
      </c>
    </row>
    <row r="133" spans="1:16" ht="15" customHeight="1" thickBot="1" x14ac:dyDescent="0.3">
      <c r="A133" s="7"/>
      <c r="B133" s="191"/>
      <c r="C133" s="192"/>
      <c r="D133" s="192"/>
      <c r="E133" s="557" t="str">
        <f>IF(Intro!$G$22="English",O133,P133)</f>
        <v>$/unité</v>
      </c>
      <c r="F133" s="557"/>
      <c r="G133" s="202" t="str">
        <f>IF(G131=0,"-",G132/G131)</f>
        <v>-</v>
      </c>
      <c r="H133" s="158" t="str">
        <f t="shared" ref="H133:I133" si="3">IF(H131=0,"-",H132/H131)</f>
        <v>-</v>
      </c>
      <c r="I133" s="158" t="str">
        <f t="shared" si="3"/>
        <v>-</v>
      </c>
      <c r="J133" s="211"/>
      <c r="K133" s="192"/>
      <c r="L133" s="193"/>
      <c r="M133" s="10"/>
      <c r="O133" s="10" t="s">
        <v>498</v>
      </c>
      <c r="P133" s="10" t="s">
        <v>501</v>
      </c>
    </row>
    <row r="134" spans="1:16" ht="15" customHeight="1" thickBot="1" x14ac:dyDescent="0.3">
      <c r="A134" s="7"/>
      <c r="B134" s="191"/>
      <c r="C134" s="192"/>
      <c r="D134" s="192"/>
      <c r="E134" s="564" t="str">
        <f>IF(Intro!$G$22="English",O134,P134)</f>
        <v>Carrosseries de camions entièrement assemblées</v>
      </c>
      <c r="F134" s="565"/>
      <c r="G134" s="565"/>
      <c r="H134" s="565"/>
      <c r="I134" s="566"/>
      <c r="J134" s="211"/>
      <c r="K134" s="192"/>
      <c r="L134" s="193"/>
      <c r="M134" s="10"/>
      <c r="O134" s="10" t="s">
        <v>490</v>
      </c>
      <c r="P134" s="10" t="s">
        <v>493</v>
      </c>
    </row>
    <row r="135" spans="1:16" ht="15" customHeight="1" x14ac:dyDescent="0.25">
      <c r="A135" s="7"/>
      <c r="B135" s="191"/>
      <c r="C135" s="192"/>
      <c r="D135" s="192"/>
      <c r="E135" s="557" t="str">
        <f>IF(Intro!$G$22="English",O135,P135)</f>
        <v>unités</v>
      </c>
      <c r="F135" s="557"/>
      <c r="G135" s="201"/>
      <c r="H135" s="137"/>
      <c r="I135" s="137"/>
      <c r="J135" s="211"/>
      <c r="K135" s="192"/>
      <c r="L135" s="193"/>
      <c r="M135" s="10"/>
      <c r="O135" s="10" t="s">
        <v>436</v>
      </c>
      <c r="P135" s="10" t="s">
        <v>437</v>
      </c>
    </row>
    <row r="136" spans="1:16" ht="15" customHeight="1" x14ac:dyDescent="0.25">
      <c r="A136" s="7"/>
      <c r="B136" s="191"/>
      <c r="C136" s="192"/>
      <c r="D136" s="192"/>
      <c r="E136" s="557" t="str">
        <f>IF(Intro!$G$22="English",O136,P136)</f>
        <v>valeur de réservation (CAD)</v>
      </c>
      <c r="F136" s="557"/>
      <c r="G136" s="201"/>
      <c r="H136" s="137"/>
      <c r="I136" s="137"/>
      <c r="J136" s="211"/>
      <c r="K136" s="192"/>
      <c r="L136" s="193"/>
      <c r="M136" s="10"/>
      <c r="O136" s="10" t="s">
        <v>499</v>
      </c>
      <c r="P136" s="10" t="s">
        <v>500</v>
      </c>
    </row>
    <row r="137" spans="1:16" ht="15" customHeight="1" x14ac:dyDescent="0.25">
      <c r="A137" s="7"/>
      <c r="B137" s="191"/>
      <c r="C137" s="192"/>
      <c r="D137" s="192"/>
      <c r="E137" s="557" t="str">
        <f>IF(Intro!$G$22="English",O137,P137)</f>
        <v>$/unité</v>
      </c>
      <c r="F137" s="557"/>
      <c r="G137" s="202" t="str">
        <f>IF(G135=0,"-",G136/G135)</f>
        <v>-</v>
      </c>
      <c r="H137" s="158" t="str">
        <f t="shared" ref="H137:I137" si="4">IF(H135=0,"-",H136/H135)</f>
        <v>-</v>
      </c>
      <c r="I137" s="158" t="str">
        <f t="shared" si="4"/>
        <v>-</v>
      </c>
      <c r="J137" s="211"/>
      <c r="K137" s="192"/>
      <c r="L137" s="193"/>
      <c r="M137" s="10"/>
      <c r="O137" s="10" t="s">
        <v>498</v>
      </c>
      <c r="P137" s="10" t="s">
        <v>501</v>
      </c>
    </row>
    <row r="138" spans="1:16" ht="15" thickBot="1" x14ac:dyDescent="0.3">
      <c r="A138" s="7"/>
      <c r="B138" s="191"/>
      <c r="C138" s="192"/>
      <c r="D138" s="192"/>
      <c r="E138" s="192"/>
      <c r="F138" s="199"/>
      <c r="G138" s="200"/>
      <c r="K138" s="192"/>
      <c r="L138" s="193"/>
      <c r="M138" s="10"/>
    </row>
    <row r="139" spans="1:16" ht="15" customHeight="1" thickBot="1" x14ac:dyDescent="0.3">
      <c r="A139" s="7"/>
      <c r="B139" s="191"/>
      <c r="C139" s="192"/>
      <c r="D139" s="192"/>
      <c r="E139" s="578" t="str">
        <f>IF(Intro!$G$22="English",O139,P139)</f>
        <v>Tout autre</v>
      </c>
      <c r="F139" s="579"/>
      <c r="G139" s="579"/>
      <c r="H139" s="579"/>
      <c r="I139" s="580"/>
      <c r="J139" s="211"/>
      <c r="K139" s="192"/>
      <c r="L139" s="193"/>
      <c r="M139" s="10"/>
      <c r="O139" s="26" t="s">
        <v>471</v>
      </c>
      <c r="P139" s="171" t="s">
        <v>472</v>
      </c>
    </row>
    <row r="140" spans="1:16" ht="15" customHeight="1" thickBot="1" x14ac:dyDescent="0.3">
      <c r="A140" s="7"/>
      <c r="B140" s="191"/>
      <c r="C140" s="192"/>
      <c r="D140" s="192"/>
      <c r="E140" s="564" t="str">
        <f>IF(Intro!$G$22="English",O140,P140)</f>
        <v>Kits</v>
      </c>
      <c r="F140" s="565"/>
      <c r="G140" s="565"/>
      <c r="H140" s="565"/>
      <c r="I140" s="566"/>
      <c r="J140" s="211"/>
      <c r="K140" s="192"/>
      <c r="L140" s="193"/>
      <c r="M140" s="10"/>
      <c r="O140" s="26" t="s">
        <v>489</v>
      </c>
      <c r="P140" s="171" t="s">
        <v>489</v>
      </c>
    </row>
    <row r="141" spans="1:16" ht="15" customHeight="1" x14ac:dyDescent="0.25">
      <c r="A141" s="7"/>
      <c r="B141" s="191"/>
      <c r="C141" s="192"/>
      <c r="D141" s="192"/>
      <c r="E141" s="557" t="str">
        <f>IF(Intro!$G$22="English",O141,P141)</f>
        <v>unités</v>
      </c>
      <c r="F141" s="557"/>
      <c r="G141" s="201"/>
      <c r="H141" s="137"/>
      <c r="I141" s="137"/>
      <c r="J141" s="211"/>
      <c r="K141" s="192"/>
      <c r="L141" s="193"/>
      <c r="M141" s="10"/>
      <c r="O141" s="10" t="s">
        <v>436</v>
      </c>
      <c r="P141" s="10" t="s">
        <v>437</v>
      </c>
    </row>
    <row r="142" spans="1:16" ht="15" customHeight="1" x14ac:dyDescent="0.25">
      <c r="A142" s="7"/>
      <c r="B142" s="191"/>
      <c r="C142" s="192"/>
      <c r="D142" s="192"/>
      <c r="E142" s="557" t="str">
        <f>IF(Intro!$G$22="English",O142,P142)</f>
        <v>valeur de réservation (CAD)</v>
      </c>
      <c r="F142" s="557"/>
      <c r="G142" s="201"/>
      <c r="H142" s="137"/>
      <c r="I142" s="137"/>
      <c r="J142" s="211"/>
      <c r="K142" s="192"/>
      <c r="L142" s="193"/>
      <c r="M142" s="10"/>
      <c r="O142" s="10" t="s">
        <v>499</v>
      </c>
      <c r="P142" s="10" t="s">
        <v>500</v>
      </c>
    </row>
    <row r="143" spans="1:16" ht="15" customHeight="1" thickBot="1" x14ac:dyDescent="0.3">
      <c r="A143" s="7"/>
      <c r="B143" s="191"/>
      <c r="C143" s="192"/>
      <c r="D143" s="192"/>
      <c r="E143" s="557" t="str">
        <f>IF(Intro!$G$22="English",O143,P143)</f>
        <v>$/unité</v>
      </c>
      <c r="F143" s="557"/>
      <c r="G143" s="202" t="str">
        <f>IF(G141=0,"-",G142/G141)</f>
        <v>-</v>
      </c>
      <c r="H143" s="158" t="str">
        <f t="shared" ref="H143:I143" si="5">IF(H141=0,"-",H142/H141)</f>
        <v>-</v>
      </c>
      <c r="I143" s="158" t="str">
        <f t="shared" si="5"/>
        <v>-</v>
      </c>
      <c r="J143" s="211"/>
      <c r="K143" s="192"/>
      <c r="L143" s="193"/>
      <c r="M143" s="10"/>
      <c r="O143" s="10" t="s">
        <v>498</v>
      </c>
      <c r="P143" s="10" t="s">
        <v>501</v>
      </c>
    </row>
    <row r="144" spans="1:16" ht="15" customHeight="1" thickBot="1" x14ac:dyDescent="0.3">
      <c r="A144" s="7"/>
      <c r="B144" s="191"/>
      <c r="C144" s="192"/>
      <c r="D144" s="192"/>
      <c r="E144" s="564" t="str">
        <f>IF(Intro!$G$22="English",O144,P144)</f>
        <v>Carrosseries de camions entièrement assemblées</v>
      </c>
      <c r="F144" s="565"/>
      <c r="G144" s="565"/>
      <c r="H144" s="565"/>
      <c r="I144" s="565"/>
      <c r="J144" s="211"/>
      <c r="K144" s="192"/>
      <c r="L144" s="193"/>
      <c r="M144" s="10"/>
      <c r="O144" s="10" t="s">
        <v>490</v>
      </c>
      <c r="P144" s="10" t="s">
        <v>493</v>
      </c>
    </row>
    <row r="145" spans="1:17" ht="15" customHeight="1" x14ac:dyDescent="0.25">
      <c r="A145" s="7"/>
      <c r="B145" s="191"/>
      <c r="C145" s="192"/>
      <c r="D145" s="192"/>
      <c r="E145" s="557" t="str">
        <f>IF(Intro!$G$22="English",O145,P145)</f>
        <v>unités</v>
      </c>
      <c r="F145" s="557"/>
      <c r="G145" s="201"/>
      <c r="H145" s="137"/>
      <c r="I145" s="137"/>
      <c r="J145" s="211"/>
      <c r="K145" s="192"/>
      <c r="L145" s="193"/>
      <c r="M145" s="10"/>
      <c r="O145" s="10" t="s">
        <v>436</v>
      </c>
      <c r="P145" s="10" t="s">
        <v>437</v>
      </c>
    </row>
    <row r="146" spans="1:17" ht="15" customHeight="1" x14ac:dyDescent="0.25">
      <c r="A146" s="7"/>
      <c r="B146" s="191"/>
      <c r="C146" s="192"/>
      <c r="D146" s="192"/>
      <c r="E146" s="557" t="str">
        <f>IF(Intro!$G$22="English",O146,P146)</f>
        <v>valeur de réservation (CAD)</v>
      </c>
      <c r="F146" s="557"/>
      <c r="G146" s="201"/>
      <c r="H146" s="137"/>
      <c r="I146" s="137"/>
      <c r="J146" s="211"/>
      <c r="K146" s="192"/>
      <c r="L146" s="193"/>
      <c r="M146" s="10"/>
      <c r="O146" s="10" t="s">
        <v>499</v>
      </c>
      <c r="P146" s="10" t="s">
        <v>500</v>
      </c>
    </row>
    <row r="147" spans="1:17" ht="15" customHeight="1" x14ac:dyDescent="0.25">
      <c r="A147" s="7"/>
      <c r="B147" s="191"/>
      <c r="C147" s="192"/>
      <c r="D147" s="192"/>
      <c r="E147" s="557" t="str">
        <f>IF(Intro!$G$22="English",O147,P147)</f>
        <v>$/unité</v>
      </c>
      <c r="F147" s="557"/>
      <c r="G147" s="202" t="str">
        <f>IF(G145=0,"-",G146/G145)</f>
        <v>-</v>
      </c>
      <c r="H147" s="158" t="str">
        <f t="shared" ref="H147" si="6">IF(H145=0,"-",H146/H145)</f>
        <v>-</v>
      </c>
      <c r="I147" s="158" t="str">
        <f t="shared" ref="I147" si="7">IF(I145=0,"-",I146/I145)</f>
        <v>-</v>
      </c>
      <c r="J147" s="211"/>
      <c r="K147" s="192"/>
      <c r="L147" s="193"/>
      <c r="M147" s="10"/>
      <c r="O147" s="10" t="s">
        <v>498</v>
      </c>
      <c r="P147" s="10" t="s">
        <v>501</v>
      </c>
    </row>
    <row r="148" spans="1:17" x14ac:dyDescent="0.25">
      <c r="A148" s="7"/>
      <c r="B148" s="196"/>
      <c r="C148" s="197"/>
      <c r="D148" s="197"/>
      <c r="E148" s="197"/>
      <c r="F148" s="197"/>
      <c r="G148" s="197"/>
      <c r="H148" s="197"/>
      <c r="I148" s="197"/>
      <c r="J148" s="197"/>
      <c r="K148" s="197"/>
      <c r="L148" s="198"/>
      <c r="M148" s="10"/>
    </row>
    <row r="149" spans="1:17" x14ac:dyDescent="0.25">
      <c r="A149" s="7"/>
      <c r="B149" s="41"/>
      <c r="C149" s="41"/>
      <c r="D149" s="41"/>
      <c r="E149" s="41"/>
      <c r="F149" s="41"/>
      <c r="G149" s="41"/>
      <c r="H149" s="41"/>
      <c r="I149" s="41"/>
      <c r="J149" s="41"/>
      <c r="K149" s="41"/>
      <c r="L149" s="41"/>
      <c r="M149" s="10"/>
    </row>
    <row r="150" spans="1:17" x14ac:dyDescent="0.25">
      <c r="A150" s="7"/>
      <c r="B150" s="369" t="str">
        <f>UPPER(IF(Intro!$G$22="English",O150,P150))</f>
        <v>PLANS</v>
      </c>
      <c r="C150" s="370"/>
      <c r="D150" s="370"/>
      <c r="E150" s="370"/>
      <c r="F150" s="370"/>
      <c r="G150" s="370"/>
      <c r="H150" s="370"/>
      <c r="I150" s="370"/>
      <c r="J150" s="370"/>
      <c r="K150" s="370"/>
      <c r="L150" s="371"/>
      <c r="M150" s="10"/>
      <c r="O150" s="10" t="s">
        <v>281</v>
      </c>
      <c r="P150" s="10" t="s">
        <v>281</v>
      </c>
    </row>
    <row r="151" spans="1:17" s="11" customFormat="1" x14ac:dyDescent="0.25">
      <c r="A151" s="8"/>
      <c r="B151" s="508" t="s">
        <v>21</v>
      </c>
      <c r="C151" s="509"/>
      <c r="D151" s="509"/>
      <c r="E151" s="509"/>
      <c r="F151" s="509"/>
      <c r="G151" s="509"/>
      <c r="H151" s="509"/>
      <c r="I151" s="509"/>
      <c r="J151" s="509"/>
      <c r="K151" s="509"/>
      <c r="L151" s="510"/>
      <c r="M151" s="74"/>
    </row>
    <row r="152" spans="1:17" x14ac:dyDescent="0.25">
      <c r="B152" s="75"/>
      <c r="C152" s="76"/>
      <c r="D152" s="41"/>
      <c r="E152" s="41"/>
      <c r="F152" s="41"/>
      <c r="G152" s="41"/>
      <c r="H152" s="41"/>
      <c r="I152" s="41"/>
      <c r="J152" s="41"/>
      <c r="K152" s="41"/>
      <c r="L152" s="59"/>
      <c r="M152" s="10"/>
    </row>
    <row r="153" spans="1:17" ht="14.1" customHeight="1" x14ac:dyDescent="0.25">
      <c r="B153" s="363" t="str">
        <f>IF(Intro!$G$22="English",O153,P153)</f>
        <v>Fournissez les stratégies et les objectifs de votre entreprise pour les deux prochaines années en ce qui concerne les achats de marchandises fabriquées au Canada. Fournir la justification et les hypothèses qui sous-tendent ces stratégies et objectifs.</v>
      </c>
      <c r="C153" s="364"/>
      <c r="D153" s="364"/>
      <c r="E153" s="364"/>
      <c r="F153" s="364"/>
      <c r="G153" s="364"/>
      <c r="H153" s="364"/>
      <c r="I153" s="364"/>
      <c r="J153" s="364"/>
      <c r="K153" s="364"/>
      <c r="L153" s="365"/>
      <c r="M153" s="10"/>
      <c r="O153" s="10" t="s">
        <v>280</v>
      </c>
      <c r="P153" s="10" t="s">
        <v>228</v>
      </c>
    </row>
    <row r="154" spans="1:17" x14ac:dyDescent="0.25">
      <c r="B154" s="363"/>
      <c r="C154" s="364"/>
      <c r="D154" s="364"/>
      <c r="E154" s="364"/>
      <c r="F154" s="364"/>
      <c r="G154" s="364"/>
      <c r="H154" s="364"/>
      <c r="I154" s="364"/>
      <c r="J154" s="364"/>
      <c r="K154" s="364"/>
      <c r="L154" s="365"/>
      <c r="M154" s="10"/>
    </row>
    <row r="155" spans="1:17" x14ac:dyDescent="0.25">
      <c r="B155" s="75"/>
      <c r="C155" s="76"/>
      <c r="D155" s="41"/>
      <c r="E155" s="41"/>
      <c r="F155" s="41"/>
      <c r="G155" s="41"/>
      <c r="H155" s="41"/>
      <c r="I155" s="41"/>
      <c r="J155" s="41"/>
      <c r="K155" s="41"/>
      <c r="L155" s="59"/>
      <c r="M155" s="10"/>
    </row>
    <row r="156" spans="1:17" s="11" customFormat="1" x14ac:dyDescent="0.25">
      <c r="A156" s="8"/>
      <c r="B156" s="496"/>
      <c r="C156" s="497"/>
      <c r="D156" s="497"/>
      <c r="E156" s="497"/>
      <c r="F156" s="497"/>
      <c r="G156" s="497"/>
      <c r="H156" s="497"/>
      <c r="I156" s="497"/>
      <c r="J156" s="497"/>
      <c r="K156" s="497"/>
      <c r="L156" s="498"/>
      <c r="M156" s="39"/>
      <c r="Q156" s="10"/>
    </row>
    <row r="157" spans="1:17" s="11" customFormat="1" x14ac:dyDescent="0.25">
      <c r="A157" s="8"/>
      <c r="B157" s="496"/>
      <c r="C157" s="497"/>
      <c r="D157" s="497"/>
      <c r="E157" s="497"/>
      <c r="F157" s="497"/>
      <c r="G157" s="497"/>
      <c r="H157" s="497"/>
      <c r="I157" s="497"/>
      <c r="J157" s="497"/>
      <c r="K157" s="497"/>
      <c r="L157" s="498"/>
      <c r="M157" s="39"/>
      <c r="Q157" s="10"/>
    </row>
    <row r="158" spans="1:17" s="11" customFormat="1" x14ac:dyDescent="0.25">
      <c r="A158" s="8"/>
      <c r="B158" s="496"/>
      <c r="C158" s="497"/>
      <c r="D158" s="497"/>
      <c r="E158" s="497"/>
      <c r="F158" s="497"/>
      <c r="G158" s="497"/>
      <c r="H158" s="497"/>
      <c r="I158" s="497"/>
      <c r="J158" s="497"/>
      <c r="K158" s="497"/>
      <c r="L158" s="498"/>
      <c r="M158" s="39"/>
      <c r="Q158" s="10"/>
    </row>
    <row r="159" spans="1:17" s="11" customFormat="1" x14ac:dyDescent="0.25">
      <c r="A159" s="8"/>
      <c r="B159" s="496"/>
      <c r="C159" s="497"/>
      <c r="D159" s="497"/>
      <c r="E159" s="497"/>
      <c r="F159" s="497"/>
      <c r="G159" s="497"/>
      <c r="H159" s="497"/>
      <c r="I159" s="497"/>
      <c r="J159" s="497"/>
      <c r="K159" s="497"/>
      <c r="L159" s="498"/>
      <c r="M159" s="39"/>
      <c r="Q159" s="10"/>
    </row>
    <row r="160" spans="1:17" s="11" customFormat="1" x14ac:dyDescent="0.25">
      <c r="A160" s="8"/>
      <c r="B160" s="496"/>
      <c r="C160" s="497"/>
      <c r="D160" s="497"/>
      <c r="E160" s="497"/>
      <c r="F160" s="497"/>
      <c r="G160" s="497"/>
      <c r="H160" s="497"/>
      <c r="I160" s="497"/>
      <c r="J160" s="497"/>
      <c r="K160" s="497"/>
      <c r="L160" s="498"/>
      <c r="M160" s="39"/>
      <c r="Q160" s="10"/>
    </row>
    <row r="161" spans="1:17" s="11" customFormat="1" x14ac:dyDescent="0.25">
      <c r="A161" s="8"/>
      <c r="B161" s="496"/>
      <c r="C161" s="497"/>
      <c r="D161" s="497"/>
      <c r="E161" s="497"/>
      <c r="F161" s="497"/>
      <c r="G161" s="497"/>
      <c r="H161" s="497"/>
      <c r="I161" s="497"/>
      <c r="J161" s="497"/>
      <c r="K161" s="497"/>
      <c r="L161" s="498"/>
      <c r="M161" s="39"/>
      <c r="Q161" s="10"/>
    </row>
    <row r="162" spans="1:17" s="11" customFormat="1" x14ac:dyDescent="0.25">
      <c r="A162" s="8"/>
      <c r="B162" s="496"/>
      <c r="C162" s="497"/>
      <c r="D162" s="497"/>
      <c r="E162" s="497"/>
      <c r="F162" s="497"/>
      <c r="G162" s="497"/>
      <c r="H162" s="497"/>
      <c r="I162" s="497"/>
      <c r="J162" s="497"/>
      <c r="K162" s="497"/>
      <c r="L162" s="498"/>
      <c r="M162" s="39"/>
      <c r="Q162" s="10"/>
    </row>
    <row r="163" spans="1:17" s="11" customFormat="1" x14ac:dyDescent="0.25">
      <c r="A163" s="8"/>
      <c r="B163" s="496"/>
      <c r="C163" s="497"/>
      <c r="D163" s="497"/>
      <c r="E163" s="497"/>
      <c r="F163" s="497"/>
      <c r="G163" s="497"/>
      <c r="H163" s="497"/>
      <c r="I163" s="497"/>
      <c r="J163" s="497"/>
      <c r="K163" s="497"/>
      <c r="L163" s="498"/>
      <c r="M163" s="39"/>
      <c r="Q163" s="10"/>
    </row>
    <row r="164" spans="1:17" x14ac:dyDescent="0.25">
      <c r="B164" s="73"/>
      <c r="C164" s="70"/>
      <c r="D164" s="70"/>
      <c r="E164" s="70"/>
      <c r="F164" s="70"/>
      <c r="G164" s="70"/>
      <c r="H164" s="70"/>
      <c r="I164" s="70"/>
      <c r="J164" s="70"/>
      <c r="K164" s="70"/>
      <c r="L164" s="71"/>
      <c r="M164" s="10"/>
    </row>
    <row r="165" spans="1:17" s="11" customFormat="1" x14ac:dyDescent="0.25">
      <c r="A165" s="8"/>
      <c r="B165" s="508" t="s">
        <v>22</v>
      </c>
      <c r="C165" s="509"/>
      <c r="D165" s="509"/>
      <c r="E165" s="509"/>
      <c r="F165" s="509"/>
      <c r="G165" s="509"/>
      <c r="H165" s="509"/>
      <c r="I165" s="509"/>
      <c r="J165" s="509"/>
      <c r="K165" s="509"/>
      <c r="L165" s="510"/>
      <c r="M165" s="74"/>
    </row>
    <row r="166" spans="1:17" x14ac:dyDescent="0.25">
      <c r="B166" s="75"/>
      <c r="C166" s="76"/>
      <c r="D166" s="41"/>
      <c r="E166" s="41"/>
      <c r="F166" s="41"/>
      <c r="G166" s="41"/>
      <c r="H166" s="41"/>
      <c r="I166" s="41"/>
      <c r="J166" s="41"/>
      <c r="K166" s="41"/>
      <c r="L166" s="59"/>
      <c r="M166" s="10"/>
    </row>
    <row r="167" spans="1:17" ht="14.1" customHeight="1" x14ac:dyDescent="0.25">
      <c r="B167" s="363" t="str">
        <f>IF(Intro!$G$22="English",O167,P167)</f>
        <v>Fournissez les stratégies et les objectifs de votre entreprise pour les deux prochaines années en ce qui concerne les importations et les ventes de marchandises importées. Fournir la justification et les hypothèses qui sous-tendent ces stratégies et objectifs.</v>
      </c>
      <c r="C167" s="364"/>
      <c r="D167" s="364"/>
      <c r="E167" s="364"/>
      <c r="F167" s="364"/>
      <c r="G167" s="364"/>
      <c r="H167" s="364"/>
      <c r="I167" s="364"/>
      <c r="J167" s="364"/>
      <c r="K167" s="364"/>
      <c r="L167" s="365"/>
      <c r="M167" s="10"/>
      <c r="O167" s="10" t="s">
        <v>226</v>
      </c>
      <c r="P167" s="10" t="s">
        <v>227</v>
      </c>
    </row>
    <row r="168" spans="1:17" x14ac:dyDescent="0.25">
      <c r="B168" s="363"/>
      <c r="C168" s="364"/>
      <c r="D168" s="364"/>
      <c r="E168" s="364"/>
      <c r="F168" s="364"/>
      <c r="G168" s="364"/>
      <c r="H168" s="364"/>
      <c r="I168" s="364"/>
      <c r="J168" s="364"/>
      <c r="K168" s="364"/>
      <c r="L168" s="365"/>
      <c r="M168" s="10"/>
    </row>
    <row r="169" spans="1:17" x14ac:dyDescent="0.25">
      <c r="B169" s="75"/>
      <c r="C169" s="76"/>
      <c r="D169" s="41"/>
      <c r="E169" s="41"/>
      <c r="F169" s="41"/>
      <c r="G169" s="41"/>
      <c r="H169" s="41"/>
      <c r="I169" s="41"/>
      <c r="J169" s="41"/>
      <c r="K169" s="41"/>
      <c r="L169" s="59"/>
      <c r="M169" s="10"/>
    </row>
    <row r="170" spans="1:17" s="11" customFormat="1" x14ac:dyDescent="0.25">
      <c r="A170" s="8"/>
      <c r="B170" s="496"/>
      <c r="C170" s="497"/>
      <c r="D170" s="497"/>
      <c r="E170" s="497"/>
      <c r="F170" s="497"/>
      <c r="G170" s="497"/>
      <c r="H170" s="497"/>
      <c r="I170" s="497"/>
      <c r="J170" s="497"/>
      <c r="K170" s="497"/>
      <c r="L170" s="498"/>
      <c r="M170" s="39"/>
      <c r="Q170" s="10"/>
    </row>
    <row r="171" spans="1:17" s="11" customFormat="1" x14ac:dyDescent="0.25">
      <c r="A171" s="8"/>
      <c r="B171" s="496"/>
      <c r="C171" s="497"/>
      <c r="D171" s="497"/>
      <c r="E171" s="497"/>
      <c r="F171" s="497"/>
      <c r="G171" s="497"/>
      <c r="H171" s="497"/>
      <c r="I171" s="497"/>
      <c r="J171" s="497"/>
      <c r="K171" s="497"/>
      <c r="L171" s="498"/>
      <c r="M171" s="39"/>
      <c r="Q171" s="10"/>
    </row>
    <row r="172" spans="1:17" s="11" customFormat="1" x14ac:dyDescent="0.25">
      <c r="A172" s="8"/>
      <c r="B172" s="496"/>
      <c r="C172" s="497"/>
      <c r="D172" s="497"/>
      <c r="E172" s="497"/>
      <c r="F172" s="497"/>
      <c r="G172" s="497"/>
      <c r="H172" s="497"/>
      <c r="I172" s="497"/>
      <c r="J172" s="497"/>
      <c r="K172" s="497"/>
      <c r="L172" s="498"/>
      <c r="M172" s="39"/>
      <c r="Q172" s="10"/>
    </row>
    <row r="173" spans="1:17" s="11" customFormat="1" x14ac:dyDescent="0.25">
      <c r="A173" s="8"/>
      <c r="B173" s="496"/>
      <c r="C173" s="497"/>
      <c r="D173" s="497"/>
      <c r="E173" s="497"/>
      <c r="F173" s="497"/>
      <c r="G173" s="497"/>
      <c r="H173" s="497"/>
      <c r="I173" s="497"/>
      <c r="J173" s="497"/>
      <c r="K173" s="497"/>
      <c r="L173" s="498"/>
      <c r="M173" s="39"/>
      <c r="Q173" s="10"/>
    </row>
    <row r="174" spans="1:17" s="11" customFormat="1" x14ac:dyDescent="0.25">
      <c r="A174" s="8"/>
      <c r="B174" s="496"/>
      <c r="C174" s="497"/>
      <c r="D174" s="497"/>
      <c r="E174" s="497"/>
      <c r="F174" s="497"/>
      <c r="G174" s="497"/>
      <c r="H174" s="497"/>
      <c r="I174" s="497"/>
      <c r="J174" s="497"/>
      <c r="K174" s="497"/>
      <c r="L174" s="498"/>
      <c r="M174" s="39"/>
      <c r="Q174" s="10"/>
    </row>
    <row r="175" spans="1:17" s="11" customFormat="1" x14ac:dyDescent="0.25">
      <c r="A175" s="8"/>
      <c r="B175" s="496"/>
      <c r="C175" s="497"/>
      <c r="D175" s="497"/>
      <c r="E175" s="497"/>
      <c r="F175" s="497"/>
      <c r="G175" s="497"/>
      <c r="H175" s="497"/>
      <c r="I175" s="497"/>
      <c r="J175" s="497"/>
      <c r="K175" s="497"/>
      <c r="L175" s="498"/>
      <c r="M175" s="39"/>
      <c r="Q175" s="10"/>
    </row>
    <row r="176" spans="1:17" s="11" customFormat="1" x14ac:dyDescent="0.25">
      <c r="A176" s="8"/>
      <c r="B176" s="496"/>
      <c r="C176" s="497"/>
      <c r="D176" s="497"/>
      <c r="E176" s="497"/>
      <c r="F176" s="497"/>
      <c r="G176" s="497"/>
      <c r="H176" s="497"/>
      <c r="I176" s="497"/>
      <c r="J176" s="497"/>
      <c r="K176" s="497"/>
      <c r="L176" s="498"/>
      <c r="M176" s="39"/>
      <c r="Q176" s="10"/>
    </row>
    <row r="177" spans="1:17" s="11" customFormat="1" x14ac:dyDescent="0.25">
      <c r="A177" s="8"/>
      <c r="B177" s="496"/>
      <c r="C177" s="497"/>
      <c r="D177" s="497"/>
      <c r="E177" s="497"/>
      <c r="F177" s="497"/>
      <c r="G177" s="497"/>
      <c r="H177" s="497"/>
      <c r="I177" s="497"/>
      <c r="J177" s="497"/>
      <c r="K177" s="497"/>
      <c r="L177" s="498"/>
      <c r="M177" s="39"/>
      <c r="Q177" s="10"/>
    </row>
    <row r="178" spans="1:17" x14ac:dyDescent="0.25">
      <c r="B178" s="73"/>
      <c r="C178" s="70"/>
      <c r="D178" s="70"/>
      <c r="E178" s="70"/>
      <c r="F178" s="70"/>
      <c r="G178" s="70"/>
      <c r="H178" s="70"/>
      <c r="I178" s="70"/>
      <c r="J178" s="70"/>
      <c r="K178" s="70"/>
      <c r="L178" s="71"/>
      <c r="M178" s="10"/>
    </row>
    <row r="179" spans="1:17" s="171" customFormat="1" x14ac:dyDescent="0.25">
      <c r="A179" s="7"/>
      <c r="B179" s="508" t="s">
        <v>23</v>
      </c>
      <c r="C179" s="509"/>
      <c r="D179" s="509"/>
      <c r="E179" s="509"/>
      <c r="F179" s="509"/>
      <c r="G179" s="509"/>
      <c r="H179" s="509"/>
      <c r="I179" s="509"/>
      <c r="J179" s="509"/>
      <c r="K179" s="509"/>
      <c r="L179" s="510"/>
      <c r="M179" s="74"/>
    </row>
    <row r="180" spans="1:17" x14ac:dyDescent="0.25">
      <c r="A180" s="7"/>
      <c r="B180" s="75"/>
      <c r="C180" s="76"/>
      <c r="D180" s="76"/>
      <c r="E180" s="76"/>
      <c r="F180" s="76"/>
      <c r="G180" s="76"/>
      <c r="H180" s="76"/>
      <c r="I180" s="76"/>
      <c r="J180" s="76"/>
      <c r="K180" s="76"/>
      <c r="L180" s="59"/>
      <c r="M180" s="10"/>
    </row>
    <row r="181" spans="1:17" ht="38.25" customHeight="1" x14ac:dyDescent="0.25">
      <c r="A181" s="7"/>
      <c r="B181" s="483" t="str">
        <f>IF(Intro!$G$22="English",O181,P181)</f>
        <v>Si votre entreprise importe des kits, des assemblages ou des sous-assemblages de carrosserie de camion, veuillez indiquer les pourcentages suivants qui majoreraient le prix d’un kit, d’un assemblage ou d’un sous-assemblage de carrosserie de camion pour atteindre le prix final d’une carrosserie de camion entièrement assemblée destinée à la vente aux distributeurs/concessionnaires et aux utilisateurs finaux/exploitants de grandes flottes.</v>
      </c>
      <c r="C181" s="484"/>
      <c r="D181" s="484"/>
      <c r="E181" s="484"/>
      <c r="F181" s="484"/>
      <c r="G181" s="484"/>
      <c r="H181" s="484"/>
      <c r="I181" s="484"/>
      <c r="J181" s="484"/>
      <c r="K181" s="484"/>
      <c r="L181" s="485"/>
      <c r="M181" s="10"/>
      <c r="O181" s="10" t="s">
        <v>510</v>
      </c>
      <c r="P181" s="10" t="s">
        <v>511</v>
      </c>
    </row>
    <row r="182" spans="1:17" ht="23.25" customHeight="1" x14ac:dyDescent="0.25">
      <c r="A182" s="7"/>
      <c r="B182" s="483" t="str">
        <f>IF(Intro!$G$22="English",O182,P182)</f>
        <v>Remarque : Veuillez fournir ces pourcentages sur la base des coûts et marges prévus pour 2025. Si ces pourcentages ne sont pas disponibles pour 2025, fournissez des pourcentages estimés sur la base des marges et coûts habituels.</v>
      </c>
      <c r="C182" s="484"/>
      <c r="D182" s="484"/>
      <c r="E182" s="484"/>
      <c r="F182" s="484"/>
      <c r="G182" s="484"/>
      <c r="H182" s="484"/>
      <c r="I182" s="484"/>
      <c r="J182" s="484"/>
      <c r="K182" s="484"/>
      <c r="L182" s="485"/>
      <c r="M182" s="10"/>
      <c r="O182" s="10" t="s">
        <v>550</v>
      </c>
      <c r="P182" s="10" t="s">
        <v>512</v>
      </c>
    </row>
    <row r="183" spans="1:17" x14ac:dyDescent="0.25">
      <c r="A183" s="7"/>
      <c r="B183" s="75"/>
      <c r="C183" s="76"/>
      <c r="D183" s="76"/>
      <c r="E183" s="76"/>
      <c r="F183" s="76"/>
      <c r="G183" s="76"/>
      <c r="H183" s="76"/>
      <c r="I183" s="76"/>
      <c r="J183" s="76"/>
      <c r="K183" s="76"/>
      <c r="L183" s="59"/>
      <c r="M183" s="10"/>
    </row>
    <row r="184" spans="1:17" x14ac:dyDescent="0.25">
      <c r="A184" s="7"/>
      <c r="B184" s="194"/>
      <c r="C184" s="195"/>
      <c r="D184" s="10"/>
      <c r="E184" s="35"/>
      <c r="F184" s="555" t="str">
        <f>IF(Intro!$G$22="English",O193,P193)</f>
        <v>Pourcentages pour 2023</v>
      </c>
      <c r="G184" s="555" t="str">
        <f>IF(Intro!$G$22="English",O194,P194)</f>
        <v>Pourcentages pour 2024</v>
      </c>
      <c r="H184" s="555" t="str">
        <f>IF(Intro!$G$22="English",O184,P184)</f>
        <v>Pourcentages pour 2025</v>
      </c>
      <c r="I184" s="76"/>
      <c r="J184" s="91"/>
      <c r="K184" s="91"/>
      <c r="L184" s="72"/>
      <c r="M184" s="10"/>
      <c r="O184" s="18" t="s">
        <v>504</v>
      </c>
      <c r="P184" s="10" t="s">
        <v>513</v>
      </c>
    </row>
    <row r="185" spans="1:17" x14ac:dyDescent="0.25">
      <c r="A185" s="7"/>
      <c r="B185" s="194"/>
      <c r="C185" s="195"/>
      <c r="D185" s="10"/>
      <c r="E185" s="35"/>
      <c r="F185" s="556"/>
      <c r="G185" s="556"/>
      <c r="H185" s="556"/>
      <c r="I185" s="76"/>
      <c r="J185" s="91"/>
      <c r="K185" s="91"/>
      <c r="L185" s="72"/>
      <c r="M185" s="10"/>
      <c r="O185" s="10" t="s">
        <v>523</v>
      </c>
      <c r="P185" s="10" t="s">
        <v>514</v>
      </c>
    </row>
    <row r="186" spans="1:17" x14ac:dyDescent="0.25">
      <c r="A186" s="7"/>
      <c r="B186" s="222"/>
      <c r="C186" s="223"/>
      <c r="D186" s="10"/>
      <c r="E186" s="35"/>
      <c r="F186" s="540" t="str">
        <f>IF(Intro!$G$22="English",O186,P186)</f>
        <v>Unités réfrigérées</v>
      </c>
      <c r="G186" s="541"/>
      <c r="H186" s="542"/>
      <c r="I186" s="76"/>
      <c r="J186" s="91"/>
      <c r="K186" s="91"/>
      <c r="L186" s="72"/>
      <c r="M186" s="10"/>
      <c r="O186" s="26" t="s">
        <v>468</v>
      </c>
      <c r="P186" s="171" t="s">
        <v>469</v>
      </c>
    </row>
    <row r="187" spans="1:17" ht="15" customHeight="1" x14ac:dyDescent="0.25">
      <c r="A187" s="7"/>
      <c r="B187" s="543" t="str">
        <f>IF(Intro!$G$22="English",O187,P187)</f>
        <v>Coûts d’assemblage final et de montage</v>
      </c>
      <c r="C187" s="544"/>
      <c r="D187" s="545"/>
      <c r="E187" s="129" t="s">
        <v>121</v>
      </c>
      <c r="F187" s="130"/>
      <c r="G187" s="130"/>
      <c r="H187" s="130"/>
      <c r="I187" s="76"/>
      <c r="J187" s="91"/>
      <c r="K187" s="91"/>
      <c r="L187" s="72"/>
      <c r="M187" s="10"/>
      <c r="O187" s="205" t="s">
        <v>505</v>
      </c>
      <c r="P187" s="205" t="s">
        <v>515</v>
      </c>
    </row>
    <row r="188" spans="1:17" ht="14.25" customHeight="1" x14ac:dyDescent="0.25">
      <c r="A188" s="7"/>
      <c r="B188" s="543" t="str">
        <f>IF(Intro!$G$22="English",O188,P188)</f>
        <v>Frais généraux, de vente et administratifs</v>
      </c>
      <c r="C188" s="544"/>
      <c r="D188" s="545"/>
      <c r="E188" s="129" t="s">
        <v>121</v>
      </c>
      <c r="F188" s="130"/>
      <c r="G188" s="130"/>
      <c r="H188" s="130"/>
      <c r="I188" s="76"/>
      <c r="J188" s="91"/>
      <c r="K188" s="91"/>
      <c r="L188" s="72"/>
      <c r="M188" s="10"/>
      <c r="O188" s="10" t="s">
        <v>506</v>
      </c>
      <c r="P188" s="10" t="s">
        <v>516</v>
      </c>
    </row>
    <row r="189" spans="1:17" x14ac:dyDescent="0.25">
      <c r="A189" s="7"/>
      <c r="B189" s="543" t="str">
        <f>IF(Intro!$G$22="English",O189,P189)</f>
        <v>Marge bénéficiaire</v>
      </c>
      <c r="C189" s="544"/>
      <c r="D189" s="545"/>
      <c r="E189" s="129" t="s">
        <v>121</v>
      </c>
      <c r="F189" s="130"/>
      <c r="G189" s="130"/>
      <c r="H189" s="130"/>
      <c r="I189" s="76"/>
      <c r="J189" s="91"/>
      <c r="K189" s="91"/>
      <c r="L189" s="72"/>
      <c r="M189" s="10"/>
      <c r="O189" s="10" t="s">
        <v>507</v>
      </c>
      <c r="P189" s="10" t="s">
        <v>517</v>
      </c>
    </row>
    <row r="190" spans="1:17" ht="14.25" customHeight="1" x14ac:dyDescent="0.25">
      <c r="A190" s="7"/>
      <c r="B190" s="543" t="str">
        <f>IF(Intro!$G$22="English",O190,P190)</f>
        <v>Frais de transport</v>
      </c>
      <c r="C190" s="544"/>
      <c r="D190" s="545"/>
      <c r="E190" s="129" t="s">
        <v>121</v>
      </c>
      <c r="F190" s="130"/>
      <c r="G190" s="130"/>
      <c r="H190" s="130"/>
      <c r="I190" s="76"/>
      <c r="J190" s="91"/>
      <c r="K190" s="91"/>
      <c r="L190" s="72"/>
      <c r="M190" s="10"/>
      <c r="O190" s="10" t="s">
        <v>508</v>
      </c>
      <c r="P190" s="10" t="s">
        <v>518</v>
      </c>
    </row>
    <row r="191" spans="1:17" ht="14.25" customHeight="1" x14ac:dyDescent="0.25">
      <c r="A191" s="7"/>
      <c r="B191" s="543" t="str">
        <f>IF(Intro!$G$22="English",O191,P191)</f>
        <v>Autres coûts (le cas échéant)</v>
      </c>
      <c r="C191" s="544"/>
      <c r="D191" s="545"/>
      <c r="E191" s="129" t="s">
        <v>121</v>
      </c>
      <c r="F191" s="130"/>
      <c r="G191" s="130"/>
      <c r="H191" s="130"/>
      <c r="I191" s="76"/>
      <c r="J191" s="91"/>
      <c r="K191" s="91"/>
      <c r="L191" s="72"/>
      <c r="M191" s="10"/>
      <c r="O191" s="10" t="s">
        <v>519</v>
      </c>
      <c r="P191" s="10" t="s">
        <v>520</v>
      </c>
    </row>
    <row r="192" spans="1:17" ht="14.25" customHeight="1" x14ac:dyDescent="0.25">
      <c r="A192" s="7"/>
      <c r="B192" s="546" t="str">
        <f>IF(Intro!$G$22="English",O192,P192)</f>
        <v>Indiquez les autres coûts :</v>
      </c>
      <c r="C192" s="547"/>
      <c r="D192" s="547"/>
      <c r="E192" s="547"/>
      <c r="F192" s="547"/>
      <c r="G192" s="548"/>
      <c r="H192" s="76"/>
      <c r="I192" s="76"/>
      <c r="J192" s="91"/>
      <c r="K192" s="91"/>
      <c r="L192" s="72"/>
      <c r="M192" s="10"/>
      <c r="O192" s="10" t="s">
        <v>509</v>
      </c>
      <c r="P192" s="10" t="s">
        <v>521</v>
      </c>
    </row>
    <row r="193" spans="1:17" s="171" customFormat="1" x14ac:dyDescent="0.25">
      <c r="A193" s="8"/>
      <c r="B193" s="549"/>
      <c r="C193" s="550"/>
      <c r="D193" s="550"/>
      <c r="E193" s="550"/>
      <c r="F193" s="550"/>
      <c r="G193" s="550"/>
      <c r="H193" s="550"/>
      <c r="I193" s="550"/>
      <c r="J193" s="550"/>
      <c r="K193" s="550"/>
      <c r="L193" s="551"/>
      <c r="M193" s="39"/>
      <c r="O193" s="18" t="s">
        <v>551</v>
      </c>
      <c r="P193" s="10" t="s">
        <v>552</v>
      </c>
      <c r="Q193" s="10"/>
    </row>
    <row r="194" spans="1:17" s="171" customFormat="1" x14ac:dyDescent="0.25">
      <c r="A194" s="8"/>
      <c r="B194" s="496"/>
      <c r="C194" s="497"/>
      <c r="D194" s="497"/>
      <c r="E194" s="497"/>
      <c r="F194" s="497"/>
      <c r="G194" s="497"/>
      <c r="H194" s="497"/>
      <c r="I194" s="497"/>
      <c r="J194" s="497"/>
      <c r="K194" s="497"/>
      <c r="L194" s="498"/>
      <c r="M194" s="39"/>
      <c r="O194" s="18" t="s">
        <v>553</v>
      </c>
      <c r="P194" s="10" t="s">
        <v>554</v>
      </c>
      <c r="Q194" s="10"/>
    </row>
    <row r="195" spans="1:17" s="171" customFormat="1" x14ac:dyDescent="0.25">
      <c r="A195" s="8"/>
      <c r="B195" s="552"/>
      <c r="C195" s="553"/>
      <c r="D195" s="553"/>
      <c r="E195" s="553"/>
      <c r="F195" s="553"/>
      <c r="G195" s="553"/>
      <c r="H195" s="553"/>
      <c r="I195" s="553"/>
      <c r="J195" s="553"/>
      <c r="K195" s="553"/>
      <c r="L195" s="554"/>
      <c r="M195" s="39"/>
      <c r="Q195" s="10"/>
    </row>
    <row r="196" spans="1:17" s="171" customFormat="1" x14ac:dyDescent="0.25">
      <c r="A196" s="8"/>
      <c r="B196" s="228"/>
      <c r="C196" s="76"/>
      <c r="D196" s="76"/>
      <c r="E196" s="76"/>
      <c r="F196" s="76"/>
      <c r="G196" s="76"/>
      <c r="H196" s="76"/>
      <c r="I196" s="76"/>
      <c r="J196" s="76"/>
      <c r="K196" s="76"/>
      <c r="L196" s="226"/>
      <c r="M196" s="39"/>
      <c r="Q196" s="10"/>
    </row>
    <row r="197" spans="1:17" s="171" customFormat="1" x14ac:dyDescent="0.25">
      <c r="A197" s="8"/>
      <c r="B197" s="222"/>
      <c r="C197" s="223"/>
      <c r="D197" s="10"/>
      <c r="E197" s="35"/>
      <c r="F197" s="555" t="str">
        <f>IF(Intro!$G$22="English",O193,P193)</f>
        <v>Pourcentages pour 2023</v>
      </c>
      <c r="G197" s="555" t="str">
        <f>IF(Intro!$G$22="English",O194,P194)</f>
        <v>Pourcentages pour 2024</v>
      </c>
      <c r="H197" s="555" t="str">
        <f>IF(Intro!$G$22="English",O184,P184)</f>
        <v>Pourcentages pour 2025</v>
      </c>
      <c r="I197" s="76"/>
      <c r="J197" s="91"/>
      <c r="K197" s="91"/>
      <c r="L197" s="72"/>
      <c r="M197" s="39"/>
      <c r="Q197" s="10"/>
    </row>
    <row r="198" spans="1:17" s="171" customFormat="1" x14ac:dyDescent="0.25">
      <c r="A198" s="8"/>
      <c r="B198" s="222"/>
      <c r="C198" s="223"/>
      <c r="D198" s="10"/>
      <c r="E198" s="35"/>
      <c r="F198" s="556"/>
      <c r="G198" s="556"/>
      <c r="H198" s="556"/>
      <c r="I198" s="76"/>
      <c r="J198" s="91"/>
      <c r="K198" s="91"/>
      <c r="L198" s="72"/>
      <c r="M198" s="39"/>
      <c r="Q198" s="10"/>
    </row>
    <row r="199" spans="1:17" s="171" customFormat="1" x14ac:dyDescent="0.25">
      <c r="A199" s="8"/>
      <c r="B199" s="222"/>
      <c r="C199" s="223"/>
      <c r="D199" s="10"/>
      <c r="E199" s="35"/>
      <c r="F199" s="540" t="str">
        <f>IF(Intro!$G$22="English",O199,P199)</f>
        <v>Unités fermées de fret sec</v>
      </c>
      <c r="G199" s="541"/>
      <c r="H199" s="542"/>
      <c r="I199" s="76"/>
      <c r="J199" s="91"/>
      <c r="K199" s="91"/>
      <c r="L199" s="72"/>
      <c r="M199" s="39"/>
      <c r="O199" s="26" t="s">
        <v>470</v>
      </c>
      <c r="P199" s="171" t="s">
        <v>522</v>
      </c>
      <c r="Q199" s="10"/>
    </row>
    <row r="200" spans="1:17" s="171" customFormat="1" ht="15" x14ac:dyDescent="0.25">
      <c r="A200" s="8"/>
      <c r="B200" s="543" t="str">
        <f>IF(Intro!$G$22="English",O200,P200)</f>
        <v>Coûts d’assemblage final et de montage</v>
      </c>
      <c r="C200" s="544"/>
      <c r="D200" s="545"/>
      <c r="E200" s="129" t="s">
        <v>121</v>
      </c>
      <c r="F200" s="130"/>
      <c r="G200" s="130"/>
      <c r="H200" s="130"/>
      <c r="I200" s="76"/>
      <c r="J200" s="91"/>
      <c r="K200" s="91"/>
      <c r="L200" s="72"/>
      <c r="M200" s="39"/>
      <c r="O200" s="205" t="s">
        <v>505</v>
      </c>
      <c r="P200" s="205" t="s">
        <v>515</v>
      </c>
      <c r="Q200" s="10"/>
    </row>
    <row r="201" spans="1:17" s="171" customFormat="1" x14ac:dyDescent="0.25">
      <c r="A201" s="8"/>
      <c r="B201" s="543" t="str">
        <f>IF(Intro!$G$22="English",O201,P201)</f>
        <v>Frais généraux, de vente et administratifs</v>
      </c>
      <c r="C201" s="544"/>
      <c r="D201" s="545"/>
      <c r="E201" s="129" t="s">
        <v>121</v>
      </c>
      <c r="F201" s="130"/>
      <c r="G201" s="130"/>
      <c r="H201" s="130"/>
      <c r="I201" s="76"/>
      <c r="J201" s="91"/>
      <c r="K201" s="91"/>
      <c r="L201" s="72"/>
      <c r="M201" s="39"/>
      <c r="O201" s="10" t="s">
        <v>506</v>
      </c>
      <c r="P201" s="10" t="s">
        <v>516</v>
      </c>
      <c r="Q201" s="10"/>
    </row>
    <row r="202" spans="1:17" s="171" customFormat="1" x14ac:dyDescent="0.25">
      <c r="A202" s="8"/>
      <c r="B202" s="543" t="str">
        <f>IF(Intro!$G$22="English",O202,P202)</f>
        <v>Marge bénéficiaire</v>
      </c>
      <c r="C202" s="544"/>
      <c r="D202" s="545"/>
      <c r="E202" s="129" t="s">
        <v>121</v>
      </c>
      <c r="F202" s="130"/>
      <c r="G202" s="130"/>
      <c r="H202" s="130"/>
      <c r="I202" s="76"/>
      <c r="J202" s="91"/>
      <c r="K202" s="91"/>
      <c r="L202" s="72"/>
      <c r="M202" s="39"/>
      <c r="O202" s="10" t="s">
        <v>507</v>
      </c>
      <c r="P202" s="10" t="s">
        <v>517</v>
      </c>
      <c r="Q202" s="10"/>
    </row>
    <row r="203" spans="1:17" s="171" customFormat="1" x14ac:dyDescent="0.25">
      <c r="A203" s="8"/>
      <c r="B203" s="543" t="str">
        <f>IF(Intro!$G$22="English",O203,P203)</f>
        <v>Frais de transport</v>
      </c>
      <c r="C203" s="544"/>
      <c r="D203" s="545"/>
      <c r="E203" s="129" t="s">
        <v>121</v>
      </c>
      <c r="F203" s="130"/>
      <c r="G203" s="130"/>
      <c r="H203" s="130"/>
      <c r="I203" s="76"/>
      <c r="J203" s="91"/>
      <c r="K203" s="91"/>
      <c r="L203" s="72"/>
      <c r="M203" s="39"/>
      <c r="O203" s="10" t="s">
        <v>508</v>
      </c>
      <c r="P203" s="10" t="s">
        <v>518</v>
      </c>
      <c r="Q203" s="10"/>
    </row>
    <row r="204" spans="1:17" s="171" customFormat="1" x14ac:dyDescent="0.25">
      <c r="A204" s="8"/>
      <c r="B204" s="543" t="str">
        <f>IF(Intro!$G$22="English",O204,P204)</f>
        <v>Autres coûts (le cas échéant)</v>
      </c>
      <c r="C204" s="544"/>
      <c r="D204" s="545"/>
      <c r="E204" s="129" t="s">
        <v>121</v>
      </c>
      <c r="F204" s="130"/>
      <c r="G204" s="130"/>
      <c r="H204" s="130"/>
      <c r="I204" s="76"/>
      <c r="J204" s="91"/>
      <c r="K204" s="91"/>
      <c r="L204" s="72"/>
      <c r="M204" s="39"/>
      <c r="O204" s="10" t="s">
        <v>519</v>
      </c>
      <c r="P204" s="10" t="s">
        <v>520</v>
      </c>
      <c r="Q204" s="10"/>
    </row>
    <row r="205" spans="1:17" s="171" customFormat="1" x14ac:dyDescent="0.25">
      <c r="A205" s="8"/>
      <c r="B205" s="546" t="str">
        <f>IF(Intro!$G$22="English",O205,P205)</f>
        <v>Indiquez les autres coûts :</v>
      </c>
      <c r="C205" s="547"/>
      <c r="D205" s="547"/>
      <c r="E205" s="547"/>
      <c r="F205" s="547"/>
      <c r="G205" s="548"/>
      <c r="H205" s="76"/>
      <c r="I205" s="76"/>
      <c r="J205" s="91"/>
      <c r="K205" s="91"/>
      <c r="L205" s="72"/>
      <c r="M205" s="39"/>
      <c r="O205" s="10" t="s">
        <v>509</v>
      </c>
      <c r="P205" s="10" t="s">
        <v>521</v>
      </c>
      <c r="Q205" s="10"/>
    </row>
    <row r="206" spans="1:17" s="171" customFormat="1" x14ac:dyDescent="0.25">
      <c r="A206" s="8"/>
      <c r="B206" s="549"/>
      <c r="C206" s="550"/>
      <c r="D206" s="550"/>
      <c r="E206" s="550"/>
      <c r="F206" s="550"/>
      <c r="G206" s="550"/>
      <c r="H206" s="550"/>
      <c r="I206" s="550"/>
      <c r="J206" s="550"/>
      <c r="K206" s="550"/>
      <c r="L206" s="551"/>
      <c r="M206" s="39"/>
      <c r="Q206" s="10"/>
    </row>
    <row r="207" spans="1:17" s="171" customFormat="1" x14ac:dyDescent="0.25">
      <c r="A207" s="8"/>
      <c r="B207" s="496"/>
      <c r="C207" s="497"/>
      <c r="D207" s="497"/>
      <c r="E207" s="497"/>
      <c r="F207" s="497"/>
      <c r="G207" s="497"/>
      <c r="H207" s="497"/>
      <c r="I207" s="497"/>
      <c r="J207" s="497"/>
      <c r="K207" s="497"/>
      <c r="L207" s="498"/>
      <c r="M207" s="39"/>
      <c r="Q207" s="10"/>
    </row>
    <row r="208" spans="1:17" s="171" customFormat="1" x14ac:dyDescent="0.25">
      <c r="A208" s="8"/>
      <c r="B208" s="552"/>
      <c r="C208" s="553"/>
      <c r="D208" s="553"/>
      <c r="E208" s="553"/>
      <c r="F208" s="553"/>
      <c r="G208" s="553"/>
      <c r="H208" s="553"/>
      <c r="I208" s="553"/>
      <c r="J208" s="553"/>
      <c r="K208" s="553"/>
      <c r="L208" s="554"/>
      <c r="M208" s="39"/>
      <c r="Q208" s="10"/>
    </row>
    <row r="209" spans="1:17" s="171" customFormat="1" x14ac:dyDescent="0.25">
      <c r="A209" s="8"/>
      <c r="B209" s="75"/>
      <c r="C209" s="76"/>
      <c r="D209" s="76"/>
      <c r="E209" s="76"/>
      <c r="F209" s="76"/>
      <c r="G209" s="76"/>
      <c r="H209" s="76"/>
      <c r="I209" s="76"/>
      <c r="J209" s="76"/>
      <c r="K209" s="76"/>
      <c r="L209" s="59"/>
      <c r="M209" s="39"/>
      <c r="Q209" s="10"/>
    </row>
    <row r="210" spans="1:17" s="171" customFormat="1" x14ac:dyDescent="0.25">
      <c r="A210" s="8"/>
      <c r="B210" s="222"/>
      <c r="C210" s="223"/>
      <c r="D210" s="10"/>
      <c r="E210" s="35"/>
      <c r="F210" s="555" t="str">
        <f>IF(Intro!$G$22="English",O193,P193)</f>
        <v>Pourcentages pour 2023</v>
      </c>
      <c r="G210" s="555" t="str">
        <f>IF(Intro!$G$22="English",O194,P194)</f>
        <v>Pourcentages pour 2024</v>
      </c>
      <c r="H210" s="555" t="str">
        <f>IF(Intro!$G$22="English",O184,P184)</f>
        <v>Pourcentages pour 2025</v>
      </c>
      <c r="I210" s="76"/>
      <c r="J210" s="91"/>
      <c r="K210" s="91"/>
      <c r="L210" s="72"/>
      <c r="M210" s="39"/>
      <c r="Q210" s="10"/>
    </row>
    <row r="211" spans="1:17" s="171" customFormat="1" x14ac:dyDescent="0.25">
      <c r="A211" s="8"/>
      <c r="B211" s="222"/>
      <c r="C211" s="223"/>
      <c r="D211" s="10"/>
      <c r="E211" s="35"/>
      <c r="F211" s="556"/>
      <c r="G211" s="556"/>
      <c r="H211" s="556"/>
      <c r="I211" s="76"/>
      <c r="J211" s="91"/>
      <c r="K211" s="91"/>
      <c r="L211" s="72"/>
      <c r="M211" s="39"/>
      <c r="Q211" s="10"/>
    </row>
    <row r="212" spans="1:17" s="171" customFormat="1" x14ac:dyDescent="0.25">
      <c r="A212" s="8"/>
      <c r="B212" s="222"/>
      <c r="C212" s="223"/>
      <c r="D212" s="10"/>
      <c r="E212" s="35"/>
      <c r="F212" s="540" t="str">
        <f>IF(Intro!$G$22="English",O212,P212)</f>
        <v>Tout autre</v>
      </c>
      <c r="G212" s="541"/>
      <c r="H212" s="542"/>
      <c r="I212" s="76"/>
      <c r="J212" s="91"/>
      <c r="K212" s="91"/>
      <c r="L212" s="72"/>
      <c r="M212" s="39"/>
      <c r="O212" s="26" t="s">
        <v>471</v>
      </c>
      <c r="P212" s="171" t="s">
        <v>472</v>
      </c>
      <c r="Q212" s="10"/>
    </row>
    <row r="213" spans="1:17" s="171" customFormat="1" ht="15" x14ac:dyDescent="0.25">
      <c r="A213" s="8"/>
      <c r="B213" s="543" t="str">
        <f>IF(Intro!$G$22="English",O213,P213)</f>
        <v>Coûts d’assemblage final et de montage</v>
      </c>
      <c r="C213" s="544"/>
      <c r="D213" s="545"/>
      <c r="E213" s="129" t="s">
        <v>121</v>
      </c>
      <c r="F213" s="130"/>
      <c r="G213" s="130"/>
      <c r="H213" s="130"/>
      <c r="I213" s="76"/>
      <c r="J213" s="91"/>
      <c r="K213" s="91"/>
      <c r="L213" s="72"/>
      <c r="M213" s="39"/>
      <c r="O213" s="205" t="s">
        <v>505</v>
      </c>
      <c r="P213" s="205" t="s">
        <v>515</v>
      </c>
      <c r="Q213" s="10"/>
    </row>
    <row r="214" spans="1:17" s="171" customFormat="1" x14ac:dyDescent="0.25">
      <c r="A214" s="8"/>
      <c r="B214" s="543" t="str">
        <f>IF(Intro!$G$22="English",O214,P214)</f>
        <v>Frais généraux, de vente et administratifs</v>
      </c>
      <c r="C214" s="544"/>
      <c r="D214" s="545"/>
      <c r="E214" s="129" t="s">
        <v>121</v>
      </c>
      <c r="F214" s="130"/>
      <c r="G214" s="130"/>
      <c r="H214" s="130"/>
      <c r="I214" s="76"/>
      <c r="J214" s="91"/>
      <c r="K214" s="91"/>
      <c r="L214" s="72"/>
      <c r="M214" s="39"/>
      <c r="O214" s="10" t="s">
        <v>506</v>
      </c>
      <c r="P214" s="10" t="s">
        <v>516</v>
      </c>
      <c r="Q214" s="10"/>
    </row>
    <row r="215" spans="1:17" s="171" customFormat="1" x14ac:dyDescent="0.25">
      <c r="A215" s="8"/>
      <c r="B215" s="543" t="str">
        <f>IF(Intro!$G$22="English",O215,P215)</f>
        <v>Marge bénéficiaire</v>
      </c>
      <c r="C215" s="544"/>
      <c r="D215" s="545"/>
      <c r="E215" s="129" t="s">
        <v>121</v>
      </c>
      <c r="F215" s="130"/>
      <c r="G215" s="130"/>
      <c r="H215" s="130"/>
      <c r="I215" s="76"/>
      <c r="J215" s="91"/>
      <c r="K215" s="91"/>
      <c r="L215" s="72"/>
      <c r="M215" s="39"/>
      <c r="O215" s="10" t="s">
        <v>507</v>
      </c>
      <c r="P215" s="10" t="s">
        <v>517</v>
      </c>
      <c r="Q215" s="10"/>
    </row>
    <row r="216" spans="1:17" s="171" customFormat="1" x14ac:dyDescent="0.25">
      <c r="A216" s="8"/>
      <c r="B216" s="543" t="str">
        <f>IF(Intro!$G$22="English",O216,P216)</f>
        <v>Frais de transport</v>
      </c>
      <c r="C216" s="544"/>
      <c r="D216" s="545"/>
      <c r="E216" s="129" t="s">
        <v>121</v>
      </c>
      <c r="F216" s="130"/>
      <c r="G216" s="130"/>
      <c r="H216" s="130"/>
      <c r="I216" s="76"/>
      <c r="J216" s="91"/>
      <c r="K216" s="91"/>
      <c r="L216" s="72"/>
      <c r="M216" s="39"/>
      <c r="O216" s="10" t="s">
        <v>508</v>
      </c>
      <c r="P216" s="10" t="s">
        <v>518</v>
      </c>
      <c r="Q216" s="10"/>
    </row>
    <row r="217" spans="1:17" s="171" customFormat="1" x14ac:dyDescent="0.25">
      <c r="A217" s="8"/>
      <c r="B217" s="543" t="str">
        <f>IF(Intro!$G$22="English",O217,P217)</f>
        <v>Autres coûts (le cas échéant)</v>
      </c>
      <c r="C217" s="544"/>
      <c r="D217" s="545"/>
      <c r="E217" s="129" t="s">
        <v>121</v>
      </c>
      <c r="F217" s="130"/>
      <c r="G217" s="130"/>
      <c r="H217" s="130"/>
      <c r="I217" s="76"/>
      <c r="J217" s="91"/>
      <c r="K217" s="91"/>
      <c r="L217" s="72"/>
      <c r="M217" s="39"/>
      <c r="O217" s="10" t="s">
        <v>519</v>
      </c>
      <c r="P217" s="10" t="s">
        <v>520</v>
      </c>
      <c r="Q217" s="10"/>
    </row>
    <row r="218" spans="1:17" s="171" customFormat="1" x14ac:dyDescent="0.25">
      <c r="A218" s="8"/>
      <c r="B218" s="546" t="str">
        <f>IF(Intro!$G$22="English",O218,P218)</f>
        <v>Indiquez les autres coûts :</v>
      </c>
      <c r="C218" s="547"/>
      <c r="D218" s="547"/>
      <c r="E218" s="547"/>
      <c r="F218" s="547"/>
      <c r="G218" s="548"/>
      <c r="H218" s="76"/>
      <c r="I218" s="76"/>
      <c r="J218" s="91"/>
      <c r="K218" s="91"/>
      <c r="L218" s="72"/>
      <c r="M218" s="39"/>
      <c r="O218" s="10" t="s">
        <v>509</v>
      </c>
      <c r="P218" s="10" t="s">
        <v>521</v>
      </c>
      <c r="Q218" s="10"/>
    </row>
    <row r="219" spans="1:17" s="171" customFormat="1" x14ac:dyDescent="0.25">
      <c r="A219" s="8"/>
      <c r="B219" s="549"/>
      <c r="C219" s="550"/>
      <c r="D219" s="550"/>
      <c r="E219" s="550"/>
      <c r="F219" s="550"/>
      <c r="G219" s="550"/>
      <c r="H219" s="550"/>
      <c r="I219" s="550"/>
      <c r="J219" s="550"/>
      <c r="K219" s="550"/>
      <c r="L219" s="551"/>
      <c r="M219" s="39"/>
      <c r="Q219" s="10"/>
    </row>
    <row r="220" spans="1:17" s="171" customFormat="1" x14ac:dyDescent="0.25">
      <c r="A220" s="8"/>
      <c r="B220" s="496"/>
      <c r="C220" s="497"/>
      <c r="D220" s="497"/>
      <c r="E220" s="497"/>
      <c r="F220" s="497"/>
      <c r="G220" s="497"/>
      <c r="H220" s="497"/>
      <c r="I220" s="497"/>
      <c r="J220" s="497"/>
      <c r="K220" s="497"/>
      <c r="L220" s="498"/>
      <c r="M220" s="39"/>
      <c r="Q220" s="10"/>
    </row>
    <row r="221" spans="1:17" s="171" customFormat="1" x14ac:dyDescent="0.25">
      <c r="A221" s="8"/>
      <c r="B221" s="552"/>
      <c r="C221" s="553"/>
      <c r="D221" s="553"/>
      <c r="E221" s="553"/>
      <c r="F221" s="553"/>
      <c r="G221" s="553"/>
      <c r="H221" s="553"/>
      <c r="I221" s="553"/>
      <c r="J221" s="553"/>
      <c r="K221" s="553"/>
      <c r="L221" s="554"/>
      <c r="M221" s="39"/>
      <c r="Q221" s="10"/>
    </row>
    <row r="222" spans="1:17" x14ac:dyDescent="0.25">
      <c r="A222" s="7"/>
      <c r="B222" s="73"/>
      <c r="C222" s="85"/>
      <c r="D222" s="85"/>
      <c r="E222" s="85"/>
      <c r="F222" s="85"/>
      <c r="G222" s="85"/>
      <c r="H222" s="85"/>
      <c r="I222" s="85"/>
      <c r="J222" s="85"/>
      <c r="K222" s="85"/>
      <c r="L222" s="86"/>
      <c r="M222" s="10"/>
    </row>
    <row r="223" spans="1:17" s="45" customFormat="1" x14ac:dyDescent="0.25">
      <c r="A223" s="77"/>
      <c r="B223" s="4"/>
      <c r="C223" s="4"/>
      <c r="D223" s="78"/>
      <c r="E223" s="78"/>
      <c r="F223" s="78"/>
      <c r="G223" s="78"/>
      <c r="H223" s="78"/>
      <c r="I223" s="78"/>
      <c r="J223" s="78"/>
      <c r="K223" s="78"/>
      <c r="L223" s="78"/>
      <c r="N223" s="79"/>
    </row>
    <row r="224" spans="1:17" s="45" customFormat="1" x14ac:dyDescent="0.25">
      <c r="A224" s="77"/>
      <c r="B224" s="4"/>
      <c r="C224" s="4"/>
      <c r="D224" s="78"/>
      <c r="E224" s="78"/>
      <c r="F224" s="78"/>
      <c r="G224" s="78"/>
      <c r="H224" s="78"/>
      <c r="I224" s="78"/>
      <c r="J224" s="78"/>
      <c r="K224" s="78"/>
      <c r="L224" s="78"/>
      <c r="N224" s="79"/>
    </row>
    <row r="225" spans="1:14" s="45" customFormat="1" x14ac:dyDescent="0.25">
      <c r="A225" s="77"/>
      <c r="B225" s="4"/>
      <c r="C225" s="4"/>
      <c r="D225" s="78"/>
      <c r="E225" s="78"/>
      <c r="F225" s="78"/>
      <c r="G225" s="78"/>
      <c r="H225" s="78"/>
      <c r="I225" s="78"/>
      <c r="J225" s="78"/>
      <c r="K225" s="78"/>
      <c r="L225" s="78"/>
      <c r="N225" s="79"/>
    </row>
    <row r="226" spans="1:14" s="45" customFormat="1" x14ac:dyDescent="0.25">
      <c r="A226" s="77"/>
      <c r="B226" s="4"/>
      <c r="C226" s="4"/>
      <c r="D226" s="78"/>
      <c r="E226" s="78"/>
      <c r="F226" s="78"/>
      <c r="G226" s="78"/>
      <c r="H226" s="78"/>
      <c r="I226" s="78"/>
      <c r="J226" s="78"/>
      <c r="K226" s="78"/>
      <c r="L226" s="78"/>
      <c r="N226" s="79"/>
    </row>
    <row r="227" spans="1:14" s="45" customFormat="1" x14ac:dyDescent="0.25">
      <c r="A227" s="77"/>
      <c r="B227" s="4"/>
      <c r="C227" s="4"/>
      <c r="D227" s="78"/>
      <c r="E227" s="78"/>
      <c r="F227" s="78"/>
      <c r="G227" s="78"/>
      <c r="H227" s="78"/>
      <c r="I227" s="78"/>
      <c r="J227" s="78"/>
      <c r="K227" s="78"/>
      <c r="L227" s="78"/>
      <c r="N227" s="79"/>
    </row>
    <row r="228" spans="1:14" s="45" customFormat="1" x14ac:dyDescent="0.25">
      <c r="A228" s="77"/>
      <c r="B228" s="4"/>
      <c r="C228" s="4"/>
      <c r="D228" s="78"/>
      <c r="E228" s="78"/>
      <c r="F228" s="78"/>
      <c r="G228" s="78"/>
      <c r="H228" s="78"/>
      <c r="I228" s="78"/>
      <c r="J228" s="78"/>
      <c r="K228" s="78"/>
      <c r="L228" s="78"/>
      <c r="N228" s="79"/>
    </row>
    <row r="229" spans="1:14" s="45" customFormat="1" x14ac:dyDescent="0.25">
      <c r="A229" s="77"/>
      <c r="B229" s="4"/>
      <c r="C229" s="4"/>
      <c r="D229" s="78"/>
      <c r="E229" s="78"/>
      <c r="F229" s="78"/>
      <c r="G229" s="78"/>
      <c r="H229" s="78"/>
      <c r="I229" s="78"/>
      <c r="J229" s="78"/>
      <c r="K229" s="78"/>
      <c r="L229" s="78"/>
      <c r="N229" s="79"/>
    </row>
    <row r="230" spans="1:14" s="45" customFormat="1" x14ac:dyDescent="0.25">
      <c r="A230" s="77"/>
      <c r="B230" s="4"/>
      <c r="C230" s="4"/>
      <c r="D230" s="78"/>
      <c r="E230" s="78"/>
      <c r="F230" s="78"/>
      <c r="G230" s="78"/>
      <c r="H230" s="78"/>
      <c r="I230" s="78"/>
      <c r="J230" s="78"/>
      <c r="K230" s="78"/>
      <c r="L230" s="78"/>
      <c r="N230" s="79"/>
    </row>
    <row r="231" spans="1:14" s="45" customFormat="1" x14ac:dyDescent="0.25">
      <c r="A231" s="77"/>
      <c r="B231" s="4"/>
      <c r="C231" s="4"/>
      <c r="D231" s="78"/>
      <c r="E231" s="78"/>
      <c r="F231" s="78"/>
      <c r="G231" s="78"/>
      <c r="H231" s="78"/>
      <c r="I231" s="78"/>
      <c r="J231" s="78"/>
      <c r="K231" s="78"/>
      <c r="L231" s="78"/>
      <c r="N231" s="79"/>
    </row>
    <row r="232" spans="1:14" s="45" customFormat="1" x14ac:dyDescent="0.25">
      <c r="A232" s="77"/>
      <c r="B232" s="4"/>
      <c r="C232" s="4"/>
      <c r="D232" s="78"/>
      <c r="E232" s="78"/>
      <c r="F232" s="78"/>
      <c r="G232" s="78"/>
      <c r="H232" s="78"/>
      <c r="I232" s="78"/>
      <c r="J232" s="78"/>
      <c r="K232" s="78"/>
      <c r="L232" s="78"/>
      <c r="N232" s="79"/>
    </row>
    <row r="233" spans="1:14" s="45" customFormat="1" x14ac:dyDescent="0.25">
      <c r="A233" s="77"/>
      <c r="B233" s="4"/>
      <c r="C233" s="4"/>
      <c r="D233" s="78"/>
      <c r="E233" s="78"/>
      <c r="F233" s="78"/>
      <c r="G233" s="78"/>
      <c r="H233" s="78"/>
      <c r="I233" s="78"/>
      <c r="J233" s="78"/>
      <c r="K233" s="78"/>
      <c r="L233" s="78"/>
      <c r="N233" s="79"/>
    </row>
    <row r="234" spans="1:14" s="45" customFormat="1" x14ac:dyDescent="0.25">
      <c r="A234" s="77"/>
      <c r="B234" s="4"/>
      <c r="C234" s="4"/>
      <c r="D234" s="78"/>
      <c r="E234" s="78"/>
      <c r="F234" s="78"/>
      <c r="G234" s="78"/>
      <c r="H234" s="78"/>
      <c r="I234" s="78"/>
      <c r="J234" s="78"/>
      <c r="K234" s="78"/>
      <c r="L234" s="78"/>
      <c r="N234" s="79"/>
    </row>
    <row r="235" spans="1:14" s="45" customFormat="1" x14ac:dyDescent="0.25">
      <c r="A235" s="77"/>
      <c r="B235" s="4"/>
      <c r="C235" s="4"/>
      <c r="D235" s="78"/>
      <c r="E235" s="78"/>
      <c r="F235" s="78"/>
      <c r="G235" s="78"/>
      <c r="H235" s="78"/>
      <c r="I235" s="78"/>
      <c r="J235" s="78"/>
      <c r="K235" s="78"/>
      <c r="L235" s="78"/>
      <c r="N235" s="79"/>
    </row>
    <row r="236" spans="1:14" s="45" customFormat="1" x14ac:dyDescent="0.25">
      <c r="A236" s="77"/>
      <c r="B236" s="4"/>
      <c r="C236" s="4"/>
      <c r="D236" s="78"/>
      <c r="E236" s="78"/>
      <c r="F236" s="78"/>
      <c r="G236" s="78"/>
      <c r="H236" s="78"/>
      <c r="I236" s="78"/>
      <c r="J236" s="78"/>
      <c r="K236" s="78"/>
      <c r="L236" s="78"/>
      <c r="N236" s="79"/>
    </row>
    <row r="237" spans="1:14" s="45" customFormat="1" x14ac:dyDescent="0.25">
      <c r="A237" s="77"/>
      <c r="B237" s="4"/>
      <c r="C237" s="4"/>
      <c r="D237" s="78"/>
      <c r="E237" s="78"/>
      <c r="F237" s="78"/>
      <c r="G237" s="78"/>
      <c r="H237" s="78"/>
      <c r="I237" s="78"/>
      <c r="J237" s="78"/>
      <c r="K237" s="78"/>
      <c r="L237" s="78"/>
      <c r="N237" s="79"/>
    </row>
    <row r="238" spans="1:14" s="45" customFormat="1" x14ac:dyDescent="0.25">
      <c r="A238" s="77"/>
      <c r="B238" s="4"/>
      <c r="C238" s="4"/>
      <c r="D238" s="78"/>
      <c r="E238" s="78"/>
      <c r="F238" s="78"/>
      <c r="G238" s="78"/>
      <c r="H238" s="78"/>
      <c r="I238" s="78"/>
      <c r="J238" s="78"/>
      <c r="K238" s="78"/>
      <c r="L238" s="78"/>
      <c r="N238" s="79"/>
    </row>
    <row r="239" spans="1:14" s="45" customFormat="1" x14ac:dyDescent="0.25">
      <c r="A239" s="77"/>
      <c r="B239" s="4"/>
      <c r="C239" s="4"/>
      <c r="D239" s="78"/>
      <c r="E239" s="78"/>
      <c r="F239" s="78"/>
      <c r="G239" s="78"/>
      <c r="H239" s="78"/>
      <c r="I239" s="78"/>
      <c r="J239" s="78"/>
      <c r="K239" s="78"/>
      <c r="L239" s="78"/>
      <c r="N239" s="79"/>
    </row>
    <row r="240" spans="1:14" s="45" customFormat="1" x14ac:dyDescent="0.25">
      <c r="A240" s="77"/>
      <c r="B240" s="4"/>
      <c r="C240" s="4"/>
      <c r="D240" s="78"/>
      <c r="E240" s="78"/>
      <c r="F240" s="78"/>
      <c r="G240" s="78"/>
      <c r="H240" s="78"/>
      <c r="I240" s="78"/>
      <c r="J240" s="78"/>
      <c r="K240" s="78"/>
      <c r="L240" s="78"/>
      <c r="N240" s="79"/>
    </row>
    <row r="241" spans="1:14" s="45" customFormat="1" x14ac:dyDescent="0.25">
      <c r="A241" s="77"/>
      <c r="B241" s="4"/>
      <c r="C241" s="4"/>
      <c r="D241" s="78"/>
      <c r="E241" s="78"/>
      <c r="F241" s="78"/>
      <c r="G241" s="78"/>
      <c r="H241" s="78"/>
      <c r="I241" s="78"/>
      <c r="J241" s="78"/>
      <c r="K241" s="78"/>
      <c r="L241" s="78"/>
      <c r="N241" s="79"/>
    </row>
    <row r="242" spans="1:14" s="45" customFormat="1" x14ac:dyDescent="0.25">
      <c r="A242" s="77"/>
      <c r="B242" s="4"/>
      <c r="C242" s="4"/>
      <c r="D242" s="78"/>
      <c r="E242" s="78"/>
      <c r="F242" s="78"/>
      <c r="G242" s="78"/>
      <c r="H242" s="78"/>
      <c r="I242" s="78"/>
      <c r="J242" s="78"/>
      <c r="K242" s="78"/>
      <c r="L242" s="78"/>
      <c r="N242" s="79"/>
    </row>
    <row r="243" spans="1:14" s="45" customFormat="1" x14ac:dyDescent="0.25">
      <c r="A243" s="77"/>
      <c r="B243" s="4"/>
      <c r="C243" s="4"/>
      <c r="D243" s="78"/>
      <c r="E243" s="78"/>
      <c r="F243" s="78"/>
      <c r="G243" s="78"/>
      <c r="H243" s="78"/>
      <c r="I243" s="78"/>
      <c r="J243" s="78"/>
      <c r="K243" s="78"/>
      <c r="L243" s="78"/>
      <c r="N243" s="79"/>
    </row>
  </sheetData>
  <sheetProtection algorithmName="SHA-512" hashValue="BDPLn4Gejkekbjz+2cZWiua+b8UQWg/VdCEy4VkGu3QmcZVYTZSXplU0VSPIXBic+4zdGaIqnvqS/BYxW7YWBg==" saltValue="pPuU5yvMGFHqpI5RZup0lw==" spinCount="100000" sheet="1" objects="1" scenarios="1" selectLockedCells="1"/>
  <mergeCells count="131">
    <mergeCell ref="B193:L195"/>
    <mergeCell ref="B188:D188"/>
    <mergeCell ref="B189:D189"/>
    <mergeCell ref="B190:D190"/>
    <mergeCell ref="B191:D191"/>
    <mergeCell ref="B192:G192"/>
    <mergeCell ref="F184:F185"/>
    <mergeCell ref="G184:G185"/>
    <mergeCell ref="B187:D187"/>
    <mergeCell ref="E139:I139"/>
    <mergeCell ref="E145:F145"/>
    <mergeCell ref="E147:F147"/>
    <mergeCell ref="B179:L179"/>
    <mergeCell ref="B181:L181"/>
    <mergeCell ref="B182:L182"/>
    <mergeCell ref="E141:F141"/>
    <mergeCell ref="E143:F143"/>
    <mergeCell ref="B151:L151"/>
    <mergeCell ref="B150:L150"/>
    <mergeCell ref="B165:L165"/>
    <mergeCell ref="B170:L177"/>
    <mergeCell ref="B167:L168"/>
    <mergeCell ref="B153:L154"/>
    <mergeCell ref="B156:L163"/>
    <mergeCell ref="E146:F146"/>
    <mergeCell ref="B14:L14"/>
    <mergeCell ref="E140:I140"/>
    <mergeCell ref="B73:L80"/>
    <mergeCell ref="B35:L37"/>
    <mergeCell ref="E54:E55"/>
    <mergeCell ref="F54:F55"/>
    <mergeCell ref="B83:L83"/>
    <mergeCell ref="G89:G90"/>
    <mergeCell ref="H89:H90"/>
    <mergeCell ref="I89:I90"/>
    <mergeCell ref="B99:L99"/>
    <mergeCell ref="B84:L84"/>
    <mergeCell ref="C106:L106"/>
    <mergeCell ref="C107:L107"/>
    <mergeCell ref="C108:L108"/>
    <mergeCell ref="C109:L109"/>
    <mergeCell ref="B113:L113"/>
    <mergeCell ref="B115:L115"/>
    <mergeCell ref="E127:F127"/>
    <mergeCell ref="I117:I118"/>
    <mergeCell ref="E122:F122"/>
    <mergeCell ref="E129:I129"/>
    <mergeCell ref="E130:I130"/>
    <mergeCell ref="E134:I134"/>
    <mergeCell ref="E121:F121"/>
    <mergeCell ref="E123:F123"/>
    <mergeCell ref="E125:F125"/>
    <mergeCell ref="E126:F126"/>
    <mergeCell ref="E132:F132"/>
    <mergeCell ref="E133:F133"/>
    <mergeCell ref="E131:F131"/>
    <mergeCell ref="B4:L4"/>
    <mergeCell ref="B5:L5"/>
    <mergeCell ref="B6:L6"/>
    <mergeCell ref="B11:L11"/>
    <mergeCell ref="B8:L8"/>
    <mergeCell ref="B9:L9"/>
    <mergeCell ref="B10:L10"/>
    <mergeCell ref="B12:L12"/>
    <mergeCell ref="B71:L71"/>
    <mergeCell ref="B56:C56"/>
    <mergeCell ref="B52:L52"/>
    <mergeCell ref="B38:L38"/>
    <mergeCell ref="B22:L22"/>
    <mergeCell ref="G54:G55"/>
    <mergeCell ref="B19:L19"/>
    <mergeCell ref="B13:L13"/>
    <mergeCell ref="B24:L31"/>
    <mergeCell ref="B15:L15"/>
    <mergeCell ref="B16:L16"/>
    <mergeCell ref="B96:E96"/>
    <mergeCell ref="B91:E91"/>
    <mergeCell ref="B92:E92"/>
    <mergeCell ref="B93:E93"/>
    <mergeCell ref="B94:E94"/>
    <mergeCell ref="B95:E95"/>
    <mergeCell ref="B21:L21"/>
    <mergeCell ref="B51:L51"/>
    <mergeCell ref="B58:L58"/>
    <mergeCell ref="B87:L87"/>
    <mergeCell ref="B86:L86"/>
    <mergeCell ref="B40:L47"/>
    <mergeCell ref="B60:L67"/>
    <mergeCell ref="B112:L112"/>
    <mergeCell ref="B33:L33"/>
    <mergeCell ref="B49:L49"/>
    <mergeCell ref="B18:L18"/>
    <mergeCell ref="B69:L69"/>
    <mergeCell ref="E142:F142"/>
    <mergeCell ref="H184:H185"/>
    <mergeCell ref="F186:H186"/>
    <mergeCell ref="F197:F198"/>
    <mergeCell ref="G197:G198"/>
    <mergeCell ref="H197:H198"/>
    <mergeCell ref="E135:F135"/>
    <mergeCell ref="E136:F136"/>
    <mergeCell ref="E119:I119"/>
    <mergeCell ref="E120:I120"/>
    <mergeCell ref="E124:I124"/>
    <mergeCell ref="E137:F137"/>
    <mergeCell ref="E144:I144"/>
    <mergeCell ref="B100:L100"/>
    <mergeCell ref="B103:L103"/>
    <mergeCell ref="B102:L102"/>
    <mergeCell ref="C105:L105"/>
    <mergeCell ref="G117:G118"/>
    <mergeCell ref="H117:H118"/>
    <mergeCell ref="F212:H212"/>
    <mergeCell ref="B213:D213"/>
    <mergeCell ref="B214:D214"/>
    <mergeCell ref="B215:D215"/>
    <mergeCell ref="B216:D216"/>
    <mergeCell ref="B217:D217"/>
    <mergeCell ref="B218:G218"/>
    <mergeCell ref="B219:L221"/>
    <mergeCell ref="F199:H199"/>
    <mergeCell ref="B200:D200"/>
    <mergeCell ref="B201:D201"/>
    <mergeCell ref="B202:D202"/>
    <mergeCell ref="B203:D203"/>
    <mergeCell ref="B204:D204"/>
    <mergeCell ref="B205:G205"/>
    <mergeCell ref="B206:L208"/>
    <mergeCell ref="F210:F211"/>
    <mergeCell ref="G210:G211"/>
    <mergeCell ref="H210:H211"/>
  </mergeCells>
  <dataValidations count="3">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C105:C109" xr:uid="{82E829C6-E3C5-43A1-AF20-826CEB14DB85}">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E56:I56 G91:K95 G125:J128 G135:J138 G121:J123 G131:J133 G141:J143 G145:J147 E187:H191 H192:I192 E200:H204 H205:I205 E213:H217 H218:I218" xr:uid="{3CC01145-26E8-47C7-AADB-91B5AAB9BFB6}">
      <formula1>1000</formula1>
    </dataValidation>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24:B26 B40 B60 B73 B156 B170 B42:B43 B63:B64 B76:B77 B158:B159 B172:B173 B193 B206 B219" xr:uid="{D57C5EAA-365B-40A0-A0ED-271BD91A3A59}">
      <formula1>1000</formula1>
    </dataValidation>
  </dataValidations>
  <printOptions horizontalCentered="1"/>
  <pageMargins left="0.25" right="0.25" top="0.75" bottom="0.75" header="0.3" footer="0.3"/>
  <pageSetup scale="63" firstPageNumber="13" fitToHeight="0" orientation="portrait" r:id="rId1"/>
  <headerFooter>
    <oddFooter>&amp;L&amp;A</oddFooter>
  </headerFooter>
  <rowBreaks count="2" manualBreakCount="2">
    <brk id="48" min="1" max="11" man="1"/>
    <brk id="82" min="1" max="11"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CA3B46-3B01-4F78-A34B-17C682E1A8C7}">
  <sheetPr codeName="Sheet7">
    <tabColor rgb="FFFFC000"/>
  </sheetPr>
  <dimension ref="A1"/>
  <sheetViews>
    <sheetView showGridLines="0" zoomScaleNormal="100" workbookViewId="0"/>
  </sheetViews>
  <sheetFormatPr defaultRowHeight="15" x14ac:dyDescent="0.25"/>
  <sheetData/>
  <sheetProtection algorithmName="SHA-512" hashValue="AI3k1gv0lPNaFLDuz6xzw0mMEZ7aBgmIVOcS/GZJ6PyH+RcUxVuP/aUh8L5DIe0dBkm+f2h4uRF/pugd8vHj2Q==" saltValue="qB6FG3kW8XoWYJac9U4L6Q==" spinCount="100000" sheet="1" objects="1" scenarios="1" selectLockedCells="1"/>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9D655B-DC4C-43E6-8847-26AB670F1254}">
  <sheetPr codeName="Sheet8">
    <tabColor rgb="FF92D050"/>
    <pageSetUpPr fitToPage="1"/>
  </sheetPr>
  <dimension ref="A1:S293"/>
  <sheetViews>
    <sheetView showGridLines="0" topLeftCell="A128" zoomScaleNormal="100" zoomScaleSheetLayoutView="55" workbookViewId="0">
      <selection activeCell="R150" sqref="R150"/>
    </sheetView>
  </sheetViews>
  <sheetFormatPr defaultColWidth="9.28515625" defaultRowHeight="14.25" x14ac:dyDescent="0.25"/>
  <cols>
    <col min="1" max="1" width="1.7109375" style="7" customWidth="1"/>
    <col min="2" max="12" width="14.5703125" style="1" customWidth="1"/>
    <col min="13" max="13" width="6.28515625" style="9" customWidth="1"/>
    <col min="14" max="14" width="9.28515625" style="10" hidden="1" customWidth="1"/>
    <col min="15" max="15" width="10.7109375" style="10" hidden="1" customWidth="1"/>
    <col min="16" max="16" width="8.7109375" style="10" hidden="1" customWidth="1"/>
    <col min="17" max="17" width="9.28515625" style="10" hidden="1" customWidth="1"/>
    <col min="18" max="16384" width="9.28515625" style="10"/>
  </cols>
  <sheetData>
    <row r="1" spans="1:16" x14ac:dyDescent="0.25">
      <c r="O1" s="11" t="s">
        <v>91</v>
      </c>
      <c r="P1" s="11" t="s">
        <v>107</v>
      </c>
    </row>
    <row r="2" spans="1:16" x14ac:dyDescent="0.25">
      <c r="B2" s="12" t="str">
        <f>Pro!B2</f>
        <v>PROTÉGÉ</v>
      </c>
      <c r="C2" s="12"/>
      <c r="D2" s="12"/>
      <c r="O2" s="2"/>
      <c r="P2" s="2"/>
    </row>
    <row r="3" spans="1:16" x14ac:dyDescent="0.25">
      <c r="B3" s="13"/>
      <c r="C3" s="13"/>
      <c r="D3" s="13"/>
      <c r="O3" s="2"/>
      <c r="P3" s="2"/>
    </row>
    <row r="4" spans="1:16" s="2" customFormat="1" x14ac:dyDescent="0.25">
      <c r="A4" s="33"/>
      <c r="B4" s="444" t="str">
        <f>Info!B4</f>
        <v>QUESTIONNAIRE À L'INTENTION DES IMPORTATEURS</v>
      </c>
      <c r="C4" s="445"/>
      <c r="D4" s="445"/>
      <c r="E4" s="445"/>
      <c r="F4" s="445"/>
      <c r="G4" s="445"/>
      <c r="H4" s="445"/>
      <c r="I4" s="445"/>
      <c r="J4" s="445"/>
      <c r="K4" s="445"/>
      <c r="L4" s="446"/>
      <c r="M4" s="25"/>
      <c r="N4" s="25"/>
      <c r="O4" s="19"/>
      <c r="P4" s="19"/>
    </row>
    <row r="5" spans="1:16" s="2" customFormat="1" x14ac:dyDescent="0.25">
      <c r="A5" s="33"/>
      <c r="B5" s="480" t="str">
        <f>Info!B5</f>
        <v>NQ-2025-009</v>
      </c>
      <c r="C5" s="481"/>
      <c r="D5" s="481"/>
      <c r="E5" s="481"/>
      <c r="F5" s="481"/>
      <c r="G5" s="481"/>
      <c r="H5" s="481"/>
      <c r="I5" s="481"/>
      <c r="J5" s="481"/>
      <c r="K5" s="481"/>
      <c r="L5" s="482"/>
      <c r="M5" s="25"/>
      <c r="N5" s="25"/>
      <c r="O5" s="19"/>
      <c r="P5" s="19"/>
    </row>
    <row r="6" spans="1:16" s="6" customFormat="1" x14ac:dyDescent="0.25">
      <c r="A6" s="33"/>
      <c r="B6" s="480" t="str">
        <f>Info!B6</f>
        <v>CARROSSERIES DE CAMIONS</v>
      </c>
      <c r="C6" s="481"/>
      <c r="D6" s="481"/>
      <c r="E6" s="481"/>
      <c r="F6" s="481"/>
      <c r="G6" s="481"/>
      <c r="H6" s="481"/>
      <c r="I6" s="481"/>
      <c r="J6" s="481"/>
      <c r="K6" s="481"/>
      <c r="L6" s="482"/>
      <c r="M6" s="19"/>
      <c r="N6" s="19"/>
      <c r="O6" s="15"/>
      <c r="P6" s="15"/>
    </row>
    <row r="7" spans="1:16" s="6" customFormat="1" x14ac:dyDescent="0.25">
      <c r="A7" s="33"/>
      <c r="B7" s="163"/>
      <c r="C7" s="164"/>
      <c r="D7" s="164"/>
      <c r="E7" s="164"/>
      <c r="F7" s="164"/>
      <c r="G7" s="164"/>
      <c r="H7" s="164"/>
      <c r="I7" s="164"/>
      <c r="J7" s="164"/>
      <c r="K7" s="164"/>
      <c r="L7" s="165"/>
      <c r="M7" s="19"/>
      <c r="N7" s="19"/>
      <c r="O7" s="20"/>
    </row>
    <row r="8" spans="1:16" s="6" customFormat="1" x14ac:dyDescent="0.25">
      <c r="A8" s="33"/>
      <c r="B8" s="486" t="str">
        <f>Public!B8</f>
        <v>Les marchandises dans les questions suivantes font référence aux marchandises comme définies dans la description du produit de l'onglet Intro.</v>
      </c>
      <c r="C8" s="487"/>
      <c r="D8" s="487"/>
      <c r="E8" s="487"/>
      <c r="F8" s="487"/>
      <c r="G8" s="487"/>
      <c r="H8" s="487"/>
      <c r="I8" s="487"/>
      <c r="J8" s="487"/>
      <c r="K8" s="487"/>
      <c r="L8" s="488"/>
      <c r="M8" s="19"/>
      <c r="N8" s="19"/>
      <c r="O8" s="15"/>
      <c r="P8" s="15"/>
    </row>
    <row r="9" spans="1:16" s="6" customFormat="1" x14ac:dyDescent="0.25">
      <c r="A9" s="33"/>
      <c r="B9" s="486" t="str">
        <f>Public!B9</f>
        <v>Des informations sur le produit et un glossaire de termes sont disponibles dans l'onglet Info.</v>
      </c>
      <c r="C9" s="487"/>
      <c r="D9" s="487"/>
      <c r="E9" s="487"/>
      <c r="F9" s="487"/>
      <c r="G9" s="487"/>
      <c r="H9" s="487"/>
      <c r="I9" s="487"/>
      <c r="J9" s="487"/>
      <c r="K9" s="487"/>
      <c r="L9" s="488"/>
      <c r="M9" s="19"/>
      <c r="N9" s="19"/>
      <c r="O9" s="15"/>
    </row>
    <row r="10" spans="1:16" s="6" customFormat="1" x14ac:dyDescent="0.25">
      <c r="A10" s="33"/>
      <c r="B10" s="486" t="str">
        <f>IF(Intro!$G$22="English",O10,P10)</f>
        <v>Utilisez un onglet numéroté « Imp-Exp » pour chaque exportateur à partir duquel votre entreprise a importé. Pour obtenir des onglets « Imp-Exp » supplémentaires, contactez un analyste de cas identifié dans l'onglet « Intro ».</v>
      </c>
      <c r="C10" s="487"/>
      <c r="D10" s="487"/>
      <c r="E10" s="487"/>
      <c r="F10" s="487"/>
      <c r="G10" s="487"/>
      <c r="H10" s="487"/>
      <c r="I10" s="487"/>
      <c r="J10" s="487"/>
      <c r="K10" s="487"/>
      <c r="L10" s="488"/>
      <c r="M10" s="19"/>
      <c r="N10" s="19"/>
      <c r="O10" s="10" t="s">
        <v>342</v>
      </c>
      <c r="P10" s="10" t="s">
        <v>341</v>
      </c>
    </row>
    <row r="11" spans="1:16" s="6" customFormat="1" x14ac:dyDescent="0.25">
      <c r="A11" s="33"/>
      <c r="B11" s="486"/>
      <c r="C11" s="487"/>
      <c r="D11" s="487"/>
      <c r="E11" s="487"/>
      <c r="F11" s="487"/>
      <c r="G11" s="487"/>
      <c r="H11" s="487"/>
      <c r="I11" s="487"/>
      <c r="J11" s="487"/>
      <c r="K11" s="487"/>
      <c r="L11" s="488"/>
      <c r="M11" s="19"/>
      <c r="N11" s="19"/>
      <c r="O11" s="15"/>
      <c r="P11" s="15"/>
    </row>
    <row r="12" spans="1:16" s="6" customFormat="1" x14ac:dyDescent="0.25">
      <c r="A12" s="33"/>
      <c r="B12" s="486" t="str">
        <f>Pro!B12</f>
        <v>Pour les questions de cet onglet, notez ce qui suit :</v>
      </c>
      <c r="C12" s="487"/>
      <c r="D12" s="487"/>
      <c r="E12" s="487"/>
      <c r="F12" s="487"/>
      <c r="G12" s="487"/>
      <c r="H12" s="487"/>
      <c r="I12" s="487"/>
      <c r="J12" s="487"/>
      <c r="K12" s="487"/>
      <c r="L12" s="488"/>
      <c r="M12" s="19"/>
      <c r="N12" s="19"/>
      <c r="O12" s="15"/>
      <c r="P12" s="15"/>
    </row>
    <row r="13" spans="1:16" s="6" customFormat="1" ht="14.1" customHeight="1" x14ac:dyDescent="0.25">
      <c r="A13" s="33"/>
      <c r="B13" s="575" t="str">
        <f>Pro!B13</f>
        <v xml:space="preserve">• Veuillez indiquer seulement les ventes effectuées à partir des importations de votre entreprise. Les ventes de marchandises achetées auprès de producteurs canadiens doivent être exclues. </v>
      </c>
      <c r="C13" s="576"/>
      <c r="D13" s="576"/>
      <c r="E13" s="576"/>
      <c r="F13" s="576"/>
      <c r="G13" s="576"/>
      <c r="H13" s="576"/>
      <c r="I13" s="576"/>
      <c r="J13" s="576"/>
      <c r="K13" s="576"/>
      <c r="L13" s="577"/>
      <c r="M13" s="19"/>
      <c r="N13" s="19"/>
      <c r="O13" s="15"/>
      <c r="P13" s="15"/>
    </row>
    <row r="14" spans="1:16" s="6" customFormat="1" x14ac:dyDescent="0.25">
      <c r="A14" s="33"/>
      <c r="B14" s="486" t="str">
        <f>Pro!B14</f>
        <v>• Déclarez toutes les ventes aux entreprises associées canadiennes et étrangères.</v>
      </c>
      <c r="C14" s="487"/>
      <c r="D14" s="487"/>
      <c r="E14" s="487"/>
      <c r="F14" s="487"/>
      <c r="G14" s="487"/>
      <c r="H14" s="487"/>
      <c r="I14" s="487"/>
      <c r="J14" s="487"/>
      <c r="K14" s="487"/>
      <c r="L14" s="488"/>
      <c r="M14" s="19"/>
      <c r="N14" s="19"/>
      <c r="O14" s="15"/>
      <c r="P14" s="15"/>
    </row>
    <row r="15" spans="1:16" s="6" customFormat="1" x14ac:dyDescent="0.25">
      <c r="A15" s="33"/>
      <c r="B15" s="486" t="str">
        <f>Pro!B15</f>
        <v>• Déclarez toutes les ventes à compter de la date de l’expédition au client ou à son entrepôt.</v>
      </c>
      <c r="C15" s="487"/>
      <c r="D15" s="487"/>
      <c r="E15" s="487"/>
      <c r="F15" s="487"/>
      <c r="G15" s="487"/>
      <c r="H15" s="487"/>
      <c r="I15" s="487"/>
      <c r="J15" s="487"/>
      <c r="K15" s="487"/>
      <c r="L15" s="488"/>
      <c r="M15" s="19"/>
      <c r="N15" s="19"/>
      <c r="O15" s="15"/>
      <c r="P15" s="15"/>
    </row>
    <row r="16" spans="1:16" s="6" customFormat="1" x14ac:dyDescent="0.25">
      <c r="A16" s="33"/>
      <c r="B16" s="486" t="str">
        <f>Pro!B16</f>
        <v>• Déclarez toutes les valeurs en dollars canadiens.</v>
      </c>
      <c r="C16" s="487"/>
      <c r="D16" s="487"/>
      <c r="E16" s="487"/>
      <c r="F16" s="487"/>
      <c r="G16" s="487"/>
      <c r="H16" s="487"/>
      <c r="I16" s="487"/>
      <c r="J16" s="487"/>
      <c r="K16" s="487"/>
      <c r="L16" s="488"/>
      <c r="M16" s="19"/>
      <c r="N16" s="19"/>
      <c r="O16" s="15"/>
      <c r="P16" s="15"/>
    </row>
    <row r="17" spans="1:16" s="6" customFormat="1" x14ac:dyDescent="0.25">
      <c r="A17" s="33"/>
      <c r="B17" s="489" t="str">
        <f>IF(Intro!$G$22="English",O17,P17)</f>
        <v>• Si votre entreprise est un utilisateur final ou un détaillant, elle n’a pas besoin de déclarer ses ventes d’importations ou ses stocks d’importations.</v>
      </c>
      <c r="C17" s="490"/>
      <c r="D17" s="490"/>
      <c r="E17" s="490"/>
      <c r="F17" s="490"/>
      <c r="G17" s="490"/>
      <c r="H17" s="490"/>
      <c r="I17" s="490"/>
      <c r="J17" s="490"/>
      <c r="K17" s="490"/>
      <c r="L17" s="491"/>
      <c r="M17" s="19"/>
      <c r="N17" s="19"/>
      <c r="O17" s="15" t="s">
        <v>267</v>
      </c>
      <c r="P17" s="15" t="s">
        <v>268</v>
      </c>
    </row>
    <row r="18" spans="1:16" s="6" customFormat="1" x14ac:dyDescent="0.25">
      <c r="A18" s="33"/>
      <c r="B18" s="14"/>
      <c r="C18" s="14"/>
      <c r="D18" s="14"/>
      <c r="E18" s="3"/>
      <c r="F18" s="3"/>
      <c r="G18" s="3"/>
      <c r="H18" s="3"/>
      <c r="I18" s="3"/>
      <c r="J18" s="3"/>
      <c r="K18" s="3"/>
      <c r="L18" s="3"/>
      <c r="O18" s="15"/>
      <c r="P18" s="15"/>
    </row>
    <row r="19" spans="1:16" x14ac:dyDescent="0.25">
      <c r="B19" s="369" t="str">
        <f>IF(Intro!$G$22="English",O19,P19)</f>
        <v>IMPORTATIONS ET VENTES</v>
      </c>
      <c r="C19" s="370"/>
      <c r="D19" s="370"/>
      <c r="E19" s="370"/>
      <c r="F19" s="370"/>
      <c r="G19" s="370"/>
      <c r="H19" s="370"/>
      <c r="I19" s="370"/>
      <c r="J19" s="370"/>
      <c r="K19" s="370"/>
      <c r="L19" s="371"/>
      <c r="M19" s="10"/>
      <c r="O19" s="106" t="s">
        <v>334</v>
      </c>
      <c r="P19" s="106" t="s">
        <v>335</v>
      </c>
    </row>
    <row r="20" spans="1:16" x14ac:dyDescent="0.25">
      <c r="B20" s="505" t="s">
        <v>12</v>
      </c>
      <c r="C20" s="506"/>
      <c r="D20" s="506"/>
      <c r="E20" s="506"/>
      <c r="F20" s="506"/>
      <c r="G20" s="506"/>
      <c r="H20" s="506"/>
      <c r="I20" s="506"/>
      <c r="J20" s="506"/>
      <c r="K20" s="506"/>
      <c r="L20" s="507"/>
      <c r="M20" s="10"/>
    </row>
    <row r="21" spans="1:16" x14ac:dyDescent="0.25">
      <c r="B21" s="16"/>
      <c r="C21" s="35"/>
      <c r="D21" s="35"/>
      <c r="E21" s="36"/>
      <c r="F21" s="36"/>
      <c r="G21" s="36"/>
      <c r="H21" s="36"/>
      <c r="I21" s="36"/>
      <c r="J21" s="36"/>
      <c r="K21" s="36"/>
      <c r="L21" s="17"/>
      <c r="M21" s="10"/>
    </row>
    <row r="22" spans="1:16" ht="15.75" x14ac:dyDescent="0.25">
      <c r="B22" s="366" t="str">
        <f>IF(Intro!$G$22="English",O22,P22)</f>
        <v xml:space="preserve">Indiquez les importations et les ventes de marchandises de votre entreprise de : </v>
      </c>
      <c r="C22" s="367"/>
      <c r="D22" s="367"/>
      <c r="E22" s="367"/>
      <c r="F22" s="367"/>
      <c r="G22" s="607" t="str">
        <f>Variables!D43</f>
        <v>Chine</v>
      </c>
      <c r="H22" s="607"/>
      <c r="I22" s="607"/>
      <c r="J22" s="607"/>
      <c r="K22" s="607"/>
      <c r="L22" s="68"/>
      <c r="M22" s="10"/>
      <c r="O22" s="10" t="s">
        <v>286</v>
      </c>
      <c r="P22" s="10" t="s">
        <v>287</v>
      </c>
    </row>
    <row r="23" spans="1:16" ht="15.75" x14ac:dyDescent="0.25">
      <c r="B23" s="609" t="str">
        <f>IF(Intro!$G$22="English",O23,P23)</f>
        <v>Nom de l'exportateur :</v>
      </c>
      <c r="C23" s="610"/>
      <c r="D23" s="610"/>
      <c r="E23" s="610"/>
      <c r="F23" s="610"/>
      <c r="G23" s="608"/>
      <c r="H23" s="608"/>
      <c r="I23" s="608"/>
      <c r="J23" s="608"/>
      <c r="K23" s="608"/>
      <c r="L23" s="68"/>
      <c r="M23" s="10"/>
      <c r="O23" s="10" t="s">
        <v>167</v>
      </c>
      <c r="P23" s="10" t="s">
        <v>168</v>
      </c>
    </row>
    <row r="24" spans="1:16" x14ac:dyDescent="0.25">
      <c r="B24" s="135"/>
      <c r="C24" s="136"/>
      <c r="D24" s="136"/>
      <c r="E24" s="136"/>
      <c r="F24" s="136"/>
      <c r="G24" s="36"/>
      <c r="H24" s="36"/>
      <c r="I24" s="36"/>
      <c r="J24" s="36"/>
      <c r="K24" s="36"/>
      <c r="L24" s="17"/>
      <c r="M24" s="10"/>
    </row>
    <row r="25" spans="1:16" x14ac:dyDescent="0.25">
      <c r="B25" s="135"/>
      <c r="C25" s="136"/>
      <c r="D25" s="136"/>
      <c r="E25" s="136"/>
      <c r="F25" s="136"/>
      <c r="G25" s="555">
        <f>Variables!$B$6</f>
        <v>2023</v>
      </c>
      <c r="H25" s="555">
        <f>G25+1</f>
        <v>2024</v>
      </c>
      <c r="I25" s="555">
        <f>H25+1</f>
        <v>2025</v>
      </c>
      <c r="J25" s="36"/>
      <c r="K25" s="36"/>
      <c r="L25" s="72"/>
      <c r="M25" s="10"/>
      <c r="O25" s="18"/>
    </row>
    <row r="26" spans="1:16" x14ac:dyDescent="0.25">
      <c r="B26" s="121"/>
      <c r="C26" s="122"/>
      <c r="D26" s="122"/>
      <c r="E26" s="122"/>
      <c r="F26" s="122"/>
      <c r="G26" s="556"/>
      <c r="H26" s="556"/>
      <c r="I26" s="556"/>
      <c r="J26" s="36"/>
      <c r="K26" s="36"/>
      <c r="L26" s="72"/>
      <c r="M26" s="10"/>
      <c r="O26" s="18"/>
    </row>
    <row r="27" spans="1:16" s="11" customFormat="1" ht="14.25" customHeight="1" thickBot="1" x14ac:dyDescent="0.3">
      <c r="A27" s="32"/>
      <c r="B27" s="581" t="str">
        <f>IF(Intro!$G$22="English",O27,P27)</f>
        <v>Importations au Canada</v>
      </c>
      <c r="C27" s="582"/>
      <c r="D27" s="582"/>
      <c r="E27" s="582"/>
      <c r="F27" s="582"/>
      <c r="G27" s="582"/>
      <c r="H27" s="582"/>
      <c r="I27" s="582"/>
      <c r="J27" s="36"/>
      <c r="K27" s="36"/>
      <c r="L27" s="72"/>
      <c r="O27" s="26" t="s">
        <v>236</v>
      </c>
      <c r="P27" s="11" t="s">
        <v>237</v>
      </c>
    </row>
    <row r="28" spans="1:16" s="171" customFormat="1" ht="14.25" customHeight="1" thickBot="1" x14ac:dyDescent="0.3">
      <c r="A28" s="32"/>
      <c r="B28" s="578" t="str">
        <f>IF(Intro!$G$22="English",O28,P28)</f>
        <v>Unités réfrigérées</v>
      </c>
      <c r="C28" s="579"/>
      <c r="D28" s="579"/>
      <c r="E28" s="579"/>
      <c r="F28" s="579"/>
      <c r="G28" s="579"/>
      <c r="H28" s="579"/>
      <c r="I28" s="579"/>
      <c r="J28" s="36"/>
      <c r="K28" s="36"/>
      <c r="L28" s="72"/>
      <c r="O28" s="26" t="s">
        <v>468</v>
      </c>
      <c r="P28" s="171" t="s">
        <v>469</v>
      </c>
    </row>
    <row r="29" spans="1:16" s="171" customFormat="1" ht="14.25" customHeight="1" thickBot="1" x14ac:dyDescent="0.3">
      <c r="A29" s="32"/>
      <c r="B29" s="564" t="str">
        <f>IF(Intro!$G$22="English",O29,P29)</f>
        <v>Kits</v>
      </c>
      <c r="C29" s="565"/>
      <c r="D29" s="565"/>
      <c r="E29" s="565"/>
      <c r="F29" s="565"/>
      <c r="G29" s="565"/>
      <c r="H29" s="565"/>
      <c r="I29" s="565"/>
      <c r="J29" s="36"/>
      <c r="K29" s="36"/>
      <c r="L29" s="72"/>
      <c r="O29" s="26" t="s">
        <v>489</v>
      </c>
      <c r="P29" s="171" t="s">
        <v>489</v>
      </c>
    </row>
    <row r="30" spans="1:16" x14ac:dyDescent="0.25">
      <c r="B30" s="599" t="str">
        <f>IF(Intro!$G$22="English",O30,P30)</f>
        <v>Importations</v>
      </c>
      <c r="C30" s="600"/>
      <c r="D30" s="605" t="str">
        <f>IF(Intro!$G$22="English",Variables!$B$23,Variables!$C$23)</f>
        <v>unités</v>
      </c>
      <c r="E30" s="605"/>
      <c r="F30" s="605"/>
      <c r="G30" s="204"/>
      <c r="H30" s="204"/>
      <c r="I30" s="204"/>
      <c r="J30" s="36"/>
      <c r="K30" s="36"/>
      <c r="L30" s="72"/>
      <c r="M30" s="10"/>
      <c r="O30" s="10" t="s">
        <v>89</v>
      </c>
      <c r="P30" s="10" t="s">
        <v>169</v>
      </c>
    </row>
    <row r="31" spans="1:16" x14ac:dyDescent="0.25">
      <c r="B31" s="601"/>
      <c r="C31" s="602"/>
      <c r="D31" s="622" t="str">
        <f>IF(Intro!$G$22="English",O31,P31)</f>
        <v>valeur d'achat nette rendue (CAD)</v>
      </c>
      <c r="E31" s="622"/>
      <c r="F31" s="622"/>
      <c r="G31" s="137"/>
      <c r="H31" s="137"/>
      <c r="I31" s="137"/>
      <c r="J31" s="36"/>
      <c r="K31" s="36"/>
      <c r="L31" s="72"/>
      <c r="M31" s="10"/>
      <c r="O31" s="10" t="s">
        <v>344</v>
      </c>
      <c r="P31" s="10" t="s">
        <v>343</v>
      </c>
    </row>
    <row r="32" spans="1:16" ht="15" thickBot="1" x14ac:dyDescent="0.3">
      <c r="B32" s="603"/>
      <c r="C32" s="604"/>
      <c r="D32" s="606" t="str">
        <f>"$ / "&amp;IF(Intro!$G$22="English",Variables!$B$24,Variables!$C$24)</f>
        <v>$ / unité</v>
      </c>
      <c r="E32" s="606"/>
      <c r="F32" s="606"/>
      <c r="G32" s="203" t="str">
        <f>IF(G30=0,"-",G31/G30)</f>
        <v>-</v>
      </c>
      <c r="H32" s="203" t="str">
        <f>IF(H30=0,"-",H31/H30)</f>
        <v>-</v>
      </c>
      <c r="I32" s="203" t="str">
        <f t="shared" ref="I32" si="0">IF(I30=0,"-",I31/I30)</f>
        <v>-</v>
      </c>
      <c r="J32" s="36"/>
      <c r="K32" s="36"/>
      <c r="L32" s="72"/>
      <c r="M32" s="10"/>
    </row>
    <row r="33" spans="1:16" ht="15" customHeight="1" thickBot="1" x14ac:dyDescent="0.3">
      <c r="B33" s="564" t="str">
        <f>IF(Intro!$G$22="English",O33,P33)</f>
        <v>Carrosseries de camions entièrement assemblées</v>
      </c>
      <c r="C33" s="565"/>
      <c r="D33" s="565"/>
      <c r="E33" s="565"/>
      <c r="F33" s="565"/>
      <c r="G33" s="565"/>
      <c r="H33" s="565"/>
      <c r="I33" s="565"/>
      <c r="J33" s="36"/>
      <c r="K33" s="36"/>
      <c r="L33" s="72"/>
      <c r="M33" s="10"/>
      <c r="O33" s="10" t="s">
        <v>490</v>
      </c>
      <c r="P33" s="10" t="s">
        <v>493</v>
      </c>
    </row>
    <row r="34" spans="1:16" x14ac:dyDescent="0.25">
      <c r="B34" s="599" t="str">
        <f>IF(Intro!$G$22="English",O34,P34)</f>
        <v>Importations</v>
      </c>
      <c r="C34" s="600"/>
      <c r="D34" s="605" t="str">
        <f>IF(Intro!$G$22="English",Variables!$B$23,Variables!$C$23)</f>
        <v>unités</v>
      </c>
      <c r="E34" s="605"/>
      <c r="F34" s="605"/>
      <c r="G34" s="204"/>
      <c r="H34" s="204"/>
      <c r="I34" s="204"/>
      <c r="J34" s="36"/>
      <c r="K34" s="36"/>
      <c r="L34" s="72"/>
      <c r="M34" s="10"/>
      <c r="O34" s="10" t="s">
        <v>89</v>
      </c>
      <c r="P34" s="10" t="s">
        <v>169</v>
      </c>
    </row>
    <row r="35" spans="1:16" x14ac:dyDescent="0.25">
      <c r="B35" s="601"/>
      <c r="C35" s="602"/>
      <c r="D35" s="622" t="str">
        <f>IF(Intro!$G$22="English",O35,P35)</f>
        <v>valeur d'achat nette rendue (CAD)</v>
      </c>
      <c r="E35" s="622"/>
      <c r="F35" s="622"/>
      <c r="G35" s="137"/>
      <c r="H35" s="137"/>
      <c r="I35" s="137"/>
      <c r="J35" s="36"/>
      <c r="K35" s="36"/>
      <c r="L35" s="72"/>
      <c r="M35" s="10"/>
      <c r="O35" s="10" t="s">
        <v>344</v>
      </c>
      <c r="P35" s="10" t="s">
        <v>343</v>
      </c>
    </row>
    <row r="36" spans="1:16" ht="15" thickBot="1" x14ac:dyDescent="0.3">
      <c r="B36" s="603"/>
      <c r="C36" s="604"/>
      <c r="D36" s="606" t="str">
        <f>"$ / "&amp;IF(Intro!$G$22="English",Variables!$B$24,Variables!$C$24)</f>
        <v>$ / unité</v>
      </c>
      <c r="E36" s="606"/>
      <c r="F36" s="606"/>
      <c r="G36" s="203" t="str">
        <f>IF(G34=0,"-",G35/G34)</f>
        <v>-</v>
      </c>
      <c r="H36" s="203" t="str">
        <f>IF(H34=0,"-",H35/H34)</f>
        <v>-</v>
      </c>
      <c r="I36" s="203" t="str">
        <f t="shared" ref="I36" si="1">IF(I34=0,"-",I35/I34)</f>
        <v>-</v>
      </c>
      <c r="J36" s="36"/>
      <c r="K36" s="36"/>
      <c r="L36" s="72"/>
      <c r="M36" s="10"/>
    </row>
    <row r="37" spans="1:16" s="171" customFormat="1" ht="14.25" customHeight="1" thickBot="1" x14ac:dyDescent="0.3">
      <c r="A37" s="32"/>
      <c r="B37" s="578" t="str">
        <f>IF(Intro!$G$22="English",O37,P37)</f>
        <v>Unités fermées de fret sec</v>
      </c>
      <c r="C37" s="579"/>
      <c r="D37" s="579"/>
      <c r="E37" s="579"/>
      <c r="F37" s="579"/>
      <c r="G37" s="579"/>
      <c r="H37" s="579"/>
      <c r="I37" s="579"/>
      <c r="J37" s="36"/>
      <c r="K37" s="36"/>
      <c r="L37" s="72"/>
      <c r="O37" s="26" t="s">
        <v>470</v>
      </c>
      <c r="P37" s="171" t="s">
        <v>522</v>
      </c>
    </row>
    <row r="38" spans="1:16" s="171" customFormat="1" ht="14.25" customHeight="1" thickBot="1" x14ac:dyDescent="0.3">
      <c r="A38" s="32"/>
      <c r="B38" s="564" t="str">
        <f>IF(Intro!$G$22="English",O38,P38)</f>
        <v>Kits</v>
      </c>
      <c r="C38" s="565"/>
      <c r="D38" s="565"/>
      <c r="E38" s="565"/>
      <c r="F38" s="565"/>
      <c r="G38" s="565"/>
      <c r="H38" s="565"/>
      <c r="I38" s="565"/>
      <c r="J38" s="36"/>
      <c r="K38" s="36"/>
      <c r="L38" s="72"/>
      <c r="O38" s="26" t="s">
        <v>489</v>
      </c>
      <c r="P38" s="171" t="s">
        <v>489</v>
      </c>
    </row>
    <row r="39" spans="1:16" x14ac:dyDescent="0.25">
      <c r="B39" s="599" t="str">
        <f>IF(Intro!$G$22="English",O39,P39)</f>
        <v>Importations</v>
      </c>
      <c r="C39" s="600"/>
      <c r="D39" s="605" t="str">
        <f>IF(Intro!$G$22="English",Variables!$B$23,Variables!$C$23)</f>
        <v>unités</v>
      </c>
      <c r="E39" s="605"/>
      <c r="F39" s="605"/>
      <c r="G39" s="204"/>
      <c r="H39" s="204"/>
      <c r="I39" s="204"/>
      <c r="J39" s="36"/>
      <c r="K39" s="36"/>
      <c r="L39" s="72"/>
      <c r="M39" s="10"/>
      <c r="O39" s="10" t="s">
        <v>89</v>
      </c>
      <c r="P39" s="10" t="s">
        <v>169</v>
      </c>
    </row>
    <row r="40" spans="1:16" x14ac:dyDescent="0.25">
      <c r="B40" s="601"/>
      <c r="C40" s="602"/>
      <c r="D40" s="622" t="str">
        <f>IF(Intro!$G$22="English",O40,P40)</f>
        <v>valeur d'achat nette rendue (CAD)</v>
      </c>
      <c r="E40" s="622"/>
      <c r="F40" s="622"/>
      <c r="G40" s="137"/>
      <c r="H40" s="137"/>
      <c r="I40" s="137"/>
      <c r="J40" s="36"/>
      <c r="K40" s="36"/>
      <c r="L40" s="72"/>
      <c r="M40" s="10"/>
      <c r="O40" s="10" t="s">
        <v>344</v>
      </c>
      <c r="P40" s="10" t="s">
        <v>343</v>
      </c>
    </row>
    <row r="41" spans="1:16" ht="15" thickBot="1" x14ac:dyDescent="0.3">
      <c r="B41" s="603"/>
      <c r="C41" s="604"/>
      <c r="D41" s="606" t="str">
        <f>"$ / "&amp;IF(Intro!$G$22="English",Variables!$B$24,Variables!$C$24)</f>
        <v>$ / unité</v>
      </c>
      <c r="E41" s="606"/>
      <c r="F41" s="606"/>
      <c r="G41" s="203" t="str">
        <f>IF(G39=0,"-",G40/G39)</f>
        <v>-</v>
      </c>
      <c r="H41" s="203" t="str">
        <f>IF(H39=0,"-",H40/H39)</f>
        <v>-</v>
      </c>
      <c r="I41" s="203" t="str">
        <f t="shared" ref="I41" si="2">IF(I39=0,"-",I40/I39)</f>
        <v>-</v>
      </c>
      <c r="J41" s="36"/>
      <c r="K41" s="36"/>
      <c r="L41" s="72"/>
      <c r="M41" s="10"/>
    </row>
    <row r="42" spans="1:16" ht="15" customHeight="1" thickBot="1" x14ac:dyDescent="0.3">
      <c r="B42" s="564" t="str">
        <f>IF(Intro!$G$22="English",O42,P42)</f>
        <v>Carrosseries de camions entièrement assemblées</v>
      </c>
      <c r="C42" s="565"/>
      <c r="D42" s="565"/>
      <c r="E42" s="565"/>
      <c r="F42" s="565"/>
      <c r="G42" s="565"/>
      <c r="H42" s="565"/>
      <c r="I42" s="565"/>
      <c r="J42" s="36"/>
      <c r="K42" s="36"/>
      <c r="L42" s="72"/>
      <c r="M42" s="10"/>
      <c r="O42" s="10" t="s">
        <v>490</v>
      </c>
      <c r="P42" s="10" t="s">
        <v>493</v>
      </c>
    </row>
    <row r="43" spans="1:16" x14ac:dyDescent="0.25">
      <c r="B43" s="599" t="str">
        <f>IF(Intro!$G$22="English",O43,P43)</f>
        <v>Importations</v>
      </c>
      <c r="C43" s="600"/>
      <c r="D43" s="605" t="str">
        <f>IF(Intro!$G$22="English",Variables!$B$23,Variables!$C$23)</f>
        <v>unités</v>
      </c>
      <c r="E43" s="605"/>
      <c r="F43" s="605"/>
      <c r="G43" s="204"/>
      <c r="H43" s="204"/>
      <c r="I43" s="204"/>
      <c r="J43" s="36"/>
      <c r="K43" s="36"/>
      <c r="L43" s="72"/>
      <c r="M43" s="10"/>
      <c r="O43" s="10" t="s">
        <v>89</v>
      </c>
      <c r="P43" s="10" t="s">
        <v>169</v>
      </c>
    </row>
    <row r="44" spans="1:16" x14ac:dyDescent="0.25">
      <c r="B44" s="601"/>
      <c r="C44" s="602"/>
      <c r="D44" s="622" t="str">
        <f>IF(Intro!$G$22="English",O44,P44)</f>
        <v>valeur d'achat nette rendue (CAD)</v>
      </c>
      <c r="E44" s="622"/>
      <c r="F44" s="622"/>
      <c r="G44" s="137"/>
      <c r="H44" s="137"/>
      <c r="I44" s="137"/>
      <c r="J44" s="36"/>
      <c r="K44" s="36"/>
      <c r="L44" s="72"/>
      <c r="M44" s="10"/>
      <c r="O44" s="10" t="s">
        <v>344</v>
      </c>
      <c r="P44" s="10" t="s">
        <v>343</v>
      </c>
    </row>
    <row r="45" spans="1:16" ht="15" thickBot="1" x14ac:dyDescent="0.3">
      <c r="B45" s="603"/>
      <c r="C45" s="604"/>
      <c r="D45" s="606" t="str">
        <f>"$ / "&amp;IF(Intro!$G$22="English",Variables!$B$24,Variables!$C$24)</f>
        <v>$ / unité</v>
      </c>
      <c r="E45" s="606"/>
      <c r="F45" s="606"/>
      <c r="G45" s="203" t="str">
        <f>IF(G43=0,"-",G44/G43)</f>
        <v>-</v>
      </c>
      <c r="H45" s="203" t="str">
        <f>IF(H43=0,"-",H44/H43)</f>
        <v>-</v>
      </c>
      <c r="I45" s="203" t="str">
        <f t="shared" ref="I45" si="3">IF(I43=0,"-",I44/I43)</f>
        <v>-</v>
      </c>
      <c r="J45" s="36"/>
      <c r="K45" s="36"/>
      <c r="L45" s="72"/>
      <c r="M45" s="10"/>
    </row>
    <row r="46" spans="1:16" s="171" customFormat="1" ht="15" thickBot="1" x14ac:dyDescent="0.3">
      <c r="A46" s="32"/>
      <c r="B46" s="578" t="str">
        <f>IF(Intro!$G$22="English",O46,P46)</f>
        <v>Tout autre</v>
      </c>
      <c r="C46" s="579"/>
      <c r="D46" s="579"/>
      <c r="E46" s="579"/>
      <c r="F46" s="579"/>
      <c r="G46" s="579"/>
      <c r="H46" s="579"/>
      <c r="I46" s="579"/>
      <c r="J46" s="36"/>
      <c r="K46" s="36"/>
      <c r="L46" s="72"/>
      <c r="O46" s="26" t="s">
        <v>471</v>
      </c>
      <c r="P46" s="171" t="s">
        <v>472</v>
      </c>
    </row>
    <row r="47" spans="1:16" s="171" customFormat="1" ht="15" thickBot="1" x14ac:dyDescent="0.3">
      <c r="A47" s="32"/>
      <c r="B47" s="564" t="str">
        <f>IF(Intro!$G$22="English",O47,P47)</f>
        <v>Kits</v>
      </c>
      <c r="C47" s="565"/>
      <c r="D47" s="565"/>
      <c r="E47" s="565"/>
      <c r="F47" s="565"/>
      <c r="G47" s="565"/>
      <c r="H47" s="565"/>
      <c r="I47" s="565"/>
      <c r="J47" s="36"/>
      <c r="K47" s="36"/>
      <c r="L47" s="72"/>
      <c r="O47" s="26" t="s">
        <v>489</v>
      </c>
      <c r="P47" s="171" t="s">
        <v>489</v>
      </c>
    </row>
    <row r="48" spans="1:16" x14ac:dyDescent="0.25">
      <c r="B48" s="599" t="str">
        <f>IF(Intro!$G$22="English",O48,P48)</f>
        <v>Importations</v>
      </c>
      <c r="C48" s="600"/>
      <c r="D48" s="605" t="str">
        <f>IF(Intro!$G$22="English",Variables!$B$23,Variables!$C$23)</f>
        <v>unités</v>
      </c>
      <c r="E48" s="605"/>
      <c r="F48" s="605"/>
      <c r="G48" s="204"/>
      <c r="H48" s="204"/>
      <c r="I48" s="204"/>
      <c r="J48" s="36"/>
      <c r="K48" s="36"/>
      <c r="L48" s="72"/>
      <c r="M48" s="10"/>
      <c r="O48" s="10" t="s">
        <v>89</v>
      </c>
      <c r="P48" s="10" t="s">
        <v>169</v>
      </c>
    </row>
    <row r="49" spans="1:16" x14ac:dyDescent="0.25">
      <c r="B49" s="601"/>
      <c r="C49" s="602"/>
      <c r="D49" s="622" t="str">
        <f>IF(Intro!$G$22="English",O49,P49)</f>
        <v>valeur d'achat nette rendue (CAD)</v>
      </c>
      <c r="E49" s="622"/>
      <c r="F49" s="622"/>
      <c r="G49" s="137"/>
      <c r="H49" s="137"/>
      <c r="I49" s="137"/>
      <c r="J49" s="36"/>
      <c r="K49" s="36"/>
      <c r="L49" s="72"/>
      <c r="M49" s="10"/>
      <c r="O49" s="10" t="s">
        <v>344</v>
      </c>
      <c r="P49" s="10" t="s">
        <v>343</v>
      </c>
    </row>
    <row r="50" spans="1:16" ht="15" thickBot="1" x14ac:dyDescent="0.3">
      <c r="B50" s="603"/>
      <c r="C50" s="604"/>
      <c r="D50" s="606" t="str">
        <f>"$ / "&amp;IF(Intro!$G$22="English",Variables!$B$24,Variables!$C$24)</f>
        <v>$ / unité</v>
      </c>
      <c r="E50" s="606"/>
      <c r="F50" s="606"/>
      <c r="G50" s="203" t="str">
        <f>IF(G48=0,"-",G49/G48)</f>
        <v>-</v>
      </c>
      <c r="H50" s="203" t="str">
        <f>IF(H48=0,"-",H49/H48)</f>
        <v>-</v>
      </c>
      <c r="I50" s="203" t="str">
        <f t="shared" ref="I50" si="4">IF(I48=0,"-",I49/I48)</f>
        <v>-</v>
      </c>
      <c r="J50" s="36"/>
      <c r="K50" s="36"/>
      <c r="L50" s="72"/>
      <c r="M50" s="10"/>
    </row>
    <row r="51" spans="1:16" ht="15" customHeight="1" thickBot="1" x14ac:dyDescent="0.3">
      <c r="B51" s="564" t="str">
        <f>IF(Intro!$G$22="English",O51,P51)</f>
        <v>Carrosseries de camions entièrement assemblées</v>
      </c>
      <c r="C51" s="565"/>
      <c r="D51" s="565"/>
      <c r="E51" s="565"/>
      <c r="F51" s="565"/>
      <c r="G51" s="565"/>
      <c r="H51" s="565"/>
      <c r="I51" s="565"/>
      <c r="J51" s="36"/>
      <c r="K51" s="36"/>
      <c r="L51" s="72"/>
      <c r="M51" s="10"/>
      <c r="O51" s="10" t="s">
        <v>490</v>
      </c>
      <c r="P51" s="10" t="s">
        <v>493</v>
      </c>
    </row>
    <row r="52" spans="1:16" x14ac:dyDescent="0.25">
      <c r="B52" s="599" t="str">
        <f>IF(Intro!$G$22="English",O52,P52)</f>
        <v>Importations</v>
      </c>
      <c r="C52" s="600"/>
      <c r="D52" s="605" t="str">
        <f>IF(Intro!$G$22="English",Variables!$B$23,Variables!$C$23)</f>
        <v>unités</v>
      </c>
      <c r="E52" s="605"/>
      <c r="F52" s="605"/>
      <c r="G52" s="204"/>
      <c r="H52" s="204"/>
      <c r="I52" s="204"/>
      <c r="J52" s="36"/>
      <c r="K52" s="36"/>
      <c r="L52" s="72"/>
      <c r="M52" s="10"/>
      <c r="O52" s="10" t="s">
        <v>89</v>
      </c>
      <c r="P52" s="10" t="s">
        <v>169</v>
      </c>
    </row>
    <row r="53" spans="1:16" x14ac:dyDescent="0.25">
      <c r="B53" s="601"/>
      <c r="C53" s="602"/>
      <c r="D53" s="622" t="str">
        <f>IF(Intro!$G$22="English",O53,P53)</f>
        <v>valeur d'achat nette rendue (CAD)</v>
      </c>
      <c r="E53" s="622"/>
      <c r="F53" s="622"/>
      <c r="G53" s="137"/>
      <c r="H53" s="137"/>
      <c r="I53" s="137"/>
      <c r="J53" s="36"/>
      <c r="K53" s="36"/>
      <c r="L53" s="72"/>
      <c r="M53" s="10"/>
      <c r="O53" s="10" t="s">
        <v>344</v>
      </c>
      <c r="P53" s="10" t="s">
        <v>343</v>
      </c>
    </row>
    <row r="54" spans="1:16" x14ac:dyDescent="0.25">
      <c r="B54" s="601"/>
      <c r="C54" s="602"/>
      <c r="D54" s="622" t="str">
        <f>"$ / "&amp;IF(Intro!$G$22="English",Variables!$B$24,Variables!$C$24)</f>
        <v>$ / unité</v>
      </c>
      <c r="E54" s="622"/>
      <c r="F54" s="622"/>
      <c r="G54" s="158" t="str">
        <f>IF(G52=0,"-",G53/G52)</f>
        <v>-</v>
      </c>
      <c r="H54" s="158" t="str">
        <f>IF(H52=0,"-",H53/H52)</f>
        <v>-</v>
      </c>
      <c r="I54" s="158" t="str">
        <f t="shared" ref="I54" si="5">IF(I52=0,"-",I53/I52)</f>
        <v>-</v>
      </c>
      <c r="J54" s="36"/>
      <c r="K54" s="36"/>
      <c r="L54" s="72"/>
      <c r="M54" s="10"/>
    </row>
    <row r="55" spans="1:16" s="11" customFormat="1" ht="15" thickBot="1" x14ac:dyDescent="0.3">
      <c r="A55" s="32"/>
      <c r="B55" s="581" t="str">
        <f>IF(Intro!$G$22="English",O55,P55)</f>
        <v>Ventes au Canada</v>
      </c>
      <c r="C55" s="582"/>
      <c r="D55" s="582"/>
      <c r="E55" s="582"/>
      <c r="F55" s="582"/>
      <c r="G55" s="582"/>
      <c r="H55" s="582"/>
      <c r="I55" s="582"/>
      <c r="J55" s="36"/>
      <c r="K55" s="36"/>
      <c r="L55" s="72"/>
      <c r="O55" s="26" t="s">
        <v>238</v>
      </c>
      <c r="P55" s="11" t="s">
        <v>239</v>
      </c>
    </row>
    <row r="56" spans="1:16" s="171" customFormat="1" ht="14.25" customHeight="1" thickBot="1" x14ac:dyDescent="0.3">
      <c r="A56" s="32"/>
      <c r="B56" s="578" t="str">
        <f>IF(Intro!$G$22="English",O56,P56)</f>
        <v>Unités réfrigérées</v>
      </c>
      <c r="C56" s="579"/>
      <c r="D56" s="579"/>
      <c r="E56" s="579"/>
      <c r="F56" s="579"/>
      <c r="G56" s="579"/>
      <c r="H56" s="579"/>
      <c r="I56" s="579"/>
      <c r="J56" s="36"/>
      <c r="K56" s="36"/>
      <c r="L56" s="72"/>
      <c r="O56" s="26" t="s">
        <v>468</v>
      </c>
      <c r="P56" s="171" t="s">
        <v>469</v>
      </c>
    </row>
    <row r="57" spans="1:16" s="171" customFormat="1" ht="14.25" customHeight="1" thickBot="1" x14ac:dyDescent="0.3">
      <c r="A57" s="32"/>
      <c r="B57" s="564" t="str">
        <f>IF(Intro!$G$22="English",O57,P57)</f>
        <v>Kits</v>
      </c>
      <c r="C57" s="565"/>
      <c r="D57" s="565"/>
      <c r="E57" s="565"/>
      <c r="F57" s="565"/>
      <c r="G57" s="565"/>
      <c r="H57" s="565"/>
      <c r="I57" s="565"/>
      <c r="J57" s="36"/>
      <c r="K57" s="36"/>
      <c r="L57" s="72"/>
      <c r="O57" s="26" t="s">
        <v>489</v>
      </c>
      <c r="P57" s="171" t="s">
        <v>489</v>
      </c>
    </row>
    <row r="58" spans="1:16" x14ac:dyDescent="0.25">
      <c r="B58" s="433" t="str">
        <f>IF(Intro!$G$22="English",O58,P58)</f>
        <v>Ventes aux distributeurs/concessionnaires au Canada</v>
      </c>
      <c r="C58" s="434"/>
      <c r="D58" s="605" t="str">
        <f>D30</f>
        <v>unités</v>
      </c>
      <c r="E58" s="605"/>
      <c r="F58" s="605"/>
      <c r="G58" s="204"/>
      <c r="H58" s="204"/>
      <c r="I58" s="204"/>
      <c r="J58" s="36"/>
      <c r="K58" s="36"/>
      <c r="L58" s="72"/>
      <c r="M58" s="10"/>
      <c r="O58" s="10" t="str">
        <f>"Sales to "&amp;Variables!$B$26&amp;" in Canada"</f>
        <v>Sales to distributors/dealers in Canada</v>
      </c>
      <c r="P58" s="10" t="str">
        <f>"Ventes aux "&amp;Variables!$C$26&amp;" au Canada"</f>
        <v>Ventes aux distributeurs/concessionnaires au Canada</v>
      </c>
    </row>
    <row r="59" spans="1:16" x14ac:dyDescent="0.25">
      <c r="B59" s="403"/>
      <c r="C59" s="404"/>
      <c r="D59" s="622" t="str">
        <f>IF(Intro!$G$22="English",O59,P59)</f>
        <v>valeur de vente nette rendue (CAD)</v>
      </c>
      <c r="E59" s="622"/>
      <c r="F59" s="622"/>
      <c r="G59" s="137"/>
      <c r="H59" s="137"/>
      <c r="I59" s="137"/>
      <c r="J59" s="36"/>
      <c r="K59" s="36"/>
      <c r="L59" s="72"/>
      <c r="M59" s="10"/>
      <c r="O59" s="10" t="s">
        <v>346</v>
      </c>
      <c r="P59" s="10" t="s">
        <v>345</v>
      </c>
    </row>
    <row r="60" spans="1:16" ht="15" thickBot="1" x14ac:dyDescent="0.3">
      <c r="B60" s="592"/>
      <c r="C60" s="593"/>
      <c r="D60" s="623" t="str">
        <f>D32</f>
        <v>$ / unité</v>
      </c>
      <c r="E60" s="623"/>
      <c r="F60" s="623"/>
      <c r="G60" s="158" t="str">
        <f>IF(G58=0,"-",G59/G58)</f>
        <v>-</v>
      </c>
      <c r="H60" s="158" t="str">
        <f>IF(H58=0,"-",H59/H58)</f>
        <v>-</v>
      </c>
      <c r="I60" s="158" t="str">
        <f t="shared" ref="I60" si="6">IF(I58=0,"-",I59/I58)</f>
        <v>-</v>
      </c>
      <c r="J60" s="36"/>
      <c r="K60" s="36"/>
      <c r="L60" s="72"/>
      <c r="M60" s="10"/>
    </row>
    <row r="61" spans="1:16" x14ac:dyDescent="0.25">
      <c r="B61" s="594" t="str">
        <f>IF(Intro!$G$22="English",O61,P61)</f>
        <v>Ventes aux utilisateurs finals/opérateurs de grande flotte au Canada</v>
      </c>
      <c r="C61" s="595"/>
      <c r="D61" s="624" t="str">
        <f t="shared" ref="D61:D63" si="7">D58</f>
        <v>unités</v>
      </c>
      <c r="E61" s="624"/>
      <c r="F61" s="624"/>
      <c r="G61" s="137"/>
      <c r="H61" s="137"/>
      <c r="I61" s="137"/>
      <c r="J61" s="36"/>
      <c r="K61" s="36"/>
      <c r="L61" s="72"/>
      <c r="M61" s="10"/>
      <c r="O61" s="10" t="str">
        <f>"Sales to "&amp;Variables!$B$27&amp;" in Canada"</f>
        <v>Sales to end users/large fleet operators in Canada</v>
      </c>
      <c r="P61" s="10" t="str">
        <f>"Ventes aux "&amp;Variables!$C$27&amp;" au Canada"</f>
        <v>Ventes aux utilisateurs finals/opérateurs de grande flotte au Canada</v>
      </c>
    </row>
    <row r="62" spans="1:16" x14ac:dyDescent="0.25">
      <c r="B62" s="403"/>
      <c r="C62" s="404"/>
      <c r="D62" s="622" t="str">
        <f t="shared" si="7"/>
        <v>valeur de vente nette rendue (CAD)</v>
      </c>
      <c r="E62" s="622"/>
      <c r="F62" s="622"/>
      <c r="G62" s="137"/>
      <c r="H62" s="137"/>
      <c r="I62" s="137"/>
      <c r="J62" s="36"/>
      <c r="K62" s="36"/>
      <c r="L62" s="72"/>
      <c r="M62" s="10"/>
    </row>
    <row r="63" spans="1:16" ht="15" thickBot="1" x14ac:dyDescent="0.3">
      <c r="B63" s="592"/>
      <c r="C63" s="593"/>
      <c r="D63" s="623" t="str">
        <f t="shared" si="7"/>
        <v>$ / unité</v>
      </c>
      <c r="E63" s="623"/>
      <c r="F63" s="623"/>
      <c r="G63" s="158" t="str">
        <f>IF(G61=0,"-",G62/G61)</f>
        <v>-</v>
      </c>
      <c r="H63" s="158" t="str">
        <f>IF(H61=0,"-",H62/H61)</f>
        <v>-</v>
      </c>
      <c r="I63" s="158" t="str">
        <f t="shared" ref="I63" si="8">IF(I61=0,"-",I62/I61)</f>
        <v>-</v>
      </c>
      <c r="J63" s="36"/>
      <c r="K63" s="36"/>
      <c r="L63" s="72"/>
      <c r="M63" s="10"/>
    </row>
    <row r="64" spans="1:16" ht="14.25" customHeight="1" thickBot="1" x14ac:dyDescent="0.3">
      <c r="B64" s="564" t="str">
        <f>IF(Intro!$G$22="English",O64,P64)</f>
        <v>Carrosseries de camions entièrement assemblées</v>
      </c>
      <c r="C64" s="565"/>
      <c r="D64" s="565"/>
      <c r="E64" s="565"/>
      <c r="F64" s="565"/>
      <c r="G64" s="565"/>
      <c r="H64" s="565"/>
      <c r="I64" s="565"/>
      <c r="J64" s="36"/>
      <c r="K64" s="36"/>
      <c r="L64" s="72"/>
      <c r="M64" s="10"/>
      <c r="O64" s="10" t="s">
        <v>490</v>
      </c>
      <c r="P64" s="10" t="s">
        <v>493</v>
      </c>
    </row>
    <row r="65" spans="1:16" x14ac:dyDescent="0.25">
      <c r="B65" s="403" t="str">
        <f>IF(Intro!$G$22="English",O65,P65)</f>
        <v>Ventes aux distributeurs/concessionnaires au Canada</v>
      </c>
      <c r="C65" s="404"/>
      <c r="D65" s="622" t="str">
        <f>D58</f>
        <v>unités</v>
      </c>
      <c r="E65" s="622"/>
      <c r="F65" s="622"/>
      <c r="G65" s="137"/>
      <c r="H65" s="137"/>
      <c r="I65" s="137"/>
      <c r="J65" s="36"/>
      <c r="K65" s="36"/>
      <c r="L65" s="72"/>
      <c r="M65" s="10"/>
      <c r="O65" s="10" t="str">
        <f>"Sales to "&amp;Variables!$B$26&amp;" in Canada"</f>
        <v>Sales to distributors/dealers in Canada</v>
      </c>
      <c r="P65" s="10" t="str">
        <f>"Ventes aux "&amp;Variables!$C$26&amp;" au Canada"</f>
        <v>Ventes aux distributeurs/concessionnaires au Canada</v>
      </c>
    </row>
    <row r="66" spans="1:16" x14ac:dyDescent="0.25">
      <c r="B66" s="403"/>
      <c r="C66" s="404"/>
      <c r="D66" s="622" t="str">
        <f>IF(Intro!$G$22="English",O66,P66)</f>
        <v>valeur de vente nette rendue (CAD)</v>
      </c>
      <c r="E66" s="622"/>
      <c r="F66" s="622"/>
      <c r="G66" s="137"/>
      <c r="H66" s="137"/>
      <c r="I66" s="137"/>
      <c r="J66" s="36"/>
      <c r="K66" s="36"/>
      <c r="L66" s="72"/>
      <c r="M66" s="10"/>
      <c r="O66" s="10" t="s">
        <v>346</v>
      </c>
      <c r="P66" s="10" t="s">
        <v>345</v>
      </c>
    </row>
    <row r="67" spans="1:16" ht="15" thickBot="1" x14ac:dyDescent="0.3">
      <c r="B67" s="592"/>
      <c r="C67" s="593"/>
      <c r="D67" s="623" t="str">
        <f>D39</f>
        <v>unités</v>
      </c>
      <c r="E67" s="623"/>
      <c r="F67" s="623"/>
      <c r="G67" s="158" t="str">
        <f>IF(G65=0,"-",G66/G65)</f>
        <v>-</v>
      </c>
      <c r="H67" s="158" t="str">
        <f>IF(H65=0,"-",H66/H65)</f>
        <v>-</v>
      </c>
      <c r="I67" s="158" t="str">
        <f t="shared" ref="I67" si="9">IF(I65=0,"-",I66/I65)</f>
        <v>-</v>
      </c>
      <c r="J67" s="36"/>
      <c r="K67" s="36"/>
      <c r="L67" s="72"/>
      <c r="M67" s="10"/>
    </row>
    <row r="68" spans="1:16" x14ac:dyDescent="0.25">
      <c r="B68" s="594" t="str">
        <f>IF(Intro!$G$22="English",O68,P68)</f>
        <v>Ventes aux utilisateurs finals/opérateurs de grande flotte au Canada</v>
      </c>
      <c r="C68" s="595"/>
      <c r="D68" s="624" t="str">
        <f t="shared" ref="D68:D70" si="10">D65</f>
        <v>unités</v>
      </c>
      <c r="E68" s="624"/>
      <c r="F68" s="624"/>
      <c r="G68" s="137"/>
      <c r="H68" s="137"/>
      <c r="I68" s="137"/>
      <c r="J68" s="36"/>
      <c r="K68" s="36"/>
      <c r="L68" s="72"/>
      <c r="M68" s="10"/>
      <c r="O68" s="10" t="str">
        <f>"Sales to "&amp;Variables!$B$27&amp;" in Canada"</f>
        <v>Sales to end users/large fleet operators in Canada</v>
      </c>
      <c r="P68" s="10" t="str">
        <f>"Ventes aux "&amp;Variables!$C$27&amp;" au Canada"</f>
        <v>Ventes aux utilisateurs finals/opérateurs de grande flotte au Canada</v>
      </c>
    </row>
    <row r="69" spans="1:16" x14ac:dyDescent="0.25">
      <c r="B69" s="403"/>
      <c r="C69" s="404"/>
      <c r="D69" s="622" t="str">
        <f t="shared" si="10"/>
        <v>valeur de vente nette rendue (CAD)</v>
      </c>
      <c r="E69" s="622"/>
      <c r="F69" s="622"/>
      <c r="G69" s="137"/>
      <c r="H69" s="137"/>
      <c r="I69" s="137"/>
      <c r="J69" s="36"/>
      <c r="K69" s="36"/>
      <c r="L69" s="72"/>
      <c r="M69" s="10"/>
    </row>
    <row r="70" spans="1:16" x14ac:dyDescent="0.25">
      <c r="B70" s="429"/>
      <c r="C70" s="430"/>
      <c r="D70" s="606" t="str">
        <f t="shared" si="10"/>
        <v>unités</v>
      </c>
      <c r="E70" s="606"/>
      <c r="F70" s="606"/>
      <c r="G70" s="203" t="str">
        <f>IF(G68=0,"-",G69/G68)</f>
        <v>-</v>
      </c>
      <c r="H70" s="203" t="str">
        <f>IF(H68=0,"-",H69/H68)</f>
        <v>-</v>
      </c>
      <c r="I70" s="203" t="str">
        <f t="shared" ref="I70" si="11">IF(I68=0,"-",I69/I68)</f>
        <v>-</v>
      </c>
      <c r="J70" s="36"/>
      <c r="K70" s="36"/>
      <c r="L70" s="72"/>
      <c r="M70" s="10"/>
    </row>
    <row r="71" spans="1:16" s="171" customFormat="1" ht="14.25" customHeight="1" thickBot="1" x14ac:dyDescent="0.3">
      <c r="A71" s="32"/>
      <c r="B71" s="581" t="str">
        <f>IF(Intro!$G$22="English",O71,P71)</f>
        <v>Unités fermées de fret sec</v>
      </c>
      <c r="C71" s="582"/>
      <c r="D71" s="582"/>
      <c r="E71" s="582"/>
      <c r="F71" s="582"/>
      <c r="G71" s="582"/>
      <c r="H71" s="582"/>
      <c r="I71" s="582"/>
      <c r="J71" s="36"/>
      <c r="K71" s="36"/>
      <c r="L71" s="72"/>
      <c r="O71" s="26" t="s">
        <v>470</v>
      </c>
      <c r="P71" s="171" t="s">
        <v>522</v>
      </c>
    </row>
    <row r="72" spans="1:16" s="171" customFormat="1" ht="14.25" customHeight="1" thickBot="1" x14ac:dyDescent="0.3">
      <c r="A72" s="32"/>
      <c r="B72" s="564" t="str">
        <f>IF(Intro!$G$22="English",O72,P72)</f>
        <v>Kits</v>
      </c>
      <c r="C72" s="565"/>
      <c r="D72" s="565"/>
      <c r="E72" s="565"/>
      <c r="F72" s="565"/>
      <c r="G72" s="565"/>
      <c r="H72" s="565"/>
      <c r="I72" s="565"/>
      <c r="J72" s="36"/>
      <c r="K72" s="36"/>
      <c r="L72" s="72"/>
      <c r="O72" s="26" t="s">
        <v>489</v>
      </c>
      <c r="P72" s="171" t="s">
        <v>489</v>
      </c>
    </row>
    <row r="73" spans="1:16" x14ac:dyDescent="0.25">
      <c r="B73" s="433" t="str">
        <f>IF(Intro!$G$22="English",O73,P73)</f>
        <v>Ventes aux distributeurs/concessionnaires au Canada</v>
      </c>
      <c r="C73" s="434"/>
      <c r="D73" s="605" t="str">
        <f>D30</f>
        <v>unités</v>
      </c>
      <c r="E73" s="605"/>
      <c r="F73" s="605"/>
      <c r="G73" s="204"/>
      <c r="H73" s="204"/>
      <c r="I73" s="204"/>
      <c r="J73" s="36"/>
      <c r="K73" s="36"/>
      <c r="L73" s="72"/>
      <c r="M73" s="10"/>
      <c r="O73" s="10" t="str">
        <f>"Sales to "&amp;Variables!$B$26&amp;" in Canada"</f>
        <v>Sales to distributors/dealers in Canada</v>
      </c>
      <c r="P73" s="10" t="str">
        <f>"Ventes aux "&amp;Variables!$C$26&amp;" au Canada"</f>
        <v>Ventes aux distributeurs/concessionnaires au Canada</v>
      </c>
    </row>
    <row r="74" spans="1:16" x14ac:dyDescent="0.25">
      <c r="B74" s="403"/>
      <c r="C74" s="404"/>
      <c r="D74" s="622" t="str">
        <f>IF(Intro!$G$22="English",O74,P74)</f>
        <v>valeur de vente nette rendue (CAD)</v>
      </c>
      <c r="E74" s="622"/>
      <c r="F74" s="622"/>
      <c r="G74" s="137"/>
      <c r="H74" s="137"/>
      <c r="I74" s="137"/>
      <c r="J74" s="36"/>
      <c r="K74" s="36"/>
      <c r="L74" s="72"/>
      <c r="M74" s="10"/>
      <c r="O74" s="10" t="s">
        <v>346</v>
      </c>
      <c r="P74" s="10" t="s">
        <v>345</v>
      </c>
    </row>
    <row r="75" spans="1:16" ht="15" thickBot="1" x14ac:dyDescent="0.3">
      <c r="B75" s="592"/>
      <c r="C75" s="593"/>
      <c r="D75" s="623" t="str">
        <f>D60</f>
        <v>$ / unité</v>
      </c>
      <c r="E75" s="623"/>
      <c r="F75" s="623"/>
      <c r="G75" s="158" t="str">
        <f>IF(G73=0,"-",G74/G73)</f>
        <v>-</v>
      </c>
      <c r="H75" s="158" t="str">
        <f>IF(H73=0,"-",H74/H73)</f>
        <v>-</v>
      </c>
      <c r="I75" s="158" t="str">
        <f t="shared" ref="I75" si="12">IF(I73=0,"-",I74/I73)</f>
        <v>-</v>
      </c>
      <c r="J75" s="36"/>
      <c r="K75" s="36"/>
      <c r="L75" s="72"/>
      <c r="M75" s="10"/>
    </row>
    <row r="76" spans="1:16" x14ac:dyDescent="0.25">
      <c r="B76" s="594" t="str">
        <f>IF(Intro!$G$22="English",O76,P76)</f>
        <v>Ventes aux utilisateurs finals/opérateurs de grande flotte au Canada</v>
      </c>
      <c r="C76" s="595"/>
      <c r="D76" s="624" t="str">
        <f t="shared" ref="D76:D78" si="13">D73</f>
        <v>unités</v>
      </c>
      <c r="E76" s="624"/>
      <c r="F76" s="624"/>
      <c r="G76" s="137"/>
      <c r="H76" s="137"/>
      <c r="I76" s="137"/>
      <c r="J76" s="36"/>
      <c r="K76" s="36"/>
      <c r="L76" s="72"/>
      <c r="M76" s="10"/>
      <c r="O76" s="10" t="str">
        <f>"Sales to "&amp;Variables!$B$27&amp;" in Canada"</f>
        <v>Sales to end users/large fleet operators in Canada</v>
      </c>
      <c r="P76" s="10" t="str">
        <f>"Ventes aux "&amp;Variables!$C$27&amp;" au Canada"</f>
        <v>Ventes aux utilisateurs finals/opérateurs de grande flotte au Canada</v>
      </c>
    </row>
    <row r="77" spans="1:16" x14ac:dyDescent="0.25">
      <c r="B77" s="403"/>
      <c r="C77" s="404"/>
      <c r="D77" s="622" t="str">
        <f t="shared" si="13"/>
        <v>valeur de vente nette rendue (CAD)</v>
      </c>
      <c r="E77" s="622"/>
      <c r="F77" s="622"/>
      <c r="G77" s="137"/>
      <c r="H77" s="137"/>
      <c r="I77" s="137"/>
      <c r="J77" s="36"/>
      <c r="K77" s="36"/>
      <c r="L77" s="72"/>
      <c r="M77" s="10"/>
    </row>
    <row r="78" spans="1:16" ht="15" thickBot="1" x14ac:dyDescent="0.3">
      <c r="B78" s="592"/>
      <c r="C78" s="593"/>
      <c r="D78" s="623" t="str">
        <f t="shared" si="13"/>
        <v>$ / unité</v>
      </c>
      <c r="E78" s="623"/>
      <c r="F78" s="623"/>
      <c r="G78" s="158" t="str">
        <f>IF(G76=0,"-",G77/G76)</f>
        <v>-</v>
      </c>
      <c r="H78" s="158" t="str">
        <f>IF(H76=0,"-",H77/H76)</f>
        <v>-</v>
      </c>
      <c r="I78" s="158" t="str">
        <f t="shared" ref="I78" si="14">IF(I76=0,"-",I77/I76)</f>
        <v>-</v>
      </c>
      <c r="J78" s="36"/>
      <c r="K78" s="36"/>
      <c r="L78" s="72"/>
      <c r="M78" s="10"/>
    </row>
    <row r="79" spans="1:16" ht="14.25" customHeight="1" thickBot="1" x14ac:dyDescent="0.3">
      <c r="B79" s="564" t="str">
        <f>IF(Intro!$G$22="English",O79,P79)</f>
        <v>Carrosseries de camions entièrement assemblées</v>
      </c>
      <c r="C79" s="565"/>
      <c r="D79" s="565"/>
      <c r="E79" s="565"/>
      <c r="F79" s="565"/>
      <c r="G79" s="565"/>
      <c r="H79" s="565"/>
      <c r="I79" s="565"/>
      <c r="J79" s="36"/>
      <c r="K79" s="36"/>
      <c r="L79" s="72"/>
      <c r="M79" s="10"/>
      <c r="O79" s="10" t="s">
        <v>490</v>
      </c>
      <c r="P79" s="10" t="s">
        <v>493</v>
      </c>
    </row>
    <row r="80" spans="1:16" x14ac:dyDescent="0.25">
      <c r="B80" s="403" t="str">
        <f>IF(Intro!$G$22="English",O80,P80)</f>
        <v>Ventes aux distributeurs/concessionnaires au Canada</v>
      </c>
      <c r="C80" s="404"/>
      <c r="D80" s="622" t="str">
        <f>D73</f>
        <v>unités</v>
      </c>
      <c r="E80" s="622"/>
      <c r="F80" s="622"/>
      <c r="G80" s="137"/>
      <c r="H80" s="137"/>
      <c r="I80" s="137"/>
      <c r="J80" s="36"/>
      <c r="K80" s="36"/>
      <c r="L80" s="72"/>
      <c r="M80" s="10"/>
      <c r="O80" s="10" t="str">
        <f>"Sales to "&amp;Variables!$B$26&amp;" in Canada"</f>
        <v>Sales to distributors/dealers in Canada</v>
      </c>
      <c r="P80" s="10" t="str">
        <f>"Ventes aux "&amp;Variables!$C$26&amp;" au Canada"</f>
        <v>Ventes aux distributeurs/concessionnaires au Canada</v>
      </c>
    </row>
    <row r="81" spans="1:16" x14ac:dyDescent="0.25">
      <c r="B81" s="403"/>
      <c r="C81" s="404"/>
      <c r="D81" s="622" t="str">
        <f>IF(Intro!$G$22="English",O81,P81)</f>
        <v>valeur de vente nette rendue (CAD)</v>
      </c>
      <c r="E81" s="622"/>
      <c r="F81" s="622"/>
      <c r="G81" s="137"/>
      <c r="H81" s="137"/>
      <c r="I81" s="137"/>
      <c r="J81" s="36"/>
      <c r="K81" s="36"/>
      <c r="L81" s="72"/>
      <c r="M81" s="10"/>
      <c r="O81" s="10" t="s">
        <v>346</v>
      </c>
      <c r="P81" s="10" t="s">
        <v>345</v>
      </c>
    </row>
    <row r="82" spans="1:16" ht="15" thickBot="1" x14ac:dyDescent="0.3">
      <c r="B82" s="592"/>
      <c r="C82" s="593"/>
      <c r="D82" s="623" t="str">
        <f>D67</f>
        <v>unités</v>
      </c>
      <c r="E82" s="623"/>
      <c r="F82" s="623"/>
      <c r="G82" s="158" t="str">
        <f>IF(G80=0,"-",G81/G80)</f>
        <v>-</v>
      </c>
      <c r="H82" s="158" t="str">
        <f>IF(H80=0,"-",H81/H80)</f>
        <v>-</v>
      </c>
      <c r="I82" s="158" t="str">
        <f t="shared" ref="I82" si="15">IF(I80=0,"-",I81/I80)</f>
        <v>-</v>
      </c>
      <c r="J82" s="36"/>
      <c r="K82" s="36"/>
      <c r="L82" s="72"/>
      <c r="M82" s="10"/>
    </row>
    <row r="83" spans="1:16" x14ac:dyDescent="0.25">
      <c r="B83" s="594" t="str">
        <f>IF(Intro!$G$22="English",O83,P83)</f>
        <v>Ventes aux utilisateurs finals/opérateurs de grande flotte au Canada</v>
      </c>
      <c r="C83" s="595"/>
      <c r="D83" s="624" t="str">
        <f t="shared" ref="D83:D85" si="16">D80</f>
        <v>unités</v>
      </c>
      <c r="E83" s="624"/>
      <c r="F83" s="624"/>
      <c r="G83" s="137"/>
      <c r="H83" s="137"/>
      <c r="I83" s="137"/>
      <c r="J83" s="36"/>
      <c r="K83" s="36"/>
      <c r="L83" s="72"/>
      <c r="M83" s="10"/>
      <c r="O83" s="10" t="str">
        <f>"Sales to "&amp;Variables!$B$27&amp;" in Canada"</f>
        <v>Sales to end users/large fleet operators in Canada</v>
      </c>
      <c r="P83" s="10" t="str">
        <f>"Ventes aux "&amp;Variables!$C$27&amp;" au Canada"</f>
        <v>Ventes aux utilisateurs finals/opérateurs de grande flotte au Canada</v>
      </c>
    </row>
    <row r="84" spans="1:16" x14ac:dyDescent="0.25">
      <c r="B84" s="403"/>
      <c r="C84" s="404"/>
      <c r="D84" s="622" t="str">
        <f t="shared" si="16"/>
        <v>valeur de vente nette rendue (CAD)</v>
      </c>
      <c r="E84" s="622"/>
      <c r="F84" s="622"/>
      <c r="G84" s="137"/>
      <c r="H84" s="137"/>
      <c r="I84" s="137"/>
      <c r="J84" s="36"/>
      <c r="K84" s="36"/>
      <c r="L84" s="72"/>
      <c r="M84" s="10"/>
    </row>
    <row r="85" spans="1:16" x14ac:dyDescent="0.25">
      <c r="B85" s="429"/>
      <c r="C85" s="430"/>
      <c r="D85" s="606" t="str">
        <f t="shared" si="16"/>
        <v>unités</v>
      </c>
      <c r="E85" s="606"/>
      <c r="F85" s="606"/>
      <c r="G85" s="203" t="str">
        <f>IF(G83=0,"-",G84/G83)</f>
        <v>-</v>
      </c>
      <c r="H85" s="203" t="str">
        <f>IF(H83=0,"-",H84/H83)</f>
        <v>-</v>
      </c>
      <c r="I85" s="203" t="str">
        <f t="shared" ref="I85" si="17">IF(I83=0,"-",I84/I83)</f>
        <v>-</v>
      </c>
      <c r="J85" s="36"/>
      <c r="K85" s="36"/>
      <c r="L85" s="72"/>
      <c r="M85" s="10"/>
    </row>
    <row r="86" spans="1:16" s="171" customFormat="1" ht="15" thickBot="1" x14ac:dyDescent="0.3">
      <c r="A86" s="32"/>
      <c r="B86" s="581" t="str">
        <f>IF(Intro!$G$22="English",O86,P86)</f>
        <v>Tout autre</v>
      </c>
      <c r="C86" s="582"/>
      <c r="D86" s="582"/>
      <c r="E86" s="582"/>
      <c r="F86" s="582"/>
      <c r="G86" s="582"/>
      <c r="H86" s="582"/>
      <c r="I86" s="582"/>
      <c r="J86" s="36"/>
      <c r="K86" s="36"/>
      <c r="L86" s="72"/>
      <c r="O86" s="26" t="s">
        <v>471</v>
      </c>
      <c r="P86" s="171" t="s">
        <v>472</v>
      </c>
    </row>
    <row r="87" spans="1:16" s="171" customFormat="1" ht="15" thickBot="1" x14ac:dyDescent="0.3">
      <c r="A87" s="32"/>
      <c r="B87" s="564" t="str">
        <f>IF(Intro!$G$22="English",O87,P87)</f>
        <v>Kits</v>
      </c>
      <c r="C87" s="565"/>
      <c r="D87" s="565"/>
      <c r="E87" s="565"/>
      <c r="F87" s="565"/>
      <c r="G87" s="565"/>
      <c r="H87" s="565"/>
      <c r="I87" s="565"/>
      <c r="J87" s="36"/>
      <c r="K87" s="36"/>
      <c r="L87" s="72"/>
      <c r="O87" s="26" t="s">
        <v>489</v>
      </c>
      <c r="P87" s="171" t="s">
        <v>489</v>
      </c>
    </row>
    <row r="88" spans="1:16" x14ac:dyDescent="0.25">
      <c r="B88" s="433" t="str">
        <f>IF(Intro!$G$22="English",O88,P88)</f>
        <v>Ventes aux distributeurs/concessionnaires au Canada</v>
      </c>
      <c r="C88" s="434"/>
      <c r="D88" s="605" t="str">
        <f>D58</f>
        <v>unités</v>
      </c>
      <c r="E88" s="605"/>
      <c r="F88" s="605"/>
      <c r="G88" s="204"/>
      <c r="H88" s="204"/>
      <c r="I88" s="204"/>
      <c r="J88" s="36"/>
      <c r="K88" s="36"/>
      <c r="L88" s="72"/>
      <c r="M88" s="10"/>
      <c r="O88" s="10" t="str">
        <f>"Sales to "&amp;Variables!$B$26&amp;" in Canada"</f>
        <v>Sales to distributors/dealers in Canada</v>
      </c>
      <c r="P88" s="10" t="str">
        <f>"Ventes aux "&amp;Variables!$C$26&amp;" au Canada"</f>
        <v>Ventes aux distributeurs/concessionnaires au Canada</v>
      </c>
    </row>
    <row r="89" spans="1:16" x14ac:dyDescent="0.25">
      <c r="B89" s="403"/>
      <c r="C89" s="404"/>
      <c r="D89" s="622" t="str">
        <f>IF(Intro!$G$22="English",O89,P89)</f>
        <v>valeur de vente nette rendue (CAD)</v>
      </c>
      <c r="E89" s="622"/>
      <c r="F89" s="622"/>
      <c r="G89" s="137"/>
      <c r="H89" s="137"/>
      <c r="I89" s="137"/>
      <c r="J89" s="36"/>
      <c r="K89" s="36"/>
      <c r="L89" s="72"/>
      <c r="M89" s="10"/>
      <c r="O89" s="10" t="s">
        <v>346</v>
      </c>
      <c r="P89" s="10" t="s">
        <v>345</v>
      </c>
    </row>
    <row r="90" spans="1:16" ht="15" thickBot="1" x14ac:dyDescent="0.3">
      <c r="B90" s="592"/>
      <c r="C90" s="593"/>
      <c r="D90" s="623" t="str">
        <f>D60</f>
        <v>$ / unité</v>
      </c>
      <c r="E90" s="623"/>
      <c r="F90" s="623"/>
      <c r="G90" s="158" t="str">
        <f>IF(G88=0,"-",G89/G88)</f>
        <v>-</v>
      </c>
      <c r="H90" s="158" t="str">
        <f>IF(H88=0,"-",H89/H88)</f>
        <v>-</v>
      </c>
      <c r="I90" s="158" t="str">
        <f t="shared" ref="I90" si="18">IF(I88=0,"-",I89/I88)</f>
        <v>-</v>
      </c>
      <c r="J90" s="36"/>
      <c r="K90" s="36"/>
      <c r="L90" s="72"/>
      <c r="M90" s="10"/>
    </row>
    <row r="91" spans="1:16" x14ac:dyDescent="0.25">
      <c r="B91" s="594" t="str">
        <f>IF(Intro!$G$22="English",O91,P91)</f>
        <v>Ventes aux utilisateurs finals/opérateurs de grande flotte au Canada</v>
      </c>
      <c r="C91" s="595"/>
      <c r="D91" s="624" t="str">
        <f t="shared" ref="D91:D93" si="19">D88</f>
        <v>unités</v>
      </c>
      <c r="E91" s="624"/>
      <c r="F91" s="624"/>
      <c r="G91" s="137"/>
      <c r="H91" s="137"/>
      <c r="I91" s="137"/>
      <c r="J91" s="36"/>
      <c r="K91" s="36"/>
      <c r="L91" s="72"/>
      <c r="M91" s="10"/>
      <c r="O91" s="10" t="str">
        <f>"Sales to "&amp;Variables!$B$27&amp;" in Canada"</f>
        <v>Sales to end users/large fleet operators in Canada</v>
      </c>
      <c r="P91" s="10" t="str">
        <f>"Ventes aux "&amp;Variables!$C$27&amp;" au Canada"</f>
        <v>Ventes aux utilisateurs finals/opérateurs de grande flotte au Canada</v>
      </c>
    </row>
    <row r="92" spans="1:16" x14ac:dyDescent="0.25">
      <c r="B92" s="403"/>
      <c r="C92" s="404"/>
      <c r="D92" s="622" t="str">
        <f t="shared" si="19"/>
        <v>valeur de vente nette rendue (CAD)</v>
      </c>
      <c r="E92" s="622"/>
      <c r="F92" s="622"/>
      <c r="G92" s="137"/>
      <c r="H92" s="137"/>
      <c r="I92" s="137"/>
      <c r="J92" s="36"/>
      <c r="K92" s="36"/>
      <c r="L92" s="72"/>
      <c r="M92" s="10"/>
    </row>
    <row r="93" spans="1:16" ht="15" thickBot="1" x14ac:dyDescent="0.3">
      <c r="B93" s="429"/>
      <c r="C93" s="430"/>
      <c r="D93" s="606" t="str">
        <f t="shared" si="19"/>
        <v>$ / unité</v>
      </c>
      <c r="E93" s="606"/>
      <c r="F93" s="606"/>
      <c r="G93" s="203" t="str">
        <f>IF(G91=0,"-",G92/G91)</f>
        <v>-</v>
      </c>
      <c r="H93" s="203" t="str">
        <f>IF(H91=0,"-",H92/H91)</f>
        <v>-</v>
      </c>
      <c r="I93" s="203" t="str">
        <f t="shared" ref="I93" si="20">IF(I91=0,"-",I92/I91)</f>
        <v>-</v>
      </c>
      <c r="J93" s="36"/>
      <c r="K93" s="36"/>
      <c r="L93" s="72"/>
      <c r="M93" s="10"/>
    </row>
    <row r="94" spans="1:16" ht="15" customHeight="1" thickBot="1" x14ac:dyDescent="0.3">
      <c r="B94" s="564" t="str">
        <f>IF(Intro!$G$22="English",O94,P94)</f>
        <v>Carrosseries de camions entièrement assemblées</v>
      </c>
      <c r="C94" s="565"/>
      <c r="D94" s="565"/>
      <c r="E94" s="565"/>
      <c r="F94" s="565"/>
      <c r="G94" s="565"/>
      <c r="H94" s="565"/>
      <c r="I94" s="565"/>
      <c r="J94" s="36"/>
      <c r="K94" s="36"/>
      <c r="L94" s="72"/>
      <c r="M94" s="10"/>
      <c r="O94" s="10" t="s">
        <v>490</v>
      </c>
      <c r="P94" s="10" t="s">
        <v>493</v>
      </c>
    </row>
    <row r="95" spans="1:16" x14ac:dyDescent="0.25">
      <c r="B95" s="433" t="str">
        <f>IF(Intro!$G$22="English",O95,P95)</f>
        <v>Ventes aux distributeurs/concessionnaires au Canada</v>
      </c>
      <c r="C95" s="434"/>
      <c r="D95" s="605" t="str">
        <f>D88</f>
        <v>unités</v>
      </c>
      <c r="E95" s="605"/>
      <c r="F95" s="605"/>
      <c r="G95" s="204"/>
      <c r="H95" s="204"/>
      <c r="I95" s="204"/>
      <c r="J95" s="36"/>
      <c r="K95" s="36"/>
      <c r="L95" s="72"/>
      <c r="M95" s="10"/>
      <c r="O95" s="10" t="str">
        <f>"Sales to "&amp;Variables!$B$26&amp;" in Canada"</f>
        <v>Sales to distributors/dealers in Canada</v>
      </c>
      <c r="P95" s="10" t="str">
        <f>"Ventes aux "&amp;Variables!$C$26&amp;" au Canada"</f>
        <v>Ventes aux distributeurs/concessionnaires au Canada</v>
      </c>
    </row>
    <row r="96" spans="1:16" x14ac:dyDescent="0.25">
      <c r="B96" s="403"/>
      <c r="C96" s="404"/>
      <c r="D96" s="622" t="str">
        <f>IF(Intro!$G$22="English",O96,P96)</f>
        <v>valeur de vente nette rendue (CAD)</v>
      </c>
      <c r="E96" s="622"/>
      <c r="F96" s="622"/>
      <c r="G96" s="137"/>
      <c r="H96" s="137"/>
      <c r="I96" s="137"/>
      <c r="J96" s="36"/>
      <c r="K96" s="36"/>
      <c r="L96" s="72"/>
      <c r="M96" s="10"/>
      <c r="O96" s="10" t="s">
        <v>346</v>
      </c>
      <c r="P96" s="10" t="s">
        <v>345</v>
      </c>
    </row>
    <row r="97" spans="1:16" ht="15" thickBot="1" x14ac:dyDescent="0.3">
      <c r="B97" s="592"/>
      <c r="C97" s="593"/>
      <c r="D97" s="623" t="str">
        <f>D67</f>
        <v>unités</v>
      </c>
      <c r="E97" s="623"/>
      <c r="F97" s="623"/>
      <c r="G97" s="158" t="str">
        <f>IF(G95=0,"-",G96/G95)</f>
        <v>-</v>
      </c>
      <c r="H97" s="158" t="str">
        <f>IF(H95=0,"-",H96/H95)</f>
        <v>-</v>
      </c>
      <c r="I97" s="158" t="str">
        <f t="shared" ref="I97" si="21">IF(I95=0,"-",I96/I95)</f>
        <v>-</v>
      </c>
      <c r="J97" s="36"/>
      <c r="K97" s="36"/>
      <c r="L97" s="72"/>
      <c r="M97" s="10"/>
    </row>
    <row r="98" spans="1:16" x14ac:dyDescent="0.25">
      <c r="B98" s="403" t="str">
        <f>IF(Intro!$G$22="English",O98,P98)</f>
        <v>Ventes aux utilisateurs finals/opérateurs de grande flotte au Canada</v>
      </c>
      <c r="C98" s="404"/>
      <c r="D98" s="622" t="str">
        <f>D91</f>
        <v>unités</v>
      </c>
      <c r="E98" s="622"/>
      <c r="F98" s="622"/>
      <c r="G98" s="137"/>
      <c r="H98" s="137"/>
      <c r="I98" s="137"/>
      <c r="J98" s="36"/>
      <c r="K98" s="36"/>
      <c r="L98" s="72"/>
      <c r="M98" s="10"/>
      <c r="O98" s="10" t="str">
        <f>"Sales to "&amp;Variables!$B$27&amp;" in Canada"</f>
        <v>Sales to end users/large fleet operators in Canada</v>
      </c>
      <c r="P98" s="10" t="str">
        <f>"Ventes aux "&amp;Variables!$C$27&amp;" au Canada"</f>
        <v>Ventes aux utilisateurs finals/opérateurs de grande flotte au Canada</v>
      </c>
    </row>
    <row r="99" spans="1:16" x14ac:dyDescent="0.25">
      <c r="B99" s="403"/>
      <c r="C99" s="404"/>
      <c r="D99" s="622" t="str">
        <f>IF(Intro!$G$22="English",O99,P99)</f>
        <v>valeur de vente nette rendue (CAD)</v>
      </c>
      <c r="E99" s="622"/>
      <c r="F99" s="622"/>
      <c r="G99" s="137"/>
      <c r="H99" s="137"/>
      <c r="I99" s="137"/>
      <c r="J99" s="36"/>
      <c r="K99" s="36"/>
      <c r="L99" s="72"/>
      <c r="M99" s="10"/>
      <c r="O99" s="10" t="s">
        <v>346</v>
      </c>
      <c r="P99" s="10" t="s">
        <v>345</v>
      </c>
    </row>
    <row r="100" spans="1:16" ht="15" thickBot="1" x14ac:dyDescent="0.3">
      <c r="B100" s="592"/>
      <c r="C100" s="593"/>
      <c r="D100" s="623" t="str">
        <f>D70</f>
        <v>unités</v>
      </c>
      <c r="E100" s="623"/>
      <c r="F100" s="623"/>
      <c r="G100" s="158" t="str">
        <f>IF(G98=0,"-",G99/G98)</f>
        <v>-</v>
      </c>
      <c r="H100" s="158" t="str">
        <f>IF(H98=0,"-",H99/H98)</f>
        <v>-</v>
      </c>
      <c r="I100" s="158" t="str">
        <f t="shared" ref="I100" si="22">IF(I98=0,"-",I99/I98)</f>
        <v>-</v>
      </c>
      <c r="J100" s="36"/>
      <c r="K100" s="36"/>
      <c r="L100" s="72"/>
      <c r="M100" s="10"/>
    </row>
    <row r="101" spans="1:16" x14ac:dyDescent="0.25">
      <c r="B101" s="478" t="str">
        <f>IF(Intro!$G$22="English",O101,P101)</f>
        <v>Ventes totales au Canada</v>
      </c>
      <c r="C101" s="479"/>
      <c r="D101" s="620" t="str">
        <f>D61</f>
        <v>unités</v>
      </c>
      <c r="E101" s="620"/>
      <c r="F101" s="620"/>
      <c r="G101" s="138">
        <f>G58+G61++G65+G68+G73+G76+G80+G83+G88+G91+G95+G98</f>
        <v>0</v>
      </c>
      <c r="H101" s="138">
        <f t="shared" ref="H101:I101" si="23">H58+H61++H65+H68+H73+H76+H80+H83+H88+H91+H95+H98</f>
        <v>0</v>
      </c>
      <c r="I101" s="138">
        <f t="shared" si="23"/>
        <v>0</v>
      </c>
      <c r="J101" s="36"/>
      <c r="K101" s="36"/>
      <c r="L101" s="72"/>
      <c r="M101" s="10"/>
      <c r="O101" s="10" t="s">
        <v>347</v>
      </c>
      <c r="P101" s="10" t="s">
        <v>348</v>
      </c>
    </row>
    <row r="102" spans="1:16" x14ac:dyDescent="0.25">
      <c r="B102" s="467"/>
      <c r="C102" s="468"/>
      <c r="D102" s="621" t="str">
        <f>D62</f>
        <v>valeur de vente nette rendue (CAD)</v>
      </c>
      <c r="E102" s="621"/>
      <c r="F102" s="621"/>
      <c r="G102" s="138">
        <f>G59+G62++G66+G69+G74+G77+G81+G84+G89+G92+G96+G99</f>
        <v>0</v>
      </c>
      <c r="H102" s="138">
        <f t="shared" ref="H102:I102" si="24">H59+H62++H66+H69+H74+H77+H81+H84+H89+H92+H96+H99</f>
        <v>0</v>
      </c>
      <c r="I102" s="138">
        <f t="shared" si="24"/>
        <v>0</v>
      </c>
      <c r="J102" s="36"/>
      <c r="K102" s="36"/>
      <c r="L102" s="72"/>
      <c r="M102" s="10"/>
    </row>
    <row r="103" spans="1:16" x14ac:dyDescent="0.25">
      <c r="B103" s="467"/>
      <c r="C103" s="468"/>
      <c r="D103" s="621" t="str">
        <f>D63</f>
        <v>$ / unité</v>
      </c>
      <c r="E103" s="621"/>
      <c r="F103" s="621"/>
      <c r="G103" s="158" t="str">
        <f>IF(G101=0,"-",G102/G101)</f>
        <v>-</v>
      </c>
      <c r="H103" s="158" t="str">
        <f>IF(H101=0,"-",H102/H101)</f>
        <v>-</v>
      </c>
      <c r="I103" s="158" t="str">
        <f>IF(I101=0,"-",I102/I101)</f>
        <v>-</v>
      </c>
      <c r="J103" s="36"/>
      <c r="K103" s="36"/>
      <c r="L103" s="72"/>
      <c r="M103" s="10"/>
    </row>
    <row r="104" spans="1:16" x14ac:dyDescent="0.25">
      <c r="B104" s="73"/>
      <c r="C104" s="70"/>
      <c r="D104" s="70"/>
      <c r="E104" s="70"/>
      <c r="F104" s="70"/>
      <c r="G104" s="70"/>
      <c r="H104" s="70"/>
      <c r="I104" s="70"/>
      <c r="J104" s="70"/>
      <c r="K104" s="70"/>
      <c r="L104" s="71"/>
      <c r="M104" s="10"/>
    </row>
    <row r="105" spans="1:16" s="11" customFormat="1" x14ac:dyDescent="0.25">
      <c r="A105" s="7"/>
      <c r="B105" s="31"/>
      <c r="C105" s="31"/>
      <c r="D105" s="92"/>
      <c r="E105" s="93"/>
      <c r="F105" s="93"/>
      <c r="G105" s="93"/>
      <c r="H105" s="93"/>
      <c r="I105" s="93"/>
      <c r="J105" s="93"/>
      <c r="K105" s="93"/>
      <c r="L105" s="93"/>
      <c r="M105" s="74"/>
    </row>
    <row r="106" spans="1:16" x14ac:dyDescent="0.25">
      <c r="B106" s="369" t="str">
        <f>IF(Intro!$G$22="English",O106,P106)</f>
        <v>VENTES AU CANADA D'IMPORTATIONS À VOS CINQ PLUS IMPORTANTS CLIENTS</v>
      </c>
      <c r="C106" s="370"/>
      <c r="D106" s="370"/>
      <c r="E106" s="370"/>
      <c r="F106" s="370"/>
      <c r="G106" s="370"/>
      <c r="H106" s="370"/>
      <c r="I106" s="370"/>
      <c r="J106" s="370"/>
      <c r="K106" s="370"/>
      <c r="L106" s="371"/>
      <c r="M106" s="10"/>
      <c r="O106" s="106" t="s">
        <v>336</v>
      </c>
      <c r="P106" s="106" t="s">
        <v>398</v>
      </c>
    </row>
    <row r="107" spans="1:16" s="11" customFormat="1" x14ac:dyDescent="0.25">
      <c r="A107" s="7"/>
      <c r="B107" s="505" t="s">
        <v>15</v>
      </c>
      <c r="C107" s="506"/>
      <c r="D107" s="506"/>
      <c r="E107" s="506"/>
      <c r="F107" s="506"/>
      <c r="G107" s="506"/>
      <c r="H107" s="506"/>
      <c r="I107" s="506"/>
      <c r="J107" s="506"/>
      <c r="K107" s="506"/>
      <c r="L107" s="507"/>
      <c r="M107" s="74"/>
      <c r="O107" s="10"/>
    </row>
    <row r="108" spans="1:16" x14ac:dyDescent="0.25">
      <c r="B108" s="16"/>
      <c r="C108" s="35"/>
      <c r="D108" s="35"/>
      <c r="E108" s="36"/>
      <c r="F108" s="36"/>
      <c r="G108" s="36"/>
      <c r="H108" s="36"/>
      <c r="I108" s="36"/>
      <c r="J108" s="36"/>
      <c r="K108" s="36"/>
      <c r="L108" s="17"/>
      <c r="M108" s="10"/>
    </row>
    <row r="109" spans="1:16" x14ac:dyDescent="0.25">
      <c r="B109" s="366" t="str">
        <f>IF(Intro!$G$22="English",O109,P109)</f>
        <v>Déclarez le volume et la valeur des ventes d'importations au Canada pour chaque compte indiqué ci-dessous :</v>
      </c>
      <c r="C109" s="367"/>
      <c r="D109" s="367"/>
      <c r="E109" s="367"/>
      <c r="F109" s="367"/>
      <c r="G109" s="367"/>
      <c r="H109" s="367"/>
      <c r="I109" s="367"/>
      <c r="J109" s="367"/>
      <c r="K109" s="367"/>
      <c r="L109" s="368"/>
      <c r="M109" s="10"/>
      <c r="O109" s="18" t="s">
        <v>171</v>
      </c>
      <c r="P109" s="10" t="s">
        <v>172</v>
      </c>
    </row>
    <row r="110" spans="1:16" x14ac:dyDescent="0.25">
      <c r="B110" s="366" t="str">
        <f>Pro!B22</f>
        <v>Note - Ne répondez à cette question que si votre entreprise a vendu les marchandises du 1er janvier 2023 au 31 décembre 2025.</v>
      </c>
      <c r="C110" s="367"/>
      <c r="D110" s="367"/>
      <c r="E110" s="367"/>
      <c r="F110" s="367"/>
      <c r="G110" s="367"/>
      <c r="H110" s="367"/>
      <c r="I110" s="367"/>
      <c r="J110" s="367"/>
      <c r="K110" s="367"/>
      <c r="L110" s="368"/>
      <c r="M110" s="10"/>
      <c r="O110" s="18"/>
    </row>
    <row r="111" spans="1:16" x14ac:dyDescent="0.25">
      <c r="B111" s="62"/>
      <c r="C111" s="63"/>
      <c r="D111" s="35"/>
      <c r="E111" s="36"/>
      <c r="F111" s="36"/>
      <c r="G111" s="36"/>
      <c r="H111" s="36"/>
      <c r="I111" s="36"/>
      <c r="J111" s="36"/>
      <c r="K111" s="36"/>
      <c r="L111" s="17"/>
      <c r="M111" s="10"/>
      <c r="O111" s="18"/>
    </row>
    <row r="112" spans="1:16" x14ac:dyDescent="0.25">
      <c r="B112" s="617"/>
      <c r="C112" s="618"/>
      <c r="D112" s="619"/>
      <c r="E112" s="128" t="str">
        <f>IF(Intro!$G$22="English","Q","T")&amp;IF(MID(F112,2,1)&lt;&gt;"1",MID(F112,2,1)-1&amp;" - "&amp;MID(F112,6,4),"4 - "&amp;MID(F112,6,4)-1)</f>
        <v>T1 - 2024</v>
      </c>
      <c r="F112" s="128" t="str">
        <f>IF(Intro!$G$22="English","Q","T")&amp;IF(MID(G112,2,1)&lt;&gt;"1",MID(G112,2,1)-1&amp;" - "&amp;MID(G112,6,4),"4 - "&amp;MID(G112,6,4)-1)</f>
        <v>T2 - 2024</v>
      </c>
      <c r="G112" s="128" t="str">
        <f>IF(Intro!$G$22="English","Q","T")&amp;IF(MID(H112,2,1)&lt;&gt;"1",MID(H112,2,1)-1&amp;" - "&amp;MID(H112,6,4),"4 - "&amp;MID(H112,6,4)-1)</f>
        <v>T3 - 2024</v>
      </c>
      <c r="H112" s="128" t="str">
        <f>IF(Intro!$G$22="English","Q","T")&amp;IF(MID(I112,2,1)&lt;&gt;"1",MID(I112,2,1)-1&amp;" - "&amp;MID(I112,6,4),"4 - "&amp;MID(I112,6,4)-1)</f>
        <v>T4 - 2024</v>
      </c>
      <c r="I112" s="128" t="str">
        <f>IF(Intro!$G$22="English","Q","T")&amp;IF(MID(J112,2,1)&lt;&gt;"1",MID(J112,2,1)-1&amp;" - "&amp;MID(J112,6,4),"4 - "&amp;MID(J112,6,4)-1)</f>
        <v>T1 - 2025</v>
      </c>
      <c r="J112" s="128" t="str">
        <f>IF(Intro!$G$22="English","Q","T")&amp;IF(MID(K112,2,1)&lt;&gt;"1",MID(K112,2,1)-1&amp;" - "&amp;MID(K112,6,4),"4 - "&amp;MID(K112,6,4)-1)</f>
        <v>T2 - 2025</v>
      </c>
      <c r="K112" s="128" t="str">
        <f>IF(Intro!$G$22="English","Q","T")&amp;IF(MID(L112,2,1)&lt;&gt;"1",MID(L112,2,1)-1&amp;" - "&amp;MID(L112,6,4),"4 - "&amp;MID(L112,6,4)-1)</f>
        <v>T3 - 2025</v>
      </c>
      <c r="L112" s="139" t="str">
        <f>IF(Intro!$G$22="English",Variables!B29&amp;" - ",Variables!C29&amp;" - ")&amp;Variables!B8</f>
        <v>T4 - 2025</v>
      </c>
      <c r="M112" s="10"/>
      <c r="O112" s="18"/>
    </row>
    <row r="113" spans="2:16" x14ac:dyDescent="0.25">
      <c r="B113" s="596" t="str">
        <f>IF(Intro!$G$22="English",O114,P114)</f>
        <v xml:space="preserve">Client 1 - </v>
      </c>
      <c r="C113" s="597"/>
      <c r="D113" s="597"/>
      <c r="E113" s="597"/>
      <c r="F113" s="597"/>
      <c r="G113" s="597"/>
      <c r="H113" s="597"/>
      <c r="I113" s="597"/>
      <c r="J113" s="597"/>
      <c r="K113" s="597"/>
      <c r="L113" s="598"/>
      <c r="M113" s="10"/>
      <c r="O113" s="18"/>
    </row>
    <row r="114" spans="2:16" x14ac:dyDescent="0.25">
      <c r="B114" s="591" t="str">
        <f>D$58</f>
        <v>unités</v>
      </c>
      <c r="C114" s="589"/>
      <c r="D114" s="589"/>
      <c r="E114" s="140"/>
      <c r="F114" s="140"/>
      <c r="G114" s="140"/>
      <c r="H114" s="140"/>
      <c r="I114" s="140"/>
      <c r="J114" s="140"/>
      <c r="K114" s="140"/>
      <c r="L114" s="141"/>
      <c r="M114" s="10"/>
      <c r="O114" s="10" t="str">
        <f>"Account 1 - "&amp;Pro!C105</f>
        <v xml:space="preserve">Account 1 - </v>
      </c>
      <c r="P114" s="10" t="str">
        <f>"Client 1 - "&amp;Pro!C105</f>
        <v xml:space="preserve">Client 1 - </v>
      </c>
    </row>
    <row r="115" spans="2:16" x14ac:dyDescent="0.25">
      <c r="B115" s="591" t="str">
        <f>D$59</f>
        <v>valeur de vente nette rendue (CAD)</v>
      </c>
      <c r="C115" s="589"/>
      <c r="D115" s="589"/>
      <c r="E115" s="140"/>
      <c r="F115" s="140"/>
      <c r="G115" s="140"/>
      <c r="H115" s="140"/>
      <c r="I115" s="140"/>
      <c r="J115" s="140"/>
      <c r="K115" s="140"/>
      <c r="L115" s="141"/>
      <c r="M115" s="10"/>
    </row>
    <row r="116" spans="2:16" x14ac:dyDescent="0.25">
      <c r="B116" s="591" t="str">
        <f>D$60</f>
        <v>$ / unité</v>
      </c>
      <c r="C116" s="589"/>
      <c r="D116" s="589"/>
      <c r="E116" s="159" t="str">
        <f>IF(E114=0,"-",E115/E114)</f>
        <v>-</v>
      </c>
      <c r="F116" s="159" t="str">
        <f t="shared" ref="F116:L116" si="25">IF(F114=0,"-",F115/F114)</f>
        <v>-</v>
      </c>
      <c r="G116" s="159" t="str">
        <f t="shared" si="25"/>
        <v>-</v>
      </c>
      <c r="H116" s="159" t="str">
        <f t="shared" si="25"/>
        <v>-</v>
      </c>
      <c r="I116" s="159" t="str">
        <f t="shared" si="25"/>
        <v>-</v>
      </c>
      <c r="J116" s="159" t="str">
        <f t="shared" si="25"/>
        <v>-</v>
      </c>
      <c r="K116" s="159" t="str">
        <f t="shared" si="25"/>
        <v>-</v>
      </c>
      <c r="L116" s="160" t="str">
        <f t="shared" si="25"/>
        <v>-</v>
      </c>
      <c r="M116" s="10"/>
    </row>
    <row r="117" spans="2:16" x14ac:dyDescent="0.25">
      <c r="B117" s="596" t="str">
        <f>IF(Intro!$G$22="English",O118,P118)</f>
        <v xml:space="preserve">Client 2 - </v>
      </c>
      <c r="C117" s="597"/>
      <c r="D117" s="597"/>
      <c r="E117" s="597"/>
      <c r="F117" s="597"/>
      <c r="G117" s="597"/>
      <c r="H117" s="597"/>
      <c r="I117" s="597"/>
      <c r="J117" s="597"/>
      <c r="K117" s="597"/>
      <c r="L117" s="598"/>
      <c r="M117" s="10"/>
    </row>
    <row r="118" spans="2:16" x14ac:dyDescent="0.25">
      <c r="B118" s="591" t="str">
        <f>D$58</f>
        <v>unités</v>
      </c>
      <c r="C118" s="589"/>
      <c r="D118" s="589"/>
      <c r="E118" s="140"/>
      <c r="F118" s="140"/>
      <c r="G118" s="140"/>
      <c r="H118" s="140"/>
      <c r="I118" s="140"/>
      <c r="J118" s="140"/>
      <c r="K118" s="140"/>
      <c r="L118" s="141"/>
      <c r="M118" s="10"/>
      <c r="O118" s="10" t="str">
        <f>"Account 2 - "&amp;Pro!C106</f>
        <v xml:space="preserve">Account 2 - </v>
      </c>
      <c r="P118" s="10" t="str">
        <f>"Client 2 - "&amp;Pro!C106</f>
        <v xml:space="preserve">Client 2 - </v>
      </c>
    </row>
    <row r="119" spans="2:16" x14ac:dyDescent="0.25">
      <c r="B119" s="591" t="str">
        <f>D$59</f>
        <v>valeur de vente nette rendue (CAD)</v>
      </c>
      <c r="C119" s="589"/>
      <c r="D119" s="589"/>
      <c r="E119" s="140"/>
      <c r="F119" s="140"/>
      <c r="G119" s="140"/>
      <c r="H119" s="140"/>
      <c r="I119" s="140"/>
      <c r="J119" s="140"/>
      <c r="K119" s="140"/>
      <c r="L119" s="141"/>
      <c r="M119" s="10"/>
    </row>
    <row r="120" spans="2:16" x14ac:dyDescent="0.25">
      <c r="B120" s="591" t="str">
        <f>D$60</f>
        <v>$ / unité</v>
      </c>
      <c r="C120" s="589"/>
      <c r="D120" s="589"/>
      <c r="E120" s="159" t="str">
        <f>IF(E118=0,"-",E119/E118)</f>
        <v>-</v>
      </c>
      <c r="F120" s="159" t="str">
        <f t="shared" ref="F120" si="26">IF(F118=0,"-",F119/F118)</f>
        <v>-</v>
      </c>
      <c r="G120" s="159" t="str">
        <f t="shared" ref="G120" si="27">IF(G118=0,"-",G119/G118)</f>
        <v>-</v>
      </c>
      <c r="H120" s="159" t="str">
        <f t="shared" ref="H120" si="28">IF(H118=0,"-",H119/H118)</f>
        <v>-</v>
      </c>
      <c r="I120" s="159" t="str">
        <f t="shared" ref="I120" si="29">IF(I118=0,"-",I119/I118)</f>
        <v>-</v>
      </c>
      <c r="J120" s="159" t="str">
        <f t="shared" ref="J120" si="30">IF(J118=0,"-",J119/J118)</f>
        <v>-</v>
      </c>
      <c r="K120" s="159" t="str">
        <f t="shared" ref="K120" si="31">IF(K118=0,"-",K119/K118)</f>
        <v>-</v>
      </c>
      <c r="L120" s="160" t="str">
        <f t="shared" ref="L120" si="32">IF(L118=0,"-",L119/L118)</f>
        <v>-</v>
      </c>
      <c r="M120" s="10"/>
    </row>
    <row r="121" spans="2:16" x14ac:dyDescent="0.25">
      <c r="B121" s="596" t="str">
        <f>IF(Intro!$G$22="English",O122,P122)</f>
        <v xml:space="preserve">Client 3 - </v>
      </c>
      <c r="C121" s="597"/>
      <c r="D121" s="597"/>
      <c r="E121" s="597"/>
      <c r="F121" s="597"/>
      <c r="G121" s="597"/>
      <c r="H121" s="597"/>
      <c r="I121" s="597"/>
      <c r="J121" s="597"/>
      <c r="K121" s="597"/>
      <c r="L121" s="598"/>
      <c r="M121" s="10"/>
    </row>
    <row r="122" spans="2:16" x14ac:dyDescent="0.25">
      <c r="B122" s="591" t="str">
        <f>D$58</f>
        <v>unités</v>
      </c>
      <c r="C122" s="589"/>
      <c r="D122" s="589"/>
      <c r="E122" s="140"/>
      <c r="F122" s="140"/>
      <c r="G122" s="140"/>
      <c r="H122" s="140"/>
      <c r="I122" s="140"/>
      <c r="J122" s="140"/>
      <c r="K122" s="140"/>
      <c r="L122" s="141"/>
      <c r="M122" s="10"/>
      <c r="O122" s="10" t="str">
        <f>"Account 3 - "&amp;Pro!C107</f>
        <v xml:space="preserve">Account 3 - </v>
      </c>
      <c r="P122" s="10" t="str">
        <f>"Client 3 - "&amp;Pro!C107</f>
        <v xml:space="preserve">Client 3 - </v>
      </c>
    </row>
    <row r="123" spans="2:16" x14ac:dyDescent="0.25">
      <c r="B123" s="591" t="str">
        <f>D$59</f>
        <v>valeur de vente nette rendue (CAD)</v>
      </c>
      <c r="C123" s="589"/>
      <c r="D123" s="589"/>
      <c r="E123" s="140"/>
      <c r="F123" s="140"/>
      <c r="G123" s="140"/>
      <c r="H123" s="140"/>
      <c r="I123" s="140"/>
      <c r="J123" s="140"/>
      <c r="K123" s="140"/>
      <c r="L123" s="141"/>
      <c r="M123" s="10"/>
    </row>
    <row r="124" spans="2:16" x14ac:dyDescent="0.25">
      <c r="B124" s="591" t="str">
        <f>D$60</f>
        <v>$ / unité</v>
      </c>
      <c r="C124" s="589"/>
      <c r="D124" s="589"/>
      <c r="E124" s="159" t="str">
        <f>IF(E122=0,"-",E123/E122)</f>
        <v>-</v>
      </c>
      <c r="F124" s="159" t="str">
        <f t="shared" ref="F124" si="33">IF(F122=0,"-",F123/F122)</f>
        <v>-</v>
      </c>
      <c r="G124" s="159" t="str">
        <f t="shared" ref="G124" si="34">IF(G122=0,"-",G123/G122)</f>
        <v>-</v>
      </c>
      <c r="H124" s="159" t="str">
        <f t="shared" ref="H124" si="35">IF(H122=0,"-",H123/H122)</f>
        <v>-</v>
      </c>
      <c r="I124" s="159" t="str">
        <f t="shared" ref="I124" si="36">IF(I122=0,"-",I123/I122)</f>
        <v>-</v>
      </c>
      <c r="J124" s="159" t="str">
        <f t="shared" ref="J124" si="37">IF(J122=0,"-",J123/J122)</f>
        <v>-</v>
      </c>
      <c r="K124" s="159" t="str">
        <f t="shared" ref="K124" si="38">IF(K122=0,"-",K123/K122)</f>
        <v>-</v>
      </c>
      <c r="L124" s="160" t="str">
        <f t="shared" ref="L124" si="39">IF(L122=0,"-",L123/L122)</f>
        <v>-</v>
      </c>
      <c r="M124" s="10"/>
    </row>
    <row r="125" spans="2:16" x14ac:dyDescent="0.25">
      <c r="B125" s="596" t="str">
        <f>IF(Intro!$G$22="English",O126,P126)</f>
        <v xml:space="preserve">Client 4 - </v>
      </c>
      <c r="C125" s="597"/>
      <c r="D125" s="597"/>
      <c r="E125" s="597"/>
      <c r="F125" s="597"/>
      <c r="G125" s="597"/>
      <c r="H125" s="597"/>
      <c r="I125" s="597"/>
      <c r="J125" s="597"/>
      <c r="K125" s="597"/>
      <c r="L125" s="598"/>
      <c r="M125" s="10"/>
    </row>
    <row r="126" spans="2:16" x14ac:dyDescent="0.25">
      <c r="B126" s="591" t="str">
        <f>D$58</f>
        <v>unités</v>
      </c>
      <c r="C126" s="589"/>
      <c r="D126" s="589"/>
      <c r="E126" s="140"/>
      <c r="F126" s="140"/>
      <c r="G126" s="140"/>
      <c r="H126" s="140"/>
      <c r="I126" s="140"/>
      <c r="J126" s="140"/>
      <c r="K126" s="140"/>
      <c r="L126" s="141"/>
      <c r="M126" s="10"/>
      <c r="O126" s="10" t="str">
        <f>"Account 4 - "&amp;Pro!C108</f>
        <v xml:space="preserve">Account 4 - </v>
      </c>
      <c r="P126" s="10" t="str">
        <f>"Client 4 - "&amp;Pro!C108</f>
        <v xml:space="preserve">Client 4 - </v>
      </c>
    </row>
    <row r="127" spans="2:16" x14ac:dyDescent="0.25">
      <c r="B127" s="591" t="str">
        <f>D$59</f>
        <v>valeur de vente nette rendue (CAD)</v>
      </c>
      <c r="C127" s="589"/>
      <c r="D127" s="589"/>
      <c r="E127" s="140"/>
      <c r="F127" s="140"/>
      <c r="G127" s="140"/>
      <c r="H127" s="140"/>
      <c r="I127" s="140"/>
      <c r="J127" s="140"/>
      <c r="K127" s="140"/>
      <c r="L127" s="141"/>
      <c r="M127" s="10"/>
    </row>
    <row r="128" spans="2:16" x14ac:dyDescent="0.25">
      <c r="B128" s="591" t="str">
        <f>D$60</f>
        <v>$ / unité</v>
      </c>
      <c r="C128" s="589"/>
      <c r="D128" s="589"/>
      <c r="E128" s="159" t="str">
        <f>IF(E126=0,"-",E127/E126)</f>
        <v>-</v>
      </c>
      <c r="F128" s="159" t="str">
        <f t="shared" ref="F128" si="40">IF(F126=0,"-",F127/F126)</f>
        <v>-</v>
      </c>
      <c r="G128" s="159" t="str">
        <f t="shared" ref="G128" si="41">IF(G126=0,"-",G127/G126)</f>
        <v>-</v>
      </c>
      <c r="H128" s="159" t="str">
        <f t="shared" ref="H128" si="42">IF(H126=0,"-",H127/H126)</f>
        <v>-</v>
      </c>
      <c r="I128" s="159" t="str">
        <f t="shared" ref="I128" si="43">IF(I126=0,"-",I127/I126)</f>
        <v>-</v>
      </c>
      <c r="J128" s="159" t="str">
        <f t="shared" ref="J128" si="44">IF(J126=0,"-",J127/J126)</f>
        <v>-</v>
      </c>
      <c r="K128" s="159" t="str">
        <f t="shared" ref="K128" si="45">IF(K126=0,"-",K127/K126)</f>
        <v>-</v>
      </c>
      <c r="L128" s="160" t="str">
        <f t="shared" ref="L128" si="46">IF(L126=0,"-",L127/L126)</f>
        <v>-</v>
      </c>
      <c r="M128" s="10"/>
    </row>
    <row r="129" spans="1:19" x14ac:dyDescent="0.25">
      <c r="B129" s="596" t="str">
        <f>IF(Intro!$G$22="English",O130,P130)</f>
        <v xml:space="preserve">Client 5 - </v>
      </c>
      <c r="C129" s="597"/>
      <c r="D129" s="597"/>
      <c r="E129" s="597"/>
      <c r="F129" s="597"/>
      <c r="G129" s="597"/>
      <c r="H129" s="597"/>
      <c r="I129" s="597"/>
      <c r="J129" s="597"/>
      <c r="K129" s="597"/>
      <c r="L129" s="598"/>
      <c r="M129" s="10"/>
    </row>
    <row r="130" spans="1:19" x14ac:dyDescent="0.25">
      <c r="B130" s="591" t="str">
        <f>D$58</f>
        <v>unités</v>
      </c>
      <c r="C130" s="589"/>
      <c r="D130" s="589"/>
      <c r="E130" s="140"/>
      <c r="F130" s="140"/>
      <c r="G130" s="140"/>
      <c r="H130" s="140"/>
      <c r="I130" s="140"/>
      <c r="J130" s="140"/>
      <c r="K130" s="140"/>
      <c r="L130" s="141"/>
      <c r="M130" s="10"/>
      <c r="O130" s="10" t="str">
        <f>"Account 5 - "&amp;Pro!C109</f>
        <v xml:space="preserve">Account 5 - </v>
      </c>
      <c r="P130" s="10" t="str">
        <f>"Client 5 - "&amp;Pro!C109</f>
        <v xml:space="preserve">Client 5 - </v>
      </c>
    </row>
    <row r="131" spans="1:19" x14ac:dyDescent="0.25">
      <c r="B131" s="591" t="str">
        <f>D$59</f>
        <v>valeur de vente nette rendue (CAD)</v>
      </c>
      <c r="C131" s="589"/>
      <c r="D131" s="589"/>
      <c r="E131" s="140"/>
      <c r="F131" s="140"/>
      <c r="G131" s="140"/>
      <c r="H131" s="140"/>
      <c r="I131" s="140"/>
      <c r="J131" s="140"/>
      <c r="K131" s="140"/>
      <c r="L131" s="141"/>
      <c r="M131" s="10"/>
    </row>
    <row r="132" spans="1:19" x14ac:dyDescent="0.25">
      <c r="B132" s="591" t="str">
        <f>D$60</f>
        <v>$ / unité</v>
      </c>
      <c r="C132" s="589"/>
      <c r="D132" s="589"/>
      <c r="E132" s="159" t="str">
        <f>IF(E130=0,"-",E131/E130)</f>
        <v>-</v>
      </c>
      <c r="F132" s="159" t="str">
        <f t="shared" ref="F132" si="47">IF(F130=0,"-",F131/F130)</f>
        <v>-</v>
      </c>
      <c r="G132" s="159" t="str">
        <f t="shared" ref="G132" si="48">IF(G130=0,"-",G131/G130)</f>
        <v>-</v>
      </c>
      <c r="H132" s="159" t="str">
        <f t="shared" ref="H132" si="49">IF(H130=0,"-",H131/H130)</f>
        <v>-</v>
      </c>
      <c r="I132" s="159" t="str">
        <f t="shared" ref="I132" si="50">IF(I130=0,"-",I131/I130)</f>
        <v>-</v>
      </c>
      <c r="J132" s="159" t="str">
        <f t="shared" ref="J132" si="51">IF(J130=0,"-",J131/J130)</f>
        <v>-</v>
      </c>
      <c r="K132" s="159" t="str">
        <f t="shared" ref="K132" si="52">IF(K130=0,"-",K131/K130)</f>
        <v>-</v>
      </c>
      <c r="L132" s="160" t="str">
        <f t="shared" ref="L132" si="53">IF(L130=0,"-",L131/L130)</f>
        <v>-</v>
      </c>
      <c r="M132" s="10"/>
    </row>
    <row r="133" spans="1:19" x14ac:dyDescent="0.25">
      <c r="B133" s="113"/>
      <c r="C133" s="114"/>
      <c r="D133" s="114"/>
      <c r="E133" s="29"/>
      <c r="F133" s="29"/>
      <c r="G133" s="29"/>
      <c r="H133" s="29"/>
      <c r="I133" s="29"/>
      <c r="J133" s="29"/>
      <c r="K133" s="29"/>
      <c r="L133" s="30"/>
      <c r="M133" s="10"/>
    </row>
    <row r="134" spans="1:19" x14ac:dyDescent="0.25">
      <c r="B134" s="366" t="str">
        <f>IF(Intro!$G$22="English",O134,P134)</f>
        <v>Dans le tableau ci-dessous, « Erreur » signifie que le total des ventes des cinq principaux comptes de votre entreprise pour cette période dépasse le total des ventes d'importations de votre entreprise pour cette période. Par conséquent, veuillez modifier les données ci-dessus si nécessaire.</v>
      </c>
      <c r="C134" s="367"/>
      <c r="D134" s="367"/>
      <c r="E134" s="367"/>
      <c r="F134" s="367"/>
      <c r="G134" s="367"/>
      <c r="H134" s="367"/>
      <c r="I134" s="367"/>
      <c r="J134" s="367"/>
      <c r="K134" s="367"/>
      <c r="L134" s="368"/>
      <c r="M134" s="10"/>
      <c r="O134" s="10" t="s">
        <v>364</v>
      </c>
      <c r="P134" s="10" t="s">
        <v>365</v>
      </c>
      <c r="S134" s="39"/>
    </row>
    <row r="135" spans="1:19" x14ac:dyDescent="0.25">
      <c r="B135" s="366"/>
      <c r="C135" s="367"/>
      <c r="D135" s="367"/>
      <c r="E135" s="367"/>
      <c r="F135" s="367"/>
      <c r="G135" s="367"/>
      <c r="H135" s="367"/>
      <c r="I135" s="367"/>
      <c r="J135" s="367"/>
      <c r="K135" s="367"/>
      <c r="L135" s="368"/>
      <c r="M135" s="10"/>
      <c r="S135" s="39"/>
    </row>
    <row r="136" spans="1:19" x14ac:dyDescent="0.25">
      <c r="B136" s="62"/>
      <c r="C136" s="63"/>
      <c r="D136" s="63"/>
      <c r="E136" s="29"/>
      <c r="F136" s="29"/>
      <c r="G136" s="29"/>
      <c r="H136" s="29"/>
      <c r="I136" s="29"/>
      <c r="J136" s="29"/>
      <c r="K136" s="29"/>
      <c r="L136" s="30"/>
      <c r="M136" s="10"/>
      <c r="S136" s="39"/>
    </row>
    <row r="137" spans="1:19" x14ac:dyDescent="0.25">
      <c r="B137" s="62"/>
      <c r="C137" s="63"/>
      <c r="D137" s="37"/>
      <c r="E137" s="10"/>
      <c r="F137" s="128">
        <f>G137-1</f>
        <v>2024</v>
      </c>
      <c r="G137" s="128">
        <f>Variables!B8</f>
        <v>2025</v>
      </c>
      <c r="H137" s="29"/>
      <c r="J137" s="174"/>
      <c r="K137" s="174"/>
      <c r="L137" s="175"/>
      <c r="M137" s="10"/>
      <c r="O137" s="10" t="s">
        <v>382</v>
      </c>
      <c r="P137" s="10" t="s">
        <v>383</v>
      </c>
    </row>
    <row r="138" spans="1:19" x14ac:dyDescent="0.25">
      <c r="B138" s="403" t="str">
        <f>Variables!D62</f>
        <v>Vérification</v>
      </c>
      <c r="C138" s="590" t="str">
        <f>D58</f>
        <v>unités</v>
      </c>
      <c r="D138" s="590"/>
      <c r="E138" s="590"/>
      <c r="F138" s="143" t="str">
        <f>IF(SUM(E114:H114,E118:H118,E122:H122,E126:H126,E130:H130)&gt;H101,Variables!$D$63,Variables!$D$64)</f>
        <v>Correct</v>
      </c>
      <c r="G138" s="143" t="str">
        <f>IF(SUM(I114:L114,I118:L118,I122:L122,I126:L126,I130:L130)&gt;I101,Variables!$D$63,Variables!$D$64)</f>
        <v>Correct</v>
      </c>
      <c r="H138" s="29"/>
      <c r="J138" s="91"/>
      <c r="K138" s="91"/>
      <c r="L138" s="72"/>
      <c r="M138" s="10"/>
    </row>
    <row r="139" spans="1:19" x14ac:dyDescent="0.25">
      <c r="B139" s="403"/>
      <c r="C139" s="590" t="str">
        <f>D59</f>
        <v>valeur de vente nette rendue (CAD)</v>
      </c>
      <c r="D139" s="590"/>
      <c r="E139" s="590"/>
      <c r="F139" s="143" t="str">
        <f>IF(SUM(E115:H115,E119:H119,E123:H123,E127:H127,E131:H131)&gt;H102,Variables!$D$63,Variables!$D$64)</f>
        <v>Correct</v>
      </c>
      <c r="G139" s="143" t="str">
        <f>IF(SUM(I115:L115,I119:L119,I123:L123,I127:L127,I131:L131)&gt;I102,Variables!$D$63,Variables!$D$64)</f>
        <v>Correct</v>
      </c>
      <c r="H139" s="29"/>
      <c r="J139" s="91"/>
      <c r="K139" s="91"/>
      <c r="L139" s="72"/>
      <c r="M139" s="10"/>
    </row>
    <row r="140" spans="1:19" x14ac:dyDescent="0.25">
      <c r="B140" s="73"/>
      <c r="C140" s="70"/>
      <c r="D140" s="70"/>
      <c r="E140" s="70"/>
      <c r="F140" s="70"/>
      <c r="G140" s="70"/>
      <c r="H140" s="70"/>
      <c r="I140" s="70"/>
      <c r="J140" s="70"/>
      <c r="K140" s="70"/>
      <c r="L140" s="71"/>
      <c r="M140" s="10"/>
    </row>
    <row r="141" spans="1:19" s="11" customFormat="1" x14ac:dyDescent="0.25">
      <c r="A141" s="7"/>
      <c r="B141" s="31"/>
      <c r="C141" s="31"/>
      <c r="D141" s="92"/>
      <c r="E141" s="93"/>
      <c r="F141" s="93"/>
      <c r="G141" s="93"/>
      <c r="H141" s="93"/>
      <c r="I141" s="93"/>
      <c r="J141" s="93"/>
      <c r="K141" s="93"/>
      <c r="L141" s="93"/>
      <c r="M141" s="74"/>
    </row>
    <row r="142" spans="1:19" x14ac:dyDescent="0.25">
      <c r="B142" s="369" t="str">
        <f>IF(Intro!$G$22="English",O142,P142)</f>
        <v>IMPORTATIONS DE PRODUITS DE RÉFÉRENCE</v>
      </c>
      <c r="C142" s="370"/>
      <c r="D142" s="370"/>
      <c r="E142" s="370"/>
      <c r="F142" s="370"/>
      <c r="G142" s="370"/>
      <c r="H142" s="370"/>
      <c r="I142" s="370"/>
      <c r="J142" s="370"/>
      <c r="K142" s="370"/>
      <c r="L142" s="371"/>
      <c r="M142" s="10"/>
      <c r="O142" s="106" t="s">
        <v>333</v>
      </c>
      <c r="P142" s="106" t="s">
        <v>399</v>
      </c>
    </row>
    <row r="143" spans="1:19" x14ac:dyDescent="0.25">
      <c r="B143" s="505" t="s">
        <v>16</v>
      </c>
      <c r="C143" s="506"/>
      <c r="D143" s="506"/>
      <c r="E143" s="506"/>
      <c r="F143" s="506"/>
      <c r="G143" s="506"/>
      <c r="H143" s="506"/>
      <c r="I143" s="506"/>
      <c r="J143" s="506"/>
      <c r="K143" s="506"/>
      <c r="L143" s="507"/>
      <c r="M143" s="10"/>
    </row>
    <row r="144" spans="1:19" x14ac:dyDescent="0.25">
      <c r="B144" s="16"/>
      <c r="C144" s="35"/>
      <c r="D144" s="35"/>
      <c r="E144" s="36"/>
      <c r="F144" s="36"/>
      <c r="G144" s="36"/>
      <c r="H144" s="36"/>
      <c r="I144" s="36"/>
      <c r="J144" s="36"/>
      <c r="K144" s="36"/>
      <c r="L144" s="17"/>
      <c r="M144" s="10"/>
    </row>
    <row r="145" spans="2:16" x14ac:dyDescent="0.25">
      <c r="B145" s="366" t="str">
        <f>IF(Intro!$G$22="English",O145,P145)</f>
        <v>Indiquez le volume et la valeur des importations pour chaque produit de référence :</v>
      </c>
      <c r="C145" s="367"/>
      <c r="D145" s="367"/>
      <c r="E145" s="367"/>
      <c r="F145" s="367"/>
      <c r="G145" s="367"/>
      <c r="H145" s="367"/>
      <c r="I145" s="367"/>
      <c r="J145" s="367"/>
      <c r="K145" s="367"/>
      <c r="L145" s="368"/>
      <c r="M145" s="10"/>
      <c r="O145" s="18" t="s">
        <v>191</v>
      </c>
      <c r="P145" s="10" t="s">
        <v>192</v>
      </c>
    </row>
    <row r="146" spans="2:16" x14ac:dyDescent="0.25">
      <c r="B146" s="62"/>
      <c r="C146" s="63"/>
      <c r="D146" s="35"/>
      <c r="E146" s="36"/>
      <c r="F146" s="36"/>
      <c r="G146" s="36"/>
      <c r="H146" s="36"/>
      <c r="I146" s="36"/>
      <c r="J146" s="36"/>
      <c r="K146" s="36"/>
      <c r="L146" s="17"/>
      <c r="M146" s="10"/>
      <c r="O146" s="18"/>
    </row>
    <row r="147" spans="2:16" x14ac:dyDescent="0.25">
      <c r="B147" s="617"/>
      <c r="C147" s="618"/>
      <c r="D147" s="619"/>
      <c r="E147" s="128" t="str">
        <f t="shared" ref="E147:L147" si="54">E112</f>
        <v>T1 - 2024</v>
      </c>
      <c r="F147" s="128" t="str">
        <f t="shared" si="54"/>
        <v>T2 - 2024</v>
      </c>
      <c r="G147" s="128" t="str">
        <f t="shared" si="54"/>
        <v>T3 - 2024</v>
      </c>
      <c r="H147" s="128" t="str">
        <f t="shared" si="54"/>
        <v>T4 - 2024</v>
      </c>
      <c r="I147" s="128" t="str">
        <f t="shared" si="54"/>
        <v>T1 - 2025</v>
      </c>
      <c r="J147" s="128" t="str">
        <f t="shared" si="54"/>
        <v>T2 - 2025</v>
      </c>
      <c r="K147" s="128" t="str">
        <f t="shared" si="54"/>
        <v>T3 - 2025</v>
      </c>
      <c r="L147" s="139" t="str">
        <f t="shared" si="54"/>
        <v>T4 - 2025</v>
      </c>
      <c r="M147" s="10"/>
      <c r="O147" s="18"/>
    </row>
    <row r="148" spans="2:16" x14ac:dyDescent="0.25">
      <c r="B148" s="611" t="str">
        <f>IF(Intro!$G$22="English",Variables!B30,Variables!C30)</f>
        <v>Les carrosseries de camions réfrigérées, sans les frigorífiques ni chauffage - 10 à 18pi</v>
      </c>
      <c r="C148" s="612"/>
      <c r="D148" s="612"/>
      <c r="E148" s="612"/>
      <c r="F148" s="612"/>
      <c r="G148" s="612"/>
      <c r="H148" s="612"/>
      <c r="I148" s="612"/>
      <c r="J148" s="612"/>
      <c r="K148" s="612"/>
      <c r="L148" s="613"/>
      <c r="M148" s="10"/>
    </row>
    <row r="149" spans="2:16" x14ac:dyDescent="0.25">
      <c r="B149" s="614"/>
      <c r="C149" s="615"/>
      <c r="D149" s="615"/>
      <c r="E149" s="615"/>
      <c r="F149" s="615"/>
      <c r="G149" s="615"/>
      <c r="H149" s="615"/>
      <c r="I149" s="615"/>
      <c r="J149" s="615"/>
      <c r="K149" s="615"/>
      <c r="L149" s="616"/>
      <c r="M149" s="10"/>
    </row>
    <row r="150" spans="2:16" x14ac:dyDescent="0.25">
      <c r="B150" s="591" t="str">
        <f>D$30</f>
        <v>unités</v>
      </c>
      <c r="C150" s="589"/>
      <c r="D150" s="589"/>
      <c r="E150" s="140"/>
      <c r="F150" s="140"/>
      <c r="G150" s="140"/>
      <c r="H150" s="140"/>
      <c r="I150" s="140"/>
      <c r="J150" s="140"/>
      <c r="K150" s="140"/>
      <c r="L150" s="141"/>
      <c r="M150" s="10"/>
    </row>
    <row r="151" spans="2:16" x14ac:dyDescent="0.25">
      <c r="B151" s="591" t="str">
        <f>D$31</f>
        <v>valeur d'achat nette rendue (CAD)</v>
      </c>
      <c r="C151" s="589"/>
      <c r="D151" s="589"/>
      <c r="E151" s="140"/>
      <c r="F151" s="140"/>
      <c r="G151" s="140"/>
      <c r="H151" s="140"/>
      <c r="I151" s="140"/>
      <c r="J151" s="140"/>
      <c r="K151" s="140"/>
      <c r="L151" s="141"/>
      <c r="M151" s="10"/>
    </row>
    <row r="152" spans="2:16" x14ac:dyDescent="0.25">
      <c r="B152" s="591" t="str">
        <f>D$32</f>
        <v>$ / unité</v>
      </c>
      <c r="C152" s="589"/>
      <c r="D152" s="589"/>
      <c r="E152" s="159" t="str">
        <f t="shared" ref="E152:L152" si="55">IF(E150=0,"-",E151/E150)</f>
        <v>-</v>
      </c>
      <c r="F152" s="159" t="str">
        <f t="shared" si="55"/>
        <v>-</v>
      </c>
      <c r="G152" s="159" t="str">
        <f t="shared" si="55"/>
        <v>-</v>
      </c>
      <c r="H152" s="159" t="str">
        <f t="shared" si="55"/>
        <v>-</v>
      </c>
      <c r="I152" s="159" t="str">
        <f t="shared" si="55"/>
        <v>-</v>
      </c>
      <c r="J152" s="159" t="str">
        <f t="shared" si="55"/>
        <v>-</v>
      </c>
      <c r="K152" s="159" t="str">
        <f t="shared" si="55"/>
        <v>-</v>
      </c>
      <c r="L152" s="160" t="str">
        <f t="shared" si="55"/>
        <v>-</v>
      </c>
      <c r="M152" s="10"/>
    </row>
    <row r="153" spans="2:16" x14ac:dyDescent="0.25">
      <c r="B153" s="611" t="str">
        <f>IF(Intro!$G$22="English",Variables!B31,Variables!C31)</f>
        <v>Les carrosseries de camions réfrigérées, sans les frigorífiques ni chauffage - 20 à 24pi</v>
      </c>
      <c r="C153" s="612"/>
      <c r="D153" s="612"/>
      <c r="E153" s="612"/>
      <c r="F153" s="612"/>
      <c r="G153" s="612"/>
      <c r="H153" s="612"/>
      <c r="I153" s="612"/>
      <c r="J153" s="612"/>
      <c r="K153" s="612"/>
      <c r="L153" s="613"/>
      <c r="M153" s="10"/>
    </row>
    <row r="154" spans="2:16" x14ac:dyDescent="0.25">
      <c r="B154" s="614"/>
      <c r="C154" s="615"/>
      <c r="D154" s="615"/>
      <c r="E154" s="615"/>
      <c r="F154" s="615"/>
      <c r="G154" s="615"/>
      <c r="H154" s="615"/>
      <c r="I154" s="615"/>
      <c r="J154" s="615"/>
      <c r="K154" s="615"/>
      <c r="L154" s="616"/>
      <c r="M154" s="10"/>
    </row>
    <row r="155" spans="2:16" x14ac:dyDescent="0.25">
      <c r="B155" s="591" t="str">
        <f>D$30</f>
        <v>unités</v>
      </c>
      <c r="C155" s="589"/>
      <c r="D155" s="589"/>
      <c r="E155" s="140"/>
      <c r="F155" s="140"/>
      <c r="G155" s="140"/>
      <c r="H155" s="140"/>
      <c r="I155" s="140"/>
      <c r="J155" s="140"/>
      <c r="K155" s="140"/>
      <c r="L155" s="141"/>
      <c r="M155" s="10"/>
    </row>
    <row r="156" spans="2:16" x14ac:dyDescent="0.25">
      <c r="B156" s="591" t="str">
        <f>D$31</f>
        <v>valeur d'achat nette rendue (CAD)</v>
      </c>
      <c r="C156" s="589"/>
      <c r="D156" s="589"/>
      <c r="E156" s="140"/>
      <c r="F156" s="140"/>
      <c r="G156" s="140"/>
      <c r="H156" s="140"/>
      <c r="I156" s="140"/>
      <c r="J156" s="140"/>
      <c r="K156" s="140"/>
      <c r="L156" s="141"/>
      <c r="M156" s="10"/>
    </row>
    <row r="157" spans="2:16" x14ac:dyDescent="0.25">
      <c r="B157" s="591" t="str">
        <f>D$32</f>
        <v>$ / unité</v>
      </c>
      <c r="C157" s="589"/>
      <c r="D157" s="589"/>
      <c r="E157" s="159" t="str">
        <f t="shared" ref="E157:L157" si="56">IF(E155=0,"-",E156/E155)</f>
        <v>-</v>
      </c>
      <c r="F157" s="159" t="str">
        <f t="shared" si="56"/>
        <v>-</v>
      </c>
      <c r="G157" s="159" t="str">
        <f t="shared" si="56"/>
        <v>-</v>
      </c>
      <c r="H157" s="159" t="str">
        <f t="shared" si="56"/>
        <v>-</v>
      </c>
      <c r="I157" s="159" t="str">
        <f t="shared" si="56"/>
        <v>-</v>
      </c>
      <c r="J157" s="159" t="str">
        <f t="shared" si="56"/>
        <v>-</v>
      </c>
      <c r="K157" s="159" t="str">
        <f t="shared" si="56"/>
        <v>-</v>
      </c>
      <c r="L157" s="160" t="str">
        <f t="shared" si="56"/>
        <v>-</v>
      </c>
      <c r="M157" s="10"/>
    </row>
    <row r="158" spans="2:16" x14ac:dyDescent="0.25">
      <c r="B158" s="611" t="str">
        <f>IF(Intro!$G$22="English",Variables!B32,Variables!C32)</f>
        <v>Les carrosseries de camions réfrigérées, sans les frigorífiques ni chauffage - 26 à 30pi</v>
      </c>
      <c r="C158" s="612"/>
      <c r="D158" s="612"/>
      <c r="E158" s="612"/>
      <c r="F158" s="612"/>
      <c r="G158" s="612"/>
      <c r="H158" s="612"/>
      <c r="I158" s="612"/>
      <c r="J158" s="612"/>
      <c r="K158" s="612"/>
      <c r="L158" s="613"/>
      <c r="M158" s="10"/>
    </row>
    <row r="159" spans="2:16" x14ac:dyDescent="0.25">
      <c r="B159" s="614"/>
      <c r="C159" s="615"/>
      <c r="D159" s="615"/>
      <c r="E159" s="615"/>
      <c r="F159" s="615"/>
      <c r="G159" s="615"/>
      <c r="H159" s="615"/>
      <c r="I159" s="615"/>
      <c r="J159" s="615"/>
      <c r="K159" s="615"/>
      <c r="L159" s="616"/>
      <c r="M159" s="10"/>
    </row>
    <row r="160" spans="2:16" x14ac:dyDescent="0.25">
      <c r="B160" s="591" t="str">
        <f>D$30</f>
        <v>unités</v>
      </c>
      <c r="C160" s="589"/>
      <c r="D160" s="589"/>
      <c r="E160" s="140"/>
      <c r="F160" s="140"/>
      <c r="G160" s="140"/>
      <c r="H160" s="140"/>
      <c r="I160" s="140"/>
      <c r="J160" s="140"/>
      <c r="K160" s="140"/>
      <c r="L160" s="141"/>
      <c r="M160" s="10"/>
    </row>
    <row r="161" spans="1:13" x14ac:dyDescent="0.25">
      <c r="B161" s="591" t="str">
        <f>D$31</f>
        <v>valeur d'achat nette rendue (CAD)</v>
      </c>
      <c r="C161" s="589"/>
      <c r="D161" s="589"/>
      <c r="E161" s="140"/>
      <c r="F161" s="140"/>
      <c r="G161" s="140"/>
      <c r="H161" s="140"/>
      <c r="I161" s="140"/>
      <c r="J161" s="140"/>
      <c r="K161" s="140"/>
      <c r="L161" s="141"/>
      <c r="M161" s="10"/>
    </row>
    <row r="162" spans="1:13" x14ac:dyDescent="0.25">
      <c r="B162" s="591" t="str">
        <f>D$32</f>
        <v>$ / unité</v>
      </c>
      <c r="C162" s="589"/>
      <c r="D162" s="589"/>
      <c r="E162" s="159" t="str">
        <f t="shared" ref="E162:L162" si="57">IF(E160=0,"-",E161/E160)</f>
        <v>-</v>
      </c>
      <c r="F162" s="159" t="str">
        <f t="shared" si="57"/>
        <v>-</v>
      </c>
      <c r="G162" s="159" t="str">
        <f t="shared" si="57"/>
        <v>-</v>
      </c>
      <c r="H162" s="159" t="str">
        <f t="shared" si="57"/>
        <v>-</v>
      </c>
      <c r="I162" s="159" t="str">
        <f t="shared" si="57"/>
        <v>-</v>
      </c>
      <c r="J162" s="159" t="str">
        <f t="shared" si="57"/>
        <v>-</v>
      </c>
      <c r="K162" s="159" t="str">
        <f t="shared" si="57"/>
        <v>-</v>
      </c>
      <c r="L162" s="160" t="str">
        <f t="shared" si="57"/>
        <v>-</v>
      </c>
      <c r="M162" s="10"/>
    </row>
    <row r="163" spans="1:13" x14ac:dyDescent="0.25">
      <c r="B163" s="611" t="str">
        <f>IF(Intro!$G$22="English",Variables!B33,Variables!C33)</f>
        <v>Les carrosseries des fourgons secs, sans les frigorífiques ni chauffage - 10 à 18pi</v>
      </c>
      <c r="C163" s="612"/>
      <c r="D163" s="612"/>
      <c r="E163" s="612"/>
      <c r="F163" s="612"/>
      <c r="G163" s="612"/>
      <c r="H163" s="612"/>
      <c r="I163" s="612"/>
      <c r="J163" s="612"/>
      <c r="K163" s="612"/>
      <c r="L163" s="613"/>
      <c r="M163" s="10"/>
    </row>
    <row r="164" spans="1:13" x14ac:dyDescent="0.25">
      <c r="B164" s="614"/>
      <c r="C164" s="615"/>
      <c r="D164" s="615"/>
      <c r="E164" s="615"/>
      <c r="F164" s="615"/>
      <c r="G164" s="615"/>
      <c r="H164" s="615"/>
      <c r="I164" s="615"/>
      <c r="J164" s="615"/>
      <c r="K164" s="615"/>
      <c r="L164" s="616"/>
      <c r="M164" s="10"/>
    </row>
    <row r="165" spans="1:13" x14ac:dyDescent="0.25">
      <c r="B165" s="591" t="str">
        <f>D$30</f>
        <v>unités</v>
      </c>
      <c r="C165" s="589"/>
      <c r="D165" s="589"/>
      <c r="E165" s="140"/>
      <c r="F165" s="140"/>
      <c r="G165" s="140"/>
      <c r="H165" s="140"/>
      <c r="I165" s="140"/>
      <c r="J165" s="140"/>
      <c r="K165" s="140"/>
      <c r="L165" s="141"/>
      <c r="M165" s="10"/>
    </row>
    <row r="166" spans="1:13" x14ac:dyDescent="0.25">
      <c r="B166" s="591" t="str">
        <f>D$31</f>
        <v>valeur d'achat nette rendue (CAD)</v>
      </c>
      <c r="C166" s="589"/>
      <c r="D166" s="589"/>
      <c r="E166" s="140"/>
      <c r="F166" s="140"/>
      <c r="G166" s="140"/>
      <c r="H166" s="140"/>
      <c r="I166" s="140"/>
      <c r="J166" s="140"/>
      <c r="K166" s="140"/>
      <c r="L166" s="141"/>
      <c r="M166" s="10"/>
    </row>
    <row r="167" spans="1:13" x14ac:dyDescent="0.25">
      <c r="B167" s="591" t="str">
        <f>D$32</f>
        <v>$ / unité</v>
      </c>
      <c r="C167" s="589"/>
      <c r="D167" s="589"/>
      <c r="E167" s="159" t="str">
        <f t="shared" ref="E167:L167" si="58">IF(E165=0,"-",E166/E165)</f>
        <v>-</v>
      </c>
      <c r="F167" s="159" t="str">
        <f t="shared" si="58"/>
        <v>-</v>
      </c>
      <c r="G167" s="159" t="str">
        <f t="shared" si="58"/>
        <v>-</v>
      </c>
      <c r="H167" s="159" t="str">
        <f t="shared" si="58"/>
        <v>-</v>
      </c>
      <c r="I167" s="159" t="str">
        <f t="shared" si="58"/>
        <v>-</v>
      </c>
      <c r="J167" s="159" t="str">
        <f t="shared" si="58"/>
        <v>-</v>
      </c>
      <c r="K167" s="159" t="str">
        <f t="shared" si="58"/>
        <v>-</v>
      </c>
      <c r="L167" s="160" t="str">
        <f t="shared" si="58"/>
        <v>-</v>
      </c>
      <c r="M167" s="10"/>
    </row>
    <row r="168" spans="1:13" x14ac:dyDescent="0.25">
      <c r="B168" s="611" t="str">
        <f>IF(Intro!$G$22="English",Variables!B34,Variables!C34)</f>
        <v>Les carrosseries des fourgons secs, sans les frigorífiques ni chauffage - 20 à 24pi</v>
      </c>
      <c r="C168" s="612"/>
      <c r="D168" s="612"/>
      <c r="E168" s="612"/>
      <c r="F168" s="612"/>
      <c r="G168" s="612"/>
      <c r="H168" s="612"/>
      <c r="I168" s="612"/>
      <c r="J168" s="612"/>
      <c r="K168" s="612"/>
      <c r="L168" s="613"/>
      <c r="M168" s="10"/>
    </row>
    <row r="169" spans="1:13" x14ac:dyDescent="0.25">
      <c r="A169" s="190"/>
      <c r="B169" s="614"/>
      <c r="C169" s="615"/>
      <c r="D169" s="615"/>
      <c r="E169" s="615"/>
      <c r="F169" s="615"/>
      <c r="G169" s="615"/>
      <c r="H169" s="615"/>
      <c r="I169" s="615"/>
      <c r="J169" s="615"/>
      <c r="K169" s="615"/>
      <c r="L169" s="616"/>
      <c r="M169" s="10"/>
    </row>
    <row r="170" spans="1:13" x14ac:dyDescent="0.25">
      <c r="B170" s="591" t="str">
        <f>D$30</f>
        <v>unités</v>
      </c>
      <c r="C170" s="589"/>
      <c r="D170" s="589"/>
      <c r="E170" s="140"/>
      <c r="F170" s="140"/>
      <c r="G170" s="140"/>
      <c r="H170" s="140"/>
      <c r="I170" s="140"/>
      <c r="J170" s="140"/>
      <c r="K170" s="140"/>
      <c r="L170" s="141"/>
      <c r="M170" s="10"/>
    </row>
    <row r="171" spans="1:13" x14ac:dyDescent="0.25">
      <c r="B171" s="591" t="str">
        <f>D$31</f>
        <v>valeur d'achat nette rendue (CAD)</v>
      </c>
      <c r="C171" s="589"/>
      <c r="D171" s="589"/>
      <c r="E171" s="140"/>
      <c r="F171" s="140"/>
      <c r="G171" s="140"/>
      <c r="H171" s="140"/>
      <c r="I171" s="140"/>
      <c r="J171" s="140"/>
      <c r="K171" s="140"/>
      <c r="L171" s="141"/>
      <c r="M171" s="10"/>
    </row>
    <row r="172" spans="1:13" x14ac:dyDescent="0.25">
      <c r="B172" s="591" t="str">
        <f>D$32</f>
        <v>$ / unité</v>
      </c>
      <c r="C172" s="589"/>
      <c r="D172" s="589"/>
      <c r="E172" s="159" t="str">
        <f t="shared" ref="E172:L172" si="59">IF(E170=0,"-",E171/E170)</f>
        <v>-</v>
      </c>
      <c r="F172" s="159" t="str">
        <f t="shared" si="59"/>
        <v>-</v>
      </c>
      <c r="G172" s="159" t="str">
        <f t="shared" si="59"/>
        <v>-</v>
      </c>
      <c r="H172" s="159" t="str">
        <f t="shared" si="59"/>
        <v>-</v>
      </c>
      <c r="I172" s="159" t="str">
        <f t="shared" si="59"/>
        <v>-</v>
      </c>
      <c r="J172" s="159" t="str">
        <f t="shared" si="59"/>
        <v>-</v>
      </c>
      <c r="K172" s="159" t="str">
        <f t="shared" si="59"/>
        <v>-</v>
      </c>
      <c r="L172" s="160" t="str">
        <f t="shared" si="59"/>
        <v>-</v>
      </c>
      <c r="M172" s="10"/>
    </row>
    <row r="173" spans="1:13" x14ac:dyDescent="0.25">
      <c r="B173" s="611" t="str">
        <f>IF(Intro!$G$22="English",Variables!B35,Variables!C35)</f>
        <v>Les carrosseries des fourgons secs, sans les frigorífiques ni chauffage - 26 à 30pi</v>
      </c>
      <c r="C173" s="612"/>
      <c r="D173" s="612"/>
      <c r="E173" s="612"/>
      <c r="F173" s="612"/>
      <c r="G173" s="612"/>
      <c r="H173" s="612"/>
      <c r="I173" s="612"/>
      <c r="J173" s="612"/>
      <c r="K173" s="612"/>
      <c r="L173" s="613"/>
      <c r="M173" s="10"/>
    </row>
    <row r="174" spans="1:13" x14ac:dyDescent="0.25">
      <c r="B174" s="614"/>
      <c r="C174" s="615"/>
      <c r="D174" s="615"/>
      <c r="E174" s="615"/>
      <c r="F174" s="615"/>
      <c r="G174" s="615"/>
      <c r="H174" s="615"/>
      <c r="I174" s="615"/>
      <c r="J174" s="615"/>
      <c r="K174" s="615"/>
      <c r="L174" s="616"/>
      <c r="M174" s="10"/>
    </row>
    <row r="175" spans="1:13" x14ac:dyDescent="0.25">
      <c r="B175" s="591" t="str">
        <f>D$30</f>
        <v>unités</v>
      </c>
      <c r="C175" s="589"/>
      <c r="D175" s="589"/>
      <c r="E175" s="140"/>
      <c r="F175" s="140"/>
      <c r="G175" s="140"/>
      <c r="H175" s="140"/>
      <c r="I175" s="140"/>
      <c r="J175" s="140"/>
      <c r="K175" s="140"/>
      <c r="L175" s="141"/>
      <c r="M175" s="10"/>
    </row>
    <row r="176" spans="1:13" x14ac:dyDescent="0.25">
      <c r="B176" s="591" t="str">
        <f>D$31</f>
        <v>valeur d'achat nette rendue (CAD)</v>
      </c>
      <c r="C176" s="589"/>
      <c r="D176" s="589"/>
      <c r="E176" s="140"/>
      <c r="F176" s="140"/>
      <c r="G176" s="140"/>
      <c r="H176" s="140"/>
      <c r="I176" s="140"/>
      <c r="J176" s="140"/>
      <c r="K176" s="140"/>
      <c r="L176" s="141"/>
      <c r="M176" s="10"/>
    </row>
    <row r="177" spans="2:19" x14ac:dyDescent="0.25">
      <c r="B177" s="591" t="str">
        <f>D$32</f>
        <v>$ / unité</v>
      </c>
      <c r="C177" s="589"/>
      <c r="D177" s="589"/>
      <c r="E177" s="159" t="str">
        <f t="shared" ref="E177:L177" si="60">IF(E175=0,"-",E176/E175)</f>
        <v>-</v>
      </c>
      <c r="F177" s="159" t="str">
        <f t="shared" si="60"/>
        <v>-</v>
      </c>
      <c r="G177" s="159" t="str">
        <f t="shared" si="60"/>
        <v>-</v>
      </c>
      <c r="H177" s="159" t="str">
        <f t="shared" si="60"/>
        <v>-</v>
      </c>
      <c r="I177" s="159" t="str">
        <f t="shared" si="60"/>
        <v>-</v>
      </c>
      <c r="J177" s="159" t="str">
        <f t="shared" si="60"/>
        <v>-</v>
      </c>
      <c r="K177" s="159" t="str">
        <f t="shared" si="60"/>
        <v>-</v>
      </c>
      <c r="L177" s="160" t="str">
        <f t="shared" si="60"/>
        <v>-</v>
      </c>
      <c r="M177" s="10"/>
    </row>
    <row r="178" spans="2:19" hidden="1" x14ac:dyDescent="0.25">
      <c r="B178" s="611" t="str">
        <f>IF(Intro!$G$22="English",Variables!B36,Variables!C36)</f>
        <v>BMP7</v>
      </c>
      <c r="C178" s="612"/>
      <c r="D178" s="612"/>
      <c r="E178" s="612"/>
      <c r="F178" s="612"/>
      <c r="G178" s="612"/>
      <c r="H178" s="612"/>
      <c r="I178" s="612"/>
      <c r="J178" s="612"/>
      <c r="K178" s="612"/>
      <c r="L178" s="613"/>
      <c r="M178" s="10"/>
    </row>
    <row r="179" spans="2:19" hidden="1" x14ac:dyDescent="0.25">
      <c r="B179" s="614"/>
      <c r="C179" s="615"/>
      <c r="D179" s="615"/>
      <c r="E179" s="615"/>
      <c r="F179" s="615"/>
      <c r="G179" s="615"/>
      <c r="H179" s="615"/>
      <c r="I179" s="615"/>
      <c r="J179" s="615"/>
      <c r="K179" s="615"/>
      <c r="L179" s="616"/>
      <c r="M179" s="10"/>
    </row>
    <row r="180" spans="2:19" hidden="1" x14ac:dyDescent="0.25">
      <c r="B180" s="591" t="str">
        <f>D$30</f>
        <v>unités</v>
      </c>
      <c r="C180" s="589"/>
      <c r="D180" s="589"/>
      <c r="E180" s="140"/>
      <c r="F180" s="140"/>
      <c r="G180" s="140"/>
      <c r="H180" s="140"/>
      <c r="I180" s="140"/>
      <c r="J180" s="140"/>
      <c r="K180" s="140"/>
      <c r="L180" s="141"/>
      <c r="M180" s="10"/>
    </row>
    <row r="181" spans="2:19" hidden="1" x14ac:dyDescent="0.25">
      <c r="B181" s="591" t="str">
        <f>D$31</f>
        <v>valeur d'achat nette rendue (CAD)</v>
      </c>
      <c r="C181" s="589"/>
      <c r="D181" s="589"/>
      <c r="E181" s="140"/>
      <c r="F181" s="140"/>
      <c r="G181" s="140"/>
      <c r="H181" s="140"/>
      <c r="I181" s="140"/>
      <c r="J181" s="140"/>
      <c r="K181" s="140"/>
      <c r="L181" s="141"/>
      <c r="M181" s="10"/>
    </row>
    <row r="182" spans="2:19" hidden="1" x14ac:dyDescent="0.25">
      <c r="B182" s="591" t="str">
        <f>D$32</f>
        <v>$ / unité</v>
      </c>
      <c r="C182" s="589"/>
      <c r="D182" s="589"/>
      <c r="E182" s="159" t="str">
        <f t="shared" ref="E182:L182" si="61">IF(E180=0,"-",E181/E180)</f>
        <v>-</v>
      </c>
      <c r="F182" s="159" t="str">
        <f t="shared" si="61"/>
        <v>-</v>
      </c>
      <c r="G182" s="159" t="str">
        <f t="shared" si="61"/>
        <v>-</v>
      </c>
      <c r="H182" s="159" t="str">
        <f t="shared" si="61"/>
        <v>-</v>
      </c>
      <c r="I182" s="159" t="str">
        <f t="shared" si="61"/>
        <v>-</v>
      </c>
      <c r="J182" s="159" t="str">
        <f t="shared" si="61"/>
        <v>-</v>
      </c>
      <c r="K182" s="159" t="str">
        <f t="shared" si="61"/>
        <v>-</v>
      </c>
      <c r="L182" s="160" t="str">
        <f t="shared" si="61"/>
        <v>-</v>
      </c>
      <c r="M182" s="10"/>
    </row>
    <row r="183" spans="2:19" hidden="1" x14ac:dyDescent="0.25">
      <c r="B183" s="611" t="str">
        <f>IF(Intro!$G$22="English",Variables!B37,Variables!C37)</f>
        <v>BMP8</v>
      </c>
      <c r="C183" s="612"/>
      <c r="D183" s="612"/>
      <c r="E183" s="612"/>
      <c r="F183" s="612"/>
      <c r="G183" s="612"/>
      <c r="H183" s="612"/>
      <c r="I183" s="612"/>
      <c r="J183" s="612"/>
      <c r="K183" s="612"/>
      <c r="L183" s="613"/>
      <c r="M183" s="10"/>
    </row>
    <row r="184" spans="2:19" hidden="1" x14ac:dyDescent="0.25">
      <c r="B184" s="614"/>
      <c r="C184" s="615"/>
      <c r="D184" s="615"/>
      <c r="E184" s="615"/>
      <c r="F184" s="615"/>
      <c r="G184" s="615"/>
      <c r="H184" s="615"/>
      <c r="I184" s="615"/>
      <c r="J184" s="615"/>
      <c r="K184" s="615"/>
      <c r="L184" s="616"/>
      <c r="M184" s="10"/>
    </row>
    <row r="185" spans="2:19" hidden="1" x14ac:dyDescent="0.25">
      <c r="B185" s="591" t="str">
        <f>D$30</f>
        <v>unités</v>
      </c>
      <c r="C185" s="589"/>
      <c r="D185" s="589"/>
      <c r="E185" s="140"/>
      <c r="F185" s="140"/>
      <c r="G185" s="140"/>
      <c r="H185" s="140"/>
      <c r="I185" s="140"/>
      <c r="J185" s="140"/>
      <c r="K185" s="140"/>
      <c r="L185" s="141"/>
      <c r="M185" s="10"/>
    </row>
    <row r="186" spans="2:19" hidden="1" x14ac:dyDescent="0.25">
      <c r="B186" s="591" t="str">
        <f>D$31</f>
        <v>valeur d'achat nette rendue (CAD)</v>
      </c>
      <c r="C186" s="589"/>
      <c r="D186" s="589"/>
      <c r="E186" s="140"/>
      <c r="F186" s="140"/>
      <c r="G186" s="140"/>
      <c r="H186" s="140"/>
      <c r="I186" s="140"/>
      <c r="J186" s="140"/>
      <c r="K186" s="140"/>
      <c r="L186" s="141"/>
      <c r="M186" s="10"/>
    </row>
    <row r="187" spans="2:19" hidden="1" x14ac:dyDescent="0.25">
      <c r="B187" s="591" t="str">
        <f>D$32</f>
        <v>$ / unité</v>
      </c>
      <c r="C187" s="589"/>
      <c r="D187" s="589"/>
      <c r="E187" s="159" t="str">
        <f t="shared" ref="E187:L187" si="62">IF(E185=0,"-",E186/E185)</f>
        <v>-</v>
      </c>
      <c r="F187" s="159" t="str">
        <f t="shared" si="62"/>
        <v>-</v>
      </c>
      <c r="G187" s="159" t="str">
        <f t="shared" si="62"/>
        <v>-</v>
      </c>
      <c r="H187" s="159" t="str">
        <f t="shared" si="62"/>
        <v>-</v>
      </c>
      <c r="I187" s="159" t="str">
        <f t="shared" si="62"/>
        <v>-</v>
      </c>
      <c r="J187" s="159" t="str">
        <f t="shared" si="62"/>
        <v>-</v>
      </c>
      <c r="K187" s="159" t="str">
        <f t="shared" si="62"/>
        <v>-</v>
      </c>
      <c r="L187" s="160" t="str">
        <f t="shared" si="62"/>
        <v>-</v>
      </c>
      <c r="M187" s="10"/>
    </row>
    <row r="188" spans="2:19" x14ac:dyDescent="0.25">
      <c r="B188" s="113"/>
      <c r="C188" s="114"/>
      <c r="D188" s="114"/>
      <c r="E188" s="29"/>
      <c r="F188" s="29"/>
      <c r="G188" s="29"/>
      <c r="H188" s="29"/>
      <c r="I188" s="29"/>
      <c r="J188" s="29"/>
      <c r="K188" s="29"/>
      <c r="L188" s="30"/>
      <c r="M188" s="10"/>
    </row>
    <row r="189" spans="2:19" ht="14.1" customHeight="1" x14ac:dyDescent="0.25">
      <c r="B189" s="366" t="str">
        <f>IF(Intro!$G$22="English",O189,P189)</f>
        <v>Dans le tableau ci-dessous, « Erreur » signifie que les importations totales des produits de référence de votre entreprise dépassent les importations totales de votre entreprise pour cette période. Par conséquent, veuillez modifier les données ci-dessus si nécessaire.</v>
      </c>
      <c r="C189" s="367"/>
      <c r="D189" s="367"/>
      <c r="E189" s="367"/>
      <c r="F189" s="367"/>
      <c r="G189" s="367"/>
      <c r="H189" s="367"/>
      <c r="I189" s="367"/>
      <c r="J189" s="367"/>
      <c r="K189" s="367"/>
      <c r="L189" s="368"/>
      <c r="M189" s="10"/>
      <c r="O189" s="10" t="s">
        <v>366</v>
      </c>
      <c r="P189" s="10" t="s">
        <v>367</v>
      </c>
      <c r="S189" s="39"/>
    </row>
    <row r="190" spans="2:19" x14ac:dyDescent="0.25">
      <c r="B190" s="366"/>
      <c r="C190" s="367"/>
      <c r="D190" s="367"/>
      <c r="E190" s="367"/>
      <c r="F190" s="367"/>
      <c r="G190" s="367"/>
      <c r="H190" s="367"/>
      <c r="I190" s="367"/>
      <c r="J190" s="367"/>
      <c r="K190" s="367"/>
      <c r="L190" s="368"/>
      <c r="M190" s="10"/>
      <c r="S190" s="39"/>
    </row>
    <row r="191" spans="2:19" x14ac:dyDescent="0.25">
      <c r="B191" s="62"/>
      <c r="C191" s="63"/>
      <c r="D191" s="63"/>
      <c r="E191" s="29"/>
      <c r="F191" s="29"/>
      <c r="G191" s="29"/>
      <c r="H191" s="29"/>
      <c r="I191" s="29"/>
      <c r="J191" s="29"/>
      <c r="K191" s="29"/>
      <c r="L191" s="30"/>
      <c r="M191" s="10"/>
      <c r="S191" s="39"/>
    </row>
    <row r="192" spans="2:19" x14ac:dyDescent="0.25">
      <c r="B192" s="62"/>
      <c r="C192" s="63"/>
      <c r="D192" s="35"/>
      <c r="E192" s="10"/>
      <c r="F192" s="128">
        <f>F137</f>
        <v>2024</v>
      </c>
      <c r="G192" s="128">
        <f t="shared" ref="G192" si="63">G137</f>
        <v>2025</v>
      </c>
      <c r="H192" s="29"/>
      <c r="J192" s="174"/>
      <c r="K192" s="174"/>
      <c r="L192" s="175"/>
      <c r="M192" s="10"/>
    </row>
    <row r="193" spans="1:16" x14ac:dyDescent="0.25">
      <c r="B193" s="403" t="str">
        <f>Variables!D62</f>
        <v>Vérification</v>
      </c>
      <c r="C193" s="589" t="str">
        <f>B150</f>
        <v>unités</v>
      </c>
      <c r="D193" s="589"/>
      <c r="E193" s="589"/>
      <c r="F193" s="143" t="str">
        <f>IF(SUM(E150:H150,E155:H155,E160:H160,E165:H165,E170:H170,E175:H175,E180:H180,E185:H185)&gt;H30,Variables!$D$63,Variables!$D$64)</f>
        <v>Correct</v>
      </c>
      <c r="G193" s="143" t="str">
        <f>IF(SUM(I150:L150,I155:L155,I160:L160,I165:L165,I170:L170,I175:L175,I180:L180,I185:L185)&gt;I30,Variables!$D$63,Variables!$D$64)</f>
        <v>Correct</v>
      </c>
      <c r="H193" s="29"/>
      <c r="J193" s="91"/>
      <c r="K193" s="91"/>
      <c r="L193" s="72"/>
      <c r="M193" s="10"/>
    </row>
    <row r="194" spans="1:16" x14ac:dyDescent="0.25">
      <c r="B194" s="403"/>
      <c r="C194" s="589" t="str">
        <f>B151</f>
        <v>valeur d'achat nette rendue (CAD)</v>
      </c>
      <c r="D194" s="589"/>
      <c r="E194" s="589"/>
      <c r="F194" s="143" t="str">
        <f>IF(SUM(E151:H151,E156:H156,E161:H161,E166:H166,E171:H171,E176:H176,E181:H181,E186:H186)&gt;H31,Variables!$D$63,Variables!$D$64)</f>
        <v>Correct</v>
      </c>
      <c r="G194" s="143" t="str">
        <f>IF(SUM(I151:L151,I156:L156,I161:L161,I166:L166,I171:L171,I176:L176,I181:L181,I186:L186)&gt;I31,Variables!$D$63,Variables!$D$64)</f>
        <v>Correct</v>
      </c>
      <c r="H194" s="29"/>
      <c r="J194" s="91"/>
      <c r="K194" s="91"/>
      <c r="L194" s="72"/>
      <c r="M194" s="10"/>
    </row>
    <row r="195" spans="1:16" x14ac:dyDescent="0.25">
      <c r="B195" s="73"/>
      <c r="C195" s="70"/>
      <c r="D195" s="70"/>
      <c r="E195" s="70"/>
      <c r="F195" s="70"/>
      <c r="G195" s="70"/>
      <c r="H195" s="70"/>
      <c r="I195" s="70"/>
      <c r="J195" s="70"/>
      <c r="K195" s="70"/>
      <c r="L195" s="71"/>
      <c r="M195" s="10"/>
    </row>
    <row r="196" spans="1:16" s="11" customFormat="1" x14ac:dyDescent="0.25">
      <c r="A196" s="7"/>
      <c r="B196" s="94"/>
      <c r="C196" s="94"/>
      <c r="D196" s="92"/>
      <c r="E196" s="93"/>
      <c r="F196" s="93"/>
      <c r="G196" s="93"/>
      <c r="H196" s="93"/>
      <c r="I196" s="93"/>
      <c r="J196" s="93"/>
      <c r="K196" s="93"/>
      <c r="L196" s="93"/>
      <c r="M196" s="74"/>
    </row>
    <row r="197" spans="1:16" x14ac:dyDescent="0.25">
      <c r="B197" s="369" t="str">
        <f>IF(Intro!$G$22="English",O197,P197)</f>
        <v>VENTES AU CANADA D'IMPORTATIONS DE PRODUITS DE RÉFÉRENCE</v>
      </c>
      <c r="C197" s="370"/>
      <c r="D197" s="370"/>
      <c r="E197" s="370"/>
      <c r="F197" s="370"/>
      <c r="G197" s="370"/>
      <c r="H197" s="370"/>
      <c r="I197" s="370"/>
      <c r="J197" s="370"/>
      <c r="K197" s="370"/>
      <c r="L197" s="371"/>
      <c r="M197" s="10"/>
      <c r="O197" s="106" t="s">
        <v>337</v>
      </c>
      <c r="P197" s="106" t="s">
        <v>401</v>
      </c>
    </row>
    <row r="198" spans="1:16" x14ac:dyDescent="0.25">
      <c r="B198" s="505" t="s">
        <v>17</v>
      </c>
      <c r="C198" s="506"/>
      <c r="D198" s="506"/>
      <c r="E198" s="506"/>
      <c r="F198" s="506"/>
      <c r="G198" s="506"/>
      <c r="H198" s="506"/>
      <c r="I198" s="506"/>
      <c r="J198" s="506"/>
      <c r="K198" s="506"/>
      <c r="L198" s="507"/>
      <c r="M198" s="10"/>
    </row>
    <row r="199" spans="1:16" x14ac:dyDescent="0.25">
      <c r="B199" s="16"/>
      <c r="C199" s="35"/>
      <c r="D199" s="35"/>
      <c r="E199" s="36"/>
      <c r="F199" s="36"/>
      <c r="G199" s="36"/>
      <c r="H199" s="36"/>
      <c r="I199" s="36"/>
      <c r="J199" s="36"/>
      <c r="K199" s="36"/>
      <c r="L199" s="17"/>
      <c r="M199" s="10"/>
    </row>
    <row r="200" spans="1:16" x14ac:dyDescent="0.25">
      <c r="B200" s="366" t="str">
        <f>IF(Intro!$G$22="English",O200,P200)</f>
        <v>Indiquez le volume et la valeur des ventes d'importations au Canada pour chaque produit de référence :</v>
      </c>
      <c r="C200" s="367"/>
      <c r="D200" s="367"/>
      <c r="E200" s="367"/>
      <c r="F200" s="367"/>
      <c r="G200" s="367"/>
      <c r="H200" s="367"/>
      <c r="I200" s="367"/>
      <c r="J200" s="367"/>
      <c r="K200" s="367"/>
      <c r="L200" s="368"/>
      <c r="M200" s="10"/>
      <c r="O200" s="18" t="s">
        <v>170</v>
      </c>
      <c r="P200" s="10" t="s">
        <v>400</v>
      </c>
    </row>
    <row r="201" spans="1:16" x14ac:dyDescent="0.25">
      <c r="B201" s="366" t="str">
        <f>Pro!B22</f>
        <v>Note - Ne répondez à cette question que si votre entreprise a vendu les marchandises du 1er janvier 2023 au 31 décembre 2025.</v>
      </c>
      <c r="C201" s="367"/>
      <c r="D201" s="367"/>
      <c r="E201" s="367"/>
      <c r="F201" s="367"/>
      <c r="G201" s="367"/>
      <c r="H201" s="367"/>
      <c r="I201" s="367"/>
      <c r="J201" s="367"/>
      <c r="K201" s="367"/>
      <c r="L201" s="368"/>
      <c r="M201" s="10"/>
      <c r="O201" s="18"/>
    </row>
    <row r="202" spans="1:16" x14ac:dyDescent="0.25">
      <c r="B202" s="62"/>
      <c r="C202" s="63"/>
      <c r="D202" s="35"/>
      <c r="E202" s="36"/>
      <c r="F202" s="36"/>
      <c r="G202" s="36"/>
      <c r="H202" s="36"/>
      <c r="I202" s="36"/>
      <c r="J202" s="36"/>
      <c r="K202" s="36"/>
      <c r="L202" s="17"/>
      <c r="M202" s="10"/>
      <c r="O202" s="18"/>
    </row>
    <row r="203" spans="1:16" x14ac:dyDescent="0.25">
      <c r="B203" s="617"/>
      <c r="C203" s="618"/>
      <c r="D203" s="619"/>
      <c r="E203" s="128" t="str">
        <f>E147</f>
        <v>T1 - 2024</v>
      </c>
      <c r="F203" s="128" t="str">
        <f t="shared" ref="F203:L203" si="64">F147</f>
        <v>T2 - 2024</v>
      </c>
      <c r="G203" s="128" t="str">
        <f t="shared" si="64"/>
        <v>T3 - 2024</v>
      </c>
      <c r="H203" s="128" t="str">
        <f t="shared" si="64"/>
        <v>T4 - 2024</v>
      </c>
      <c r="I203" s="128" t="str">
        <f t="shared" si="64"/>
        <v>T1 - 2025</v>
      </c>
      <c r="J203" s="128" t="str">
        <f t="shared" si="64"/>
        <v>T2 - 2025</v>
      </c>
      <c r="K203" s="128" t="str">
        <f t="shared" si="64"/>
        <v>T3 - 2025</v>
      </c>
      <c r="L203" s="139" t="str">
        <f t="shared" si="64"/>
        <v>T4 - 2025</v>
      </c>
      <c r="M203" s="10"/>
      <c r="O203" s="18"/>
    </row>
    <row r="204" spans="1:16" x14ac:dyDescent="0.25">
      <c r="B204" s="611" t="str">
        <f>B148</f>
        <v>Les carrosseries de camions réfrigérées, sans les frigorífiques ni chauffage - 10 à 18pi</v>
      </c>
      <c r="C204" s="612"/>
      <c r="D204" s="612"/>
      <c r="E204" s="612"/>
      <c r="F204" s="612"/>
      <c r="G204" s="612"/>
      <c r="H204" s="612"/>
      <c r="I204" s="612"/>
      <c r="J204" s="612"/>
      <c r="K204" s="612"/>
      <c r="L204" s="613"/>
      <c r="M204" s="10"/>
    </row>
    <row r="205" spans="1:16" x14ac:dyDescent="0.25">
      <c r="B205" s="614"/>
      <c r="C205" s="615"/>
      <c r="D205" s="615"/>
      <c r="E205" s="615"/>
      <c r="F205" s="615"/>
      <c r="G205" s="615"/>
      <c r="H205" s="615"/>
      <c r="I205" s="615"/>
      <c r="J205" s="615"/>
      <c r="K205" s="615"/>
      <c r="L205" s="616"/>
      <c r="M205" s="10"/>
    </row>
    <row r="206" spans="1:16" x14ac:dyDescent="0.25">
      <c r="B206" s="591" t="str">
        <f>D$58</f>
        <v>unités</v>
      </c>
      <c r="C206" s="589"/>
      <c r="D206" s="589"/>
      <c r="E206" s="140"/>
      <c r="F206" s="140"/>
      <c r="G206" s="140"/>
      <c r="H206" s="140"/>
      <c r="I206" s="140"/>
      <c r="J206" s="140"/>
      <c r="K206" s="140"/>
      <c r="L206" s="141"/>
      <c r="M206" s="10"/>
    </row>
    <row r="207" spans="1:16" x14ac:dyDescent="0.25">
      <c r="B207" s="591" t="str">
        <f>D$59</f>
        <v>valeur de vente nette rendue (CAD)</v>
      </c>
      <c r="C207" s="589"/>
      <c r="D207" s="589"/>
      <c r="E207" s="140"/>
      <c r="F207" s="140"/>
      <c r="G207" s="140"/>
      <c r="H207" s="140"/>
      <c r="I207" s="140"/>
      <c r="J207" s="140"/>
      <c r="K207" s="140"/>
      <c r="L207" s="141"/>
      <c r="M207" s="10"/>
    </row>
    <row r="208" spans="1:16" x14ac:dyDescent="0.25">
      <c r="B208" s="591" t="str">
        <f>D$60</f>
        <v>$ / unité</v>
      </c>
      <c r="C208" s="589"/>
      <c r="D208" s="589"/>
      <c r="E208" s="159" t="str">
        <f t="shared" ref="E208:L208" si="65">IF(E206=0,"-",E207/E206)</f>
        <v>-</v>
      </c>
      <c r="F208" s="159" t="str">
        <f t="shared" si="65"/>
        <v>-</v>
      </c>
      <c r="G208" s="159" t="str">
        <f t="shared" si="65"/>
        <v>-</v>
      </c>
      <c r="H208" s="159" t="str">
        <f t="shared" si="65"/>
        <v>-</v>
      </c>
      <c r="I208" s="159" t="str">
        <f t="shared" si="65"/>
        <v>-</v>
      </c>
      <c r="J208" s="159" t="str">
        <f t="shared" si="65"/>
        <v>-</v>
      </c>
      <c r="K208" s="159" t="str">
        <f t="shared" si="65"/>
        <v>-</v>
      </c>
      <c r="L208" s="160" t="str">
        <f t="shared" si="65"/>
        <v>-</v>
      </c>
      <c r="M208" s="10"/>
    </row>
    <row r="209" spans="2:13" x14ac:dyDescent="0.25">
      <c r="B209" s="611" t="str">
        <f>B153</f>
        <v>Les carrosseries de camions réfrigérées, sans les frigorífiques ni chauffage - 20 à 24pi</v>
      </c>
      <c r="C209" s="612"/>
      <c r="D209" s="612"/>
      <c r="E209" s="612"/>
      <c r="F209" s="612"/>
      <c r="G209" s="612"/>
      <c r="H209" s="612"/>
      <c r="I209" s="612"/>
      <c r="J209" s="612"/>
      <c r="K209" s="612"/>
      <c r="L209" s="613"/>
      <c r="M209" s="10"/>
    </row>
    <row r="210" spans="2:13" x14ac:dyDescent="0.25">
      <c r="B210" s="614"/>
      <c r="C210" s="615"/>
      <c r="D210" s="615"/>
      <c r="E210" s="615"/>
      <c r="F210" s="615"/>
      <c r="G210" s="615"/>
      <c r="H210" s="615"/>
      <c r="I210" s="615"/>
      <c r="J210" s="615"/>
      <c r="K210" s="615"/>
      <c r="L210" s="616"/>
      <c r="M210" s="10"/>
    </row>
    <row r="211" spans="2:13" x14ac:dyDescent="0.25">
      <c r="B211" s="591" t="str">
        <f>D$58</f>
        <v>unités</v>
      </c>
      <c r="C211" s="589"/>
      <c r="D211" s="589"/>
      <c r="E211" s="140"/>
      <c r="F211" s="140"/>
      <c r="G211" s="140"/>
      <c r="H211" s="140"/>
      <c r="I211" s="140"/>
      <c r="J211" s="140"/>
      <c r="K211" s="140"/>
      <c r="L211" s="141"/>
      <c r="M211" s="10"/>
    </row>
    <row r="212" spans="2:13" x14ac:dyDescent="0.25">
      <c r="B212" s="591" t="str">
        <f>D$59</f>
        <v>valeur de vente nette rendue (CAD)</v>
      </c>
      <c r="C212" s="589"/>
      <c r="D212" s="589"/>
      <c r="E212" s="140"/>
      <c r="F212" s="140"/>
      <c r="G212" s="140"/>
      <c r="H212" s="140"/>
      <c r="I212" s="140"/>
      <c r="J212" s="140"/>
      <c r="K212" s="140"/>
      <c r="L212" s="141"/>
      <c r="M212" s="10"/>
    </row>
    <row r="213" spans="2:13" x14ac:dyDescent="0.25">
      <c r="B213" s="591" t="str">
        <f>D$60</f>
        <v>$ / unité</v>
      </c>
      <c r="C213" s="589"/>
      <c r="D213" s="589"/>
      <c r="E213" s="159" t="str">
        <f>IF(E211=0,"-",E212/E211)</f>
        <v>-</v>
      </c>
      <c r="F213" s="159" t="str">
        <f t="shared" ref="F213:L213" si="66">IF(F211=0,"-",F212/F211)</f>
        <v>-</v>
      </c>
      <c r="G213" s="159" t="str">
        <f t="shared" si="66"/>
        <v>-</v>
      </c>
      <c r="H213" s="159" t="str">
        <f t="shared" si="66"/>
        <v>-</v>
      </c>
      <c r="I213" s="159" t="str">
        <f t="shared" si="66"/>
        <v>-</v>
      </c>
      <c r="J213" s="159" t="str">
        <f t="shared" si="66"/>
        <v>-</v>
      </c>
      <c r="K213" s="159" t="str">
        <f t="shared" si="66"/>
        <v>-</v>
      </c>
      <c r="L213" s="160" t="str">
        <f t="shared" si="66"/>
        <v>-</v>
      </c>
      <c r="M213" s="10"/>
    </row>
    <row r="214" spans="2:13" x14ac:dyDescent="0.25">
      <c r="B214" s="611" t="str">
        <f>B158</f>
        <v>Les carrosseries de camions réfrigérées, sans les frigorífiques ni chauffage - 26 à 30pi</v>
      </c>
      <c r="C214" s="612"/>
      <c r="D214" s="612"/>
      <c r="E214" s="612"/>
      <c r="F214" s="612"/>
      <c r="G214" s="612"/>
      <c r="H214" s="612"/>
      <c r="I214" s="612"/>
      <c r="J214" s="612"/>
      <c r="K214" s="612"/>
      <c r="L214" s="613"/>
      <c r="M214" s="10"/>
    </row>
    <row r="215" spans="2:13" x14ac:dyDescent="0.25">
      <c r="B215" s="614"/>
      <c r="C215" s="615"/>
      <c r="D215" s="615"/>
      <c r="E215" s="615"/>
      <c r="F215" s="615"/>
      <c r="G215" s="615"/>
      <c r="H215" s="615"/>
      <c r="I215" s="615"/>
      <c r="J215" s="615"/>
      <c r="K215" s="615"/>
      <c r="L215" s="616"/>
      <c r="M215" s="10"/>
    </row>
    <row r="216" spans="2:13" x14ac:dyDescent="0.25">
      <c r="B216" s="591" t="str">
        <f>D$58</f>
        <v>unités</v>
      </c>
      <c r="C216" s="589"/>
      <c r="D216" s="589"/>
      <c r="E216" s="140"/>
      <c r="F216" s="140"/>
      <c r="G216" s="140"/>
      <c r="H216" s="140"/>
      <c r="I216" s="140"/>
      <c r="J216" s="140"/>
      <c r="K216" s="140"/>
      <c r="L216" s="141"/>
      <c r="M216" s="10"/>
    </row>
    <row r="217" spans="2:13" x14ac:dyDescent="0.25">
      <c r="B217" s="591" t="str">
        <f>D$59</f>
        <v>valeur de vente nette rendue (CAD)</v>
      </c>
      <c r="C217" s="589"/>
      <c r="D217" s="589"/>
      <c r="E217" s="140"/>
      <c r="F217" s="140"/>
      <c r="G217" s="140"/>
      <c r="H217" s="140"/>
      <c r="I217" s="140"/>
      <c r="J217" s="140"/>
      <c r="K217" s="140"/>
      <c r="L217" s="141"/>
      <c r="M217" s="10"/>
    </row>
    <row r="218" spans="2:13" x14ac:dyDescent="0.25">
      <c r="B218" s="591" t="str">
        <f>D$60</f>
        <v>$ / unité</v>
      </c>
      <c r="C218" s="589"/>
      <c r="D218" s="589"/>
      <c r="E218" s="159" t="str">
        <f>IF(E216=0,"-",E217/E216)</f>
        <v>-</v>
      </c>
      <c r="F218" s="159" t="str">
        <f t="shared" ref="F218:L218" si="67">IF(F216=0,"-",F217/F216)</f>
        <v>-</v>
      </c>
      <c r="G218" s="159" t="str">
        <f t="shared" si="67"/>
        <v>-</v>
      </c>
      <c r="H218" s="159" t="str">
        <f t="shared" si="67"/>
        <v>-</v>
      </c>
      <c r="I218" s="159" t="str">
        <f t="shared" si="67"/>
        <v>-</v>
      </c>
      <c r="J218" s="159" t="str">
        <f t="shared" si="67"/>
        <v>-</v>
      </c>
      <c r="K218" s="159" t="str">
        <f t="shared" si="67"/>
        <v>-</v>
      </c>
      <c r="L218" s="160" t="str">
        <f t="shared" si="67"/>
        <v>-</v>
      </c>
      <c r="M218" s="10"/>
    </row>
    <row r="219" spans="2:13" x14ac:dyDescent="0.25">
      <c r="B219" s="611" t="str">
        <f>B163</f>
        <v>Les carrosseries des fourgons secs, sans les frigorífiques ni chauffage - 10 à 18pi</v>
      </c>
      <c r="C219" s="612"/>
      <c r="D219" s="612"/>
      <c r="E219" s="612"/>
      <c r="F219" s="612"/>
      <c r="G219" s="612"/>
      <c r="H219" s="612"/>
      <c r="I219" s="612"/>
      <c r="J219" s="612"/>
      <c r="K219" s="612"/>
      <c r="L219" s="613"/>
      <c r="M219" s="10"/>
    </row>
    <row r="220" spans="2:13" x14ac:dyDescent="0.25">
      <c r="B220" s="614"/>
      <c r="C220" s="615"/>
      <c r="D220" s="615"/>
      <c r="E220" s="615"/>
      <c r="F220" s="615"/>
      <c r="G220" s="615"/>
      <c r="H220" s="615"/>
      <c r="I220" s="615"/>
      <c r="J220" s="615"/>
      <c r="K220" s="615"/>
      <c r="L220" s="616"/>
      <c r="M220" s="10"/>
    </row>
    <row r="221" spans="2:13" x14ac:dyDescent="0.25">
      <c r="B221" s="591" t="str">
        <f>D$58</f>
        <v>unités</v>
      </c>
      <c r="C221" s="589"/>
      <c r="D221" s="589"/>
      <c r="E221" s="140"/>
      <c r="F221" s="140"/>
      <c r="G221" s="140"/>
      <c r="H221" s="140"/>
      <c r="I221" s="140"/>
      <c r="J221" s="140"/>
      <c r="K221" s="140"/>
      <c r="L221" s="141"/>
      <c r="M221" s="10"/>
    </row>
    <row r="222" spans="2:13" x14ac:dyDescent="0.25">
      <c r="B222" s="591" t="str">
        <f>D$59</f>
        <v>valeur de vente nette rendue (CAD)</v>
      </c>
      <c r="C222" s="589"/>
      <c r="D222" s="589"/>
      <c r="E222" s="140"/>
      <c r="F222" s="140"/>
      <c r="G222" s="140"/>
      <c r="H222" s="140"/>
      <c r="I222" s="140"/>
      <c r="J222" s="140"/>
      <c r="K222" s="140"/>
      <c r="L222" s="141"/>
      <c r="M222" s="10"/>
    </row>
    <row r="223" spans="2:13" x14ac:dyDescent="0.25">
      <c r="B223" s="591" t="str">
        <f>D$60</f>
        <v>$ / unité</v>
      </c>
      <c r="C223" s="589"/>
      <c r="D223" s="589"/>
      <c r="E223" s="159" t="str">
        <f>IF(E221=0,"-",E222/E221)</f>
        <v>-</v>
      </c>
      <c r="F223" s="159" t="str">
        <f t="shared" ref="F223:L223" si="68">IF(F221=0,"-",F222/F221)</f>
        <v>-</v>
      </c>
      <c r="G223" s="159" t="str">
        <f t="shared" si="68"/>
        <v>-</v>
      </c>
      <c r="H223" s="159" t="str">
        <f t="shared" si="68"/>
        <v>-</v>
      </c>
      <c r="I223" s="159" t="str">
        <f t="shared" si="68"/>
        <v>-</v>
      </c>
      <c r="J223" s="159" t="str">
        <f t="shared" si="68"/>
        <v>-</v>
      </c>
      <c r="K223" s="159" t="str">
        <f t="shared" si="68"/>
        <v>-</v>
      </c>
      <c r="L223" s="160" t="str">
        <f t="shared" si="68"/>
        <v>-</v>
      </c>
      <c r="M223" s="10"/>
    </row>
    <row r="224" spans="2:13" x14ac:dyDescent="0.25">
      <c r="B224" s="611" t="str">
        <f>B168</f>
        <v>Les carrosseries des fourgons secs, sans les frigorífiques ni chauffage - 20 à 24pi</v>
      </c>
      <c r="C224" s="612"/>
      <c r="D224" s="612"/>
      <c r="E224" s="612"/>
      <c r="F224" s="612"/>
      <c r="G224" s="612"/>
      <c r="H224" s="612"/>
      <c r="I224" s="612"/>
      <c r="J224" s="612"/>
      <c r="K224" s="612"/>
      <c r="L224" s="613"/>
      <c r="M224" s="10"/>
    </row>
    <row r="225" spans="2:13" x14ac:dyDescent="0.25">
      <c r="B225" s="614"/>
      <c r="C225" s="615"/>
      <c r="D225" s="615"/>
      <c r="E225" s="615"/>
      <c r="F225" s="615"/>
      <c r="G225" s="615"/>
      <c r="H225" s="615"/>
      <c r="I225" s="615"/>
      <c r="J225" s="615"/>
      <c r="K225" s="615"/>
      <c r="L225" s="616"/>
      <c r="M225" s="10"/>
    </row>
    <row r="226" spans="2:13" x14ac:dyDescent="0.25">
      <c r="B226" s="591" t="str">
        <f>D$58</f>
        <v>unités</v>
      </c>
      <c r="C226" s="589"/>
      <c r="D226" s="589"/>
      <c r="E226" s="140"/>
      <c r="F226" s="140"/>
      <c r="G226" s="140"/>
      <c r="H226" s="140"/>
      <c r="I226" s="140"/>
      <c r="J226" s="140"/>
      <c r="K226" s="140"/>
      <c r="L226" s="141"/>
      <c r="M226" s="10"/>
    </row>
    <row r="227" spans="2:13" x14ac:dyDescent="0.25">
      <c r="B227" s="591" t="str">
        <f>D$59</f>
        <v>valeur de vente nette rendue (CAD)</v>
      </c>
      <c r="C227" s="589"/>
      <c r="D227" s="589"/>
      <c r="E227" s="140"/>
      <c r="F227" s="140"/>
      <c r="G227" s="140"/>
      <c r="H227" s="140"/>
      <c r="I227" s="140"/>
      <c r="J227" s="140"/>
      <c r="K227" s="140"/>
      <c r="L227" s="141"/>
      <c r="M227" s="10"/>
    </row>
    <row r="228" spans="2:13" x14ac:dyDescent="0.25">
      <c r="B228" s="591" t="str">
        <f>D$60</f>
        <v>$ / unité</v>
      </c>
      <c r="C228" s="589"/>
      <c r="D228" s="589"/>
      <c r="E228" s="159" t="str">
        <f>IF(E226=0,"-",E227/E226)</f>
        <v>-</v>
      </c>
      <c r="F228" s="159" t="str">
        <f t="shared" ref="F228:L228" si="69">IF(F226=0,"-",F227/F226)</f>
        <v>-</v>
      </c>
      <c r="G228" s="159" t="str">
        <f t="shared" si="69"/>
        <v>-</v>
      </c>
      <c r="H228" s="159" t="str">
        <f t="shared" si="69"/>
        <v>-</v>
      </c>
      <c r="I228" s="159" t="str">
        <f t="shared" si="69"/>
        <v>-</v>
      </c>
      <c r="J228" s="159" t="str">
        <f t="shared" si="69"/>
        <v>-</v>
      </c>
      <c r="K228" s="159" t="str">
        <f t="shared" si="69"/>
        <v>-</v>
      </c>
      <c r="L228" s="160" t="str">
        <f t="shared" si="69"/>
        <v>-</v>
      </c>
      <c r="M228" s="10"/>
    </row>
    <row r="229" spans="2:13" x14ac:dyDescent="0.25">
      <c r="B229" s="611" t="str">
        <f>B173</f>
        <v>Les carrosseries des fourgons secs, sans les frigorífiques ni chauffage - 26 à 30pi</v>
      </c>
      <c r="C229" s="612"/>
      <c r="D229" s="612"/>
      <c r="E229" s="612"/>
      <c r="F229" s="612"/>
      <c r="G229" s="612"/>
      <c r="H229" s="612"/>
      <c r="I229" s="612"/>
      <c r="J229" s="612"/>
      <c r="K229" s="612"/>
      <c r="L229" s="613"/>
      <c r="M229" s="10"/>
    </row>
    <row r="230" spans="2:13" x14ac:dyDescent="0.25">
      <c r="B230" s="614"/>
      <c r="C230" s="615"/>
      <c r="D230" s="615"/>
      <c r="E230" s="615"/>
      <c r="F230" s="615"/>
      <c r="G230" s="615"/>
      <c r="H230" s="615"/>
      <c r="I230" s="615"/>
      <c r="J230" s="615"/>
      <c r="K230" s="615"/>
      <c r="L230" s="616"/>
      <c r="M230" s="10"/>
    </row>
    <row r="231" spans="2:13" x14ac:dyDescent="0.25">
      <c r="B231" s="591" t="str">
        <f>D$58</f>
        <v>unités</v>
      </c>
      <c r="C231" s="589"/>
      <c r="D231" s="589"/>
      <c r="E231" s="140"/>
      <c r="F231" s="140"/>
      <c r="G231" s="140"/>
      <c r="H231" s="140"/>
      <c r="I231" s="140"/>
      <c r="J231" s="140"/>
      <c r="K231" s="140"/>
      <c r="L231" s="141"/>
      <c r="M231" s="10"/>
    </row>
    <row r="232" spans="2:13" x14ac:dyDescent="0.25">
      <c r="B232" s="591" t="str">
        <f>D$59</f>
        <v>valeur de vente nette rendue (CAD)</v>
      </c>
      <c r="C232" s="589"/>
      <c r="D232" s="589"/>
      <c r="E232" s="140"/>
      <c r="F232" s="140"/>
      <c r="G232" s="140"/>
      <c r="H232" s="140"/>
      <c r="I232" s="140"/>
      <c r="J232" s="140"/>
      <c r="K232" s="140"/>
      <c r="L232" s="141"/>
      <c r="M232" s="10"/>
    </row>
    <row r="233" spans="2:13" x14ac:dyDescent="0.25">
      <c r="B233" s="591" t="str">
        <f>D$60</f>
        <v>$ / unité</v>
      </c>
      <c r="C233" s="589"/>
      <c r="D233" s="589"/>
      <c r="E233" s="159" t="str">
        <f>IF(E231=0,"-",E232/E231)</f>
        <v>-</v>
      </c>
      <c r="F233" s="159" t="str">
        <f t="shared" ref="F233:L233" si="70">IF(F231=0,"-",F232/F231)</f>
        <v>-</v>
      </c>
      <c r="G233" s="159" t="str">
        <f t="shared" si="70"/>
        <v>-</v>
      </c>
      <c r="H233" s="159" t="str">
        <f t="shared" si="70"/>
        <v>-</v>
      </c>
      <c r="I233" s="159" t="str">
        <f t="shared" si="70"/>
        <v>-</v>
      </c>
      <c r="J233" s="159" t="str">
        <f t="shared" si="70"/>
        <v>-</v>
      </c>
      <c r="K233" s="159" t="str">
        <f t="shared" si="70"/>
        <v>-</v>
      </c>
      <c r="L233" s="160" t="str">
        <f t="shared" si="70"/>
        <v>-</v>
      </c>
      <c r="M233" s="10"/>
    </row>
    <row r="234" spans="2:13" hidden="1" x14ac:dyDescent="0.25">
      <c r="B234" s="611" t="str">
        <f>B178</f>
        <v>BMP7</v>
      </c>
      <c r="C234" s="612"/>
      <c r="D234" s="612"/>
      <c r="E234" s="612"/>
      <c r="F234" s="612"/>
      <c r="G234" s="612"/>
      <c r="H234" s="612"/>
      <c r="I234" s="612"/>
      <c r="J234" s="612"/>
      <c r="K234" s="612"/>
      <c r="L234" s="613"/>
      <c r="M234" s="10"/>
    </row>
    <row r="235" spans="2:13" hidden="1" x14ac:dyDescent="0.25">
      <c r="B235" s="614"/>
      <c r="C235" s="615"/>
      <c r="D235" s="615"/>
      <c r="E235" s="615"/>
      <c r="F235" s="615"/>
      <c r="G235" s="615"/>
      <c r="H235" s="615"/>
      <c r="I235" s="615"/>
      <c r="J235" s="615"/>
      <c r="K235" s="615"/>
      <c r="L235" s="616"/>
      <c r="M235" s="10"/>
    </row>
    <row r="236" spans="2:13" hidden="1" x14ac:dyDescent="0.25">
      <c r="B236" s="591" t="str">
        <f>D$58</f>
        <v>unités</v>
      </c>
      <c r="C236" s="589"/>
      <c r="D236" s="589"/>
      <c r="E236" s="140"/>
      <c r="F236" s="140"/>
      <c r="G236" s="140"/>
      <c r="H236" s="140"/>
      <c r="I236" s="140"/>
      <c r="J236" s="140"/>
      <c r="K236" s="140"/>
      <c r="L236" s="141"/>
      <c r="M236" s="10"/>
    </row>
    <row r="237" spans="2:13" hidden="1" x14ac:dyDescent="0.25">
      <c r="B237" s="591" t="str">
        <f>D$59</f>
        <v>valeur de vente nette rendue (CAD)</v>
      </c>
      <c r="C237" s="589"/>
      <c r="D237" s="589"/>
      <c r="E237" s="140"/>
      <c r="F237" s="140"/>
      <c r="G237" s="140"/>
      <c r="H237" s="140"/>
      <c r="I237" s="140"/>
      <c r="J237" s="140"/>
      <c r="K237" s="140"/>
      <c r="L237" s="141"/>
      <c r="M237" s="10"/>
    </row>
    <row r="238" spans="2:13" hidden="1" x14ac:dyDescent="0.25">
      <c r="B238" s="591" t="str">
        <f>D$60</f>
        <v>$ / unité</v>
      </c>
      <c r="C238" s="589"/>
      <c r="D238" s="589"/>
      <c r="E238" s="159" t="str">
        <f>IF(E236=0,"-",E237/E236)</f>
        <v>-</v>
      </c>
      <c r="F238" s="159" t="str">
        <f t="shared" ref="F238:L238" si="71">IF(F236=0,"-",F237/F236)</f>
        <v>-</v>
      </c>
      <c r="G238" s="159" t="str">
        <f t="shared" si="71"/>
        <v>-</v>
      </c>
      <c r="H238" s="159" t="str">
        <f t="shared" si="71"/>
        <v>-</v>
      </c>
      <c r="I238" s="159" t="str">
        <f t="shared" si="71"/>
        <v>-</v>
      </c>
      <c r="J238" s="159" t="str">
        <f t="shared" si="71"/>
        <v>-</v>
      </c>
      <c r="K238" s="159" t="str">
        <f t="shared" si="71"/>
        <v>-</v>
      </c>
      <c r="L238" s="160" t="str">
        <f t="shared" si="71"/>
        <v>-</v>
      </c>
      <c r="M238" s="10"/>
    </row>
    <row r="239" spans="2:13" hidden="1" x14ac:dyDescent="0.25">
      <c r="B239" s="611" t="str">
        <f>B183</f>
        <v>BMP8</v>
      </c>
      <c r="C239" s="612"/>
      <c r="D239" s="612"/>
      <c r="E239" s="612"/>
      <c r="F239" s="612"/>
      <c r="G239" s="612"/>
      <c r="H239" s="612"/>
      <c r="I239" s="612"/>
      <c r="J239" s="612"/>
      <c r="K239" s="612"/>
      <c r="L239" s="613"/>
      <c r="M239" s="10"/>
    </row>
    <row r="240" spans="2:13" hidden="1" x14ac:dyDescent="0.25">
      <c r="B240" s="614"/>
      <c r="C240" s="615"/>
      <c r="D240" s="615"/>
      <c r="E240" s="615"/>
      <c r="F240" s="615"/>
      <c r="G240" s="615"/>
      <c r="H240" s="615"/>
      <c r="I240" s="615"/>
      <c r="J240" s="615"/>
      <c r="K240" s="615"/>
      <c r="L240" s="616"/>
      <c r="M240" s="10"/>
    </row>
    <row r="241" spans="1:19" hidden="1" x14ac:dyDescent="0.25">
      <c r="B241" s="591" t="str">
        <f>D$58</f>
        <v>unités</v>
      </c>
      <c r="C241" s="589"/>
      <c r="D241" s="589"/>
      <c r="E241" s="140"/>
      <c r="F241" s="140"/>
      <c r="G241" s="140"/>
      <c r="H241" s="140"/>
      <c r="I241" s="140"/>
      <c r="J241" s="140"/>
      <c r="K241" s="140"/>
      <c r="L241" s="141"/>
      <c r="M241" s="10"/>
    </row>
    <row r="242" spans="1:19" hidden="1" x14ac:dyDescent="0.25">
      <c r="B242" s="591" t="str">
        <f>D$59</f>
        <v>valeur de vente nette rendue (CAD)</v>
      </c>
      <c r="C242" s="589"/>
      <c r="D242" s="589"/>
      <c r="E242" s="140"/>
      <c r="F242" s="140"/>
      <c r="G242" s="140"/>
      <c r="H242" s="140"/>
      <c r="I242" s="140"/>
      <c r="J242" s="140"/>
      <c r="K242" s="140"/>
      <c r="L242" s="141"/>
      <c r="M242" s="10"/>
    </row>
    <row r="243" spans="1:19" hidden="1" x14ac:dyDescent="0.25">
      <c r="B243" s="591" t="str">
        <f>D$60</f>
        <v>$ / unité</v>
      </c>
      <c r="C243" s="589"/>
      <c r="D243" s="589"/>
      <c r="E243" s="159" t="str">
        <f>IF(E241=0,"-",E242/E241)</f>
        <v>-</v>
      </c>
      <c r="F243" s="159" t="str">
        <f t="shared" ref="F243:L243" si="72">IF(F241=0,"-",F242/F241)</f>
        <v>-</v>
      </c>
      <c r="G243" s="159" t="str">
        <f t="shared" si="72"/>
        <v>-</v>
      </c>
      <c r="H243" s="159" t="str">
        <f t="shared" si="72"/>
        <v>-</v>
      </c>
      <c r="I243" s="159" t="str">
        <f t="shared" si="72"/>
        <v>-</v>
      </c>
      <c r="J243" s="159" t="str">
        <f t="shared" si="72"/>
        <v>-</v>
      </c>
      <c r="K243" s="159" t="str">
        <f t="shared" si="72"/>
        <v>-</v>
      </c>
      <c r="L243" s="160" t="str">
        <f t="shared" si="72"/>
        <v>-</v>
      </c>
      <c r="M243" s="10"/>
    </row>
    <row r="244" spans="1:19" x14ac:dyDescent="0.25">
      <c r="B244" s="113"/>
      <c r="C244" s="114"/>
      <c r="D244" s="114"/>
      <c r="E244" s="29"/>
      <c r="F244" s="29"/>
      <c r="G244" s="29"/>
      <c r="H244" s="29"/>
      <c r="I244" s="29"/>
      <c r="J244" s="29"/>
      <c r="K244" s="29"/>
      <c r="L244" s="30"/>
      <c r="M244" s="10"/>
    </row>
    <row r="245" spans="1:19" ht="14.1" customHeight="1" x14ac:dyDescent="0.25">
      <c r="B245" s="366" t="str">
        <f>IF(Intro!$G$22="English",O245,P245)</f>
        <v>Dans le tableau ci-dessous, « Erreur » signifie que les ventes totales des produits de référence de votre entreprise dépassent les ventes totales d'importations de votre entreprise pour cette période. Par conséquent, veuillez modifier les données ci-dessus si nécessaire.</v>
      </c>
      <c r="C245" s="367"/>
      <c r="D245" s="367"/>
      <c r="E245" s="367"/>
      <c r="F245" s="367"/>
      <c r="G245" s="367"/>
      <c r="H245" s="367"/>
      <c r="I245" s="367"/>
      <c r="J245" s="367"/>
      <c r="K245" s="367"/>
      <c r="L245" s="368"/>
      <c r="M245" s="10"/>
      <c r="O245" s="10" t="s">
        <v>368</v>
      </c>
      <c r="P245" s="10" t="s">
        <v>402</v>
      </c>
      <c r="S245" s="39"/>
    </row>
    <row r="246" spans="1:19" x14ac:dyDescent="0.25">
      <c r="B246" s="366"/>
      <c r="C246" s="367"/>
      <c r="D246" s="367"/>
      <c r="E246" s="367"/>
      <c r="F246" s="367"/>
      <c r="G246" s="367"/>
      <c r="H246" s="367"/>
      <c r="I246" s="367"/>
      <c r="J246" s="367"/>
      <c r="K246" s="367"/>
      <c r="L246" s="368"/>
      <c r="M246" s="10"/>
      <c r="S246" s="39"/>
    </row>
    <row r="247" spans="1:19" x14ac:dyDescent="0.25">
      <c r="B247" s="62"/>
      <c r="C247" s="63"/>
      <c r="D247" s="63"/>
      <c r="E247" s="29"/>
      <c r="F247" s="29"/>
      <c r="G247" s="29"/>
      <c r="H247" s="29"/>
      <c r="I247" s="29"/>
      <c r="J247" s="29"/>
      <c r="K247" s="29"/>
      <c r="L247" s="30"/>
      <c r="M247" s="10"/>
      <c r="S247" s="39"/>
    </row>
    <row r="248" spans="1:19" x14ac:dyDescent="0.25">
      <c r="B248" s="62"/>
      <c r="C248" s="63"/>
      <c r="D248" s="35"/>
      <c r="E248" s="10"/>
      <c r="F248" s="128">
        <f>F192</f>
        <v>2024</v>
      </c>
      <c r="G248" s="128">
        <f>G192</f>
        <v>2025</v>
      </c>
      <c r="H248" s="29"/>
      <c r="J248" s="174"/>
      <c r="K248" s="174"/>
      <c r="L248" s="175"/>
      <c r="M248" s="10"/>
      <c r="O248" s="18"/>
    </row>
    <row r="249" spans="1:19" x14ac:dyDescent="0.25">
      <c r="B249" s="403" t="str">
        <f>Variables!D62</f>
        <v>Vérification</v>
      </c>
      <c r="C249" s="590" t="str">
        <f>B206</f>
        <v>unités</v>
      </c>
      <c r="D249" s="590"/>
      <c r="E249" s="590"/>
      <c r="F249" s="143" t="str">
        <f>IF(SUM(E206:H206,E211:H211,E216:H216,E221:H221,E226:H226,E231:H231,E236:H236,E241:H241)&gt;H101,Variables!$D$63,Variables!$D$64)</f>
        <v>Correct</v>
      </c>
      <c r="G249" s="143" t="str">
        <f>IF(SUM(I206:L206,I211:L211,I216:L216,I221:L221,I226:L226,I231:L231,I236:L236,I241:L241)&gt;I101,Variables!$D$63,Variables!$D$64)</f>
        <v>Correct</v>
      </c>
      <c r="H249" s="29"/>
      <c r="J249" s="91"/>
      <c r="K249" s="91"/>
      <c r="L249" s="72"/>
      <c r="M249" s="10"/>
    </row>
    <row r="250" spans="1:19" x14ac:dyDescent="0.25">
      <c r="B250" s="403"/>
      <c r="C250" s="590" t="str">
        <f>B207</f>
        <v>valeur de vente nette rendue (CAD)</v>
      </c>
      <c r="D250" s="590"/>
      <c r="E250" s="590"/>
      <c r="F250" s="143" t="str">
        <f>IF(SUM(E207:H207,E212:H212,E217:H217,E222:H222,E227:H227,E232:H232,E237:H237,E242:H242)&gt;H102,Variables!$D$63,Variables!$D$64)</f>
        <v>Correct</v>
      </c>
      <c r="G250" s="143" t="str">
        <f>IF(SUM(I207:L207,I212:L212,I217:L217,I222:L222,I227:L227,I232:L232,I237:L237,I242:L242)&gt;I102,Variables!$D$63,Variables!$D$64)</f>
        <v>Correct</v>
      </c>
      <c r="H250" s="29"/>
      <c r="J250" s="91"/>
      <c r="K250" s="91"/>
      <c r="L250" s="72"/>
      <c r="M250" s="10"/>
    </row>
    <row r="251" spans="1:19" x14ac:dyDescent="0.25">
      <c r="B251" s="73"/>
      <c r="C251" s="70"/>
      <c r="D251" s="70"/>
      <c r="E251" s="70"/>
      <c r="F251" s="70"/>
      <c r="G251" s="70"/>
      <c r="H251" s="70"/>
      <c r="I251" s="70"/>
      <c r="J251" s="70"/>
      <c r="K251" s="70"/>
      <c r="L251" s="71"/>
      <c r="M251" s="10"/>
    </row>
    <row r="252" spans="1:19" s="45" customFormat="1" x14ac:dyDescent="0.25">
      <c r="A252" s="95"/>
      <c r="B252" s="4"/>
      <c r="C252" s="4"/>
      <c r="D252" s="78"/>
      <c r="E252" s="78"/>
      <c r="F252" s="78"/>
      <c r="G252" s="78"/>
      <c r="H252" s="78"/>
      <c r="I252" s="78"/>
      <c r="J252" s="78"/>
      <c r="K252" s="78"/>
      <c r="L252" s="78"/>
      <c r="N252" s="79"/>
    </row>
    <row r="253" spans="1:19" x14ac:dyDescent="0.25">
      <c r="B253" s="369" t="str">
        <f>IF(Intro!$G$22="English",O253,P253)</f>
        <v>DONNÉES SUR LES IMPORTATIONS POUR LA PÉRIODE D'ENQUÊTE ANTIDUMPING DE L'ASFC</v>
      </c>
      <c r="C253" s="370"/>
      <c r="D253" s="370"/>
      <c r="E253" s="370"/>
      <c r="F253" s="370"/>
      <c r="G253" s="370"/>
      <c r="H253" s="370"/>
      <c r="I253" s="370"/>
      <c r="J253" s="370"/>
      <c r="K253" s="370"/>
      <c r="L253" s="371"/>
      <c r="M253" s="10"/>
      <c r="O253" s="106" t="s">
        <v>338</v>
      </c>
      <c r="P253" s="106" t="s">
        <v>339</v>
      </c>
    </row>
    <row r="254" spans="1:19" s="11" customFormat="1" x14ac:dyDescent="0.25">
      <c r="A254" s="7"/>
      <c r="B254" s="505" t="s">
        <v>18</v>
      </c>
      <c r="C254" s="506"/>
      <c r="D254" s="506"/>
      <c r="E254" s="506"/>
      <c r="F254" s="506"/>
      <c r="G254" s="506"/>
      <c r="H254" s="506"/>
      <c r="I254" s="506"/>
      <c r="J254" s="506"/>
      <c r="K254" s="506"/>
      <c r="L254" s="507"/>
      <c r="M254" s="74"/>
      <c r="O254" s="10"/>
    </row>
    <row r="255" spans="1:19" x14ac:dyDescent="0.25">
      <c r="B255" s="16"/>
      <c r="C255" s="35"/>
      <c r="D255" s="35"/>
      <c r="E255" s="36"/>
      <c r="F255" s="36"/>
      <c r="G255" s="36"/>
      <c r="H255" s="36"/>
      <c r="I255" s="36"/>
      <c r="J255" s="36"/>
      <c r="K255" s="36"/>
      <c r="L255" s="17"/>
      <c r="M255" s="10"/>
    </row>
    <row r="256" spans="1:19" x14ac:dyDescent="0.25">
      <c r="B256" s="366" t="str">
        <f>IF(Intro!$G$22="English",O256,P256)</f>
        <v>Indiquez le volume et la valeur des importations pendant la période d'enquête de dumping de l'ASFC :</v>
      </c>
      <c r="C256" s="367"/>
      <c r="D256" s="367"/>
      <c r="E256" s="367"/>
      <c r="F256" s="367"/>
      <c r="G256" s="367"/>
      <c r="H256" s="367"/>
      <c r="I256" s="367"/>
      <c r="J256" s="367"/>
      <c r="K256" s="367"/>
      <c r="L256" s="368"/>
      <c r="M256" s="10"/>
      <c r="O256" s="18" t="s">
        <v>198</v>
      </c>
      <c r="P256" s="10" t="s">
        <v>199</v>
      </c>
    </row>
    <row r="257" spans="1:16" x14ac:dyDescent="0.25">
      <c r="B257" s="62"/>
      <c r="C257" s="63"/>
      <c r="D257" s="35"/>
      <c r="E257" s="36"/>
      <c r="F257" s="36"/>
      <c r="G257" s="36"/>
      <c r="H257" s="36"/>
      <c r="I257" s="36"/>
      <c r="J257" s="36"/>
      <c r="K257" s="36"/>
      <c r="L257" s="17"/>
      <c r="M257" s="10"/>
      <c r="O257" s="18"/>
    </row>
    <row r="258" spans="1:16" x14ac:dyDescent="0.25">
      <c r="B258" s="49"/>
      <c r="C258" s="46"/>
      <c r="D258" s="35"/>
      <c r="E258" s="10"/>
      <c r="F258" s="540" t="str">
        <f>IF(Intro!$G$22="English",Variables!B39,Variables!C39)</f>
        <v>juillet 2024 - juin 2025</v>
      </c>
      <c r="G258" s="542"/>
      <c r="H258" s="91"/>
      <c r="I258" s="91"/>
      <c r="J258" s="91"/>
      <c r="K258" s="91"/>
      <c r="L258" s="72"/>
      <c r="M258" s="10"/>
      <c r="O258" s="48"/>
      <c r="P258" s="48"/>
    </row>
    <row r="259" spans="1:16" x14ac:dyDescent="0.25">
      <c r="B259" s="49"/>
      <c r="C259" s="46"/>
      <c r="D259" s="35"/>
      <c r="E259" s="10"/>
      <c r="F259" s="540"/>
      <c r="G259" s="542"/>
      <c r="H259" s="91"/>
      <c r="I259" s="91"/>
      <c r="J259" s="91"/>
      <c r="K259" s="91"/>
      <c r="L259" s="72"/>
      <c r="M259" s="10"/>
      <c r="O259" s="48"/>
      <c r="P259" s="48"/>
    </row>
    <row r="260" spans="1:16" x14ac:dyDescent="0.25">
      <c r="B260" s="403" t="str">
        <f>IF(Intro!$G$22="English",O260,P260)</f>
        <v>Importations</v>
      </c>
      <c r="C260" s="589" t="str">
        <f>D30</f>
        <v>unités</v>
      </c>
      <c r="D260" s="589"/>
      <c r="E260" s="589"/>
      <c r="F260" s="585"/>
      <c r="G260" s="586"/>
      <c r="H260" s="91"/>
      <c r="I260" s="91"/>
      <c r="J260" s="91"/>
      <c r="K260" s="91"/>
      <c r="L260" s="72"/>
      <c r="M260" s="10"/>
      <c r="O260" s="10" t="s">
        <v>89</v>
      </c>
      <c r="P260" s="10" t="s">
        <v>169</v>
      </c>
    </row>
    <row r="261" spans="1:16" x14ac:dyDescent="0.25">
      <c r="B261" s="403"/>
      <c r="C261" s="589" t="str">
        <f>D31</f>
        <v>valeur d'achat nette rendue (CAD)</v>
      </c>
      <c r="D261" s="589"/>
      <c r="E261" s="589"/>
      <c r="F261" s="585"/>
      <c r="G261" s="586"/>
      <c r="H261" s="91"/>
      <c r="I261" s="91"/>
      <c r="J261" s="91"/>
      <c r="K261" s="91"/>
      <c r="L261" s="72"/>
      <c r="M261" s="10"/>
    </row>
    <row r="262" spans="1:16" x14ac:dyDescent="0.25">
      <c r="B262" s="403"/>
      <c r="C262" s="589" t="str">
        <f>D32</f>
        <v>$ / unité</v>
      </c>
      <c r="D262" s="589"/>
      <c r="E262" s="589"/>
      <c r="F262" s="587" t="str">
        <f>IF(F260=0,"-",F261/F260)</f>
        <v>-</v>
      </c>
      <c r="G262" s="588"/>
      <c r="H262" s="91"/>
      <c r="I262" s="91"/>
      <c r="J262" s="91"/>
      <c r="K262" s="91"/>
      <c r="L262" s="72"/>
      <c r="M262" s="10"/>
    </row>
    <row r="263" spans="1:16" x14ac:dyDescent="0.25">
      <c r="B263" s="47"/>
      <c r="C263" s="65"/>
      <c r="D263" s="65"/>
      <c r="E263" s="34"/>
      <c r="F263" s="34"/>
      <c r="G263" s="34"/>
      <c r="H263" s="34"/>
      <c r="I263" s="34"/>
      <c r="J263" s="34"/>
      <c r="K263" s="34"/>
      <c r="L263" s="38"/>
      <c r="M263" s="10"/>
    </row>
    <row r="264" spans="1:16" s="45" customFormat="1" x14ac:dyDescent="0.25">
      <c r="A264" s="95"/>
      <c r="B264" s="4"/>
      <c r="C264" s="4"/>
      <c r="D264" s="78"/>
      <c r="E264" s="78"/>
      <c r="F264" s="78"/>
      <c r="G264" s="78"/>
      <c r="H264" s="78"/>
      <c r="I264" s="78"/>
      <c r="J264" s="78"/>
      <c r="K264" s="78"/>
      <c r="L264" s="78"/>
      <c r="N264" s="79"/>
    </row>
    <row r="265" spans="1:16" x14ac:dyDescent="0.25">
      <c r="B265" s="369" t="str">
        <f>UPPER(IF(Intro!$G$22="English",O265,P265))</f>
        <v>DONNÉES SUR LES IMPORTATIONS POUR L'ANALYSE DES IMPORTATIONS MASSIVES</v>
      </c>
      <c r="C265" s="370"/>
      <c r="D265" s="370"/>
      <c r="E265" s="370"/>
      <c r="F265" s="370"/>
      <c r="G265" s="370"/>
      <c r="H265" s="370"/>
      <c r="I265" s="370"/>
      <c r="J265" s="370"/>
      <c r="K265" s="370"/>
      <c r="L265" s="371"/>
      <c r="M265" s="10"/>
      <c r="O265" s="106" t="s">
        <v>340</v>
      </c>
      <c r="P265" s="106" t="s">
        <v>403</v>
      </c>
    </row>
    <row r="266" spans="1:16" s="11" customFormat="1" x14ac:dyDescent="0.25">
      <c r="A266" s="7"/>
      <c r="B266" s="505" t="s">
        <v>19</v>
      </c>
      <c r="C266" s="506"/>
      <c r="D266" s="506"/>
      <c r="E266" s="506"/>
      <c r="F266" s="506"/>
      <c r="G266" s="506"/>
      <c r="H266" s="506"/>
      <c r="I266" s="506"/>
      <c r="J266" s="506"/>
      <c r="K266" s="506"/>
      <c r="L266" s="507"/>
      <c r="M266" s="74"/>
      <c r="O266" s="10"/>
    </row>
    <row r="267" spans="1:16" x14ac:dyDescent="0.25">
      <c r="B267" s="16"/>
      <c r="C267" s="35"/>
      <c r="D267" s="35"/>
      <c r="E267" s="36"/>
      <c r="F267" s="36"/>
      <c r="G267" s="36"/>
      <c r="H267" s="36"/>
      <c r="I267" s="36"/>
      <c r="J267" s="36"/>
      <c r="K267" s="36"/>
      <c r="L267" s="17"/>
      <c r="M267" s="10"/>
    </row>
    <row r="268" spans="1:16" x14ac:dyDescent="0.25">
      <c r="B268" s="366" t="str">
        <f>IF(Intro!$G$22="English",O268,P268)</f>
        <v>Indiquez le volume des importations et le stock de clôture au Canada des marchandises provenant de l'exportateur décrit ci-dessus :</v>
      </c>
      <c r="C268" s="367"/>
      <c r="D268" s="367"/>
      <c r="E268" s="367"/>
      <c r="F268" s="367"/>
      <c r="G268" s="367"/>
      <c r="H268" s="367"/>
      <c r="I268" s="367"/>
      <c r="J268" s="367"/>
      <c r="K268" s="367"/>
      <c r="L268" s="368"/>
      <c r="M268" s="10"/>
      <c r="O268" s="18" t="s">
        <v>193</v>
      </c>
      <c r="P268" s="10" t="s">
        <v>405</v>
      </c>
    </row>
    <row r="269" spans="1:16" x14ac:dyDescent="0.25">
      <c r="B269" s="62"/>
      <c r="C269" s="63"/>
      <c r="D269" s="35"/>
      <c r="E269" s="36"/>
      <c r="F269" s="36"/>
      <c r="G269" s="36"/>
      <c r="H269" s="36"/>
      <c r="I269" s="36"/>
      <c r="J269" s="36"/>
      <c r="K269" s="36"/>
      <c r="L269" s="17"/>
      <c r="M269" s="10"/>
      <c r="O269" s="18"/>
    </row>
    <row r="270" spans="1:16" x14ac:dyDescent="0.25">
      <c r="B270" s="62"/>
      <c r="C270" s="63"/>
      <c r="D270" s="35"/>
      <c r="E270" s="568" t="str">
        <f>IF(Intro!$G$22="English",Variables!B68,Variables!C69)</f>
        <v>janvier 2025</v>
      </c>
      <c r="F270" s="568" t="str">
        <f>IF(Intro!$G$22="English",Variables!B69,Variables!C69)</f>
        <v>janvier 2025</v>
      </c>
      <c r="G270" s="568" t="str">
        <f>IF(Intro!$G$22="English",Variables!B70,Variables!C70)</f>
        <v>février 2025</v>
      </c>
      <c r="H270" s="568" t="str">
        <f>IF(Intro!$G$22="English",Variables!B71,Variables!C71)</f>
        <v>mars 2025</v>
      </c>
      <c r="I270" s="568" t="str">
        <f>IF(Intro!$G$22="English",Variables!B72,Variables!C72)</f>
        <v>avril 2025</v>
      </c>
      <c r="J270" s="568" t="str">
        <f>IF(Intro!$G$22="English",Variables!B73,Variables!C73)</f>
        <v>mai 2025</v>
      </c>
      <c r="K270" s="568" t="str">
        <f>IF(Intro!$G$22="English",Variables!B74,Variables!C74)</f>
        <v>juin 2025</v>
      </c>
      <c r="L270" s="17"/>
      <c r="M270" s="10"/>
      <c r="O270" s="18" t="s">
        <v>384</v>
      </c>
      <c r="P270" s="10" t="s">
        <v>385</v>
      </c>
    </row>
    <row r="271" spans="1:16" x14ac:dyDescent="0.25">
      <c r="B271" s="113"/>
      <c r="C271" s="114"/>
      <c r="D271" s="35"/>
      <c r="E271" s="568"/>
      <c r="F271" s="568"/>
      <c r="G271" s="568"/>
      <c r="H271" s="568"/>
      <c r="I271" s="568"/>
      <c r="J271" s="568"/>
      <c r="K271" s="568"/>
      <c r="L271" s="17"/>
      <c r="M271" s="10"/>
      <c r="O271" s="18"/>
    </row>
    <row r="272" spans="1:16" x14ac:dyDescent="0.25">
      <c r="B272" s="583" t="str">
        <f>B260</f>
        <v>Importations</v>
      </c>
      <c r="C272" s="584"/>
      <c r="D272" s="127" t="str">
        <f>C260</f>
        <v>unités</v>
      </c>
      <c r="E272" s="140"/>
      <c r="F272" s="140"/>
      <c r="G272" s="140"/>
      <c r="H272" s="140"/>
      <c r="I272" s="140"/>
      <c r="J272" s="140"/>
      <c r="K272" s="140"/>
      <c r="L272" s="72"/>
      <c r="M272" s="10"/>
    </row>
    <row r="273" spans="1:18" x14ac:dyDescent="0.25">
      <c r="B273" s="583" t="str">
        <f>IF(Intro!$G$22="English",O273,P273)</f>
        <v>Stock de clôture</v>
      </c>
      <c r="C273" s="584"/>
      <c r="D273" s="127" t="str">
        <f>C260</f>
        <v>unités</v>
      </c>
      <c r="E273" s="140"/>
      <c r="F273" s="140"/>
      <c r="G273" s="140"/>
      <c r="H273" s="140"/>
      <c r="I273" s="140"/>
      <c r="J273" s="140"/>
      <c r="K273" s="140"/>
      <c r="L273" s="72"/>
      <c r="M273" s="10"/>
      <c r="O273" s="10" t="s">
        <v>194</v>
      </c>
      <c r="P273" s="10" t="s">
        <v>404</v>
      </c>
    </row>
    <row r="274" spans="1:18" x14ac:dyDescent="0.25">
      <c r="B274" s="176"/>
      <c r="C274" s="177"/>
      <c r="D274" s="35"/>
      <c r="E274" s="36"/>
      <c r="F274" s="36"/>
      <c r="G274" s="36"/>
      <c r="H274" s="36"/>
      <c r="I274" s="36"/>
      <c r="J274" s="36"/>
      <c r="K274" s="36"/>
      <c r="L274" s="17"/>
      <c r="M274" s="10"/>
      <c r="O274" s="18"/>
    </row>
    <row r="275" spans="1:18" x14ac:dyDescent="0.25">
      <c r="B275" s="176"/>
      <c r="C275" s="177"/>
      <c r="D275" s="35"/>
      <c r="E275" s="568" t="str">
        <f>IF(Intro!$G$22="English",Variables!B75,Variables!C75)</f>
        <v>juillet 2025</v>
      </c>
      <c r="F275" s="568" t="str">
        <f>IF(Intro!$G$22="English",Variables!B76,Variables!C76)</f>
        <v>août 2025</v>
      </c>
      <c r="G275" s="568" t="str">
        <f>IF(Intro!$G$22="English",Variables!B77,Variables!C77)</f>
        <v>septembre 2025</v>
      </c>
      <c r="H275" s="568" t="str">
        <f>IF(Intro!$G$22="English",Variables!B78,Variables!C78)</f>
        <v>octobre 2025</v>
      </c>
      <c r="I275" s="568" t="str">
        <f>IF(Intro!$G$22="English",Variables!B79,Variables!C79)</f>
        <v>novembre 2025</v>
      </c>
      <c r="J275" s="568" t="str">
        <f>IF(Intro!$G$22="English",Variables!B80,Variables!C80)</f>
        <v>décembre 2025</v>
      </c>
      <c r="K275" s="568" t="str">
        <f>IF(Intro!$G$22="English",Variables!B81,Variables!C81)</f>
        <v>janvier 2026</v>
      </c>
      <c r="L275" s="568" t="str">
        <f>IF(Intro!$G$22="English",Variables!B82,Variables!C82)</f>
        <v>février 2026</v>
      </c>
      <c r="M275" s="10"/>
      <c r="O275" s="18" t="s">
        <v>384</v>
      </c>
      <c r="P275" s="10" t="s">
        <v>385</v>
      </c>
    </row>
    <row r="276" spans="1:18" x14ac:dyDescent="0.25">
      <c r="B276" s="176"/>
      <c r="C276" s="177"/>
      <c r="D276" s="35"/>
      <c r="E276" s="568"/>
      <c r="F276" s="568"/>
      <c r="G276" s="568"/>
      <c r="H276" s="568"/>
      <c r="I276" s="568"/>
      <c r="J276" s="568"/>
      <c r="K276" s="568"/>
      <c r="L276" s="568"/>
      <c r="M276" s="10"/>
      <c r="O276" s="18"/>
    </row>
    <row r="277" spans="1:18" x14ac:dyDescent="0.25">
      <c r="B277" s="583" t="str">
        <f>B272</f>
        <v>Importations</v>
      </c>
      <c r="C277" s="584"/>
      <c r="D277" s="178" t="str">
        <f>D272</f>
        <v>unités</v>
      </c>
      <c r="E277" s="140"/>
      <c r="F277" s="140"/>
      <c r="G277" s="140"/>
      <c r="H277" s="140"/>
      <c r="I277" s="140"/>
      <c r="J277" s="140"/>
      <c r="K277" s="140"/>
      <c r="L277" s="140"/>
      <c r="M277" s="10"/>
    </row>
    <row r="278" spans="1:18" x14ac:dyDescent="0.25">
      <c r="B278" s="583" t="str">
        <f>B273</f>
        <v>Stock de clôture</v>
      </c>
      <c r="C278" s="584"/>
      <c r="D278" s="178" t="str">
        <f>D272</f>
        <v>unités</v>
      </c>
      <c r="E278" s="140"/>
      <c r="F278" s="140"/>
      <c r="G278" s="140"/>
      <c r="H278" s="140"/>
      <c r="I278" s="140"/>
      <c r="J278" s="140"/>
      <c r="K278" s="140"/>
      <c r="L278" s="140"/>
      <c r="M278" s="10"/>
      <c r="O278" s="10" t="s">
        <v>194</v>
      </c>
      <c r="P278" s="10" t="s">
        <v>404</v>
      </c>
    </row>
    <row r="279" spans="1:18" x14ac:dyDescent="0.25">
      <c r="B279" s="47"/>
      <c r="C279" s="115"/>
      <c r="D279" s="115"/>
      <c r="E279" s="34"/>
      <c r="F279" s="34"/>
      <c r="G279" s="34"/>
      <c r="H279" s="34"/>
      <c r="I279" s="34"/>
      <c r="J279" s="34"/>
      <c r="K279" s="34"/>
      <c r="L279" s="38"/>
      <c r="M279" s="10"/>
    </row>
    <row r="280" spans="1:18" s="11" customFormat="1" x14ac:dyDescent="0.25">
      <c r="A280" s="7"/>
      <c r="B280" s="21" t="s">
        <v>20</v>
      </c>
      <c r="C280" s="22"/>
      <c r="D280" s="22"/>
      <c r="E280" s="23"/>
      <c r="F280" s="23"/>
      <c r="G280" s="23"/>
      <c r="H280" s="23"/>
      <c r="I280" s="23"/>
      <c r="J280" s="23"/>
      <c r="K280" s="23"/>
      <c r="L280" s="24"/>
      <c r="M280" s="74"/>
    </row>
    <row r="281" spans="1:18" s="39" customFormat="1" x14ac:dyDescent="0.25">
      <c r="A281" s="50"/>
      <c r="B281" s="54"/>
      <c r="C281" s="96"/>
      <c r="D281" s="96"/>
      <c r="E281" s="96"/>
      <c r="F281" s="96"/>
      <c r="G281" s="96"/>
      <c r="H281" s="96"/>
      <c r="I281" s="96"/>
      <c r="J281" s="96"/>
      <c r="K281" s="96"/>
      <c r="L281" s="55"/>
      <c r="O281" s="10"/>
      <c r="P281" s="10"/>
      <c r="Q281" s="10"/>
      <c r="R281" s="10"/>
    </row>
    <row r="282" spans="1:18" s="39" customFormat="1" x14ac:dyDescent="0.25">
      <c r="A282" s="50"/>
      <c r="B282" s="363" t="str">
        <f>IF(Intro!$G$22="English",O282,P282)</f>
        <v>Décrivez tous les facteurs (par exemple, les retards d’expédition, la saisonnalité, etc.) qui pourraient expliquer la tendance générale des volumes d’importation trimestriels et des stocks finals de votre entreprise, comme indiqué dans la question 6.</v>
      </c>
      <c r="C282" s="364"/>
      <c r="D282" s="364"/>
      <c r="E282" s="364"/>
      <c r="F282" s="364"/>
      <c r="G282" s="364"/>
      <c r="H282" s="364"/>
      <c r="I282" s="364"/>
      <c r="J282" s="364"/>
      <c r="K282" s="364"/>
      <c r="L282" s="365"/>
      <c r="O282" s="10" t="s">
        <v>380</v>
      </c>
      <c r="P282" s="10" t="s">
        <v>381</v>
      </c>
      <c r="Q282" s="10"/>
      <c r="R282" s="10"/>
    </row>
    <row r="283" spans="1:18" s="39" customFormat="1" x14ac:dyDescent="0.25">
      <c r="A283" s="50"/>
      <c r="B283" s="363"/>
      <c r="C283" s="364"/>
      <c r="D283" s="364"/>
      <c r="E283" s="364"/>
      <c r="F283" s="364"/>
      <c r="G283" s="364"/>
      <c r="H283" s="364"/>
      <c r="I283" s="364"/>
      <c r="J283" s="364"/>
      <c r="K283" s="364"/>
      <c r="L283" s="365"/>
      <c r="O283" s="10"/>
      <c r="P283" s="10"/>
      <c r="Q283" s="10"/>
      <c r="R283" s="10"/>
    </row>
    <row r="284" spans="1:18" s="39" customFormat="1" x14ac:dyDescent="0.25">
      <c r="A284" s="50"/>
      <c r="B284" s="54"/>
      <c r="C284" s="96"/>
      <c r="D284" s="96"/>
      <c r="E284" s="96"/>
      <c r="F284" s="96"/>
      <c r="G284" s="96"/>
      <c r="H284" s="96"/>
      <c r="I284" s="96"/>
      <c r="J284" s="96"/>
      <c r="K284" s="96"/>
      <c r="L284" s="55"/>
      <c r="O284" s="10"/>
      <c r="P284" s="10"/>
      <c r="Q284" s="10"/>
      <c r="R284" s="10"/>
    </row>
    <row r="285" spans="1:18" s="11" customFormat="1" x14ac:dyDescent="0.25">
      <c r="A285" s="8"/>
      <c r="B285" s="496"/>
      <c r="C285" s="497"/>
      <c r="D285" s="497"/>
      <c r="E285" s="497"/>
      <c r="F285" s="497"/>
      <c r="G285" s="497"/>
      <c r="H285" s="497"/>
      <c r="I285" s="497"/>
      <c r="J285" s="497"/>
      <c r="K285" s="497"/>
      <c r="L285" s="498"/>
      <c r="M285" s="39"/>
    </row>
    <row r="286" spans="1:18" s="11" customFormat="1" x14ac:dyDescent="0.25">
      <c r="A286" s="8"/>
      <c r="B286" s="496"/>
      <c r="C286" s="497"/>
      <c r="D286" s="497"/>
      <c r="E286" s="497"/>
      <c r="F286" s="497"/>
      <c r="G286" s="497"/>
      <c r="H286" s="497"/>
      <c r="I286" s="497"/>
      <c r="J286" s="497"/>
      <c r="K286" s="497"/>
      <c r="L286" s="498"/>
      <c r="M286" s="39"/>
    </row>
    <row r="287" spans="1:18" s="11" customFormat="1" x14ac:dyDescent="0.25">
      <c r="A287" s="8"/>
      <c r="B287" s="496"/>
      <c r="C287" s="497"/>
      <c r="D287" s="497"/>
      <c r="E287" s="497"/>
      <c r="F287" s="497"/>
      <c r="G287" s="497"/>
      <c r="H287" s="497"/>
      <c r="I287" s="497"/>
      <c r="J287" s="497"/>
      <c r="K287" s="497"/>
      <c r="L287" s="498"/>
      <c r="M287" s="39"/>
    </row>
    <row r="288" spans="1:18" s="11" customFormat="1" x14ac:dyDescent="0.25">
      <c r="A288" s="8"/>
      <c r="B288" s="496"/>
      <c r="C288" s="497"/>
      <c r="D288" s="497"/>
      <c r="E288" s="497"/>
      <c r="F288" s="497"/>
      <c r="G288" s="497"/>
      <c r="H288" s="497"/>
      <c r="I288" s="497"/>
      <c r="J288" s="497"/>
      <c r="K288" s="497"/>
      <c r="L288" s="498"/>
      <c r="M288" s="39"/>
    </row>
    <row r="289" spans="1:18" s="11" customFormat="1" x14ac:dyDescent="0.25">
      <c r="A289" s="8"/>
      <c r="B289" s="496"/>
      <c r="C289" s="497"/>
      <c r="D289" s="497"/>
      <c r="E289" s="497"/>
      <c r="F289" s="497"/>
      <c r="G289" s="497"/>
      <c r="H289" s="497"/>
      <c r="I289" s="497"/>
      <c r="J289" s="497"/>
      <c r="K289" s="497"/>
      <c r="L289" s="498"/>
      <c r="M289" s="39"/>
    </row>
    <row r="290" spans="1:18" s="11" customFormat="1" x14ac:dyDescent="0.25">
      <c r="A290" s="8"/>
      <c r="B290" s="496"/>
      <c r="C290" s="497"/>
      <c r="D290" s="497"/>
      <c r="E290" s="497"/>
      <c r="F290" s="497"/>
      <c r="G290" s="497"/>
      <c r="H290" s="497"/>
      <c r="I290" s="497"/>
      <c r="J290" s="497"/>
      <c r="K290" s="497"/>
      <c r="L290" s="498"/>
      <c r="M290" s="39"/>
    </row>
    <row r="291" spans="1:18" s="11" customFormat="1" x14ac:dyDescent="0.25">
      <c r="A291" s="8"/>
      <c r="B291" s="496"/>
      <c r="C291" s="497"/>
      <c r="D291" s="497"/>
      <c r="E291" s="497"/>
      <c r="F291" s="497"/>
      <c r="G291" s="497"/>
      <c r="H291" s="497"/>
      <c r="I291" s="497"/>
      <c r="J291" s="497"/>
      <c r="K291" s="497"/>
      <c r="L291" s="498"/>
      <c r="M291" s="39"/>
    </row>
    <row r="292" spans="1:18" s="11" customFormat="1" x14ac:dyDescent="0.25">
      <c r="A292" s="8"/>
      <c r="B292" s="496"/>
      <c r="C292" s="497"/>
      <c r="D292" s="497"/>
      <c r="E292" s="497"/>
      <c r="F292" s="497"/>
      <c r="G292" s="497"/>
      <c r="H292" s="497"/>
      <c r="I292" s="497"/>
      <c r="J292" s="497"/>
      <c r="K292" s="497"/>
      <c r="L292" s="498"/>
      <c r="M292" s="39"/>
    </row>
    <row r="293" spans="1:18" s="39" customFormat="1" x14ac:dyDescent="0.25">
      <c r="A293" s="50"/>
      <c r="B293" s="51"/>
      <c r="C293" s="52"/>
      <c r="D293" s="52"/>
      <c r="E293" s="52"/>
      <c r="F293" s="52"/>
      <c r="G293" s="52"/>
      <c r="H293" s="52"/>
      <c r="I293" s="52"/>
      <c r="J293" s="52"/>
      <c r="K293" s="52"/>
      <c r="L293" s="53"/>
      <c r="O293" s="10"/>
      <c r="P293" s="10"/>
      <c r="Q293" s="10"/>
      <c r="R293" s="10"/>
    </row>
  </sheetData>
  <sheetProtection algorithmName="SHA-512" hashValue="0UQGIAtoPOVrFltUY0VWljUlpiAp0keHVPpP9bOGUANCotXaSksNGClanrHHlWzCnmLnYsK9E/C5f0BVmnFP3w==" saltValue="sQ5yECTN5U27SLylB2nyQw==" spinCount="100000" sheet="1" objects="1" scenarios="1" selectLockedCells="1"/>
  <mergeCells count="262">
    <mergeCell ref="K270:K271"/>
    <mergeCell ref="B83:C85"/>
    <mergeCell ref="D83:F83"/>
    <mergeCell ref="D84:F84"/>
    <mergeCell ref="D85:F85"/>
    <mergeCell ref="B95:C97"/>
    <mergeCell ref="D95:F95"/>
    <mergeCell ref="D96:F96"/>
    <mergeCell ref="D97:F97"/>
    <mergeCell ref="B98:C100"/>
    <mergeCell ref="D98:F98"/>
    <mergeCell ref="D99:F99"/>
    <mergeCell ref="D100:F100"/>
    <mergeCell ref="B91:C93"/>
    <mergeCell ref="D91:F91"/>
    <mergeCell ref="D92:F92"/>
    <mergeCell ref="D93:F93"/>
    <mergeCell ref="B254:L254"/>
    <mergeCell ref="B266:L266"/>
    <mergeCell ref="B198:L198"/>
    <mergeCell ref="B106:L106"/>
    <mergeCell ref="B112:D112"/>
    <mergeCell ref="B227:D227"/>
    <mergeCell ref="B228:D228"/>
    <mergeCell ref="B65:C67"/>
    <mergeCell ref="D65:F65"/>
    <mergeCell ref="D66:F66"/>
    <mergeCell ref="D67:F67"/>
    <mergeCell ref="B68:C70"/>
    <mergeCell ref="D68:F68"/>
    <mergeCell ref="D69:F69"/>
    <mergeCell ref="D70:F70"/>
    <mergeCell ref="B80:C82"/>
    <mergeCell ref="D80:F80"/>
    <mergeCell ref="D81:F81"/>
    <mergeCell ref="D82:F82"/>
    <mergeCell ref="D35:F35"/>
    <mergeCell ref="B34:C36"/>
    <mergeCell ref="D36:F36"/>
    <mergeCell ref="D61:F61"/>
    <mergeCell ref="D63:F63"/>
    <mergeCell ref="D59:F59"/>
    <mergeCell ref="D62:F62"/>
    <mergeCell ref="B43:C45"/>
    <mergeCell ref="D43:F43"/>
    <mergeCell ref="D44:F44"/>
    <mergeCell ref="D45:F45"/>
    <mergeCell ref="B52:C54"/>
    <mergeCell ref="D52:F52"/>
    <mergeCell ref="D53:F53"/>
    <mergeCell ref="D54:F54"/>
    <mergeCell ref="B282:L283"/>
    <mergeCell ref="B285:L292"/>
    <mergeCell ref="B13:L13"/>
    <mergeCell ref="B189:L190"/>
    <mergeCell ref="B245:L246"/>
    <mergeCell ref="J270:J271"/>
    <mergeCell ref="B134:L135"/>
    <mergeCell ref="B148:L149"/>
    <mergeCell ref="B153:L154"/>
    <mergeCell ref="B158:L159"/>
    <mergeCell ref="B163:L164"/>
    <mergeCell ref="B168:L169"/>
    <mergeCell ref="B173:L174"/>
    <mergeCell ref="B178:L179"/>
    <mergeCell ref="B183:L184"/>
    <mergeCell ref="B204:L205"/>
    <mergeCell ref="B209:L210"/>
    <mergeCell ref="B214:L215"/>
    <mergeCell ref="B88:C90"/>
    <mergeCell ref="D88:F88"/>
    <mergeCell ref="D89:F89"/>
    <mergeCell ref="D90:F90"/>
    <mergeCell ref="B107:L107"/>
    <mergeCell ref="B143:L143"/>
    <mergeCell ref="B10:L11"/>
    <mergeCell ref="B101:C103"/>
    <mergeCell ref="D101:F101"/>
    <mergeCell ref="D102:F102"/>
    <mergeCell ref="D103:F103"/>
    <mergeCell ref="B48:C50"/>
    <mergeCell ref="D48:F48"/>
    <mergeCell ref="D49:F49"/>
    <mergeCell ref="D50:F50"/>
    <mergeCell ref="B39:C41"/>
    <mergeCell ref="D39:F39"/>
    <mergeCell ref="D40:F40"/>
    <mergeCell ref="D41:F41"/>
    <mergeCell ref="D31:F31"/>
    <mergeCell ref="D60:F60"/>
    <mergeCell ref="D75:F75"/>
    <mergeCell ref="B76:C78"/>
    <mergeCell ref="D76:F76"/>
    <mergeCell ref="D77:F77"/>
    <mergeCell ref="D78:F78"/>
    <mergeCell ref="B73:C75"/>
    <mergeCell ref="D73:F73"/>
    <mergeCell ref="D74:F74"/>
    <mergeCell ref="D34:F34"/>
    <mergeCell ref="B19:L19"/>
    <mergeCell ref="B253:L253"/>
    <mergeCell ref="B243:D243"/>
    <mergeCell ref="B162:D162"/>
    <mergeCell ref="C193:E193"/>
    <mergeCell ref="B165:D165"/>
    <mergeCell ref="B166:D166"/>
    <mergeCell ref="B167:D167"/>
    <mergeCell ref="B142:L142"/>
    <mergeCell ref="B177:D177"/>
    <mergeCell ref="B193:B194"/>
    <mergeCell ref="B180:D180"/>
    <mergeCell ref="B181:D181"/>
    <mergeCell ref="B182:D182"/>
    <mergeCell ref="B185:D185"/>
    <mergeCell ref="B186:D186"/>
    <mergeCell ref="B187:D187"/>
    <mergeCell ref="B20:L20"/>
    <mergeCell ref="B237:D237"/>
    <mergeCell ref="B238:D238"/>
    <mergeCell ref="B241:D241"/>
    <mergeCell ref="B242:D242"/>
    <mergeCell ref="B206:D206"/>
    <mergeCell ref="B207:D207"/>
    <mergeCell ref="B231:D231"/>
    <mergeCell ref="B129:L129"/>
    <mergeCell ref="B208:D208"/>
    <mergeCell ref="B211:D211"/>
    <mergeCell ref="B212:D212"/>
    <mergeCell ref="B213:D213"/>
    <mergeCell ref="B216:D216"/>
    <mergeCell ref="B217:D217"/>
    <mergeCell ref="B218:D218"/>
    <mergeCell ref="B124:D124"/>
    <mergeCell ref="B126:D126"/>
    <mergeCell ref="B128:D128"/>
    <mergeCell ref="B120:D120"/>
    <mergeCell ref="B122:D122"/>
    <mergeCell ref="B176:D176"/>
    <mergeCell ref="B147:D147"/>
    <mergeCell ref="B203:D203"/>
    <mergeCell ref="B160:D160"/>
    <mergeCell ref="B161:D161"/>
    <mergeCell ref="B4:L4"/>
    <mergeCell ref="B5:L5"/>
    <mergeCell ref="B6:L6"/>
    <mergeCell ref="B150:D150"/>
    <mergeCell ref="B151:D151"/>
    <mergeCell ref="B152:D152"/>
    <mergeCell ref="B155:D155"/>
    <mergeCell ref="B156:D156"/>
    <mergeCell ref="B157:D157"/>
    <mergeCell ref="B130:D130"/>
    <mergeCell ref="B132:D132"/>
    <mergeCell ref="B119:D119"/>
    <mergeCell ref="B123:D123"/>
    <mergeCell ref="B127:D127"/>
    <mergeCell ref="B131:D131"/>
    <mergeCell ref="C138:E138"/>
    <mergeCell ref="C139:E139"/>
    <mergeCell ref="B114:D114"/>
    <mergeCell ref="B116:D116"/>
    <mergeCell ref="B118:D118"/>
    <mergeCell ref="B115:D115"/>
    <mergeCell ref="B117:L117"/>
    <mergeCell ref="B121:L121"/>
    <mergeCell ref="B125:L125"/>
    <mergeCell ref="B272:C272"/>
    <mergeCell ref="B170:D170"/>
    <mergeCell ref="B171:D171"/>
    <mergeCell ref="B172:D172"/>
    <mergeCell ref="B175:D175"/>
    <mergeCell ref="E270:E271"/>
    <mergeCell ref="F270:F271"/>
    <mergeCell ref="G270:G271"/>
    <mergeCell ref="H270:H271"/>
    <mergeCell ref="B265:L265"/>
    <mergeCell ref="F258:G259"/>
    <mergeCell ref="C194:E194"/>
    <mergeCell ref="B232:D232"/>
    <mergeCell ref="B233:D233"/>
    <mergeCell ref="B236:D236"/>
    <mergeCell ref="B219:L220"/>
    <mergeCell ref="B224:L225"/>
    <mergeCell ref="B229:L230"/>
    <mergeCell ref="B234:L235"/>
    <mergeCell ref="B239:L240"/>
    <mergeCell ref="I270:I271"/>
    <mergeCell ref="B197:L197"/>
    <mergeCell ref="B223:D223"/>
    <mergeCell ref="B226:D226"/>
    <mergeCell ref="B8:L8"/>
    <mergeCell ref="B9:L9"/>
    <mergeCell ref="B12:L12"/>
    <mergeCell ref="B145:L145"/>
    <mergeCell ref="B109:L109"/>
    <mergeCell ref="B58:C60"/>
    <mergeCell ref="B61:C63"/>
    <mergeCell ref="B138:B139"/>
    <mergeCell ref="B14:L14"/>
    <mergeCell ref="B113:L113"/>
    <mergeCell ref="B15:L15"/>
    <mergeCell ref="B16:L16"/>
    <mergeCell ref="B17:L17"/>
    <mergeCell ref="B30:C32"/>
    <mergeCell ref="D30:F30"/>
    <mergeCell ref="D32:F32"/>
    <mergeCell ref="D58:F58"/>
    <mergeCell ref="B22:F22"/>
    <mergeCell ref="G22:K22"/>
    <mergeCell ref="G23:K23"/>
    <mergeCell ref="B23:F23"/>
    <mergeCell ref="G25:G26"/>
    <mergeCell ref="H25:H26"/>
    <mergeCell ref="I25:I26"/>
    <mergeCell ref="E275:E276"/>
    <mergeCell ref="F275:F276"/>
    <mergeCell ref="G275:G276"/>
    <mergeCell ref="H275:H276"/>
    <mergeCell ref="B277:C277"/>
    <mergeCell ref="B278:C278"/>
    <mergeCell ref="B110:L110"/>
    <mergeCell ref="B201:L201"/>
    <mergeCell ref="B256:L256"/>
    <mergeCell ref="B260:B262"/>
    <mergeCell ref="B268:L268"/>
    <mergeCell ref="B273:C273"/>
    <mergeCell ref="B249:B250"/>
    <mergeCell ref="F261:G261"/>
    <mergeCell ref="F262:G262"/>
    <mergeCell ref="C261:E261"/>
    <mergeCell ref="C262:E262"/>
    <mergeCell ref="B200:L200"/>
    <mergeCell ref="C249:E249"/>
    <mergeCell ref="C250:E250"/>
    <mergeCell ref="F260:G260"/>
    <mergeCell ref="C260:E260"/>
    <mergeCell ref="B221:D221"/>
    <mergeCell ref="B222:D222"/>
    <mergeCell ref="I275:I276"/>
    <mergeCell ref="J275:J276"/>
    <mergeCell ref="K275:K276"/>
    <mergeCell ref="L275:L276"/>
    <mergeCell ref="B27:I27"/>
    <mergeCell ref="B28:I28"/>
    <mergeCell ref="B55:I55"/>
    <mergeCell ref="B56:I56"/>
    <mergeCell ref="B71:I71"/>
    <mergeCell ref="B86:I86"/>
    <mergeCell ref="B29:I29"/>
    <mergeCell ref="B38:I38"/>
    <mergeCell ref="B47:I47"/>
    <mergeCell ref="B51:I51"/>
    <mergeCell ref="B57:I57"/>
    <mergeCell ref="B64:I64"/>
    <mergeCell ref="B72:I72"/>
    <mergeCell ref="B79:I79"/>
    <mergeCell ref="B87:I87"/>
    <mergeCell ref="B94:I94"/>
    <mergeCell ref="B33:I33"/>
    <mergeCell ref="B37:I37"/>
    <mergeCell ref="B42:I42"/>
    <mergeCell ref="B46:I46"/>
  </mergeCells>
  <conditionalFormatting sqref="F138:G139 F193:G194 F249:G250">
    <cfRule type="cellIs" dxfId="5" priority="3" operator="equal">
      <formula>"Error"</formula>
    </cfRule>
  </conditionalFormatting>
  <dataValidations count="3">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xr:uid="{A7A9B5A4-3971-4DB3-B550-79AB13F3993F}">
      <formula1>1000</formula1>
    </dataValidation>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G23 B285:B287" xr:uid="{BEE76FD3-4952-47B9-9EA6-A45DCD06B10D}">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A197 G95:J103 E130:L132 F193:H194 E241:L243 E185:L187 E114:L116 E126:L128 E122:L124 E118:L120 E150:L152 E155:L157 E160:L162 E165:L167 E170:L172 E175:L177 E180:L182 E206:L208 E211:L213 E216:L218 E221:L223 E226:L228 E231:L233 E236:L238 F260:F262 G43:J45 F249:H250 F138:H139 G80:J85 G34:J36 G52:J54 G65:J70 E272:K273 K30:K36 G30:J32 K39:K45 G39:J41 K48:K54 G48:J50 K58:K70 G58:J63 K73:K85 G73:J78 G88:J93 K88:K103 E277:L278" xr:uid="{94B16BB4-2376-458D-88ED-0A71BC913766}">
      <formula1>1000</formula1>
    </dataValidation>
  </dataValidations>
  <printOptions horizontalCentered="1"/>
  <pageMargins left="0.25" right="0.25" top="0.75" bottom="0.75" header="0.3" footer="0.3"/>
  <pageSetup scale="63" firstPageNumber="17" fitToHeight="0" orientation="portrait" r:id="rId1"/>
  <headerFooter>
    <oddFooter>&amp;L&amp;A</oddFooter>
  </headerFooter>
  <rowBreaks count="4" manualBreakCount="4">
    <brk id="105" min="1" max="11" man="1"/>
    <brk id="141" min="1" max="11" man="1"/>
    <brk id="196" min="1" max="11" man="1"/>
    <brk id="252" min="1" max="11"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9DAB03-6F5E-40B3-B4A6-AF19731D49E6}">
  <sheetPr>
    <tabColor rgb="FF92D050"/>
    <pageSetUpPr fitToPage="1"/>
  </sheetPr>
  <dimension ref="A1:S293"/>
  <sheetViews>
    <sheetView showGridLines="0" zoomScaleNormal="100" zoomScaleSheetLayoutView="55" workbookViewId="0"/>
  </sheetViews>
  <sheetFormatPr defaultColWidth="9.28515625" defaultRowHeight="14.25" x14ac:dyDescent="0.25"/>
  <cols>
    <col min="1" max="1" width="1.7109375" style="7" customWidth="1"/>
    <col min="2" max="12" width="14.5703125" style="1" customWidth="1"/>
    <col min="13" max="13" width="6.28515625" style="9" customWidth="1"/>
    <col min="14" max="14" width="9.28515625" style="10" hidden="1" customWidth="1"/>
    <col min="15" max="15" width="10.7109375" style="10" hidden="1" customWidth="1"/>
    <col min="16" max="16" width="8.7109375" style="10" hidden="1" customWidth="1"/>
    <col min="17" max="17" width="9.28515625" style="10" hidden="1" customWidth="1"/>
    <col min="18" max="16384" width="9.28515625" style="10"/>
  </cols>
  <sheetData>
    <row r="1" spans="1:16" x14ac:dyDescent="0.25">
      <c r="O1" s="171" t="s">
        <v>91</v>
      </c>
      <c r="P1" s="171" t="s">
        <v>107</v>
      </c>
    </row>
    <row r="2" spans="1:16" x14ac:dyDescent="0.25">
      <c r="B2" s="12" t="str">
        <f>Pro!B2</f>
        <v>PROTÉGÉ</v>
      </c>
      <c r="C2" s="12"/>
      <c r="D2" s="12"/>
      <c r="O2" s="2"/>
      <c r="P2" s="2"/>
    </row>
    <row r="3" spans="1:16" x14ac:dyDescent="0.25">
      <c r="B3" s="13"/>
      <c r="C3" s="13"/>
      <c r="D3" s="13"/>
      <c r="O3" s="2"/>
      <c r="P3" s="2"/>
    </row>
    <row r="4" spans="1:16" s="2" customFormat="1" x14ac:dyDescent="0.25">
      <c r="A4" s="33"/>
      <c r="B4" s="444" t="str">
        <f>Info!B4</f>
        <v>QUESTIONNAIRE À L'INTENTION DES IMPORTATEURS</v>
      </c>
      <c r="C4" s="445"/>
      <c r="D4" s="445"/>
      <c r="E4" s="445"/>
      <c r="F4" s="445"/>
      <c r="G4" s="445"/>
      <c r="H4" s="445"/>
      <c r="I4" s="445"/>
      <c r="J4" s="445"/>
      <c r="K4" s="445"/>
      <c r="L4" s="446"/>
      <c r="M4" s="25"/>
      <c r="N4" s="25"/>
      <c r="O4" s="19"/>
      <c r="P4" s="19"/>
    </row>
    <row r="5" spans="1:16" s="2" customFormat="1" x14ac:dyDescent="0.25">
      <c r="A5" s="33"/>
      <c r="B5" s="480" t="str">
        <f>Info!B5</f>
        <v>NQ-2025-009</v>
      </c>
      <c r="C5" s="481"/>
      <c r="D5" s="481"/>
      <c r="E5" s="481"/>
      <c r="F5" s="481"/>
      <c r="G5" s="481"/>
      <c r="H5" s="481"/>
      <c r="I5" s="481"/>
      <c r="J5" s="481"/>
      <c r="K5" s="481"/>
      <c r="L5" s="482"/>
      <c r="M5" s="25"/>
      <c r="N5" s="25"/>
      <c r="O5" s="19"/>
      <c r="P5" s="19"/>
    </row>
    <row r="6" spans="1:16" s="6" customFormat="1" x14ac:dyDescent="0.25">
      <c r="A6" s="33"/>
      <c r="B6" s="480" t="str">
        <f>Info!B6</f>
        <v>CARROSSERIES DE CAMIONS</v>
      </c>
      <c r="C6" s="481"/>
      <c r="D6" s="481"/>
      <c r="E6" s="481"/>
      <c r="F6" s="481"/>
      <c r="G6" s="481"/>
      <c r="H6" s="481"/>
      <c r="I6" s="481"/>
      <c r="J6" s="481"/>
      <c r="K6" s="481"/>
      <c r="L6" s="482"/>
      <c r="M6" s="19"/>
      <c r="N6" s="19"/>
      <c r="O6" s="15"/>
      <c r="P6" s="15"/>
    </row>
    <row r="7" spans="1:16" s="6" customFormat="1" x14ac:dyDescent="0.25">
      <c r="A7" s="33"/>
      <c r="B7" s="163"/>
      <c r="C7" s="164"/>
      <c r="D7" s="164"/>
      <c r="E7" s="164"/>
      <c r="F7" s="164"/>
      <c r="G7" s="164"/>
      <c r="H7" s="164"/>
      <c r="I7" s="164"/>
      <c r="J7" s="164"/>
      <c r="K7" s="164"/>
      <c r="L7" s="165"/>
      <c r="M7" s="19"/>
      <c r="N7" s="19"/>
      <c r="O7" s="20"/>
    </row>
    <row r="8" spans="1:16" s="6" customFormat="1" x14ac:dyDescent="0.25">
      <c r="A8" s="33"/>
      <c r="B8" s="486" t="str">
        <f>Public!B8</f>
        <v>Les marchandises dans les questions suivantes font référence aux marchandises comme définies dans la description du produit de l'onglet Intro.</v>
      </c>
      <c r="C8" s="487"/>
      <c r="D8" s="487"/>
      <c r="E8" s="487"/>
      <c r="F8" s="487"/>
      <c r="G8" s="487"/>
      <c r="H8" s="487"/>
      <c r="I8" s="487"/>
      <c r="J8" s="487"/>
      <c r="K8" s="487"/>
      <c r="L8" s="488"/>
      <c r="M8" s="19"/>
      <c r="N8" s="19"/>
      <c r="O8" s="15"/>
      <c r="P8" s="15"/>
    </row>
    <row r="9" spans="1:16" s="6" customFormat="1" x14ac:dyDescent="0.25">
      <c r="A9" s="33"/>
      <c r="B9" s="486" t="str">
        <f>Public!B9</f>
        <v>Des informations sur le produit et un glossaire de termes sont disponibles dans l'onglet Info.</v>
      </c>
      <c r="C9" s="487"/>
      <c r="D9" s="487"/>
      <c r="E9" s="487"/>
      <c r="F9" s="487"/>
      <c r="G9" s="487"/>
      <c r="H9" s="487"/>
      <c r="I9" s="487"/>
      <c r="J9" s="487"/>
      <c r="K9" s="487"/>
      <c r="L9" s="488"/>
      <c r="M9" s="19"/>
      <c r="N9" s="19"/>
      <c r="O9" s="15"/>
    </row>
    <row r="10" spans="1:16" s="6" customFormat="1" x14ac:dyDescent="0.25">
      <c r="A10" s="33"/>
      <c r="B10" s="486" t="str">
        <f>IF(Intro!$G$22="English",O10,P10)</f>
        <v>Utilisez un onglet numéroté « Imp-Exp » pour chaque exportateur à partir duquel votre entreprise a importé. Pour obtenir des onglets « Imp-Exp » supplémentaires, contactez un analyste de cas identifié dans l'onglet « Intro ».</v>
      </c>
      <c r="C10" s="487"/>
      <c r="D10" s="487"/>
      <c r="E10" s="487"/>
      <c r="F10" s="487"/>
      <c r="G10" s="487"/>
      <c r="H10" s="487"/>
      <c r="I10" s="487"/>
      <c r="J10" s="487"/>
      <c r="K10" s="487"/>
      <c r="L10" s="488"/>
      <c r="M10" s="19"/>
      <c r="N10" s="19"/>
      <c r="O10" s="10" t="s">
        <v>342</v>
      </c>
      <c r="P10" s="10" t="s">
        <v>341</v>
      </c>
    </row>
    <row r="11" spans="1:16" s="6" customFormat="1" x14ac:dyDescent="0.25">
      <c r="A11" s="33"/>
      <c r="B11" s="486"/>
      <c r="C11" s="487"/>
      <c r="D11" s="487"/>
      <c r="E11" s="487"/>
      <c r="F11" s="487"/>
      <c r="G11" s="487"/>
      <c r="H11" s="487"/>
      <c r="I11" s="487"/>
      <c r="J11" s="487"/>
      <c r="K11" s="487"/>
      <c r="L11" s="488"/>
      <c r="M11" s="19"/>
      <c r="N11" s="19"/>
      <c r="O11" s="15"/>
      <c r="P11" s="15"/>
    </row>
    <row r="12" spans="1:16" s="6" customFormat="1" x14ac:dyDescent="0.25">
      <c r="A12" s="33"/>
      <c r="B12" s="486" t="str">
        <f>Pro!B12</f>
        <v>Pour les questions de cet onglet, notez ce qui suit :</v>
      </c>
      <c r="C12" s="487"/>
      <c r="D12" s="487"/>
      <c r="E12" s="487"/>
      <c r="F12" s="487"/>
      <c r="G12" s="487"/>
      <c r="H12" s="487"/>
      <c r="I12" s="487"/>
      <c r="J12" s="487"/>
      <c r="K12" s="487"/>
      <c r="L12" s="488"/>
      <c r="M12" s="19"/>
      <c r="N12" s="19"/>
      <c r="O12" s="15"/>
      <c r="P12" s="15"/>
    </row>
    <row r="13" spans="1:16" s="6" customFormat="1" ht="14.1" customHeight="1" x14ac:dyDescent="0.25">
      <c r="A13" s="33"/>
      <c r="B13" s="575" t="str">
        <f>Pro!B13</f>
        <v xml:space="preserve">• Veuillez indiquer seulement les ventes effectuées à partir des importations de votre entreprise. Les ventes de marchandises achetées auprès de producteurs canadiens doivent être exclues. </v>
      </c>
      <c r="C13" s="576"/>
      <c r="D13" s="576"/>
      <c r="E13" s="576"/>
      <c r="F13" s="576"/>
      <c r="G13" s="576"/>
      <c r="H13" s="576"/>
      <c r="I13" s="576"/>
      <c r="J13" s="576"/>
      <c r="K13" s="576"/>
      <c r="L13" s="577"/>
      <c r="M13" s="19"/>
      <c r="N13" s="19"/>
      <c r="O13" s="15"/>
      <c r="P13" s="15"/>
    </row>
    <row r="14" spans="1:16" s="6" customFormat="1" x14ac:dyDescent="0.25">
      <c r="A14" s="33"/>
      <c r="B14" s="486" t="str">
        <f>Pro!B14</f>
        <v>• Déclarez toutes les ventes aux entreprises associées canadiennes et étrangères.</v>
      </c>
      <c r="C14" s="487"/>
      <c r="D14" s="487"/>
      <c r="E14" s="487"/>
      <c r="F14" s="487"/>
      <c r="G14" s="487"/>
      <c r="H14" s="487"/>
      <c r="I14" s="487"/>
      <c r="J14" s="487"/>
      <c r="K14" s="487"/>
      <c r="L14" s="488"/>
      <c r="M14" s="19"/>
      <c r="N14" s="19"/>
      <c r="O14" s="15"/>
      <c r="P14" s="15"/>
    </row>
    <row r="15" spans="1:16" s="6" customFormat="1" x14ac:dyDescent="0.25">
      <c r="A15" s="33"/>
      <c r="B15" s="486" t="str">
        <f>Pro!B15</f>
        <v>• Déclarez toutes les ventes à compter de la date de l’expédition au client ou à son entrepôt.</v>
      </c>
      <c r="C15" s="487"/>
      <c r="D15" s="487"/>
      <c r="E15" s="487"/>
      <c r="F15" s="487"/>
      <c r="G15" s="487"/>
      <c r="H15" s="487"/>
      <c r="I15" s="487"/>
      <c r="J15" s="487"/>
      <c r="K15" s="487"/>
      <c r="L15" s="488"/>
      <c r="M15" s="19"/>
      <c r="N15" s="19"/>
      <c r="O15" s="15"/>
      <c r="P15" s="15"/>
    </row>
    <row r="16" spans="1:16" s="6" customFormat="1" x14ac:dyDescent="0.25">
      <c r="A16" s="33"/>
      <c r="B16" s="486" t="str">
        <f>Pro!B16</f>
        <v>• Déclarez toutes les valeurs en dollars canadiens.</v>
      </c>
      <c r="C16" s="487"/>
      <c r="D16" s="487"/>
      <c r="E16" s="487"/>
      <c r="F16" s="487"/>
      <c r="G16" s="487"/>
      <c r="H16" s="487"/>
      <c r="I16" s="487"/>
      <c r="J16" s="487"/>
      <c r="K16" s="487"/>
      <c r="L16" s="488"/>
      <c r="M16" s="19"/>
      <c r="N16" s="19"/>
      <c r="O16" s="15"/>
      <c r="P16" s="15"/>
    </row>
    <row r="17" spans="1:16" s="6" customFormat="1" x14ac:dyDescent="0.25">
      <c r="A17" s="33"/>
      <c r="B17" s="489" t="str">
        <f>IF(Intro!$G$22="English",O17,P17)</f>
        <v>• Si votre entreprise est un utilisateur final ou un détaillant, elle n’a pas besoin de déclarer ses ventes d’importations ou ses stocks d’importations.</v>
      </c>
      <c r="C17" s="490"/>
      <c r="D17" s="490"/>
      <c r="E17" s="490"/>
      <c r="F17" s="490"/>
      <c r="G17" s="490"/>
      <c r="H17" s="490"/>
      <c r="I17" s="490"/>
      <c r="J17" s="490"/>
      <c r="K17" s="490"/>
      <c r="L17" s="491"/>
      <c r="M17" s="19"/>
      <c r="N17" s="19"/>
      <c r="O17" s="15" t="s">
        <v>267</v>
      </c>
      <c r="P17" s="15" t="s">
        <v>268</v>
      </c>
    </row>
    <row r="18" spans="1:16" s="6" customFormat="1" x14ac:dyDescent="0.25">
      <c r="A18" s="33"/>
      <c r="B18" s="14"/>
      <c r="C18" s="14"/>
      <c r="D18" s="14"/>
      <c r="E18" s="3"/>
      <c r="F18" s="3"/>
      <c r="G18" s="3"/>
      <c r="H18" s="3"/>
      <c r="I18" s="3"/>
      <c r="J18" s="3"/>
      <c r="K18" s="3"/>
      <c r="L18" s="3"/>
      <c r="O18" s="15"/>
      <c r="P18" s="15"/>
    </row>
    <row r="19" spans="1:16" x14ac:dyDescent="0.25">
      <c r="B19" s="369" t="str">
        <f>IF(Intro!$G$22="English",O19,P19)</f>
        <v>IMPORTATIONS ET VENTES</v>
      </c>
      <c r="C19" s="370"/>
      <c r="D19" s="370"/>
      <c r="E19" s="370"/>
      <c r="F19" s="370"/>
      <c r="G19" s="370"/>
      <c r="H19" s="370"/>
      <c r="I19" s="370"/>
      <c r="J19" s="370"/>
      <c r="K19" s="370"/>
      <c r="L19" s="371"/>
      <c r="M19" s="10"/>
      <c r="O19" s="106" t="s">
        <v>334</v>
      </c>
      <c r="P19" s="106" t="s">
        <v>335</v>
      </c>
    </row>
    <row r="20" spans="1:16" x14ac:dyDescent="0.25">
      <c r="B20" s="505" t="s">
        <v>12</v>
      </c>
      <c r="C20" s="506"/>
      <c r="D20" s="506"/>
      <c r="E20" s="506"/>
      <c r="F20" s="506"/>
      <c r="G20" s="506"/>
      <c r="H20" s="506"/>
      <c r="I20" s="506"/>
      <c r="J20" s="506"/>
      <c r="K20" s="506"/>
      <c r="L20" s="507"/>
      <c r="M20" s="10"/>
    </row>
    <row r="21" spans="1:16" x14ac:dyDescent="0.25">
      <c r="B21" s="16"/>
      <c r="C21" s="35"/>
      <c r="D21" s="35"/>
      <c r="E21" s="36"/>
      <c r="F21" s="36"/>
      <c r="G21" s="36"/>
      <c r="H21" s="36"/>
      <c r="I21" s="36"/>
      <c r="J21" s="36"/>
      <c r="K21" s="36"/>
      <c r="L21" s="17"/>
      <c r="M21" s="10"/>
    </row>
    <row r="22" spans="1:16" ht="15.75" x14ac:dyDescent="0.25">
      <c r="B22" s="366" t="str">
        <f>IF(Intro!$G$22="English",O22,P22)</f>
        <v xml:space="preserve">Indiquez les importations et les ventes de marchandises de votre entreprise de : </v>
      </c>
      <c r="C22" s="367"/>
      <c r="D22" s="367"/>
      <c r="E22" s="367"/>
      <c r="F22" s="367"/>
      <c r="G22" s="607" t="str">
        <f>Variables!D43</f>
        <v>Chine</v>
      </c>
      <c r="H22" s="607"/>
      <c r="I22" s="607"/>
      <c r="J22" s="607"/>
      <c r="K22" s="607"/>
      <c r="L22" s="212"/>
      <c r="M22" s="10"/>
      <c r="O22" s="10" t="s">
        <v>286</v>
      </c>
      <c r="P22" s="10" t="s">
        <v>287</v>
      </c>
    </row>
    <row r="23" spans="1:16" ht="15.75" x14ac:dyDescent="0.25">
      <c r="B23" s="609" t="str">
        <f>IF(Intro!$G$22="English",O23,P23)</f>
        <v>Nom de l'exportateur :</v>
      </c>
      <c r="C23" s="610"/>
      <c r="D23" s="610"/>
      <c r="E23" s="610"/>
      <c r="F23" s="610"/>
      <c r="G23" s="608"/>
      <c r="H23" s="608"/>
      <c r="I23" s="608"/>
      <c r="J23" s="608"/>
      <c r="K23" s="608"/>
      <c r="L23" s="212"/>
      <c r="M23" s="10"/>
      <c r="O23" s="10" t="s">
        <v>167</v>
      </c>
      <c r="P23" s="10" t="s">
        <v>168</v>
      </c>
    </row>
    <row r="24" spans="1:16" x14ac:dyDescent="0.25">
      <c r="B24" s="135"/>
      <c r="C24" s="136"/>
      <c r="D24" s="136"/>
      <c r="E24" s="136"/>
      <c r="F24" s="136"/>
      <c r="G24" s="36"/>
      <c r="H24" s="36"/>
      <c r="I24" s="36"/>
      <c r="J24" s="36"/>
      <c r="K24" s="36"/>
      <c r="L24" s="17"/>
      <c r="M24" s="10"/>
    </row>
    <row r="25" spans="1:16" x14ac:dyDescent="0.25">
      <c r="B25" s="135"/>
      <c r="C25" s="136"/>
      <c r="D25" s="136"/>
      <c r="E25" s="136"/>
      <c r="F25" s="136"/>
      <c r="G25" s="555">
        <f>Variables!$B$6</f>
        <v>2023</v>
      </c>
      <c r="H25" s="555">
        <f>G25+1</f>
        <v>2024</v>
      </c>
      <c r="I25" s="555">
        <f>H25+1</f>
        <v>2025</v>
      </c>
      <c r="J25" s="36"/>
      <c r="K25" s="36"/>
      <c r="L25" s="72"/>
      <c r="M25" s="10"/>
      <c r="O25" s="18"/>
    </row>
    <row r="26" spans="1:16" x14ac:dyDescent="0.25">
      <c r="B26" s="121"/>
      <c r="C26" s="122"/>
      <c r="D26" s="122"/>
      <c r="E26" s="122"/>
      <c r="F26" s="122"/>
      <c r="G26" s="556"/>
      <c r="H26" s="556"/>
      <c r="I26" s="556"/>
      <c r="J26" s="36"/>
      <c r="K26" s="36"/>
      <c r="L26" s="72"/>
      <c r="M26" s="10"/>
      <c r="O26" s="18"/>
    </row>
    <row r="27" spans="1:16" s="171" customFormat="1" ht="14.25" customHeight="1" thickBot="1" x14ac:dyDescent="0.3">
      <c r="A27" s="32"/>
      <c r="B27" s="581" t="str">
        <f>IF(Intro!$G$22="English",O27,P27)</f>
        <v>Importations au Canada</v>
      </c>
      <c r="C27" s="582"/>
      <c r="D27" s="582"/>
      <c r="E27" s="582"/>
      <c r="F27" s="582"/>
      <c r="G27" s="582"/>
      <c r="H27" s="582"/>
      <c r="I27" s="582"/>
      <c r="J27" s="36"/>
      <c r="K27" s="36"/>
      <c r="L27" s="72"/>
      <c r="O27" s="26" t="s">
        <v>236</v>
      </c>
      <c r="P27" s="171" t="s">
        <v>237</v>
      </c>
    </row>
    <row r="28" spans="1:16" s="171" customFormat="1" ht="14.25" customHeight="1" thickBot="1" x14ac:dyDescent="0.3">
      <c r="A28" s="32"/>
      <c r="B28" s="578" t="str">
        <f>IF(Intro!$G$22="English",O28,P28)</f>
        <v>Unités réfrigérées</v>
      </c>
      <c r="C28" s="579"/>
      <c r="D28" s="579"/>
      <c r="E28" s="579"/>
      <c r="F28" s="579"/>
      <c r="G28" s="579"/>
      <c r="H28" s="579"/>
      <c r="I28" s="579"/>
      <c r="J28" s="36"/>
      <c r="K28" s="36"/>
      <c r="L28" s="72"/>
      <c r="O28" s="26" t="s">
        <v>468</v>
      </c>
      <c r="P28" s="171" t="s">
        <v>469</v>
      </c>
    </row>
    <row r="29" spans="1:16" s="171" customFormat="1" ht="14.25" customHeight="1" thickBot="1" x14ac:dyDescent="0.3">
      <c r="A29" s="32"/>
      <c r="B29" s="564" t="str">
        <f>IF(Intro!$G$22="English",O29,P29)</f>
        <v>Kits</v>
      </c>
      <c r="C29" s="565"/>
      <c r="D29" s="565"/>
      <c r="E29" s="565"/>
      <c r="F29" s="565"/>
      <c r="G29" s="565"/>
      <c r="H29" s="565"/>
      <c r="I29" s="565"/>
      <c r="J29" s="36"/>
      <c r="K29" s="36"/>
      <c r="L29" s="72"/>
      <c r="O29" s="26" t="s">
        <v>489</v>
      </c>
      <c r="P29" s="171" t="s">
        <v>489</v>
      </c>
    </row>
    <row r="30" spans="1:16" x14ac:dyDescent="0.25">
      <c r="B30" s="599" t="str">
        <f>IF(Intro!$G$22="English",O30,P30)</f>
        <v>Importations</v>
      </c>
      <c r="C30" s="600"/>
      <c r="D30" s="605" t="str">
        <f>IF(Intro!$G$22="English",Variables!$B$23,Variables!$C$23)</f>
        <v>unités</v>
      </c>
      <c r="E30" s="605"/>
      <c r="F30" s="605"/>
      <c r="G30" s="204"/>
      <c r="H30" s="204"/>
      <c r="I30" s="204"/>
      <c r="J30" s="36"/>
      <c r="K30" s="36"/>
      <c r="L30" s="72"/>
      <c r="M30" s="10"/>
      <c r="O30" s="10" t="s">
        <v>89</v>
      </c>
      <c r="P30" s="10" t="s">
        <v>169</v>
      </c>
    </row>
    <row r="31" spans="1:16" x14ac:dyDescent="0.25">
      <c r="B31" s="601"/>
      <c r="C31" s="602"/>
      <c r="D31" s="622" t="str">
        <f>IF(Intro!$G$22="English",O31,P31)</f>
        <v>valeur d'achat nette rendue (CAD)</v>
      </c>
      <c r="E31" s="622"/>
      <c r="F31" s="622"/>
      <c r="G31" s="137"/>
      <c r="H31" s="137"/>
      <c r="I31" s="137"/>
      <c r="J31" s="36"/>
      <c r="K31" s="36"/>
      <c r="L31" s="72"/>
      <c r="M31" s="10"/>
      <c r="O31" s="10" t="s">
        <v>344</v>
      </c>
      <c r="P31" s="10" t="s">
        <v>343</v>
      </c>
    </row>
    <row r="32" spans="1:16" ht="15" thickBot="1" x14ac:dyDescent="0.3">
      <c r="B32" s="603"/>
      <c r="C32" s="604"/>
      <c r="D32" s="606" t="str">
        <f>"$ / "&amp;IF(Intro!$G$22="English",Variables!$B$24,Variables!$C$24)</f>
        <v>$ / unité</v>
      </c>
      <c r="E32" s="606"/>
      <c r="F32" s="606"/>
      <c r="G32" s="203" t="str">
        <f>IF(G30=0,"-",G31/G30)</f>
        <v>-</v>
      </c>
      <c r="H32" s="203" t="str">
        <f>IF(H30=0,"-",H31/H30)</f>
        <v>-</v>
      </c>
      <c r="I32" s="203" t="str">
        <f t="shared" ref="I32" si="0">IF(I30=0,"-",I31/I30)</f>
        <v>-</v>
      </c>
      <c r="J32" s="36"/>
      <c r="K32" s="36"/>
      <c r="L32" s="72"/>
      <c r="M32" s="10"/>
    </row>
    <row r="33" spans="1:16" ht="15" customHeight="1" thickBot="1" x14ac:dyDescent="0.3">
      <c r="B33" s="564" t="str">
        <f>IF(Intro!$G$22="English",O33,P33)</f>
        <v>Carrosseries de camions entièrement assemblées</v>
      </c>
      <c r="C33" s="565"/>
      <c r="D33" s="565"/>
      <c r="E33" s="565"/>
      <c r="F33" s="565"/>
      <c r="G33" s="565"/>
      <c r="H33" s="565"/>
      <c r="I33" s="565"/>
      <c r="J33" s="36"/>
      <c r="K33" s="36"/>
      <c r="L33" s="72"/>
      <c r="M33" s="10"/>
      <c r="O33" s="10" t="s">
        <v>490</v>
      </c>
      <c r="P33" s="10" t="s">
        <v>493</v>
      </c>
    </row>
    <row r="34" spans="1:16" x14ac:dyDescent="0.25">
      <c r="B34" s="599" t="str">
        <f>IF(Intro!$G$22="English",O34,P34)</f>
        <v>Importations</v>
      </c>
      <c r="C34" s="600"/>
      <c r="D34" s="605" t="str">
        <f>IF(Intro!$G$22="English",Variables!$B$23,Variables!$C$23)</f>
        <v>unités</v>
      </c>
      <c r="E34" s="605"/>
      <c r="F34" s="605"/>
      <c r="G34" s="204"/>
      <c r="H34" s="204"/>
      <c r="I34" s="204"/>
      <c r="J34" s="36"/>
      <c r="K34" s="36"/>
      <c r="L34" s="72"/>
      <c r="M34" s="10"/>
      <c r="O34" s="10" t="s">
        <v>89</v>
      </c>
      <c r="P34" s="10" t="s">
        <v>169</v>
      </c>
    </row>
    <row r="35" spans="1:16" x14ac:dyDescent="0.25">
      <c r="B35" s="601"/>
      <c r="C35" s="602"/>
      <c r="D35" s="622" t="str">
        <f>IF(Intro!$G$22="English",O35,P35)</f>
        <v>valeur d'achat nette rendue (CAD)</v>
      </c>
      <c r="E35" s="622"/>
      <c r="F35" s="622"/>
      <c r="G35" s="137"/>
      <c r="H35" s="137"/>
      <c r="I35" s="137"/>
      <c r="J35" s="36"/>
      <c r="K35" s="36"/>
      <c r="L35" s="72"/>
      <c r="M35" s="10"/>
      <c r="O35" s="10" t="s">
        <v>344</v>
      </c>
      <c r="P35" s="10" t="s">
        <v>343</v>
      </c>
    </row>
    <row r="36" spans="1:16" ht="15" thickBot="1" x14ac:dyDescent="0.3">
      <c r="B36" s="603"/>
      <c r="C36" s="604"/>
      <c r="D36" s="606" t="str">
        <f>"$ / "&amp;IF(Intro!$G$22="English",Variables!$B$24,Variables!$C$24)</f>
        <v>$ / unité</v>
      </c>
      <c r="E36" s="606"/>
      <c r="F36" s="606"/>
      <c r="G36" s="203" t="str">
        <f>IF(G34=0,"-",G35/G34)</f>
        <v>-</v>
      </c>
      <c r="H36" s="203" t="str">
        <f>IF(H34=0,"-",H35/H34)</f>
        <v>-</v>
      </c>
      <c r="I36" s="203" t="str">
        <f t="shared" ref="I36" si="1">IF(I34=0,"-",I35/I34)</f>
        <v>-</v>
      </c>
      <c r="J36" s="36"/>
      <c r="K36" s="36"/>
      <c r="L36" s="72"/>
      <c r="M36" s="10"/>
    </row>
    <row r="37" spans="1:16" s="171" customFormat="1" ht="14.25" customHeight="1" thickBot="1" x14ac:dyDescent="0.3">
      <c r="A37" s="32"/>
      <c r="B37" s="578" t="str">
        <f>IF(Intro!$G$22="English",O37,P37)</f>
        <v>Unités fermées de fret sec</v>
      </c>
      <c r="C37" s="579"/>
      <c r="D37" s="579"/>
      <c r="E37" s="579"/>
      <c r="F37" s="579"/>
      <c r="G37" s="579"/>
      <c r="H37" s="579"/>
      <c r="I37" s="579"/>
      <c r="J37" s="36"/>
      <c r="K37" s="36"/>
      <c r="L37" s="72"/>
      <c r="O37" s="26" t="s">
        <v>470</v>
      </c>
      <c r="P37" s="171" t="s">
        <v>522</v>
      </c>
    </row>
    <row r="38" spans="1:16" s="171" customFormat="1" ht="14.25" customHeight="1" thickBot="1" x14ac:dyDescent="0.3">
      <c r="A38" s="32"/>
      <c r="B38" s="564" t="str">
        <f>IF(Intro!$G$22="English",O38,P38)</f>
        <v>Kits</v>
      </c>
      <c r="C38" s="565"/>
      <c r="D38" s="565"/>
      <c r="E38" s="565"/>
      <c r="F38" s="565"/>
      <c r="G38" s="565"/>
      <c r="H38" s="565"/>
      <c r="I38" s="565"/>
      <c r="J38" s="36"/>
      <c r="K38" s="36"/>
      <c r="L38" s="72"/>
      <c r="O38" s="26" t="s">
        <v>489</v>
      </c>
      <c r="P38" s="171" t="s">
        <v>489</v>
      </c>
    </row>
    <row r="39" spans="1:16" x14ac:dyDescent="0.25">
      <c r="B39" s="599" t="str">
        <f>IF(Intro!$G$22="English",O39,P39)</f>
        <v>Importations</v>
      </c>
      <c r="C39" s="600"/>
      <c r="D39" s="605" t="str">
        <f>IF(Intro!$G$22="English",Variables!$B$23,Variables!$C$23)</f>
        <v>unités</v>
      </c>
      <c r="E39" s="605"/>
      <c r="F39" s="605"/>
      <c r="G39" s="204"/>
      <c r="H39" s="204"/>
      <c r="I39" s="204"/>
      <c r="J39" s="36"/>
      <c r="K39" s="36"/>
      <c r="L39" s="72"/>
      <c r="M39" s="10"/>
      <c r="O39" s="10" t="s">
        <v>89</v>
      </c>
      <c r="P39" s="10" t="s">
        <v>169</v>
      </c>
    </row>
    <row r="40" spans="1:16" x14ac:dyDescent="0.25">
      <c r="B40" s="601"/>
      <c r="C40" s="602"/>
      <c r="D40" s="622" t="str">
        <f>IF(Intro!$G$22="English",O40,P40)</f>
        <v>valeur d'achat nette rendue (CAD)</v>
      </c>
      <c r="E40" s="622"/>
      <c r="F40" s="622"/>
      <c r="G40" s="137"/>
      <c r="H40" s="137"/>
      <c r="I40" s="137"/>
      <c r="J40" s="36"/>
      <c r="K40" s="36"/>
      <c r="L40" s="72"/>
      <c r="M40" s="10"/>
      <c r="O40" s="10" t="s">
        <v>344</v>
      </c>
      <c r="P40" s="10" t="s">
        <v>343</v>
      </c>
    </row>
    <row r="41" spans="1:16" ht="15" thickBot="1" x14ac:dyDescent="0.3">
      <c r="B41" s="603"/>
      <c r="C41" s="604"/>
      <c r="D41" s="606" t="str">
        <f>"$ / "&amp;IF(Intro!$G$22="English",Variables!$B$24,Variables!$C$24)</f>
        <v>$ / unité</v>
      </c>
      <c r="E41" s="606"/>
      <c r="F41" s="606"/>
      <c r="G41" s="203" t="str">
        <f>IF(G39=0,"-",G40/G39)</f>
        <v>-</v>
      </c>
      <c r="H41" s="203" t="str">
        <f>IF(H39=0,"-",H40/H39)</f>
        <v>-</v>
      </c>
      <c r="I41" s="203" t="str">
        <f t="shared" ref="I41" si="2">IF(I39=0,"-",I40/I39)</f>
        <v>-</v>
      </c>
      <c r="J41" s="36"/>
      <c r="K41" s="36"/>
      <c r="L41" s="72"/>
      <c r="M41" s="10"/>
    </row>
    <row r="42" spans="1:16" ht="15" customHeight="1" thickBot="1" x14ac:dyDescent="0.3">
      <c r="B42" s="564" t="str">
        <f>IF(Intro!$G$22="English",O42,P42)</f>
        <v>Carrosseries de camions entièrement assemblées</v>
      </c>
      <c r="C42" s="565"/>
      <c r="D42" s="565"/>
      <c r="E42" s="565"/>
      <c r="F42" s="565"/>
      <c r="G42" s="565"/>
      <c r="H42" s="565"/>
      <c r="I42" s="565"/>
      <c r="J42" s="36"/>
      <c r="K42" s="36"/>
      <c r="L42" s="72"/>
      <c r="M42" s="10"/>
      <c r="O42" s="10" t="s">
        <v>490</v>
      </c>
      <c r="P42" s="10" t="s">
        <v>493</v>
      </c>
    </row>
    <row r="43" spans="1:16" x14ac:dyDescent="0.25">
      <c r="B43" s="599" t="str">
        <f>IF(Intro!$G$22="English",O43,P43)</f>
        <v>Importations</v>
      </c>
      <c r="C43" s="600"/>
      <c r="D43" s="605" t="str">
        <f>IF(Intro!$G$22="English",Variables!$B$23,Variables!$C$23)</f>
        <v>unités</v>
      </c>
      <c r="E43" s="605"/>
      <c r="F43" s="605"/>
      <c r="G43" s="204"/>
      <c r="H43" s="204"/>
      <c r="I43" s="204"/>
      <c r="J43" s="36"/>
      <c r="K43" s="36"/>
      <c r="L43" s="72"/>
      <c r="M43" s="10"/>
      <c r="O43" s="10" t="s">
        <v>89</v>
      </c>
      <c r="P43" s="10" t="s">
        <v>169</v>
      </c>
    </row>
    <row r="44" spans="1:16" x14ac:dyDescent="0.25">
      <c r="B44" s="601"/>
      <c r="C44" s="602"/>
      <c r="D44" s="622" t="str">
        <f>IF(Intro!$G$22="English",O44,P44)</f>
        <v>valeur d'achat nette rendue (CAD)</v>
      </c>
      <c r="E44" s="622"/>
      <c r="F44" s="622"/>
      <c r="G44" s="137"/>
      <c r="H44" s="137"/>
      <c r="I44" s="137"/>
      <c r="J44" s="36"/>
      <c r="K44" s="36"/>
      <c r="L44" s="72"/>
      <c r="M44" s="10"/>
      <c r="O44" s="10" t="s">
        <v>344</v>
      </c>
      <c r="P44" s="10" t="s">
        <v>343</v>
      </c>
    </row>
    <row r="45" spans="1:16" ht="15" thickBot="1" x14ac:dyDescent="0.3">
      <c r="B45" s="603"/>
      <c r="C45" s="604"/>
      <c r="D45" s="606" t="str">
        <f>"$ / "&amp;IF(Intro!$G$22="English",Variables!$B$24,Variables!$C$24)</f>
        <v>$ / unité</v>
      </c>
      <c r="E45" s="606"/>
      <c r="F45" s="606"/>
      <c r="G45" s="203" t="str">
        <f>IF(G43=0,"-",G44/G43)</f>
        <v>-</v>
      </c>
      <c r="H45" s="203" t="str">
        <f>IF(H43=0,"-",H44/H43)</f>
        <v>-</v>
      </c>
      <c r="I45" s="203" t="str">
        <f t="shared" ref="I45" si="3">IF(I43=0,"-",I44/I43)</f>
        <v>-</v>
      </c>
      <c r="J45" s="36"/>
      <c r="K45" s="36"/>
      <c r="L45" s="72"/>
      <c r="M45" s="10"/>
    </row>
    <row r="46" spans="1:16" s="171" customFormat="1" ht="15" thickBot="1" x14ac:dyDescent="0.3">
      <c r="A46" s="32"/>
      <c r="B46" s="578" t="str">
        <f>IF(Intro!$G$22="English",O46,P46)</f>
        <v>Tout autre</v>
      </c>
      <c r="C46" s="579"/>
      <c r="D46" s="579"/>
      <c r="E46" s="579"/>
      <c r="F46" s="579"/>
      <c r="G46" s="579"/>
      <c r="H46" s="579"/>
      <c r="I46" s="579"/>
      <c r="J46" s="36"/>
      <c r="K46" s="36"/>
      <c r="L46" s="72"/>
      <c r="O46" s="26" t="s">
        <v>471</v>
      </c>
      <c r="P46" s="171" t="s">
        <v>472</v>
      </c>
    </row>
    <row r="47" spans="1:16" s="171" customFormat="1" ht="15" thickBot="1" x14ac:dyDescent="0.3">
      <c r="A47" s="32"/>
      <c r="B47" s="564" t="str">
        <f>IF(Intro!$G$22="English",O47,P47)</f>
        <v>Kits</v>
      </c>
      <c r="C47" s="565"/>
      <c r="D47" s="565"/>
      <c r="E47" s="565"/>
      <c r="F47" s="565"/>
      <c r="G47" s="565"/>
      <c r="H47" s="565"/>
      <c r="I47" s="565"/>
      <c r="J47" s="36"/>
      <c r="K47" s="36"/>
      <c r="L47" s="72"/>
      <c r="O47" s="26" t="s">
        <v>489</v>
      </c>
      <c r="P47" s="171" t="s">
        <v>489</v>
      </c>
    </row>
    <row r="48" spans="1:16" x14ac:dyDescent="0.25">
      <c r="B48" s="599" t="str">
        <f>IF(Intro!$G$22="English",O48,P48)</f>
        <v>Importations</v>
      </c>
      <c r="C48" s="600"/>
      <c r="D48" s="605" t="str">
        <f>IF(Intro!$G$22="English",Variables!$B$23,Variables!$C$23)</f>
        <v>unités</v>
      </c>
      <c r="E48" s="605"/>
      <c r="F48" s="605"/>
      <c r="G48" s="204"/>
      <c r="H48" s="204"/>
      <c r="I48" s="204"/>
      <c r="J48" s="36"/>
      <c r="K48" s="36"/>
      <c r="L48" s="72"/>
      <c r="M48" s="10"/>
      <c r="O48" s="10" t="s">
        <v>89</v>
      </c>
      <c r="P48" s="10" t="s">
        <v>169</v>
      </c>
    </row>
    <row r="49" spans="1:16" x14ac:dyDescent="0.25">
      <c r="B49" s="601"/>
      <c r="C49" s="602"/>
      <c r="D49" s="622" t="str">
        <f>IF(Intro!$G$22="English",O49,P49)</f>
        <v>valeur d'achat nette rendue (CAD)</v>
      </c>
      <c r="E49" s="622"/>
      <c r="F49" s="622"/>
      <c r="G49" s="137"/>
      <c r="H49" s="137"/>
      <c r="I49" s="137"/>
      <c r="J49" s="36"/>
      <c r="K49" s="36"/>
      <c r="L49" s="72"/>
      <c r="M49" s="10"/>
      <c r="O49" s="10" t="s">
        <v>344</v>
      </c>
      <c r="P49" s="10" t="s">
        <v>343</v>
      </c>
    </row>
    <row r="50" spans="1:16" ht="15" thickBot="1" x14ac:dyDescent="0.3">
      <c r="B50" s="603"/>
      <c r="C50" s="604"/>
      <c r="D50" s="606" t="str">
        <f>"$ / "&amp;IF(Intro!$G$22="English",Variables!$B$24,Variables!$C$24)</f>
        <v>$ / unité</v>
      </c>
      <c r="E50" s="606"/>
      <c r="F50" s="606"/>
      <c r="G50" s="203" t="str">
        <f>IF(G48=0,"-",G49/G48)</f>
        <v>-</v>
      </c>
      <c r="H50" s="203" t="str">
        <f>IF(H48=0,"-",H49/H48)</f>
        <v>-</v>
      </c>
      <c r="I50" s="203" t="str">
        <f t="shared" ref="I50" si="4">IF(I48=0,"-",I49/I48)</f>
        <v>-</v>
      </c>
      <c r="J50" s="36"/>
      <c r="K50" s="36"/>
      <c r="L50" s="72"/>
      <c r="M50" s="10"/>
    </row>
    <row r="51" spans="1:16" ht="15" customHeight="1" thickBot="1" x14ac:dyDescent="0.3">
      <c r="B51" s="564" t="str">
        <f>IF(Intro!$G$22="English",O51,P51)</f>
        <v>Carrosseries de camions entièrement assemblées</v>
      </c>
      <c r="C51" s="565"/>
      <c r="D51" s="565"/>
      <c r="E51" s="565"/>
      <c r="F51" s="565"/>
      <c r="G51" s="565"/>
      <c r="H51" s="565"/>
      <c r="I51" s="565"/>
      <c r="J51" s="36"/>
      <c r="K51" s="36"/>
      <c r="L51" s="72"/>
      <c r="M51" s="10"/>
      <c r="O51" s="10" t="s">
        <v>490</v>
      </c>
      <c r="P51" s="10" t="s">
        <v>493</v>
      </c>
    </row>
    <row r="52" spans="1:16" x14ac:dyDescent="0.25">
      <c r="B52" s="599" t="str">
        <f>IF(Intro!$G$22="English",O52,P52)</f>
        <v>Importations</v>
      </c>
      <c r="C52" s="600"/>
      <c r="D52" s="605" t="str">
        <f>IF(Intro!$G$22="English",Variables!$B$23,Variables!$C$23)</f>
        <v>unités</v>
      </c>
      <c r="E52" s="605"/>
      <c r="F52" s="605"/>
      <c r="G52" s="204"/>
      <c r="H52" s="204"/>
      <c r="I52" s="204"/>
      <c r="J52" s="36"/>
      <c r="K52" s="36"/>
      <c r="L52" s="72"/>
      <c r="M52" s="10"/>
      <c r="O52" s="10" t="s">
        <v>89</v>
      </c>
      <c r="P52" s="10" t="s">
        <v>169</v>
      </c>
    </row>
    <row r="53" spans="1:16" x14ac:dyDescent="0.25">
      <c r="B53" s="601"/>
      <c r="C53" s="602"/>
      <c r="D53" s="622" t="str">
        <f>IF(Intro!$G$22="English",O53,P53)</f>
        <v>valeur d'achat nette rendue (CAD)</v>
      </c>
      <c r="E53" s="622"/>
      <c r="F53" s="622"/>
      <c r="G53" s="137"/>
      <c r="H53" s="137"/>
      <c r="I53" s="137"/>
      <c r="J53" s="36"/>
      <c r="K53" s="36"/>
      <c r="L53" s="72"/>
      <c r="M53" s="10"/>
      <c r="O53" s="10" t="s">
        <v>344</v>
      </c>
      <c r="P53" s="10" t="s">
        <v>343</v>
      </c>
    </row>
    <row r="54" spans="1:16" x14ac:dyDescent="0.25">
      <c r="B54" s="601"/>
      <c r="C54" s="602"/>
      <c r="D54" s="622" t="str">
        <f>"$ / "&amp;IF(Intro!$G$22="English",Variables!$B$24,Variables!$C$24)</f>
        <v>$ / unité</v>
      </c>
      <c r="E54" s="622"/>
      <c r="F54" s="622"/>
      <c r="G54" s="158" t="str">
        <f>IF(G52=0,"-",G53/G52)</f>
        <v>-</v>
      </c>
      <c r="H54" s="158" t="str">
        <f>IF(H52=0,"-",H53/H52)</f>
        <v>-</v>
      </c>
      <c r="I54" s="158" t="str">
        <f t="shared" ref="I54" si="5">IF(I52=0,"-",I53/I52)</f>
        <v>-</v>
      </c>
      <c r="J54" s="36"/>
      <c r="K54" s="36"/>
      <c r="L54" s="72"/>
      <c r="M54" s="10"/>
    </row>
    <row r="55" spans="1:16" s="171" customFormat="1" ht="15" thickBot="1" x14ac:dyDescent="0.3">
      <c r="A55" s="32"/>
      <c r="B55" s="581" t="str">
        <f>IF(Intro!$G$22="English",O55,P55)</f>
        <v>Ventes au Canada</v>
      </c>
      <c r="C55" s="582"/>
      <c r="D55" s="582"/>
      <c r="E55" s="582"/>
      <c r="F55" s="582"/>
      <c r="G55" s="582"/>
      <c r="H55" s="582"/>
      <c r="I55" s="582"/>
      <c r="J55" s="36"/>
      <c r="K55" s="36"/>
      <c r="L55" s="72"/>
      <c r="O55" s="26" t="s">
        <v>238</v>
      </c>
      <c r="P55" s="171" t="s">
        <v>239</v>
      </c>
    </row>
    <row r="56" spans="1:16" s="171" customFormat="1" ht="14.25" customHeight="1" thickBot="1" x14ac:dyDescent="0.3">
      <c r="A56" s="32"/>
      <c r="B56" s="578" t="str">
        <f>IF(Intro!$G$22="English",O56,P56)</f>
        <v>Unités réfrigérées</v>
      </c>
      <c r="C56" s="579"/>
      <c r="D56" s="579"/>
      <c r="E56" s="579"/>
      <c r="F56" s="579"/>
      <c r="G56" s="579"/>
      <c r="H56" s="579"/>
      <c r="I56" s="579"/>
      <c r="J56" s="36"/>
      <c r="K56" s="36"/>
      <c r="L56" s="72"/>
      <c r="O56" s="26" t="s">
        <v>468</v>
      </c>
      <c r="P56" s="171" t="s">
        <v>469</v>
      </c>
    </row>
    <row r="57" spans="1:16" s="171" customFormat="1" ht="14.25" customHeight="1" thickBot="1" x14ac:dyDescent="0.3">
      <c r="A57" s="32"/>
      <c r="B57" s="564" t="str">
        <f>IF(Intro!$G$22="English",O57,P57)</f>
        <v>Kits</v>
      </c>
      <c r="C57" s="565"/>
      <c r="D57" s="565"/>
      <c r="E57" s="565"/>
      <c r="F57" s="565"/>
      <c r="G57" s="565"/>
      <c r="H57" s="565"/>
      <c r="I57" s="565"/>
      <c r="J57" s="36"/>
      <c r="K57" s="36"/>
      <c r="L57" s="72"/>
      <c r="O57" s="26" t="s">
        <v>489</v>
      </c>
      <c r="P57" s="171" t="s">
        <v>489</v>
      </c>
    </row>
    <row r="58" spans="1:16" x14ac:dyDescent="0.25">
      <c r="B58" s="433" t="str">
        <f>IF(Intro!$G$22="English",O58,P58)</f>
        <v>Ventes aux distributeurs/concessionnaires au Canada</v>
      </c>
      <c r="C58" s="434"/>
      <c r="D58" s="605" t="str">
        <f>D30</f>
        <v>unités</v>
      </c>
      <c r="E58" s="605"/>
      <c r="F58" s="605"/>
      <c r="G58" s="204"/>
      <c r="H58" s="204"/>
      <c r="I58" s="204"/>
      <c r="J58" s="36"/>
      <c r="K58" s="36"/>
      <c r="L58" s="72"/>
      <c r="M58" s="10"/>
      <c r="O58" s="10" t="str">
        <f>"Sales to "&amp;Variables!$B$26&amp;" in Canada"</f>
        <v>Sales to distributors/dealers in Canada</v>
      </c>
      <c r="P58" s="10" t="str">
        <f>"Ventes aux "&amp;Variables!$C$26&amp;" au Canada"</f>
        <v>Ventes aux distributeurs/concessionnaires au Canada</v>
      </c>
    </row>
    <row r="59" spans="1:16" x14ac:dyDescent="0.25">
      <c r="B59" s="403"/>
      <c r="C59" s="404"/>
      <c r="D59" s="622" t="str">
        <f>IF(Intro!$G$22="English",O59,P59)</f>
        <v>valeur de vente nette rendue (CAD)</v>
      </c>
      <c r="E59" s="622"/>
      <c r="F59" s="622"/>
      <c r="G59" s="137"/>
      <c r="H59" s="137"/>
      <c r="I59" s="137"/>
      <c r="J59" s="36"/>
      <c r="K59" s="36"/>
      <c r="L59" s="72"/>
      <c r="M59" s="10"/>
      <c r="O59" s="10" t="s">
        <v>346</v>
      </c>
      <c r="P59" s="10" t="s">
        <v>345</v>
      </c>
    </row>
    <row r="60" spans="1:16" ht="15" thickBot="1" x14ac:dyDescent="0.3">
      <c r="B60" s="592"/>
      <c r="C60" s="593"/>
      <c r="D60" s="623" t="str">
        <f>D32</f>
        <v>$ / unité</v>
      </c>
      <c r="E60" s="623"/>
      <c r="F60" s="623"/>
      <c r="G60" s="158" t="str">
        <f>IF(G58=0,"-",G59/G58)</f>
        <v>-</v>
      </c>
      <c r="H60" s="158" t="str">
        <f>IF(H58=0,"-",H59/H58)</f>
        <v>-</v>
      </c>
      <c r="I60" s="158" t="str">
        <f t="shared" ref="I60" si="6">IF(I58=0,"-",I59/I58)</f>
        <v>-</v>
      </c>
      <c r="J60" s="36"/>
      <c r="K60" s="36"/>
      <c r="L60" s="72"/>
      <c r="M60" s="10"/>
    </row>
    <row r="61" spans="1:16" x14ac:dyDescent="0.25">
      <c r="B61" s="594" t="str">
        <f>IF(Intro!$G$22="English",O61,P61)</f>
        <v>Ventes aux utilisateurs finals/opérateurs de grande flotte au Canada</v>
      </c>
      <c r="C61" s="595"/>
      <c r="D61" s="624" t="str">
        <f t="shared" ref="D61:D63" si="7">D58</f>
        <v>unités</v>
      </c>
      <c r="E61" s="624"/>
      <c r="F61" s="624"/>
      <c r="G61" s="137"/>
      <c r="H61" s="137"/>
      <c r="I61" s="137"/>
      <c r="J61" s="36"/>
      <c r="K61" s="36"/>
      <c r="L61" s="72"/>
      <c r="M61" s="10"/>
      <c r="O61" s="10" t="str">
        <f>"Sales to "&amp;Variables!$B$27&amp;" in Canada"</f>
        <v>Sales to end users/large fleet operators in Canada</v>
      </c>
      <c r="P61" s="10" t="str">
        <f>"Ventes aux "&amp;Variables!$C$27&amp;" au Canada"</f>
        <v>Ventes aux utilisateurs finals/opérateurs de grande flotte au Canada</v>
      </c>
    </row>
    <row r="62" spans="1:16" x14ac:dyDescent="0.25">
      <c r="B62" s="403"/>
      <c r="C62" s="404"/>
      <c r="D62" s="622" t="str">
        <f t="shared" si="7"/>
        <v>valeur de vente nette rendue (CAD)</v>
      </c>
      <c r="E62" s="622"/>
      <c r="F62" s="622"/>
      <c r="G62" s="137"/>
      <c r="H62" s="137"/>
      <c r="I62" s="137"/>
      <c r="J62" s="36"/>
      <c r="K62" s="36"/>
      <c r="L62" s="72"/>
      <c r="M62" s="10"/>
    </row>
    <row r="63" spans="1:16" ht="15" thickBot="1" x14ac:dyDescent="0.3">
      <c r="B63" s="592"/>
      <c r="C63" s="593"/>
      <c r="D63" s="623" t="str">
        <f t="shared" si="7"/>
        <v>$ / unité</v>
      </c>
      <c r="E63" s="623"/>
      <c r="F63" s="623"/>
      <c r="G63" s="158" t="str">
        <f>IF(G61=0,"-",G62/G61)</f>
        <v>-</v>
      </c>
      <c r="H63" s="158" t="str">
        <f>IF(H61=0,"-",H62/H61)</f>
        <v>-</v>
      </c>
      <c r="I63" s="158" t="str">
        <f t="shared" ref="I63" si="8">IF(I61=0,"-",I62/I61)</f>
        <v>-</v>
      </c>
      <c r="J63" s="36"/>
      <c r="K63" s="36"/>
      <c r="L63" s="72"/>
      <c r="M63" s="10"/>
    </row>
    <row r="64" spans="1:16" ht="14.25" customHeight="1" thickBot="1" x14ac:dyDescent="0.3">
      <c r="B64" s="564" t="str">
        <f>IF(Intro!$G$22="English",O64,P64)</f>
        <v>Carrosseries de camions entièrement assemblées</v>
      </c>
      <c r="C64" s="565"/>
      <c r="D64" s="565"/>
      <c r="E64" s="565"/>
      <c r="F64" s="565"/>
      <c r="G64" s="565"/>
      <c r="H64" s="565"/>
      <c r="I64" s="565"/>
      <c r="J64" s="36"/>
      <c r="K64" s="36"/>
      <c r="L64" s="72"/>
      <c r="M64" s="10"/>
      <c r="O64" s="10" t="s">
        <v>490</v>
      </c>
      <c r="P64" s="10" t="s">
        <v>493</v>
      </c>
    </row>
    <row r="65" spans="1:16" x14ac:dyDescent="0.25">
      <c r="B65" s="403" t="str">
        <f>IF(Intro!$G$22="English",O65,P65)</f>
        <v>Ventes aux distributeurs/concessionnaires au Canada</v>
      </c>
      <c r="C65" s="404"/>
      <c r="D65" s="622" t="str">
        <f>D58</f>
        <v>unités</v>
      </c>
      <c r="E65" s="622"/>
      <c r="F65" s="622"/>
      <c r="G65" s="137"/>
      <c r="H65" s="137"/>
      <c r="I65" s="137"/>
      <c r="J65" s="36"/>
      <c r="K65" s="36"/>
      <c r="L65" s="72"/>
      <c r="M65" s="10"/>
      <c r="O65" s="10" t="str">
        <f>"Sales to "&amp;Variables!$B$26&amp;" in Canada"</f>
        <v>Sales to distributors/dealers in Canada</v>
      </c>
      <c r="P65" s="10" t="str">
        <f>"Ventes aux "&amp;Variables!$C$26&amp;" au Canada"</f>
        <v>Ventes aux distributeurs/concessionnaires au Canada</v>
      </c>
    </row>
    <row r="66" spans="1:16" x14ac:dyDescent="0.25">
      <c r="B66" s="403"/>
      <c r="C66" s="404"/>
      <c r="D66" s="622" t="str">
        <f>IF(Intro!$G$22="English",O66,P66)</f>
        <v>valeur de vente nette rendue (CAD)</v>
      </c>
      <c r="E66" s="622"/>
      <c r="F66" s="622"/>
      <c r="G66" s="137"/>
      <c r="H66" s="137"/>
      <c r="I66" s="137"/>
      <c r="J66" s="36"/>
      <c r="K66" s="36"/>
      <c r="L66" s="72"/>
      <c r="M66" s="10"/>
      <c r="O66" s="10" t="s">
        <v>346</v>
      </c>
      <c r="P66" s="10" t="s">
        <v>345</v>
      </c>
    </row>
    <row r="67" spans="1:16" ht="15" thickBot="1" x14ac:dyDescent="0.3">
      <c r="B67" s="592"/>
      <c r="C67" s="593"/>
      <c r="D67" s="623" t="str">
        <f>D39</f>
        <v>unités</v>
      </c>
      <c r="E67" s="623"/>
      <c r="F67" s="623"/>
      <c r="G67" s="158" t="str">
        <f>IF(G65=0,"-",G66/G65)</f>
        <v>-</v>
      </c>
      <c r="H67" s="158" t="str">
        <f>IF(H65=0,"-",H66/H65)</f>
        <v>-</v>
      </c>
      <c r="I67" s="158" t="str">
        <f t="shared" ref="I67" si="9">IF(I65=0,"-",I66/I65)</f>
        <v>-</v>
      </c>
      <c r="J67" s="36"/>
      <c r="K67" s="36"/>
      <c r="L67" s="72"/>
      <c r="M67" s="10"/>
    </row>
    <row r="68" spans="1:16" x14ac:dyDescent="0.25">
      <c r="B68" s="594" t="str">
        <f>IF(Intro!$G$22="English",O68,P68)</f>
        <v>Ventes aux utilisateurs finals/opérateurs de grande flotte au Canada</v>
      </c>
      <c r="C68" s="595"/>
      <c r="D68" s="624" t="str">
        <f t="shared" ref="D68:D70" si="10">D65</f>
        <v>unités</v>
      </c>
      <c r="E68" s="624"/>
      <c r="F68" s="624"/>
      <c r="G68" s="137"/>
      <c r="H68" s="137"/>
      <c r="I68" s="137"/>
      <c r="J68" s="36"/>
      <c r="K68" s="36"/>
      <c r="L68" s="72"/>
      <c r="M68" s="10"/>
      <c r="O68" s="10" t="str">
        <f>"Sales to "&amp;Variables!$B$27&amp;" in Canada"</f>
        <v>Sales to end users/large fleet operators in Canada</v>
      </c>
      <c r="P68" s="10" t="str">
        <f>"Ventes aux "&amp;Variables!$C$27&amp;" au Canada"</f>
        <v>Ventes aux utilisateurs finals/opérateurs de grande flotte au Canada</v>
      </c>
    </row>
    <row r="69" spans="1:16" x14ac:dyDescent="0.25">
      <c r="B69" s="403"/>
      <c r="C69" s="404"/>
      <c r="D69" s="622" t="str">
        <f t="shared" si="10"/>
        <v>valeur de vente nette rendue (CAD)</v>
      </c>
      <c r="E69" s="622"/>
      <c r="F69" s="622"/>
      <c r="G69" s="137"/>
      <c r="H69" s="137"/>
      <c r="I69" s="137"/>
      <c r="J69" s="36"/>
      <c r="K69" s="36"/>
      <c r="L69" s="72"/>
      <c r="M69" s="10"/>
    </row>
    <row r="70" spans="1:16" x14ac:dyDescent="0.25">
      <c r="B70" s="429"/>
      <c r="C70" s="430"/>
      <c r="D70" s="606" t="str">
        <f t="shared" si="10"/>
        <v>unités</v>
      </c>
      <c r="E70" s="606"/>
      <c r="F70" s="606"/>
      <c r="G70" s="203" t="str">
        <f>IF(G68=0,"-",G69/G68)</f>
        <v>-</v>
      </c>
      <c r="H70" s="203" t="str">
        <f>IF(H68=0,"-",H69/H68)</f>
        <v>-</v>
      </c>
      <c r="I70" s="203" t="str">
        <f t="shared" ref="I70" si="11">IF(I68=0,"-",I69/I68)</f>
        <v>-</v>
      </c>
      <c r="J70" s="36"/>
      <c r="K70" s="36"/>
      <c r="L70" s="72"/>
      <c r="M70" s="10"/>
    </row>
    <row r="71" spans="1:16" s="171" customFormat="1" ht="14.25" customHeight="1" thickBot="1" x14ac:dyDescent="0.3">
      <c r="A71" s="32"/>
      <c r="B71" s="581" t="str">
        <f>IF(Intro!$G$22="English",O71,P71)</f>
        <v>Unités fermées de fret sec</v>
      </c>
      <c r="C71" s="582"/>
      <c r="D71" s="582"/>
      <c r="E71" s="582"/>
      <c r="F71" s="582"/>
      <c r="G71" s="582"/>
      <c r="H71" s="582"/>
      <c r="I71" s="582"/>
      <c r="J71" s="36"/>
      <c r="K71" s="36"/>
      <c r="L71" s="72"/>
      <c r="O71" s="26" t="s">
        <v>470</v>
      </c>
      <c r="P71" s="171" t="s">
        <v>522</v>
      </c>
    </row>
    <row r="72" spans="1:16" s="171" customFormat="1" ht="14.25" customHeight="1" thickBot="1" x14ac:dyDescent="0.3">
      <c r="A72" s="32"/>
      <c r="B72" s="564" t="str">
        <f>IF(Intro!$G$22="English",O72,P72)</f>
        <v>Kits</v>
      </c>
      <c r="C72" s="565"/>
      <c r="D72" s="565"/>
      <c r="E72" s="565"/>
      <c r="F72" s="565"/>
      <c r="G72" s="565"/>
      <c r="H72" s="565"/>
      <c r="I72" s="565"/>
      <c r="J72" s="36"/>
      <c r="K72" s="36"/>
      <c r="L72" s="72"/>
      <c r="O72" s="26" t="s">
        <v>489</v>
      </c>
      <c r="P72" s="171" t="s">
        <v>489</v>
      </c>
    </row>
    <row r="73" spans="1:16" x14ac:dyDescent="0.25">
      <c r="B73" s="433" t="str">
        <f>IF(Intro!$G$22="English",O73,P73)</f>
        <v>Ventes aux distributeurs/concessionnaires au Canada</v>
      </c>
      <c r="C73" s="434"/>
      <c r="D73" s="605" t="str">
        <f>D30</f>
        <v>unités</v>
      </c>
      <c r="E73" s="605"/>
      <c r="F73" s="605"/>
      <c r="G73" s="204"/>
      <c r="H73" s="204"/>
      <c r="I73" s="204"/>
      <c r="J73" s="36"/>
      <c r="K73" s="36"/>
      <c r="L73" s="72"/>
      <c r="M73" s="10"/>
      <c r="O73" s="10" t="str">
        <f>"Sales to "&amp;Variables!$B$26&amp;" in Canada"</f>
        <v>Sales to distributors/dealers in Canada</v>
      </c>
      <c r="P73" s="10" t="str">
        <f>"Ventes aux "&amp;Variables!$C$26&amp;" au Canada"</f>
        <v>Ventes aux distributeurs/concessionnaires au Canada</v>
      </c>
    </row>
    <row r="74" spans="1:16" x14ac:dyDescent="0.25">
      <c r="B74" s="403"/>
      <c r="C74" s="404"/>
      <c r="D74" s="622" t="str">
        <f>IF(Intro!$G$22="English",O74,P74)</f>
        <v>valeur de vente nette rendue (CAD)</v>
      </c>
      <c r="E74" s="622"/>
      <c r="F74" s="622"/>
      <c r="G74" s="137"/>
      <c r="H74" s="137"/>
      <c r="I74" s="137"/>
      <c r="J74" s="36"/>
      <c r="K74" s="36"/>
      <c r="L74" s="72"/>
      <c r="M74" s="10"/>
      <c r="O74" s="10" t="s">
        <v>346</v>
      </c>
      <c r="P74" s="10" t="s">
        <v>345</v>
      </c>
    </row>
    <row r="75" spans="1:16" ht="15" thickBot="1" x14ac:dyDescent="0.3">
      <c r="B75" s="592"/>
      <c r="C75" s="593"/>
      <c r="D75" s="623" t="str">
        <f>D60</f>
        <v>$ / unité</v>
      </c>
      <c r="E75" s="623"/>
      <c r="F75" s="623"/>
      <c r="G75" s="158" t="str">
        <f>IF(G73=0,"-",G74/G73)</f>
        <v>-</v>
      </c>
      <c r="H75" s="158" t="str">
        <f>IF(H73=0,"-",H74/H73)</f>
        <v>-</v>
      </c>
      <c r="I75" s="158" t="str">
        <f t="shared" ref="I75" si="12">IF(I73=0,"-",I74/I73)</f>
        <v>-</v>
      </c>
      <c r="J75" s="36"/>
      <c r="K75" s="36"/>
      <c r="L75" s="72"/>
      <c r="M75" s="10"/>
    </row>
    <row r="76" spans="1:16" x14ac:dyDescent="0.25">
      <c r="B76" s="594" t="str">
        <f>IF(Intro!$G$22="English",O76,P76)</f>
        <v>Ventes aux utilisateurs finals/opérateurs de grande flotte au Canada</v>
      </c>
      <c r="C76" s="595"/>
      <c r="D76" s="624" t="str">
        <f t="shared" ref="D76:D78" si="13">D73</f>
        <v>unités</v>
      </c>
      <c r="E76" s="624"/>
      <c r="F76" s="624"/>
      <c r="G76" s="137"/>
      <c r="H76" s="137"/>
      <c r="I76" s="137"/>
      <c r="J76" s="36"/>
      <c r="K76" s="36"/>
      <c r="L76" s="72"/>
      <c r="M76" s="10"/>
      <c r="O76" s="10" t="str">
        <f>"Sales to "&amp;Variables!$B$27&amp;" in Canada"</f>
        <v>Sales to end users/large fleet operators in Canada</v>
      </c>
      <c r="P76" s="10" t="str">
        <f>"Ventes aux "&amp;Variables!$C$27&amp;" au Canada"</f>
        <v>Ventes aux utilisateurs finals/opérateurs de grande flotte au Canada</v>
      </c>
    </row>
    <row r="77" spans="1:16" x14ac:dyDescent="0.25">
      <c r="B77" s="403"/>
      <c r="C77" s="404"/>
      <c r="D77" s="622" t="str">
        <f t="shared" si="13"/>
        <v>valeur de vente nette rendue (CAD)</v>
      </c>
      <c r="E77" s="622"/>
      <c r="F77" s="622"/>
      <c r="G77" s="137"/>
      <c r="H77" s="137"/>
      <c r="I77" s="137"/>
      <c r="J77" s="36"/>
      <c r="K77" s="36"/>
      <c r="L77" s="72"/>
      <c r="M77" s="10"/>
    </row>
    <row r="78" spans="1:16" ht="15" thickBot="1" x14ac:dyDescent="0.3">
      <c r="B78" s="592"/>
      <c r="C78" s="593"/>
      <c r="D78" s="623" t="str">
        <f t="shared" si="13"/>
        <v>$ / unité</v>
      </c>
      <c r="E78" s="623"/>
      <c r="F78" s="623"/>
      <c r="G78" s="158" t="str">
        <f>IF(G76=0,"-",G77/G76)</f>
        <v>-</v>
      </c>
      <c r="H78" s="158" t="str">
        <f>IF(H76=0,"-",H77/H76)</f>
        <v>-</v>
      </c>
      <c r="I78" s="158" t="str">
        <f t="shared" ref="I78" si="14">IF(I76=0,"-",I77/I76)</f>
        <v>-</v>
      </c>
      <c r="J78" s="36"/>
      <c r="K78" s="36"/>
      <c r="L78" s="72"/>
      <c r="M78" s="10"/>
    </row>
    <row r="79" spans="1:16" ht="14.25" customHeight="1" thickBot="1" x14ac:dyDescent="0.3">
      <c r="B79" s="564" t="str">
        <f>IF(Intro!$G$22="English",O79,P79)</f>
        <v>Carrosseries de camions entièrement assemblées</v>
      </c>
      <c r="C79" s="565"/>
      <c r="D79" s="565"/>
      <c r="E79" s="565"/>
      <c r="F79" s="565"/>
      <c r="G79" s="565"/>
      <c r="H79" s="565"/>
      <c r="I79" s="565"/>
      <c r="J79" s="36"/>
      <c r="K79" s="36"/>
      <c r="L79" s="72"/>
      <c r="M79" s="10"/>
      <c r="O79" s="10" t="s">
        <v>490</v>
      </c>
      <c r="P79" s="10" t="s">
        <v>493</v>
      </c>
    </row>
    <row r="80" spans="1:16" x14ac:dyDescent="0.25">
      <c r="B80" s="403" t="str">
        <f>IF(Intro!$G$22="English",O80,P80)</f>
        <v>Ventes aux distributeurs/concessionnaires au Canada</v>
      </c>
      <c r="C80" s="404"/>
      <c r="D80" s="622" t="str">
        <f>D73</f>
        <v>unités</v>
      </c>
      <c r="E80" s="622"/>
      <c r="F80" s="622"/>
      <c r="G80" s="137"/>
      <c r="H80" s="137"/>
      <c r="I80" s="137"/>
      <c r="J80" s="36"/>
      <c r="K80" s="36"/>
      <c r="L80" s="72"/>
      <c r="M80" s="10"/>
      <c r="O80" s="10" t="str">
        <f>"Sales to "&amp;Variables!$B$26&amp;" in Canada"</f>
        <v>Sales to distributors/dealers in Canada</v>
      </c>
      <c r="P80" s="10" t="str">
        <f>"Ventes aux "&amp;Variables!$C$26&amp;" au Canada"</f>
        <v>Ventes aux distributeurs/concessionnaires au Canada</v>
      </c>
    </row>
    <row r="81" spans="1:16" x14ac:dyDescent="0.25">
      <c r="B81" s="403"/>
      <c r="C81" s="404"/>
      <c r="D81" s="622" t="str">
        <f>IF(Intro!$G$22="English",O81,P81)</f>
        <v>valeur de vente nette rendue (CAD)</v>
      </c>
      <c r="E81" s="622"/>
      <c r="F81" s="622"/>
      <c r="G81" s="137"/>
      <c r="H81" s="137"/>
      <c r="I81" s="137"/>
      <c r="J81" s="36"/>
      <c r="K81" s="36"/>
      <c r="L81" s="72"/>
      <c r="M81" s="10"/>
      <c r="O81" s="10" t="s">
        <v>346</v>
      </c>
      <c r="P81" s="10" t="s">
        <v>345</v>
      </c>
    </row>
    <row r="82" spans="1:16" ht="15" thickBot="1" x14ac:dyDescent="0.3">
      <c r="B82" s="592"/>
      <c r="C82" s="593"/>
      <c r="D82" s="623" t="str">
        <f>D67</f>
        <v>unités</v>
      </c>
      <c r="E82" s="623"/>
      <c r="F82" s="623"/>
      <c r="G82" s="158" t="str">
        <f>IF(G80=0,"-",G81/G80)</f>
        <v>-</v>
      </c>
      <c r="H82" s="158" t="str">
        <f>IF(H80=0,"-",H81/H80)</f>
        <v>-</v>
      </c>
      <c r="I82" s="158" t="str">
        <f t="shared" ref="I82" si="15">IF(I80=0,"-",I81/I80)</f>
        <v>-</v>
      </c>
      <c r="J82" s="36"/>
      <c r="K82" s="36"/>
      <c r="L82" s="72"/>
      <c r="M82" s="10"/>
    </row>
    <row r="83" spans="1:16" x14ac:dyDescent="0.25">
      <c r="B83" s="594" t="str">
        <f>IF(Intro!$G$22="English",O83,P83)</f>
        <v>Ventes aux utilisateurs finals/opérateurs de grande flotte au Canada</v>
      </c>
      <c r="C83" s="595"/>
      <c r="D83" s="624" t="str">
        <f t="shared" ref="D83:D85" si="16">D80</f>
        <v>unités</v>
      </c>
      <c r="E83" s="624"/>
      <c r="F83" s="624"/>
      <c r="G83" s="137"/>
      <c r="H83" s="137"/>
      <c r="I83" s="137"/>
      <c r="J83" s="36"/>
      <c r="K83" s="36"/>
      <c r="L83" s="72"/>
      <c r="M83" s="10"/>
      <c r="O83" s="10" t="str">
        <f>"Sales to "&amp;Variables!$B$27&amp;" in Canada"</f>
        <v>Sales to end users/large fleet operators in Canada</v>
      </c>
      <c r="P83" s="10" t="str">
        <f>"Ventes aux "&amp;Variables!$C$27&amp;" au Canada"</f>
        <v>Ventes aux utilisateurs finals/opérateurs de grande flotte au Canada</v>
      </c>
    </row>
    <row r="84" spans="1:16" x14ac:dyDescent="0.25">
      <c r="B84" s="403"/>
      <c r="C84" s="404"/>
      <c r="D84" s="622" t="str">
        <f t="shared" si="16"/>
        <v>valeur de vente nette rendue (CAD)</v>
      </c>
      <c r="E84" s="622"/>
      <c r="F84" s="622"/>
      <c r="G84" s="137"/>
      <c r="H84" s="137"/>
      <c r="I84" s="137"/>
      <c r="J84" s="36"/>
      <c r="K84" s="36"/>
      <c r="L84" s="72"/>
      <c r="M84" s="10"/>
    </row>
    <row r="85" spans="1:16" x14ac:dyDescent="0.25">
      <c r="B85" s="429"/>
      <c r="C85" s="430"/>
      <c r="D85" s="606" t="str">
        <f t="shared" si="16"/>
        <v>unités</v>
      </c>
      <c r="E85" s="606"/>
      <c r="F85" s="606"/>
      <c r="G85" s="203" t="str">
        <f>IF(G83=0,"-",G84/G83)</f>
        <v>-</v>
      </c>
      <c r="H85" s="203" t="str">
        <f>IF(H83=0,"-",H84/H83)</f>
        <v>-</v>
      </c>
      <c r="I85" s="203" t="str">
        <f t="shared" ref="I85" si="17">IF(I83=0,"-",I84/I83)</f>
        <v>-</v>
      </c>
      <c r="J85" s="36"/>
      <c r="K85" s="36"/>
      <c r="L85" s="72"/>
      <c r="M85" s="10"/>
    </row>
    <row r="86" spans="1:16" s="171" customFormat="1" ht="15" thickBot="1" x14ac:dyDescent="0.3">
      <c r="A86" s="32"/>
      <c r="B86" s="581" t="str">
        <f>IF(Intro!$G$22="English",O86,P86)</f>
        <v>Tout autre</v>
      </c>
      <c r="C86" s="582"/>
      <c r="D86" s="582"/>
      <c r="E86" s="582"/>
      <c r="F86" s="582"/>
      <c r="G86" s="582"/>
      <c r="H86" s="582"/>
      <c r="I86" s="582"/>
      <c r="J86" s="36"/>
      <c r="K86" s="36"/>
      <c r="L86" s="72"/>
      <c r="O86" s="26" t="s">
        <v>471</v>
      </c>
      <c r="P86" s="171" t="s">
        <v>472</v>
      </c>
    </row>
    <row r="87" spans="1:16" s="171" customFormat="1" ht="15" thickBot="1" x14ac:dyDescent="0.3">
      <c r="A87" s="32"/>
      <c r="B87" s="564" t="str">
        <f>IF(Intro!$G$22="English",O87,P87)</f>
        <v>Kits</v>
      </c>
      <c r="C87" s="565"/>
      <c r="D87" s="565"/>
      <c r="E87" s="565"/>
      <c r="F87" s="565"/>
      <c r="G87" s="565"/>
      <c r="H87" s="565"/>
      <c r="I87" s="565"/>
      <c r="J87" s="36"/>
      <c r="K87" s="36"/>
      <c r="L87" s="72"/>
      <c r="O87" s="26" t="s">
        <v>489</v>
      </c>
      <c r="P87" s="171" t="s">
        <v>489</v>
      </c>
    </row>
    <row r="88" spans="1:16" x14ac:dyDescent="0.25">
      <c r="B88" s="433" t="str">
        <f>IF(Intro!$G$22="English",O88,P88)</f>
        <v>Ventes aux distributeurs/concessionnaires au Canada</v>
      </c>
      <c r="C88" s="434"/>
      <c r="D88" s="605" t="str">
        <f>D58</f>
        <v>unités</v>
      </c>
      <c r="E88" s="605"/>
      <c r="F88" s="605"/>
      <c r="G88" s="204"/>
      <c r="H88" s="204"/>
      <c r="I88" s="204"/>
      <c r="J88" s="36"/>
      <c r="K88" s="36"/>
      <c r="L88" s="72"/>
      <c r="M88" s="10"/>
      <c r="O88" s="10" t="str">
        <f>"Sales to "&amp;Variables!$B$26&amp;" in Canada"</f>
        <v>Sales to distributors/dealers in Canada</v>
      </c>
      <c r="P88" s="10" t="str">
        <f>"Ventes aux "&amp;Variables!$C$26&amp;" au Canada"</f>
        <v>Ventes aux distributeurs/concessionnaires au Canada</v>
      </c>
    </row>
    <row r="89" spans="1:16" x14ac:dyDescent="0.25">
      <c r="B89" s="403"/>
      <c r="C89" s="404"/>
      <c r="D89" s="622" t="str">
        <f>IF(Intro!$G$22="English",O89,P89)</f>
        <v>valeur de vente nette rendue (CAD)</v>
      </c>
      <c r="E89" s="622"/>
      <c r="F89" s="622"/>
      <c r="G89" s="137"/>
      <c r="H89" s="137"/>
      <c r="I89" s="137"/>
      <c r="J89" s="36"/>
      <c r="K89" s="36"/>
      <c r="L89" s="72"/>
      <c r="M89" s="10"/>
      <c r="O89" s="10" t="s">
        <v>346</v>
      </c>
      <c r="P89" s="10" t="s">
        <v>345</v>
      </c>
    </row>
    <row r="90" spans="1:16" ht="15" thickBot="1" x14ac:dyDescent="0.3">
      <c r="B90" s="592"/>
      <c r="C90" s="593"/>
      <c r="D90" s="623" t="str">
        <f>D60</f>
        <v>$ / unité</v>
      </c>
      <c r="E90" s="623"/>
      <c r="F90" s="623"/>
      <c r="G90" s="158" t="str">
        <f>IF(G88=0,"-",G89/G88)</f>
        <v>-</v>
      </c>
      <c r="H90" s="158" t="str">
        <f>IF(H88=0,"-",H89/H88)</f>
        <v>-</v>
      </c>
      <c r="I90" s="158" t="str">
        <f t="shared" ref="I90" si="18">IF(I88=0,"-",I89/I88)</f>
        <v>-</v>
      </c>
      <c r="J90" s="36"/>
      <c r="K90" s="36"/>
      <c r="L90" s="72"/>
      <c r="M90" s="10"/>
    </row>
    <row r="91" spans="1:16" x14ac:dyDescent="0.25">
      <c r="B91" s="594" t="str">
        <f>IF(Intro!$G$22="English",O91,P91)</f>
        <v>Ventes aux utilisateurs finals/opérateurs de grande flotte au Canada</v>
      </c>
      <c r="C91" s="595"/>
      <c r="D91" s="624" t="str">
        <f t="shared" ref="D91:D93" si="19">D88</f>
        <v>unités</v>
      </c>
      <c r="E91" s="624"/>
      <c r="F91" s="624"/>
      <c r="G91" s="137"/>
      <c r="H91" s="137"/>
      <c r="I91" s="137"/>
      <c r="J91" s="36"/>
      <c r="K91" s="36"/>
      <c r="L91" s="72"/>
      <c r="M91" s="10"/>
      <c r="O91" s="10" t="str">
        <f>"Sales to "&amp;Variables!$B$27&amp;" in Canada"</f>
        <v>Sales to end users/large fleet operators in Canada</v>
      </c>
      <c r="P91" s="10" t="str">
        <f>"Ventes aux "&amp;Variables!$C$27&amp;" au Canada"</f>
        <v>Ventes aux utilisateurs finals/opérateurs de grande flotte au Canada</v>
      </c>
    </row>
    <row r="92" spans="1:16" x14ac:dyDescent="0.25">
      <c r="B92" s="403"/>
      <c r="C92" s="404"/>
      <c r="D92" s="622" t="str">
        <f t="shared" si="19"/>
        <v>valeur de vente nette rendue (CAD)</v>
      </c>
      <c r="E92" s="622"/>
      <c r="F92" s="622"/>
      <c r="G92" s="137"/>
      <c r="H92" s="137"/>
      <c r="I92" s="137"/>
      <c r="J92" s="36"/>
      <c r="K92" s="36"/>
      <c r="L92" s="72"/>
      <c r="M92" s="10"/>
    </row>
    <row r="93" spans="1:16" ht="15" thickBot="1" x14ac:dyDescent="0.3">
      <c r="B93" s="429"/>
      <c r="C93" s="430"/>
      <c r="D93" s="606" t="str">
        <f t="shared" si="19"/>
        <v>$ / unité</v>
      </c>
      <c r="E93" s="606"/>
      <c r="F93" s="606"/>
      <c r="G93" s="203" t="str">
        <f>IF(G91=0,"-",G92/G91)</f>
        <v>-</v>
      </c>
      <c r="H93" s="203" t="str">
        <f>IF(H91=0,"-",H92/H91)</f>
        <v>-</v>
      </c>
      <c r="I93" s="203" t="str">
        <f t="shared" ref="I93" si="20">IF(I91=0,"-",I92/I91)</f>
        <v>-</v>
      </c>
      <c r="J93" s="36"/>
      <c r="K93" s="36"/>
      <c r="L93" s="72"/>
      <c r="M93" s="10"/>
    </row>
    <row r="94" spans="1:16" ht="15" customHeight="1" thickBot="1" x14ac:dyDescent="0.3">
      <c r="B94" s="564" t="str">
        <f>IF(Intro!$G$22="English",O94,P94)</f>
        <v>Carrosseries de camions entièrement assemblées</v>
      </c>
      <c r="C94" s="565"/>
      <c r="D94" s="565"/>
      <c r="E94" s="565"/>
      <c r="F94" s="565"/>
      <c r="G94" s="565"/>
      <c r="H94" s="565"/>
      <c r="I94" s="565"/>
      <c r="J94" s="36"/>
      <c r="K94" s="36"/>
      <c r="L94" s="72"/>
      <c r="M94" s="10"/>
      <c r="O94" s="10" t="s">
        <v>490</v>
      </c>
      <c r="P94" s="10" t="s">
        <v>493</v>
      </c>
    </row>
    <row r="95" spans="1:16" x14ac:dyDescent="0.25">
      <c r="B95" s="433" t="str">
        <f>IF(Intro!$G$22="English",O95,P95)</f>
        <v>Ventes aux distributeurs/concessionnaires au Canada</v>
      </c>
      <c r="C95" s="434"/>
      <c r="D95" s="605" t="str">
        <f>D88</f>
        <v>unités</v>
      </c>
      <c r="E95" s="605"/>
      <c r="F95" s="605"/>
      <c r="G95" s="204"/>
      <c r="H95" s="204"/>
      <c r="I95" s="204"/>
      <c r="J95" s="36"/>
      <c r="K95" s="36"/>
      <c r="L95" s="72"/>
      <c r="M95" s="10"/>
      <c r="O95" s="10" t="str">
        <f>"Sales to "&amp;Variables!$B$26&amp;" in Canada"</f>
        <v>Sales to distributors/dealers in Canada</v>
      </c>
      <c r="P95" s="10" t="str">
        <f>"Ventes aux "&amp;Variables!$C$26&amp;" au Canada"</f>
        <v>Ventes aux distributeurs/concessionnaires au Canada</v>
      </c>
    </row>
    <row r="96" spans="1:16" x14ac:dyDescent="0.25">
      <c r="B96" s="403"/>
      <c r="C96" s="404"/>
      <c r="D96" s="622" t="str">
        <f>IF(Intro!$G$22="English",O96,P96)</f>
        <v>valeur de vente nette rendue (CAD)</v>
      </c>
      <c r="E96" s="622"/>
      <c r="F96" s="622"/>
      <c r="G96" s="137"/>
      <c r="H96" s="137"/>
      <c r="I96" s="137"/>
      <c r="J96" s="36"/>
      <c r="K96" s="36"/>
      <c r="L96" s="72"/>
      <c r="M96" s="10"/>
      <c r="O96" s="10" t="s">
        <v>346</v>
      </c>
      <c r="P96" s="10" t="s">
        <v>345</v>
      </c>
    </row>
    <row r="97" spans="1:16" ht="15" thickBot="1" x14ac:dyDescent="0.3">
      <c r="B97" s="592"/>
      <c r="C97" s="593"/>
      <c r="D97" s="623" t="str">
        <f>D67</f>
        <v>unités</v>
      </c>
      <c r="E97" s="623"/>
      <c r="F97" s="623"/>
      <c r="G97" s="158" t="str">
        <f>IF(G95=0,"-",G96/G95)</f>
        <v>-</v>
      </c>
      <c r="H97" s="158" t="str">
        <f>IF(H95=0,"-",H96/H95)</f>
        <v>-</v>
      </c>
      <c r="I97" s="158" t="str">
        <f t="shared" ref="I97" si="21">IF(I95=0,"-",I96/I95)</f>
        <v>-</v>
      </c>
      <c r="J97" s="36"/>
      <c r="K97" s="36"/>
      <c r="L97" s="72"/>
      <c r="M97" s="10"/>
    </row>
    <row r="98" spans="1:16" x14ac:dyDescent="0.25">
      <c r="B98" s="403" t="str">
        <f>IF(Intro!$G$22="English",O98,P98)</f>
        <v>Ventes aux utilisateurs finals/opérateurs de grande flotte au Canada</v>
      </c>
      <c r="C98" s="404"/>
      <c r="D98" s="622" t="str">
        <f>D91</f>
        <v>unités</v>
      </c>
      <c r="E98" s="622"/>
      <c r="F98" s="622"/>
      <c r="G98" s="137"/>
      <c r="H98" s="137"/>
      <c r="I98" s="137"/>
      <c r="J98" s="36"/>
      <c r="K98" s="36"/>
      <c r="L98" s="72"/>
      <c r="M98" s="10"/>
      <c r="O98" s="10" t="str">
        <f>"Sales to "&amp;Variables!$B$27&amp;" in Canada"</f>
        <v>Sales to end users/large fleet operators in Canada</v>
      </c>
      <c r="P98" s="10" t="str">
        <f>"Ventes aux "&amp;Variables!$C$27&amp;" au Canada"</f>
        <v>Ventes aux utilisateurs finals/opérateurs de grande flotte au Canada</v>
      </c>
    </row>
    <row r="99" spans="1:16" x14ac:dyDescent="0.25">
      <c r="B99" s="403"/>
      <c r="C99" s="404"/>
      <c r="D99" s="622" t="str">
        <f>IF(Intro!$G$22="English",O99,P99)</f>
        <v>valeur de vente nette rendue (CAD)</v>
      </c>
      <c r="E99" s="622"/>
      <c r="F99" s="622"/>
      <c r="G99" s="137"/>
      <c r="H99" s="137"/>
      <c r="I99" s="137"/>
      <c r="J99" s="36"/>
      <c r="K99" s="36"/>
      <c r="L99" s="72"/>
      <c r="M99" s="10"/>
      <c r="O99" s="10" t="s">
        <v>346</v>
      </c>
      <c r="P99" s="10" t="s">
        <v>345</v>
      </c>
    </row>
    <row r="100" spans="1:16" ht="15" thickBot="1" x14ac:dyDescent="0.3">
      <c r="B100" s="592"/>
      <c r="C100" s="593"/>
      <c r="D100" s="623" t="str">
        <f>D70</f>
        <v>unités</v>
      </c>
      <c r="E100" s="623"/>
      <c r="F100" s="623"/>
      <c r="G100" s="158" t="str">
        <f>IF(G98=0,"-",G99/G98)</f>
        <v>-</v>
      </c>
      <c r="H100" s="158" t="str">
        <f>IF(H98=0,"-",H99/H98)</f>
        <v>-</v>
      </c>
      <c r="I100" s="158" t="str">
        <f t="shared" ref="I100" si="22">IF(I98=0,"-",I99/I98)</f>
        <v>-</v>
      </c>
      <c r="J100" s="36"/>
      <c r="K100" s="36"/>
      <c r="L100" s="72"/>
      <c r="M100" s="10"/>
    </row>
    <row r="101" spans="1:16" x14ac:dyDescent="0.25">
      <c r="B101" s="478" t="str">
        <f>IF(Intro!$G$22="English",O101,P101)</f>
        <v>Ventes totales au Canada</v>
      </c>
      <c r="C101" s="479"/>
      <c r="D101" s="620" t="str">
        <f>D61</f>
        <v>unités</v>
      </c>
      <c r="E101" s="620"/>
      <c r="F101" s="620"/>
      <c r="G101" s="138">
        <f>G58+G61++G65+G68+G73+G76+G80+G83+G88+G91+G95+G98</f>
        <v>0</v>
      </c>
      <c r="H101" s="138">
        <f t="shared" ref="H101:I102" si="23">H58+H61++H65+H68+H73+H76+H80+H83+H88+H91+H95+H98</f>
        <v>0</v>
      </c>
      <c r="I101" s="138">
        <f t="shared" si="23"/>
        <v>0</v>
      </c>
      <c r="J101" s="36"/>
      <c r="K101" s="36"/>
      <c r="L101" s="72"/>
      <c r="M101" s="10"/>
      <c r="O101" s="10" t="s">
        <v>347</v>
      </c>
      <c r="P101" s="10" t="s">
        <v>348</v>
      </c>
    </row>
    <row r="102" spans="1:16" x14ac:dyDescent="0.25">
      <c r="B102" s="467"/>
      <c r="C102" s="468"/>
      <c r="D102" s="621" t="str">
        <f>D62</f>
        <v>valeur de vente nette rendue (CAD)</v>
      </c>
      <c r="E102" s="621"/>
      <c r="F102" s="621"/>
      <c r="G102" s="138">
        <f>G59+G62++G66+G69+G74+G77+G81+G84+G89+G92+G96+G99</f>
        <v>0</v>
      </c>
      <c r="H102" s="138">
        <f t="shared" si="23"/>
        <v>0</v>
      </c>
      <c r="I102" s="138">
        <f t="shared" si="23"/>
        <v>0</v>
      </c>
      <c r="J102" s="36"/>
      <c r="K102" s="36"/>
      <c r="L102" s="72"/>
      <c r="M102" s="10"/>
    </row>
    <row r="103" spans="1:16" x14ac:dyDescent="0.25">
      <c r="B103" s="467"/>
      <c r="C103" s="468"/>
      <c r="D103" s="621" t="str">
        <f>D63</f>
        <v>$ / unité</v>
      </c>
      <c r="E103" s="621"/>
      <c r="F103" s="621"/>
      <c r="G103" s="158" t="str">
        <f>IF(G101=0,"-",G102/G101)</f>
        <v>-</v>
      </c>
      <c r="H103" s="158" t="str">
        <f>IF(H101=0,"-",H102/H101)</f>
        <v>-</v>
      </c>
      <c r="I103" s="158" t="str">
        <f>IF(I101=0,"-",I102/I101)</f>
        <v>-</v>
      </c>
      <c r="J103" s="36"/>
      <c r="K103" s="36"/>
      <c r="L103" s="72"/>
      <c r="M103" s="10"/>
    </row>
    <row r="104" spans="1:16" x14ac:dyDescent="0.25">
      <c r="B104" s="73"/>
      <c r="C104" s="85"/>
      <c r="D104" s="85"/>
      <c r="E104" s="85"/>
      <c r="F104" s="85"/>
      <c r="G104" s="85"/>
      <c r="H104" s="85"/>
      <c r="I104" s="85"/>
      <c r="J104" s="85"/>
      <c r="K104" s="85"/>
      <c r="L104" s="86"/>
      <c r="M104" s="10"/>
    </row>
    <row r="105" spans="1:16" s="171" customFormat="1" x14ac:dyDescent="0.25">
      <c r="A105" s="7"/>
      <c r="B105" s="172"/>
      <c r="C105" s="172"/>
      <c r="D105" s="92"/>
      <c r="E105" s="93"/>
      <c r="F105" s="93"/>
      <c r="G105" s="93"/>
      <c r="H105" s="93"/>
      <c r="I105" s="93"/>
      <c r="J105" s="93"/>
      <c r="K105" s="93"/>
      <c r="L105" s="93"/>
      <c r="M105" s="74"/>
    </row>
    <row r="106" spans="1:16" x14ac:dyDescent="0.25">
      <c r="B106" s="369" t="str">
        <f>IF(Intro!$G$22="English",O106,P106)</f>
        <v>VENTES AU CANADA D'IMPORTATIONS À VOS CINQ PLUS IMPORTANTS CLIENTS</v>
      </c>
      <c r="C106" s="370"/>
      <c r="D106" s="370"/>
      <c r="E106" s="370"/>
      <c r="F106" s="370"/>
      <c r="G106" s="370"/>
      <c r="H106" s="370"/>
      <c r="I106" s="370"/>
      <c r="J106" s="370"/>
      <c r="K106" s="370"/>
      <c r="L106" s="371"/>
      <c r="M106" s="10"/>
      <c r="O106" s="106" t="s">
        <v>336</v>
      </c>
      <c r="P106" s="106" t="s">
        <v>398</v>
      </c>
    </row>
    <row r="107" spans="1:16" s="171" customFormat="1" x14ac:dyDescent="0.25">
      <c r="A107" s="7"/>
      <c r="B107" s="505" t="s">
        <v>15</v>
      </c>
      <c r="C107" s="506"/>
      <c r="D107" s="506"/>
      <c r="E107" s="506"/>
      <c r="F107" s="506"/>
      <c r="G107" s="506"/>
      <c r="H107" s="506"/>
      <c r="I107" s="506"/>
      <c r="J107" s="506"/>
      <c r="K107" s="506"/>
      <c r="L107" s="507"/>
      <c r="M107" s="74"/>
      <c r="O107" s="10"/>
    </row>
    <row r="108" spans="1:16" x14ac:dyDescent="0.25">
      <c r="B108" s="16"/>
      <c r="C108" s="35"/>
      <c r="D108" s="35"/>
      <c r="E108" s="36"/>
      <c r="F108" s="36"/>
      <c r="G108" s="36"/>
      <c r="H108" s="36"/>
      <c r="I108" s="36"/>
      <c r="J108" s="36"/>
      <c r="K108" s="36"/>
      <c r="L108" s="17"/>
      <c r="M108" s="10"/>
    </row>
    <row r="109" spans="1:16" x14ac:dyDescent="0.25">
      <c r="B109" s="366" t="str">
        <f>IF(Intro!$G$22="English",O109,P109)</f>
        <v>Déclarez le volume et la valeur des ventes d'importations au Canada pour chaque compte indiqué ci-dessous :</v>
      </c>
      <c r="C109" s="367"/>
      <c r="D109" s="367"/>
      <c r="E109" s="367"/>
      <c r="F109" s="367"/>
      <c r="G109" s="367"/>
      <c r="H109" s="367"/>
      <c r="I109" s="367"/>
      <c r="J109" s="367"/>
      <c r="K109" s="367"/>
      <c r="L109" s="368"/>
      <c r="M109" s="10"/>
      <c r="O109" s="18" t="s">
        <v>171</v>
      </c>
      <c r="P109" s="10" t="s">
        <v>172</v>
      </c>
    </row>
    <row r="110" spans="1:16" x14ac:dyDescent="0.25">
      <c r="B110" s="366" t="str">
        <f>Pro!B22</f>
        <v>Note - Ne répondez à cette question que si votre entreprise a vendu les marchandises du 1er janvier 2023 au 31 décembre 2025.</v>
      </c>
      <c r="C110" s="367"/>
      <c r="D110" s="367"/>
      <c r="E110" s="367"/>
      <c r="F110" s="367"/>
      <c r="G110" s="367"/>
      <c r="H110" s="367"/>
      <c r="I110" s="367"/>
      <c r="J110" s="367"/>
      <c r="K110" s="367"/>
      <c r="L110" s="368"/>
      <c r="M110" s="10"/>
      <c r="O110" s="18"/>
    </row>
    <row r="111" spans="1:16" x14ac:dyDescent="0.25">
      <c r="B111" s="209"/>
      <c r="C111" s="210"/>
      <c r="D111" s="35"/>
      <c r="E111" s="36"/>
      <c r="F111" s="36"/>
      <c r="G111" s="36"/>
      <c r="H111" s="36"/>
      <c r="I111" s="36"/>
      <c r="J111" s="36"/>
      <c r="K111" s="36"/>
      <c r="L111" s="17"/>
      <c r="M111" s="10"/>
      <c r="O111" s="18"/>
    </row>
    <row r="112" spans="1:16" x14ac:dyDescent="0.25">
      <c r="B112" s="617"/>
      <c r="C112" s="618"/>
      <c r="D112" s="619"/>
      <c r="E112" s="213" t="str">
        <f>IF(Intro!$G$22="English","Q","T")&amp;IF(MID(F112,2,1)&lt;&gt;"1",MID(F112,2,1)-1&amp;" - "&amp;MID(F112,6,4),"4 - "&amp;MID(F112,6,4)-1)</f>
        <v>T1 - 2024</v>
      </c>
      <c r="F112" s="213" t="str">
        <f>IF(Intro!$G$22="English","Q","T")&amp;IF(MID(G112,2,1)&lt;&gt;"1",MID(G112,2,1)-1&amp;" - "&amp;MID(G112,6,4),"4 - "&amp;MID(G112,6,4)-1)</f>
        <v>T2 - 2024</v>
      </c>
      <c r="G112" s="213" t="str">
        <f>IF(Intro!$G$22="English","Q","T")&amp;IF(MID(H112,2,1)&lt;&gt;"1",MID(H112,2,1)-1&amp;" - "&amp;MID(H112,6,4),"4 - "&amp;MID(H112,6,4)-1)</f>
        <v>T3 - 2024</v>
      </c>
      <c r="H112" s="213" t="str">
        <f>IF(Intro!$G$22="English","Q","T")&amp;IF(MID(I112,2,1)&lt;&gt;"1",MID(I112,2,1)-1&amp;" - "&amp;MID(I112,6,4),"4 - "&amp;MID(I112,6,4)-1)</f>
        <v>T4 - 2024</v>
      </c>
      <c r="I112" s="213" t="str">
        <f>IF(Intro!$G$22="English","Q","T")&amp;IF(MID(J112,2,1)&lt;&gt;"1",MID(J112,2,1)-1&amp;" - "&amp;MID(J112,6,4),"4 - "&amp;MID(J112,6,4)-1)</f>
        <v>T1 - 2025</v>
      </c>
      <c r="J112" s="213" t="str">
        <f>IF(Intro!$G$22="English","Q","T")&amp;IF(MID(K112,2,1)&lt;&gt;"1",MID(K112,2,1)-1&amp;" - "&amp;MID(K112,6,4),"4 - "&amp;MID(K112,6,4)-1)</f>
        <v>T2 - 2025</v>
      </c>
      <c r="K112" s="213" t="str">
        <f>IF(Intro!$G$22="English","Q","T")&amp;IF(MID(L112,2,1)&lt;&gt;"1",MID(L112,2,1)-1&amp;" - "&amp;MID(L112,6,4),"4 - "&amp;MID(L112,6,4)-1)</f>
        <v>T3 - 2025</v>
      </c>
      <c r="L112" s="214" t="str">
        <f>IF(Intro!$G$22="English",Variables!B29&amp;" - ",Variables!C29&amp;" - ")&amp;Variables!B8</f>
        <v>T4 - 2025</v>
      </c>
      <c r="M112" s="10"/>
      <c r="O112" s="18"/>
    </row>
    <row r="113" spans="2:16" x14ac:dyDescent="0.25">
      <c r="B113" s="596" t="str">
        <f>IF(Intro!$G$22="English",O114,P114)</f>
        <v xml:space="preserve">Client 1 - </v>
      </c>
      <c r="C113" s="597"/>
      <c r="D113" s="597"/>
      <c r="E113" s="597"/>
      <c r="F113" s="597"/>
      <c r="G113" s="597"/>
      <c r="H113" s="597"/>
      <c r="I113" s="597"/>
      <c r="J113" s="597"/>
      <c r="K113" s="597"/>
      <c r="L113" s="598"/>
      <c r="M113" s="10"/>
      <c r="O113" s="18"/>
    </row>
    <row r="114" spans="2:16" x14ac:dyDescent="0.25">
      <c r="B114" s="591" t="str">
        <f>D$58</f>
        <v>unités</v>
      </c>
      <c r="C114" s="589"/>
      <c r="D114" s="589"/>
      <c r="E114" s="140"/>
      <c r="F114" s="140"/>
      <c r="G114" s="140"/>
      <c r="H114" s="140"/>
      <c r="I114" s="140"/>
      <c r="J114" s="140"/>
      <c r="K114" s="140"/>
      <c r="L114" s="141"/>
      <c r="M114" s="10"/>
      <c r="O114" s="10" t="str">
        <f>"Account 1 - "&amp;Pro!C105</f>
        <v xml:space="preserve">Account 1 - </v>
      </c>
      <c r="P114" s="10" t="str">
        <f>"Client 1 - "&amp;Pro!C105</f>
        <v xml:space="preserve">Client 1 - </v>
      </c>
    </row>
    <row r="115" spans="2:16" x14ac:dyDescent="0.25">
      <c r="B115" s="591" t="str">
        <f>D$59</f>
        <v>valeur de vente nette rendue (CAD)</v>
      </c>
      <c r="C115" s="589"/>
      <c r="D115" s="589"/>
      <c r="E115" s="140"/>
      <c r="F115" s="140"/>
      <c r="G115" s="140"/>
      <c r="H115" s="140"/>
      <c r="I115" s="140"/>
      <c r="J115" s="140"/>
      <c r="K115" s="140"/>
      <c r="L115" s="141"/>
      <c r="M115" s="10"/>
    </row>
    <row r="116" spans="2:16" x14ac:dyDescent="0.25">
      <c r="B116" s="591" t="str">
        <f>D$60</f>
        <v>$ / unité</v>
      </c>
      <c r="C116" s="589"/>
      <c r="D116" s="589"/>
      <c r="E116" s="159" t="str">
        <f>IF(E114=0,"-",E115/E114)</f>
        <v>-</v>
      </c>
      <c r="F116" s="159" t="str">
        <f t="shared" ref="F116:L116" si="24">IF(F114=0,"-",F115/F114)</f>
        <v>-</v>
      </c>
      <c r="G116" s="159" t="str">
        <f t="shared" si="24"/>
        <v>-</v>
      </c>
      <c r="H116" s="159" t="str">
        <f t="shared" si="24"/>
        <v>-</v>
      </c>
      <c r="I116" s="159" t="str">
        <f t="shared" si="24"/>
        <v>-</v>
      </c>
      <c r="J116" s="159" t="str">
        <f t="shared" si="24"/>
        <v>-</v>
      </c>
      <c r="K116" s="159" t="str">
        <f t="shared" si="24"/>
        <v>-</v>
      </c>
      <c r="L116" s="160" t="str">
        <f t="shared" si="24"/>
        <v>-</v>
      </c>
      <c r="M116" s="10"/>
    </row>
    <row r="117" spans="2:16" x14ac:dyDescent="0.25">
      <c r="B117" s="596" t="str">
        <f>IF(Intro!$G$22="English",O118,P118)</f>
        <v xml:space="preserve">Client 2 - </v>
      </c>
      <c r="C117" s="597"/>
      <c r="D117" s="597"/>
      <c r="E117" s="597"/>
      <c r="F117" s="597"/>
      <c r="G117" s="597"/>
      <c r="H117" s="597"/>
      <c r="I117" s="597"/>
      <c r="J117" s="597"/>
      <c r="K117" s="597"/>
      <c r="L117" s="598"/>
      <c r="M117" s="10"/>
    </row>
    <row r="118" spans="2:16" x14ac:dyDescent="0.25">
      <c r="B118" s="591" t="str">
        <f>D$58</f>
        <v>unités</v>
      </c>
      <c r="C118" s="589"/>
      <c r="D118" s="589"/>
      <c r="E118" s="140"/>
      <c r="F118" s="140"/>
      <c r="G118" s="140"/>
      <c r="H118" s="140"/>
      <c r="I118" s="140"/>
      <c r="J118" s="140"/>
      <c r="K118" s="140"/>
      <c r="L118" s="141"/>
      <c r="M118" s="10"/>
      <c r="O118" s="10" t="str">
        <f>"Account 2 - "&amp;Pro!C106</f>
        <v xml:space="preserve">Account 2 - </v>
      </c>
      <c r="P118" s="10" t="str">
        <f>"Client 2 - "&amp;Pro!C106</f>
        <v xml:space="preserve">Client 2 - </v>
      </c>
    </row>
    <row r="119" spans="2:16" x14ac:dyDescent="0.25">
      <c r="B119" s="591" t="str">
        <f>D$59</f>
        <v>valeur de vente nette rendue (CAD)</v>
      </c>
      <c r="C119" s="589"/>
      <c r="D119" s="589"/>
      <c r="E119" s="140"/>
      <c r="F119" s="140"/>
      <c r="G119" s="140"/>
      <c r="H119" s="140"/>
      <c r="I119" s="140"/>
      <c r="J119" s="140"/>
      <c r="K119" s="140"/>
      <c r="L119" s="141"/>
      <c r="M119" s="10"/>
    </row>
    <row r="120" spans="2:16" x14ac:dyDescent="0.25">
      <c r="B120" s="591" t="str">
        <f>D$60</f>
        <v>$ / unité</v>
      </c>
      <c r="C120" s="589"/>
      <c r="D120" s="589"/>
      <c r="E120" s="159" t="str">
        <f>IF(E118=0,"-",E119/E118)</f>
        <v>-</v>
      </c>
      <c r="F120" s="159" t="str">
        <f t="shared" ref="F120:L120" si="25">IF(F118=0,"-",F119/F118)</f>
        <v>-</v>
      </c>
      <c r="G120" s="159" t="str">
        <f t="shared" si="25"/>
        <v>-</v>
      </c>
      <c r="H120" s="159" t="str">
        <f t="shared" si="25"/>
        <v>-</v>
      </c>
      <c r="I120" s="159" t="str">
        <f t="shared" si="25"/>
        <v>-</v>
      </c>
      <c r="J120" s="159" t="str">
        <f t="shared" si="25"/>
        <v>-</v>
      </c>
      <c r="K120" s="159" t="str">
        <f t="shared" si="25"/>
        <v>-</v>
      </c>
      <c r="L120" s="160" t="str">
        <f t="shared" si="25"/>
        <v>-</v>
      </c>
      <c r="M120" s="10"/>
    </row>
    <row r="121" spans="2:16" x14ac:dyDescent="0.25">
      <c r="B121" s="596" t="str">
        <f>IF(Intro!$G$22="English",O122,P122)</f>
        <v xml:space="preserve">Client 3 - </v>
      </c>
      <c r="C121" s="597"/>
      <c r="D121" s="597"/>
      <c r="E121" s="597"/>
      <c r="F121" s="597"/>
      <c r="G121" s="597"/>
      <c r="H121" s="597"/>
      <c r="I121" s="597"/>
      <c r="J121" s="597"/>
      <c r="K121" s="597"/>
      <c r="L121" s="598"/>
      <c r="M121" s="10"/>
    </row>
    <row r="122" spans="2:16" x14ac:dyDescent="0.25">
      <c r="B122" s="591" t="str">
        <f>D$58</f>
        <v>unités</v>
      </c>
      <c r="C122" s="589"/>
      <c r="D122" s="589"/>
      <c r="E122" s="140"/>
      <c r="F122" s="140"/>
      <c r="G122" s="140"/>
      <c r="H122" s="140"/>
      <c r="I122" s="140"/>
      <c r="J122" s="140"/>
      <c r="K122" s="140"/>
      <c r="L122" s="141"/>
      <c r="M122" s="10"/>
      <c r="O122" s="10" t="str">
        <f>"Account 3 - "&amp;Pro!C107</f>
        <v xml:space="preserve">Account 3 - </v>
      </c>
      <c r="P122" s="10" t="str">
        <f>"Client 3 - "&amp;Pro!C107</f>
        <v xml:space="preserve">Client 3 - </v>
      </c>
    </row>
    <row r="123" spans="2:16" x14ac:dyDescent="0.25">
      <c r="B123" s="591" t="str">
        <f>D$59</f>
        <v>valeur de vente nette rendue (CAD)</v>
      </c>
      <c r="C123" s="589"/>
      <c r="D123" s="589"/>
      <c r="E123" s="140"/>
      <c r="F123" s="140"/>
      <c r="G123" s="140"/>
      <c r="H123" s="140"/>
      <c r="I123" s="140"/>
      <c r="J123" s="140"/>
      <c r="K123" s="140"/>
      <c r="L123" s="141"/>
      <c r="M123" s="10"/>
    </row>
    <row r="124" spans="2:16" x14ac:dyDescent="0.25">
      <c r="B124" s="591" t="str">
        <f>D$60</f>
        <v>$ / unité</v>
      </c>
      <c r="C124" s="589"/>
      <c r="D124" s="589"/>
      <c r="E124" s="159" t="str">
        <f>IF(E122=0,"-",E123/E122)</f>
        <v>-</v>
      </c>
      <c r="F124" s="159" t="str">
        <f t="shared" ref="F124:L124" si="26">IF(F122=0,"-",F123/F122)</f>
        <v>-</v>
      </c>
      <c r="G124" s="159" t="str">
        <f t="shared" si="26"/>
        <v>-</v>
      </c>
      <c r="H124" s="159" t="str">
        <f t="shared" si="26"/>
        <v>-</v>
      </c>
      <c r="I124" s="159" t="str">
        <f t="shared" si="26"/>
        <v>-</v>
      </c>
      <c r="J124" s="159" t="str">
        <f t="shared" si="26"/>
        <v>-</v>
      </c>
      <c r="K124" s="159" t="str">
        <f t="shared" si="26"/>
        <v>-</v>
      </c>
      <c r="L124" s="160" t="str">
        <f t="shared" si="26"/>
        <v>-</v>
      </c>
      <c r="M124" s="10"/>
    </row>
    <row r="125" spans="2:16" x14ac:dyDescent="0.25">
      <c r="B125" s="596" t="str">
        <f>IF(Intro!$G$22="English",O126,P126)</f>
        <v xml:space="preserve">Client 4 - </v>
      </c>
      <c r="C125" s="597"/>
      <c r="D125" s="597"/>
      <c r="E125" s="597"/>
      <c r="F125" s="597"/>
      <c r="G125" s="597"/>
      <c r="H125" s="597"/>
      <c r="I125" s="597"/>
      <c r="J125" s="597"/>
      <c r="K125" s="597"/>
      <c r="L125" s="598"/>
      <c r="M125" s="10"/>
    </row>
    <row r="126" spans="2:16" x14ac:dyDescent="0.25">
      <c r="B126" s="591" t="str">
        <f>D$58</f>
        <v>unités</v>
      </c>
      <c r="C126" s="589"/>
      <c r="D126" s="589"/>
      <c r="E126" s="140"/>
      <c r="F126" s="140"/>
      <c r="G126" s="140"/>
      <c r="H126" s="140"/>
      <c r="I126" s="140"/>
      <c r="J126" s="140"/>
      <c r="K126" s="140"/>
      <c r="L126" s="141"/>
      <c r="M126" s="10"/>
      <c r="O126" s="10" t="str">
        <f>"Account 4 - "&amp;Pro!C108</f>
        <v xml:space="preserve">Account 4 - </v>
      </c>
      <c r="P126" s="10" t="str">
        <f>"Client 4 - "&amp;Pro!C108</f>
        <v xml:space="preserve">Client 4 - </v>
      </c>
    </row>
    <row r="127" spans="2:16" x14ac:dyDescent="0.25">
      <c r="B127" s="591" t="str">
        <f>D$59</f>
        <v>valeur de vente nette rendue (CAD)</v>
      </c>
      <c r="C127" s="589"/>
      <c r="D127" s="589"/>
      <c r="E127" s="140"/>
      <c r="F127" s="140"/>
      <c r="G127" s="140"/>
      <c r="H127" s="140"/>
      <c r="I127" s="140"/>
      <c r="J127" s="140"/>
      <c r="K127" s="140"/>
      <c r="L127" s="141"/>
      <c r="M127" s="10"/>
    </row>
    <row r="128" spans="2:16" x14ac:dyDescent="0.25">
      <c r="B128" s="591" t="str">
        <f>D$60</f>
        <v>$ / unité</v>
      </c>
      <c r="C128" s="589"/>
      <c r="D128" s="589"/>
      <c r="E128" s="159" t="str">
        <f>IF(E126=0,"-",E127/E126)</f>
        <v>-</v>
      </c>
      <c r="F128" s="159" t="str">
        <f t="shared" ref="F128:L128" si="27">IF(F126=0,"-",F127/F126)</f>
        <v>-</v>
      </c>
      <c r="G128" s="159" t="str">
        <f t="shared" si="27"/>
        <v>-</v>
      </c>
      <c r="H128" s="159" t="str">
        <f t="shared" si="27"/>
        <v>-</v>
      </c>
      <c r="I128" s="159" t="str">
        <f t="shared" si="27"/>
        <v>-</v>
      </c>
      <c r="J128" s="159" t="str">
        <f t="shared" si="27"/>
        <v>-</v>
      </c>
      <c r="K128" s="159" t="str">
        <f t="shared" si="27"/>
        <v>-</v>
      </c>
      <c r="L128" s="160" t="str">
        <f t="shared" si="27"/>
        <v>-</v>
      </c>
      <c r="M128" s="10"/>
    </row>
    <row r="129" spans="1:19" x14ac:dyDescent="0.25">
      <c r="B129" s="596" t="str">
        <f>IF(Intro!$G$22="English",O130,P130)</f>
        <v xml:space="preserve">Client 5 - </v>
      </c>
      <c r="C129" s="597"/>
      <c r="D129" s="597"/>
      <c r="E129" s="597"/>
      <c r="F129" s="597"/>
      <c r="G129" s="597"/>
      <c r="H129" s="597"/>
      <c r="I129" s="597"/>
      <c r="J129" s="597"/>
      <c r="K129" s="597"/>
      <c r="L129" s="598"/>
      <c r="M129" s="10"/>
    </row>
    <row r="130" spans="1:19" x14ac:dyDescent="0.25">
      <c r="B130" s="591" t="str">
        <f>D$58</f>
        <v>unités</v>
      </c>
      <c r="C130" s="589"/>
      <c r="D130" s="589"/>
      <c r="E130" s="140"/>
      <c r="F130" s="140"/>
      <c r="G130" s="140"/>
      <c r="H130" s="140"/>
      <c r="I130" s="140"/>
      <c r="J130" s="140"/>
      <c r="K130" s="140"/>
      <c r="L130" s="141"/>
      <c r="M130" s="10"/>
      <c r="O130" s="10" t="str">
        <f>"Account 5 - "&amp;Pro!C109</f>
        <v xml:space="preserve">Account 5 - </v>
      </c>
      <c r="P130" s="10" t="str">
        <f>"Client 5 - "&amp;Pro!C109</f>
        <v xml:space="preserve">Client 5 - </v>
      </c>
    </row>
    <row r="131" spans="1:19" x14ac:dyDescent="0.25">
      <c r="B131" s="591" t="str">
        <f>D$59</f>
        <v>valeur de vente nette rendue (CAD)</v>
      </c>
      <c r="C131" s="589"/>
      <c r="D131" s="589"/>
      <c r="E131" s="140"/>
      <c r="F131" s="140"/>
      <c r="G131" s="140"/>
      <c r="H131" s="140"/>
      <c r="I131" s="140"/>
      <c r="J131" s="140"/>
      <c r="K131" s="140"/>
      <c r="L131" s="141"/>
      <c r="M131" s="10"/>
    </row>
    <row r="132" spans="1:19" x14ac:dyDescent="0.25">
      <c r="B132" s="591" t="str">
        <f>D$60</f>
        <v>$ / unité</v>
      </c>
      <c r="C132" s="589"/>
      <c r="D132" s="589"/>
      <c r="E132" s="159" t="str">
        <f>IF(E130=0,"-",E131/E130)</f>
        <v>-</v>
      </c>
      <c r="F132" s="159" t="str">
        <f t="shared" ref="F132:L132" si="28">IF(F130=0,"-",F131/F130)</f>
        <v>-</v>
      </c>
      <c r="G132" s="159" t="str">
        <f t="shared" si="28"/>
        <v>-</v>
      </c>
      <c r="H132" s="159" t="str">
        <f t="shared" si="28"/>
        <v>-</v>
      </c>
      <c r="I132" s="159" t="str">
        <f t="shared" si="28"/>
        <v>-</v>
      </c>
      <c r="J132" s="159" t="str">
        <f t="shared" si="28"/>
        <v>-</v>
      </c>
      <c r="K132" s="159" t="str">
        <f t="shared" si="28"/>
        <v>-</v>
      </c>
      <c r="L132" s="160" t="str">
        <f t="shared" si="28"/>
        <v>-</v>
      </c>
      <c r="M132" s="10"/>
    </row>
    <row r="133" spans="1:19" x14ac:dyDescent="0.25">
      <c r="B133" s="209"/>
      <c r="C133" s="210"/>
      <c r="D133" s="210"/>
      <c r="E133" s="29"/>
      <c r="F133" s="29"/>
      <c r="G133" s="29"/>
      <c r="H133" s="29"/>
      <c r="I133" s="29"/>
      <c r="J133" s="29"/>
      <c r="K133" s="29"/>
      <c r="L133" s="30"/>
      <c r="M133" s="10"/>
    </row>
    <row r="134" spans="1:19" x14ac:dyDescent="0.25">
      <c r="B134" s="366" t="str">
        <f>IF(Intro!$G$22="English",O134,P134)</f>
        <v>Dans le tableau ci-dessous, « Erreur » signifie que le total des ventes des cinq principaux comptes de votre entreprise pour cette période dépasse le total des ventes d'importations de votre entreprise pour cette période. Par conséquent, veuillez modifier les données ci-dessus si nécessaire.</v>
      </c>
      <c r="C134" s="367"/>
      <c r="D134" s="367"/>
      <c r="E134" s="367"/>
      <c r="F134" s="367"/>
      <c r="G134" s="367"/>
      <c r="H134" s="367"/>
      <c r="I134" s="367"/>
      <c r="J134" s="367"/>
      <c r="K134" s="367"/>
      <c r="L134" s="368"/>
      <c r="M134" s="10"/>
      <c r="O134" s="10" t="s">
        <v>364</v>
      </c>
      <c r="P134" s="10" t="s">
        <v>365</v>
      </c>
      <c r="S134" s="39"/>
    </row>
    <row r="135" spans="1:19" x14ac:dyDescent="0.25">
      <c r="B135" s="366"/>
      <c r="C135" s="367"/>
      <c r="D135" s="367"/>
      <c r="E135" s="367"/>
      <c r="F135" s="367"/>
      <c r="G135" s="367"/>
      <c r="H135" s="367"/>
      <c r="I135" s="367"/>
      <c r="J135" s="367"/>
      <c r="K135" s="367"/>
      <c r="L135" s="368"/>
      <c r="M135" s="10"/>
      <c r="S135" s="39"/>
    </row>
    <row r="136" spans="1:19" x14ac:dyDescent="0.25">
      <c r="B136" s="209"/>
      <c r="C136" s="210"/>
      <c r="D136" s="210"/>
      <c r="E136" s="29"/>
      <c r="F136" s="29"/>
      <c r="G136" s="29"/>
      <c r="H136" s="29"/>
      <c r="I136" s="29"/>
      <c r="J136" s="29"/>
      <c r="K136" s="29"/>
      <c r="L136" s="30"/>
      <c r="M136" s="10"/>
      <c r="S136" s="39"/>
    </row>
    <row r="137" spans="1:19" x14ac:dyDescent="0.25">
      <c r="B137" s="209"/>
      <c r="C137" s="210"/>
      <c r="D137" s="37"/>
      <c r="E137" s="10"/>
      <c r="F137" s="213">
        <f>G137-1</f>
        <v>2024</v>
      </c>
      <c r="G137" s="213">
        <f>Variables!B8</f>
        <v>2025</v>
      </c>
      <c r="H137" s="29"/>
      <c r="J137" s="174"/>
      <c r="K137" s="174"/>
      <c r="L137" s="175"/>
      <c r="M137" s="10"/>
      <c r="O137" s="10" t="s">
        <v>382</v>
      </c>
      <c r="P137" s="10" t="s">
        <v>383</v>
      </c>
    </row>
    <row r="138" spans="1:19" x14ac:dyDescent="0.25">
      <c r="B138" s="403" t="str">
        <f>Variables!D62</f>
        <v>Vérification</v>
      </c>
      <c r="C138" s="590" t="str">
        <f>D58</f>
        <v>unités</v>
      </c>
      <c r="D138" s="590"/>
      <c r="E138" s="590"/>
      <c r="F138" s="143" t="str">
        <f>IF(SUM(E114:H114,E118:H118,E122:H122,E126:H126,E130:H130)&gt;H101,Variables!$D$63,Variables!$D$64)</f>
        <v>Correct</v>
      </c>
      <c r="G138" s="143" t="str">
        <f>IF(SUM(I114:L114,I118:L118,I122:L122,I126:L126,I130:L130)&gt;I101,Variables!$D$63,Variables!$D$64)</f>
        <v>Correct</v>
      </c>
      <c r="H138" s="29"/>
      <c r="J138" s="91"/>
      <c r="K138" s="91"/>
      <c r="L138" s="72"/>
      <c r="M138" s="10"/>
    </row>
    <row r="139" spans="1:19" x14ac:dyDescent="0.25">
      <c r="B139" s="403"/>
      <c r="C139" s="590" t="str">
        <f>D59</f>
        <v>valeur de vente nette rendue (CAD)</v>
      </c>
      <c r="D139" s="590"/>
      <c r="E139" s="590"/>
      <c r="F139" s="143" t="str">
        <f>IF(SUM(E115:H115,E119:H119,E123:H123,E127:H127,E131:H131)&gt;H102,Variables!$D$63,Variables!$D$64)</f>
        <v>Correct</v>
      </c>
      <c r="G139" s="143" t="str">
        <f>IF(SUM(I115:L115,I119:L119,I123:L123,I127:L127,I131:L131)&gt;I102,Variables!$D$63,Variables!$D$64)</f>
        <v>Correct</v>
      </c>
      <c r="H139" s="29"/>
      <c r="J139" s="91"/>
      <c r="K139" s="91"/>
      <c r="L139" s="72"/>
      <c r="M139" s="10"/>
    </row>
    <row r="140" spans="1:19" x14ac:dyDescent="0.25">
      <c r="B140" s="73"/>
      <c r="C140" s="85"/>
      <c r="D140" s="85"/>
      <c r="E140" s="85"/>
      <c r="F140" s="85"/>
      <c r="G140" s="85"/>
      <c r="H140" s="85"/>
      <c r="I140" s="85"/>
      <c r="J140" s="85"/>
      <c r="K140" s="85"/>
      <c r="L140" s="86"/>
      <c r="M140" s="10"/>
    </row>
    <row r="141" spans="1:19" s="171" customFormat="1" x14ac:dyDescent="0.25">
      <c r="A141" s="7"/>
      <c r="B141" s="172"/>
      <c r="C141" s="172"/>
      <c r="D141" s="92"/>
      <c r="E141" s="93"/>
      <c r="F141" s="93"/>
      <c r="G141" s="93"/>
      <c r="H141" s="93"/>
      <c r="I141" s="93"/>
      <c r="J141" s="93"/>
      <c r="K141" s="93"/>
      <c r="L141" s="93"/>
      <c r="M141" s="74"/>
    </row>
    <row r="142" spans="1:19" x14ac:dyDescent="0.25">
      <c r="B142" s="369" t="str">
        <f>IF(Intro!$G$22="English",O142,P142)</f>
        <v>IMPORTATIONS DE PRODUITS DE RÉFÉRENCE</v>
      </c>
      <c r="C142" s="370"/>
      <c r="D142" s="370"/>
      <c r="E142" s="370"/>
      <c r="F142" s="370"/>
      <c r="G142" s="370"/>
      <c r="H142" s="370"/>
      <c r="I142" s="370"/>
      <c r="J142" s="370"/>
      <c r="K142" s="370"/>
      <c r="L142" s="371"/>
      <c r="M142" s="10"/>
      <c r="O142" s="106" t="s">
        <v>333</v>
      </c>
      <c r="P142" s="106" t="s">
        <v>399</v>
      </c>
    </row>
    <row r="143" spans="1:19" x14ac:dyDescent="0.25">
      <c r="B143" s="505" t="s">
        <v>16</v>
      </c>
      <c r="C143" s="506"/>
      <c r="D143" s="506"/>
      <c r="E143" s="506"/>
      <c r="F143" s="506"/>
      <c r="G143" s="506"/>
      <c r="H143" s="506"/>
      <c r="I143" s="506"/>
      <c r="J143" s="506"/>
      <c r="K143" s="506"/>
      <c r="L143" s="507"/>
      <c r="M143" s="10"/>
    </row>
    <row r="144" spans="1:19" x14ac:dyDescent="0.25">
      <c r="B144" s="16"/>
      <c r="C144" s="35"/>
      <c r="D144" s="35"/>
      <c r="E144" s="36"/>
      <c r="F144" s="36"/>
      <c r="G144" s="36"/>
      <c r="H144" s="36"/>
      <c r="I144" s="36"/>
      <c r="J144" s="36"/>
      <c r="K144" s="36"/>
      <c r="L144" s="17"/>
      <c r="M144" s="10"/>
    </row>
    <row r="145" spans="2:16" x14ac:dyDescent="0.25">
      <c r="B145" s="366" t="str">
        <f>IF(Intro!$G$22="English",O145,P145)</f>
        <v>Indiquez le volume et la valeur des importations pour chaque produit de référence :</v>
      </c>
      <c r="C145" s="367"/>
      <c r="D145" s="367"/>
      <c r="E145" s="367"/>
      <c r="F145" s="367"/>
      <c r="G145" s="367"/>
      <c r="H145" s="367"/>
      <c r="I145" s="367"/>
      <c r="J145" s="367"/>
      <c r="K145" s="367"/>
      <c r="L145" s="368"/>
      <c r="M145" s="10"/>
      <c r="O145" s="18" t="s">
        <v>191</v>
      </c>
      <c r="P145" s="10" t="s">
        <v>192</v>
      </c>
    </row>
    <row r="146" spans="2:16" x14ac:dyDescent="0.25">
      <c r="B146" s="209"/>
      <c r="C146" s="210"/>
      <c r="D146" s="35"/>
      <c r="E146" s="36"/>
      <c r="F146" s="36"/>
      <c r="G146" s="36"/>
      <c r="H146" s="36"/>
      <c r="I146" s="36"/>
      <c r="J146" s="36"/>
      <c r="K146" s="36"/>
      <c r="L146" s="17"/>
      <c r="M146" s="10"/>
      <c r="O146" s="18"/>
    </row>
    <row r="147" spans="2:16" x14ac:dyDescent="0.25">
      <c r="B147" s="617"/>
      <c r="C147" s="618"/>
      <c r="D147" s="619"/>
      <c r="E147" s="213" t="str">
        <f t="shared" ref="E147:L147" si="29">E112</f>
        <v>T1 - 2024</v>
      </c>
      <c r="F147" s="213" t="str">
        <f t="shared" si="29"/>
        <v>T2 - 2024</v>
      </c>
      <c r="G147" s="213" t="str">
        <f t="shared" si="29"/>
        <v>T3 - 2024</v>
      </c>
      <c r="H147" s="213" t="str">
        <f t="shared" si="29"/>
        <v>T4 - 2024</v>
      </c>
      <c r="I147" s="213" t="str">
        <f t="shared" si="29"/>
        <v>T1 - 2025</v>
      </c>
      <c r="J147" s="213" t="str">
        <f t="shared" si="29"/>
        <v>T2 - 2025</v>
      </c>
      <c r="K147" s="213" t="str">
        <f t="shared" si="29"/>
        <v>T3 - 2025</v>
      </c>
      <c r="L147" s="214" t="str">
        <f t="shared" si="29"/>
        <v>T4 - 2025</v>
      </c>
      <c r="M147" s="10"/>
      <c r="O147" s="18"/>
    </row>
    <row r="148" spans="2:16" x14ac:dyDescent="0.25">
      <c r="B148" s="611" t="str">
        <f>IF(Intro!$G$22="English",Variables!B30,Variables!C30)</f>
        <v>Les carrosseries de camions réfrigérées, sans les frigorífiques ni chauffage - 10 à 18pi</v>
      </c>
      <c r="C148" s="612"/>
      <c r="D148" s="612"/>
      <c r="E148" s="612"/>
      <c r="F148" s="612"/>
      <c r="G148" s="612"/>
      <c r="H148" s="612"/>
      <c r="I148" s="612"/>
      <c r="J148" s="612"/>
      <c r="K148" s="612"/>
      <c r="L148" s="613"/>
      <c r="M148" s="10"/>
    </row>
    <row r="149" spans="2:16" x14ac:dyDescent="0.25">
      <c r="B149" s="614"/>
      <c r="C149" s="615"/>
      <c r="D149" s="615"/>
      <c r="E149" s="615"/>
      <c r="F149" s="615"/>
      <c r="G149" s="615"/>
      <c r="H149" s="615"/>
      <c r="I149" s="615"/>
      <c r="J149" s="615"/>
      <c r="K149" s="615"/>
      <c r="L149" s="616"/>
      <c r="M149" s="10"/>
    </row>
    <row r="150" spans="2:16" x14ac:dyDescent="0.25">
      <c r="B150" s="591" t="str">
        <f>D$30</f>
        <v>unités</v>
      </c>
      <c r="C150" s="589"/>
      <c r="D150" s="589"/>
      <c r="E150" s="140"/>
      <c r="F150" s="140"/>
      <c r="G150" s="140"/>
      <c r="H150" s="140"/>
      <c r="I150" s="140"/>
      <c r="J150" s="140"/>
      <c r="K150" s="140"/>
      <c r="L150" s="141"/>
      <c r="M150" s="10"/>
    </row>
    <row r="151" spans="2:16" x14ac:dyDescent="0.25">
      <c r="B151" s="591" t="str">
        <f>D$31</f>
        <v>valeur d'achat nette rendue (CAD)</v>
      </c>
      <c r="C151" s="589"/>
      <c r="D151" s="589"/>
      <c r="E151" s="140"/>
      <c r="F151" s="140"/>
      <c r="G151" s="140"/>
      <c r="H151" s="140"/>
      <c r="I151" s="140"/>
      <c r="J151" s="140"/>
      <c r="K151" s="140"/>
      <c r="L151" s="141"/>
      <c r="M151" s="10"/>
    </row>
    <row r="152" spans="2:16" x14ac:dyDescent="0.25">
      <c r="B152" s="591" t="str">
        <f>D$32</f>
        <v>$ / unité</v>
      </c>
      <c r="C152" s="589"/>
      <c r="D152" s="589"/>
      <c r="E152" s="159" t="str">
        <f t="shared" ref="E152:L152" si="30">IF(E150=0,"-",E151/E150)</f>
        <v>-</v>
      </c>
      <c r="F152" s="159" t="str">
        <f t="shared" si="30"/>
        <v>-</v>
      </c>
      <c r="G152" s="159" t="str">
        <f t="shared" si="30"/>
        <v>-</v>
      </c>
      <c r="H152" s="159" t="str">
        <f t="shared" si="30"/>
        <v>-</v>
      </c>
      <c r="I152" s="159" t="str">
        <f t="shared" si="30"/>
        <v>-</v>
      </c>
      <c r="J152" s="159" t="str">
        <f t="shared" si="30"/>
        <v>-</v>
      </c>
      <c r="K152" s="159" t="str">
        <f t="shared" si="30"/>
        <v>-</v>
      </c>
      <c r="L152" s="160" t="str">
        <f t="shared" si="30"/>
        <v>-</v>
      </c>
      <c r="M152" s="10"/>
    </row>
    <row r="153" spans="2:16" x14ac:dyDescent="0.25">
      <c r="B153" s="611" t="str">
        <f>IF(Intro!$G$22="English",Variables!B31,Variables!C31)</f>
        <v>Les carrosseries de camions réfrigérées, sans les frigorífiques ni chauffage - 20 à 24pi</v>
      </c>
      <c r="C153" s="612"/>
      <c r="D153" s="612"/>
      <c r="E153" s="612"/>
      <c r="F153" s="612"/>
      <c r="G153" s="612"/>
      <c r="H153" s="612"/>
      <c r="I153" s="612"/>
      <c r="J153" s="612"/>
      <c r="K153" s="612"/>
      <c r="L153" s="613"/>
      <c r="M153" s="10"/>
    </row>
    <row r="154" spans="2:16" x14ac:dyDescent="0.25">
      <c r="B154" s="614"/>
      <c r="C154" s="615"/>
      <c r="D154" s="615"/>
      <c r="E154" s="615"/>
      <c r="F154" s="615"/>
      <c r="G154" s="615"/>
      <c r="H154" s="615"/>
      <c r="I154" s="615"/>
      <c r="J154" s="615"/>
      <c r="K154" s="615"/>
      <c r="L154" s="616"/>
      <c r="M154" s="10"/>
    </row>
    <row r="155" spans="2:16" x14ac:dyDescent="0.25">
      <c r="B155" s="591" t="str">
        <f>D$30</f>
        <v>unités</v>
      </c>
      <c r="C155" s="589"/>
      <c r="D155" s="589"/>
      <c r="E155" s="140"/>
      <c r="F155" s="140"/>
      <c r="G155" s="140"/>
      <c r="H155" s="140"/>
      <c r="I155" s="140"/>
      <c r="J155" s="140"/>
      <c r="K155" s="140"/>
      <c r="L155" s="141"/>
      <c r="M155" s="10"/>
    </row>
    <row r="156" spans="2:16" x14ac:dyDescent="0.25">
      <c r="B156" s="591" t="str">
        <f>D$31</f>
        <v>valeur d'achat nette rendue (CAD)</v>
      </c>
      <c r="C156" s="589"/>
      <c r="D156" s="589"/>
      <c r="E156" s="140"/>
      <c r="F156" s="140"/>
      <c r="G156" s="140"/>
      <c r="H156" s="140"/>
      <c r="I156" s="140"/>
      <c r="J156" s="140"/>
      <c r="K156" s="140"/>
      <c r="L156" s="141"/>
      <c r="M156" s="10"/>
    </row>
    <row r="157" spans="2:16" x14ac:dyDescent="0.25">
      <c r="B157" s="591" t="str">
        <f>D$32</f>
        <v>$ / unité</v>
      </c>
      <c r="C157" s="589"/>
      <c r="D157" s="589"/>
      <c r="E157" s="159" t="str">
        <f t="shared" ref="E157:L157" si="31">IF(E155=0,"-",E156/E155)</f>
        <v>-</v>
      </c>
      <c r="F157" s="159" t="str">
        <f t="shared" si="31"/>
        <v>-</v>
      </c>
      <c r="G157" s="159" t="str">
        <f t="shared" si="31"/>
        <v>-</v>
      </c>
      <c r="H157" s="159" t="str">
        <f t="shared" si="31"/>
        <v>-</v>
      </c>
      <c r="I157" s="159" t="str">
        <f t="shared" si="31"/>
        <v>-</v>
      </c>
      <c r="J157" s="159" t="str">
        <f t="shared" si="31"/>
        <v>-</v>
      </c>
      <c r="K157" s="159" t="str">
        <f t="shared" si="31"/>
        <v>-</v>
      </c>
      <c r="L157" s="160" t="str">
        <f t="shared" si="31"/>
        <v>-</v>
      </c>
      <c r="M157" s="10"/>
    </row>
    <row r="158" spans="2:16" x14ac:dyDescent="0.25">
      <c r="B158" s="611" t="str">
        <f>IF(Intro!$G$22="English",Variables!B32,Variables!C32)</f>
        <v>Les carrosseries de camions réfrigérées, sans les frigorífiques ni chauffage - 26 à 30pi</v>
      </c>
      <c r="C158" s="612"/>
      <c r="D158" s="612"/>
      <c r="E158" s="612"/>
      <c r="F158" s="612"/>
      <c r="G158" s="612"/>
      <c r="H158" s="612"/>
      <c r="I158" s="612"/>
      <c r="J158" s="612"/>
      <c r="K158" s="612"/>
      <c r="L158" s="613"/>
      <c r="M158" s="10"/>
    </row>
    <row r="159" spans="2:16" x14ac:dyDescent="0.25">
      <c r="B159" s="614"/>
      <c r="C159" s="615"/>
      <c r="D159" s="615"/>
      <c r="E159" s="615"/>
      <c r="F159" s="615"/>
      <c r="G159" s="615"/>
      <c r="H159" s="615"/>
      <c r="I159" s="615"/>
      <c r="J159" s="615"/>
      <c r="K159" s="615"/>
      <c r="L159" s="616"/>
      <c r="M159" s="10"/>
    </row>
    <row r="160" spans="2:16" x14ac:dyDescent="0.25">
      <c r="B160" s="591" t="str">
        <f>D$30</f>
        <v>unités</v>
      </c>
      <c r="C160" s="589"/>
      <c r="D160" s="589"/>
      <c r="E160" s="140"/>
      <c r="F160" s="140"/>
      <c r="G160" s="140"/>
      <c r="H160" s="140"/>
      <c r="I160" s="140"/>
      <c r="J160" s="140"/>
      <c r="K160" s="140"/>
      <c r="L160" s="141"/>
      <c r="M160" s="10"/>
    </row>
    <row r="161" spans="1:13" x14ac:dyDescent="0.25">
      <c r="B161" s="591" t="str">
        <f>D$31</f>
        <v>valeur d'achat nette rendue (CAD)</v>
      </c>
      <c r="C161" s="589"/>
      <c r="D161" s="589"/>
      <c r="E161" s="140"/>
      <c r="F161" s="140"/>
      <c r="G161" s="140"/>
      <c r="H161" s="140"/>
      <c r="I161" s="140"/>
      <c r="J161" s="140"/>
      <c r="K161" s="140"/>
      <c r="L161" s="141"/>
      <c r="M161" s="10"/>
    </row>
    <row r="162" spans="1:13" x14ac:dyDescent="0.25">
      <c r="B162" s="591" t="str">
        <f>D$32</f>
        <v>$ / unité</v>
      </c>
      <c r="C162" s="589"/>
      <c r="D162" s="589"/>
      <c r="E162" s="159" t="str">
        <f t="shared" ref="E162:L162" si="32">IF(E160=0,"-",E161/E160)</f>
        <v>-</v>
      </c>
      <c r="F162" s="159" t="str">
        <f t="shared" si="32"/>
        <v>-</v>
      </c>
      <c r="G162" s="159" t="str">
        <f t="shared" si="32"/>
        <v>-</v>
      </c>
      <c r="H162" s="159" t="str">
        <f t="shared" si="32"/>
        <v>-</v>
      </c>
      <c r="I162" s="159" t="str">
        <f t="shared" si="32"/>
        <v>-</v>
      </c>
      <c r="J162" s="159" t="str">
        <f t="shared" si="32"/>
        <v>-</v>
      </c>
      <c r="K162" s="159" t="str">
        <f t="shared" si="32"/>
        <v>-</v>
      </c>
      <c r="L162" s="160" t="str">
        <f t="shared" si="32"/>
        <v>-</v>
      </c>
      <c r="M162" s="10"/>
    </row>
    <row r="163" spans="1:13" x14ac:dyDescent="0.25">
      <c r="B163" s="611" t="str">
        <f>IF(Intro!$G$22="English",Variables!B33,Variables!C33)</f>
        <v>Les carrosseries des fourgons secs, sans les frigorífiques ni chauffage - 10 à 18pi</v>
      </c>
      <c r="C163" s="612"/>
      <c r="D163" s="612"/>
      <c r="E163" s="612"/>
      <c r="F163" s="612"/>
      <c r="G163" s="612"/>
      <c r="H163" s="612"/>
      <c r="I163" s="612"/>
      <c r="J163" s="612"/>
      <c r="K163" s="612"/>
      <c r="L163" s="613"/>
      <c r="M163" s="10"/>
    </row>
    <row r="164" spans="1:13" x14ac:dyDescent="0.25">
      <c r="B164" s="614"/>
      <c r="C164" s="615"/>
      <c r="D164" s="615"/>
      <c r="E164" s="615"/>
      <c r="F164" s="615"/>
      <c r="G164" s="615"/>
      <c r="H164" s="615"/>
      <c r="I164" s="615"/>
      <c r="J164" s="615"/>
      <c r="K164" s="615"/>
      <c r="L164" s="616"/>
      <c r="M164" s="10"/>
    </row>
    <row r="165" spans="1:13" x14ac:dyDescent="0.25">
      <c r="B165" s="591" t="str">
        <f>D$30</f>
        <v>unités</v>
      </c>
      <c r="C165" s="589"/>
      <c r="D165" s="589"/>
      <c r="E165" s="140"/>
      <c r="F165" s="140"/>
      <c r="G165" s="140"/>
      <c r="H165" s="140"/>
      <c r="I165" s="140"/>
      <c r="J165" s="140"/>
      <c r="K165" s="140"/>
      <c r="L165" s="141"/>
      <c r="M165" s="10"/>
    </row>
    <row r="166" spans="1:13" x14ac:dyDescent="0.25">
      <c r="B166" s="591" t="str">
        <f>D$31</f>
        <v>valeur d'achat nette rendue (CAD)</v>
      </c>
      <c r="C166" s="589"/>
      <c r="D166" s="589"/>
      <c r="E166" s="140"/>
      <c r="F166" s="140"/>
      <c r="G166" s="140"/>
      <c r="H166" s="140"/>
      <c r="I166" s="140"/>
      <c r="J166" s="140"/>
      <c r="K166" s="140"/>
      <c r="L166" s="141"/>
      <c r="M166" s="10"/>
    </row>
    <row r="167" spans="1:13" x14ac:dyDescent="0.25">
      <c r="B167" s="591" t="str">
        <f>D$32</f>
        <v>$ / unité</v>
      </c>
      <c r="C167" s="589"/>
      <c r="D167" s="589"/>
      <c r="E167" s="159" t="str">
        <f t="shared" ref="E167:L167" si="33">IF(E165=0,"-",E166/E165)</f>
        <v>-</v>
      </c>
      <c r="F167" s="159" t="str">
        <f t="shared" si="33"/>
        <v>-</v>
      </c>
      <c r="G167" s="159" t="str">
        <f t="shared" si="33"/>
        <v>-</v>
      </c>
      <c r="H167" s="159" t="str">
        <f t="shared" si="33"/>
        <v>-</v>
      </c>
      <c r="I167" s="159" t="str">
        <f t="shared" si="33"/>
        <v>-</v>
      </c>
      <c r="J167" s="159" t="str">
        <f t="shared" si="33"/>
        <v>-</v>
      </c>
      <c r="K167" s="159" t="str">
        <f t="shared" si="33"/>
        <v>-</v>
      </c>
      <c r="L167" s="160" t="str">
        <f t="shared" si="33"/>
        <v>-</v>
      </c>
      <c r="M167" s="10"/>
    </row>
    <row r="168" spans="1:13" x14ac:dyDescent="0.25">
      <c r="B168" s="611" t="str">
        <f>IF(Intro!$G$22="English",Variables!B34,Variables!C34)</f>
        <v>Les carrosseries des fourgons secs, sans les frigorífiques ni chauffage - 20 à 24pi</v>
      </c>
      <c r="C168" s="612"/>
      <c r="D168" s="612"/>
      <c r="E168" s="612"/>
      <c r="F168" s="612"/>
      <c r="G168" s="612"/>
      <c r="H168" s="612"/>
      <c r="I168" s="612"/>
      <c r="J168" s="612"/>
      <c r="K168" s="612"/>
      <c r="L168" s="613"/>
      <c r="M168" s="10"/>
    </row>
    <row r="169" spans="1:13" x14ac:dyDescent="0.25">
      <c r="A169" s="190"/>
      <c r="B169" s="614"/>
      <c r="C169" s="615"/>
      <c r="D169" s="615"/>
      <c r="E169" s="615"/>
      <c r="F169" s="615"/>
      <c r="G169" s="615"/>
      <c r="H169" s="615"/>
      <c r="I169" s="615"/>
      <c r="J169" s="615"/>
      <c r="K169" s="615"/>
      <c r="L169" s="616"/>
      <c r="M169" s="10"/>
    </row>
    <row r="170" spans="1:13" x14ac:dyDescent="0.25">
      <c r="B170" s="591" t="str">
        <f>D$30</f>
        <v>unités</v>
      </c>
      <c r="C170" s="589"/>
      <c r="D170" s="589"/>
      <c r="E170" s="140"/>
      <c r="F170" s="140"/>
      <c r="G170" s="140"/>
      <c r="H170" s="140"/>
      <c r="I170" s="140"/>
      <c r="J170" s="140"/>
      <c r="K170" s="140"/>
      <c r="L170" s="141"/>
      <c r="M170" s="10"/>
    </row>
    <row r="171" spans="1:13" x14ac:dyDescent="0.25">
      <c r="B171" s="591" t="str">
        <f>D$31</f>
        <v>valeur d'achat nette rendue (CAD)</v>
      </c>
      <c r="C171" s="589"/>
      <c r="D171" s="589"/>
      <c r="E171" s="140"/>
      <c r="F171" s="140"/>
      <c r="G171" s="140"/>
      <c r="H171" s="140"/>
      <c r="I171" s="140"/>
      <c r="J171" s="140"/>
      <c r="K171" s="140"/>
      <c r="L171" s="141"/>
      <c r="M171" s="10"/>
    </row>
    <row r="172" spans="1:13" x14ac:dyDescent="0.25">
      <c r="B172" s="591" t="str">
        <f>D$32</f>
        <v>$ / unité</v>
      </c>
      <c r="C172" s="589"/>
      <c r="D172" s="589"/>
      <c r="E172" s="159" t="str">
        <f t="shared" ref="E172:L172" si="34">IF(E170=0,"-",E171/E170)</f>
        <v>-</v>
      </c>
      <c r="F172" s="159" t="str">
        <f t="shared" si="34"/>
        <v>-</v>
      </c>
      <c r="G172" s="159" t="str">
        <f t="shared" si="34"/>
        <v>-</v>
      </c>
      <c r="H172" s="159" t="str">
        <f t="shared" si="34"/>
        <v>-</v>
      </c>
      <c r="I172" s="159" t="str">
        <f t="shared" si="34"/>
        <v>-</v>
      </c>
      <c r="J172" s="159" t="str">
        <f t="shared" si="34"/>
        <v>-</v>
      </c>
      <c r="K172" s="159" t="str">
        <f t="shared" si="34"/>
        <v>-</v>
      </c>
      <c r="L172" s="160" t="str">
        <f t="shared" si="34"/>
        <v>-</v>
      </c>
      <c r="M172" s="10"/>
    </row>
    <row r="173" spans="1:13" x14ac:dyDescent="0.25">
      <c r="B173" s="611" t="str">
        <f>IF(Intro!$G$22="English",Variables!B35,Variables!C35)</f>
        <v>Les carrosseries des fourgons secs, sans les frigorífiques ni chauffage - 26 à 30pi</v>
      </c>
      <c r="C173" s="612"/>
      <c r="D173" s="612"/>
      <c r="E173" s="612"/>
      <c r="F173" s="612"/>
      <c r="G173" s="612"/>
      <c r="H173" s="612"/>
      <c r="I173" s="612"/>
      <c r="J173" s="612"/>
      <c r="K173" s="612"/>
      <c r="L173" s="613"/>
      <c r="M173" s="10"/>
    </row>
    <row r="174" spans="1:13" x14ac:dyDescent="0.25">
      <c r="B174" s="614"/>
      <c r="C174" s="615"/>
      <c r="D174" s="615"/>
      <c r="E174" s="615"/>
      <c r="F174" s="615"/>
      <c r="G174" s="615"/>
      <c r="H174" s="615"/>
      <c r="I174" s="615"/>
      <c r="J174" s="615"/>
      <c r="K174" s="615"/>
      <c r="L174" s="616"/>
      <c r="M174" s="10"/>
    </row>
    <row r="175" spans="1:13" x14ac:dyDescent="0.25">
      <c r="B175" s="591" t="str">
        <f>D$30</f>
        <v>unités</v>
      </c>
      <c r="C175" s="589"/>
      <c r="D175" s="589"/>
      <c r="E175" s="140"/>
      <c r="F175" s="140"/>
      <c r="G175" s="140"/>
      <c r="H175" s="140"/>
      <c r="I175" s="140"/>
      <c r="J175" s="140"/>
      <c r="K175" s="140"/>
      <c r="L175" s="141"/>
      <c r="M175" s="10"/>
    </row>
    <row r="176" spans="1:13" x14ac:dyDescent="0.25">
      <c r="B176" s="591" t="str">
        <f>D$31</f>
        <v>valeur d'achat nette rendue (CAD)</v>
      </c>
      <c r="C176" s="589"/>
      <c r="D176" s="589"/>
      <c r="E176" s="140"/>
      <c r="F176" s="140"/>
      <c r="G176" s="140"/>
      <c r="H176" s="140"/>
      <c r="I176" s="140"/>
      <c r="J176" s="140"/>
      <c r="K176" s="140"/>
      <c r="L176" s="141"/>
      <c r="M176" s="10"/>
    </row>
    <row r="177" spans="2:19" x14ac:dyDescent="0.25">
      <c r="B177" s="591" t="str">
        <f>D$32</f>
        <v>$ / unité</v>
      </c>
      <c r="C177" s="589"/>
      <c r="D177" s="589"/>
      <c r="E177" s="159" t="str">
        <f t="shared" ref="E177:L177" si="35">IF(E175=0,"-",E176/E175)</f>
        <v>-</v>
      </c>
      <c r="F177" s="159" t="str">
        <f t="shared" si="35"/>
        <v>-</v>
      </c>
      <c r="G177" s="159" t="str">
        <f t="shared" si="35"/>
        <v>-</v>
      </c>
      <c r="H177" s="159" t="str">
        <f t="shared" si="35"/>
        <v>-</v>
      </c>
      <c r="I177" s="159" t="str">
        <f t="shared" si="35"/>
        <v>-</v>
      </c>
      <c r="J177" s="159" t="str">
        <f t="shared" si="35"/>
        <v>-</v>
      </c>
      <c r="K177" s="159" t="str">
        <f t="shared" si="35"/>
        <v>-</v>
      </c>
      <c r="L177" s="160" t="str">
        <f t="shared" si="35"/>
        <v>-</v>
      </c>
      <c r="M177" s="10"/>
    </row>
    <row r="178" spans="2:19" hidden="1" x14ac:dyDescent="0.25">
      <c r="B178" s="611" t="str">
        <f>IF(Intro!$G$22="English",Variables!B36,Variables!C36)</f>
        <v>BMP7</v>
      </c>
      <c r="C178" s="612"/>
      <c r="D178" s="612"/>
      <c r="E178" s="612"/>
      <c r="F178" s="612"/>
      <c r="G178" s="612"/>
      <c r="H178" s="612"/>
      <c r="I178" s="612"/>
      <c r="J178" s="612"/>
      <c r="K178" s="612"/>
      <c r="L178" s="613"/>
      <c r="M178" s="10"/>
    </row>
    <row r="179" spans="2:19" hidden="1" x14ac:dyDescent="0.25">
      <c r="B179" s="614"/>
      <c r="C179" s="615"/>
      <c r="D179" s="615"/>
      <c r="E179" s="615"/>
      <c r="F179" s="615"/>
      <c r="G179" s="615"/>
      <c r="H179" s="615"/>
      <c r="I179" s="615"/>
      <c r="J179" s="615"/>
      <c r="K179" s="615"/>
      <c r="L179" s="616"/>
      <c r="M179" s="10"/>
    </row>
    <row r="180" spans="2:19" hidden="1" x14ac:dyDescent="0.25">
      <c r="B180" s="591" t="str">
        <f>D$30</f>
        <v>unités</v>
      </c>
      <c r="C180" s="589"/>
      <c r="D180" s="589"/>
      <c r="E180" s="140"/>
      <c r="F180" s="140"/>
      <c r="G180" s="140"/>
      <c r="H180" s="140"/>
      <c r="I180" s="140"/>
      <c r="J180" s="140"/>
      <c r="K180" s="140"/>
      <c r="L180" s="141"/>
      <c r="M180" s="10"/>
    </row>
    <row r="181" spans="2:19" hidden="1" x14ac:dyDescent="0.25">
      <c r="B181" s="591" t="str">
        <f>D$31</f>
        <v>valeur d'achat nette rendue (CAD)</v>
      </c>
      <c r="C181" s="589"/>
      <c r="D181" s="589"/>
      <c r="E181" s="140"/>
      <c r="F181" s="140"/>
      <c r="G181" s="140"/>
      <c r="H181" s="140"/>
      <c r="I181" s="140"/>
      <c r="J181" s="140"/>
      <c r="K181" s="140"/>
      <c r="L181" s="141"/>
      <c r="M181" s="10"/>
    </row>
    <row r="182" spans="2:19" hidden="1" x14ac:dyDescent="0.25">
      <c r="B182" s="591" t="str">
        <f>D$32</f>
        <v>$ / unité</v>
      </c>
      <c r="C182" s="589"/>
      <c r="D182" s="589"/>
      <c r="E182" s="159" t="str">
        <f t="shared" ref="E182:L182" si="36">IF(E180=0,"-",E181/E180)</f>
        <v>-</v>
      </c>
      <c r="F182" s="159" t="str">
        <f t="shared" si="36"/>
        <v>-</v>
      </c>
      <c r="G182" s="159" t="str">
        <f t="shared" si="36"/>
        <v>-</v>
      </c>
      <c r="H182" s="159" t="str">
        <f t="shared" si="36"/>
        <v>-</v>
      </c>
      <c r="I182" s="159" t="str">
        <f t="shared" si="36"/>
        <v>-</v>
      </c>
      <c r="J182" s="159" t="str">
        <f t="shared" si="36"/>
        <v>-</v>
      </c>
      <c r="K182" s="159" t="str">
        <f t="shared" si="36"/>
        <v>-</v>
      </c>
      <c r="L182" s="160" t="str">
        <f t="shared" si="36"/>
        <v>-</v>
      </c>
      <c r="M182" s="10"/>
    </row>
    <row r="183" spans="2:19" hidden="1" x14ac:dyDescent="0.25">
      <c r="B183" s="611" t="str">
        <f>IF(Intro!$G$22="English",Variables!B37,Variables!C37)</f>
        <v>BMP8</v>
      </c>
      <c r="C183" s="612"/>
      <c r="D183" s="612"/>
      <c r="E183" s="612"/>
      <c r="F183" s="612"/>
      <c r="G183" s="612"/>
      <c r="H183" s="612"/>
      <c r="I183" s="612"/>
      <c r="J183" s="612"/>
      <c r="K183" s="612"/>
      <c r="L183" s="613"/>
      <c r="M183" s="10"/>
    </row>
    <row r="184" spans="2:19" hidden="1" x14ac:dyDescent="0.25">
      <c r="B184" s="614"/>
      <c r="C184" s="615"/>
      <c r="D184" s="615"/>
      <c r="E184" s="615"/>
      <c r="F184" s="615"/>
      <c r="G184" s="615"/>
      <c r="H184" s="615"/>
      <c r="I184" s="615"/>
      <c r="J184" s="615"/>
      <c r="K184" s="615"/>
      <c r="L184" s="616"/>
      <c r="M184" s="10"/>
    </row>
    <row r="185" spans="2:19" hidden="1" x14ac:dyDescent="0.25">
      <c r="B185" s="591" t="str">
        <f>D$30</f>
        <v>unités</v>
      </c>
      <c r="C185" s="589"/>
      <c r="D185" s="589"/>
      <c r="E185" s="140"/>
      <c r="F185" s="140"/>
      <c r="G185" s="140"/>
      <c r="H185" s="140"/>
      <c r="I185" s="140"/>
      <c r="J185" s="140"/>
      <c r="K185" s="140"/>
      <c r="L185" s="141"/>
      <c r="M185" s="10"/>
    </row>
    <row r="186" spans="2:19" hidden="1" x14ac:dyDescent="0.25">
      <c r="B186" s="591" t="str">
        <f>D$31</f>
        <v>valeur d'achat nette rendue (CAD)</v>
      </c>
      <c r="C186" s="589"/>
      <c r="D186" s="589"/>
      <c r="E186" s="140"/>
      <c r="F186" s="140"/>
      <c r="G186" s="140"/>
      <c r="H186" s="140"/>
      <c r="I186" s="140"/>
      <c r="J186" s="140"/>
      <c r="K186" s="140"/>
      <c r="L186" s="141"/>
      <c r="M186" s="10"/>
    </row>
    <row r="187" spans="2:19" hidden="1" x14ac:dyDescent="0.25">
      <c r="B187" s="591" t="str">
        <f>D$32</f>
        <v>$ / unité</v>
      </c>
      <c r="C187" s="589"/>
      <c r="D187" s="589"/>
      <c r="E187" s="159" t="str">
        <f t="shared" ref="E187:L187" si="37">IF(E185=0,"-",E186/E185)</f>
        <v>-</v>
      </c>
      <c r="F187" s="159" t="str">
        <f t="shared" si="37"/>
        <v>-</v>
      </c>
      <c r="G187" s="159" t="str">
        <f t="shared" si="37"/>
        <v>-</v>
      </c>
      <c r="H187" s="159" t="str">
        <f t="shared" si="37"/>
        <v>-</v>
      </c>
      <c r="I187" s="159" t="str">
        <f t="shared" si="37"/>
        <v>-</v>
      </c>
      <c r="J187" s="159" t="str">
        <f t="shared" si="37"/>
        <v>-</v>
      </c>
      <c r="K187" s="159" t="str">
        <f t="shared" si="37"/>
        <v>-</v>
      </c>
      <c r="L187" s="160" t="str">
        <f t="shared" si="37"/>
        <v>-</v>
      </c>
      <c r="M187" s="10"/>
    </row>
    <row r="188" spans="2:19" x14ac:dyDescent="0.25">
      <c r="B188" s="209"/>
      <c r="C188" s="210"/>
      <c r="D188" s="210"/>
      <c r="E188" s="29"/>
      <c r="F188" s="29"/>
      <c r="G188" s="29"/>
      <c r="H188" s="29"/>
      <c r="I188" s="29"/>
      <c r="J188" s="29"/>
      <c r="K188" s="29"/>
      <c r="L188" s="30"/>
      <c r="M188" s="10"/>
    </row>
    <row r="189" spans="2:19" ht="14.1" customHeight="1" x14ac:dyDescent="0.25">
      <c r="B189" s="366" t="str">
        <f>IF(Intro!$G$22="English",O189,P189)</f>
        <v>Dans le tableau ci-dessous, « Erreur » signifie que les importations totales des produits de référence de votre entreprise dépassent les importations totales de votre entreprise pour cette période. Par conséquent, veuillez modifier les données ci-dessus si nécessaire.</v>
      </c>
      <c r="C189" s="367"/>
      <c r="D189" s="367"/>
      <c r="E189" s="367"/>
      <c r="F189" s="367"/>
      <c r="G189" s="367"/>
      <c r="H189" s="367"/>
      <c r="I189" s="367"/>
      <c r="J189" s="367"/>
      <c r="K189" s="367"/>
      <c r="L189" s="368"/>
      <c r="M189" s="10"/>
      <c r="O189" s="10" t="s">
        <v>366</v>
      </c>
      <c r="P189" s="10" t="s">
        <v>367</v>
      </c>
      <c r="S189" s="39"/>
    </row>
    <row r="190" spans="2:19" x14ac:dyDescent="0.25">
      <c r="B190" s="366"/>
      <c r="C190" s="367"/>
      <c r="D190" s="367"/>
      <c r="E190" s="367"/>
      <c r="F190" s="367"/>
      <c r="G190" s="367"/>
      <c r="H190" s="367"/>
      <c r="I190" s="367"/>
      <c r="J190" s="367"/>
      <c r="K190" s="367"/>
      <c r="L190" s="368"/>
      <c r="M190" s="10"/>
      <c r="S190" s="39"/>
    </row>
    <row r="191" spans="2:19" x14ac:dyDescent="0.25">
      <c r="B191" s="209"/>
      <c r="C191" s="210"/>
      <c r="D191" s="210"/>
      <c r="E191" s="29"/>
      <c r="F191" s="29"/>
      <c r="G191" s="29"/>
      <c r="H191" s="29"/>
      <c r="I191" s="29"/>
      <c r="J191" s="29"/>
      <c r="K191" s="29"/>
      <c r="L191" s="30"/>
      <c r="M191" s="10"/>
      <c r="S191" s="39"/>
    </row>
    <row r="192" spans="2:19" x14ac:dyDescent="0.25">
      <c r="B192" s="209"/>
      <c r="C192" s="210"/>
      <c r="D192" s="35"/>
      <c r="E192" s="10"/>
      <c r="F192" s="213">
        <f>F137</f>
        <v>2024</v>
      </c>
      <c r="G192" s="213">
        <f t="shared" ref="G192" si="38">G137</f>
        <v>2025</v>
      </c>
      <c r="H192" s="29"/>
      <c r="J192" s="174"/>
      <c r="K192" s="174"/>
      <c r="L192" s="175"/>
      <c r="M192" s="10"/>
    </row>
    <row r="193" spans="1:16" x14ac:dyDescent="0.25">
      <c r="B193" s="403" t="str">
        <f>Variables!D62</f>
        <v>Vérification</v>
      </c>
      <c r="C193" s="589" t="str">
        <f>B150</f>
        <v>unités</v>
      </c>
      <c r="D193" s="589"/>
      <c r="E193" s="589"/>
      <c r="F193" s="143" t="str">
        <f>IF(SUM(E150:H150,E155:H155,E160:H160,E165:H165,E170:H170,E175:H175,E180:H180,E185:H185)&gt;H30,Variables!$D$63,Variables!$D$64)</f>
        <v>Correct</v>
      </c>
      <c r="G193" s="143" t="str">
        <f>IF(SUM(I150:L150,I155:L155,I160:L160,I165:L165,I170:L170,I175:L175,I180:L180,I185:L185)&gt;I30,Variables!$D$63,Variables!$D$64)</f>
        <v>Correct</v>
      </c>
      <c r="H193" s="29"/>
      <c r="J193" s="91"/>
      <c r="K193" s="91"/>
      <c r="L193" s="72"/>
      <c r="M193" s="10"/>
    </row>
    <row r="194" spans="1:16" x14ac:dyDescent="0.25">
      <c r="B194" s="403"/>
      <c r="C194" s="589" t="str">
        <f>B151</f>
        <v>valeur d'achat nette rendue (CAD)</v>
      </c>
      <c r="D194" s="589"/>
      <c r="E194" s="589"/>
      <c r="F194" s="143" t="str">
        <f>IF(SUM(E151:H151,E156:H156,E161:H161,E166:H166,E171:H171,E176:H176,E181:H181,E186:H186)&gt;H31,Variables!$D$63,Variables!$D$64)</f>
        <v>Correct</v>
      </c>
      <c r="G194" s="143" t="str">
        <f>IF(SUM(I151:L151,I156:L156,I161:L161,I166:L166,I171:L171,I176:L176,I181:L181,I186:L186)&gt;I31,Variables!$D$63,Variables!$D$64)</f>
        <v>Correct</v>
      </c>
      <c r="H194" s="29"/>
      <c r="J194" s="91"/>
      <c r="K194" s="91"/>
      <c r="L194" s="72"/>
      <c r="M194" s="10"/>
    </row>
    <row r="195" spans="1:16" x14ac:dyDescent="0.25">
      <c r="B195" s="73"/>
      <c r="C195" s="85"/>
      <c r="D195" s="85"/>
      <c r="E195" s="85"/>
      <c r="F195" s="85"/>
      <c r="G195" s="85"/>
      <c r="H195" s="85"/>
      <c r="I195" s="85"/>
      <c r="J195" s="85"/>
      <c r="K195" s="85"/>
      <c r="L195" s="86"/>
      <c r="M195" s="10"/>
    </row>
    <row r="196" spans="1:16" s="171" customFormat="1" x14ac:dyDescent="0.25">
      <c r="A196" s="7"/>
      <c r="B196" s="94"/>
      <c r="C196" s="94"/>
      <c r="D196" s="92"/>
      <c r="E196" s="93"/>
      <c r="F196" s="93"/>
      <c r="G196" s="93"/>
      <c r="H196" s="93"/>
      <c r="I196" s="93"/>
      <c r="J196" s="93"/>
      <c r="K196" s="93"/>
      <c r="L196" s="93"/>
      <c r="M196" s="74"/>
    </row>
    <row r="197" spans="1:16" x14ac:dyDescent="0.25">
      <c r="B197" s="369" t="str">
        <f>IF(Intro!$G$22="English",O197,P197)</f>
        <v>VENTES AU CANADA D'IMPORTATIONS DE PRODUITS DE RÉFÉRENCE</v>
      </c>
      <c r="C197" s="370"/>
      <c r="D197" s="370"/>
      <c r="E197" s="370"/>
      <c r="F197" s="370"/>
      <c r="G197" s="370"/>
      <c r="H197" s="370"/>
      <c r="I197" s="370"/>
      <c r="J197" s="370"/>
      <c r="K197" s="370"/>
      <c r="L197" s="371"/>
      <c r="M197" s="10"/>
      <c r="O197" s="106" t="s">
        <v>337</v>
      </c>
      <c r="P197" s="106" t="s">
        <v>401</v>
      </c>
    </row>
    <row r="198" spans="1:16" x14ac:dyDescent="0.25">
      <c r="B198" s="505" t="s">
        <v>17</v>
      </c>
      <c r="C198" s="506"/>
      <c r="D198" s="506"/>
      <c r="E198" s="506"/>
      <c r="F198" s="506"/>
      <c r="G198" s="506"/>
      <c r="H198" s="506"/>
      <c r="I198" s="506"/>
      <c r="J198" s="506"/>
      <c r="K198" s="506"/>
      <c r="L198" s="507"/>
      <c r="M198" s="10"/>
    </row>
    <row r="199" spans="1:16" x14ac:dyDescent="0.25">
      <c r="B199" s="16"/>
      <c r="C199" s="35"/>
      <c r="D199" s="35"/>
      <c r="E199" s="36"/>
      <c r="F199" s="36"/>
      <c r="G199" s="36"/>
      <c r="H199" s="36"/>
      <c r="I199" s="36"/>
      <c r="J199" s="36"/>
      <c r="K199" s="36"/>
      <c r="L199" s="17"/>
      <c r="M199" s="10"/>
    </row>
    <row r="200" spans="1:16" x14ac:dyDescent="0.25">
      <c r="B200" s="366" t="str">
        <f>IF(Intro!$G$22="English",O200,P200)</f>
        <v>Indiquez le volume et la valeur des ventes d'importations au Canada pour chaque produit de référence :</v>
      </c>
      <c r="C200" s="367"/>
      <c r="D200" s="367"/>
      <c r="E200" s="367"/>
      <c r="F200" s="367"/>
      <c r="G200" s="367"/>
      <c r="H200" s="367"/>
      <c r="I200" s="367"/>
      <c r="J200" s="367"/>
      <c r="K200" s="367"/>
      <c r="L200" s="368"/>
      <c r="M200" s="10"/>
      <c r="O200" s="18" t="s">
        <v>170</v>
      </c>
      <c r="P200" s="10" t="s">
        <v>400</v>
      </c>
    </row>
    <row r="201" spans="1:16" x14ac:dyDescent="0.25">
      <c r="B201" s="366" t="str">
        <f>Pro!B22</f>
        <v>Note - Ne répondez à cette question que si votre entreprise a vendu les marchandises du 1er janvier 2023 au 31 décembre 2025.</v>
      </c>
      <c r="C201" s="367"/>
      <c r="D201" s="367"/>
      <c r="E201" s="367"/>
      <c r="F201" s="367"/>
      <c r="G201" s="367"/>
      <c r="H201" s="367"/>
      <c r="I201" s="367"/>
      <c r="J201" s="367"/>
      <c r="K201" s="367"/>
      <c r="L201" s="368"/>
      <c r="M201" s="10"/>
      <c r="O201" s="18"/>
    </row>
    <row r="202" spans="1:16" x14ac:dyDescent="0.25">
      <c r="B202" s="209"/>
      <c r="C202" s="210"/>
      <c r="D202" s="35"/>
      <c r="E202" s="36"/>
      <c r="F202" s="36"/>
      <c r="G202" s="36"/>
      <c r="H202" s="36"/>
      <c r="I202" s="36"/>
      <c r="J202" s="36"/>
      <c r="K202" s="36"/>
      <c r="L202" s="17"/>
      <c r="M202" s="10"/>
      <c r="O202" s="18"/>
    </row>
    <row r="203" spans="1:16" x14ac:dyDescent="0.25">
      <c r="B203" s="617"/>
      <c r="C203" s="618"/>
      <c r="D203" s="619"/>
      <c r="E203" s="213" t="str">
        <f>E147</f>
        <v>T1 - 2024</v>
      </c>
      <c r="F203" s="213" t="str">
        <f t="shared" ref="F203:L203" si="39">F147</f>
        <v>T2 - 2024</v>
      </c>
      <c r="G203" s="213" t="str">
        <f t="shared" si="39"/>
        <v>T3 - 2024</v>
      </c>
      <c r="H203" s="213" t="str">
        <f t="shared" si="39"/>
        <v>T4 - 2024</v>
      </c>
      <c r="I203" s="213" t="str">
        <f t="shared" si="39"/>
        <v>T1 - 2025</v>
      </c>
      <c r="J203" s="213" t="str">
        <f t="shared" si="39"/>
        <v>T2 - 2025</v>
      </c>
      <c r="K203" s="213" t="str">
        <f t="shared" si="39"/>
        <v>T3 - 2025</v>
      </c>
      <c r="L203" s="214" t="str">
        <f t="shared" si="39"/>
        <v>T4 - 2025</v>
      </c>
      <c r="M203" s="10"/>
      <c r="O203" s="18"/>
    </row>
    <row r="204" spans="1:16" x14ac:dyDescent="0.25">
      <c r="B204" s="611" t="str">
        <f>B148</f>
        <v>Les carrosseries de camions réfrigérées, sans les frigorífiques ni chauffage - 10 à 18pi</v>
      </c>
      <c r="C204" s="612"/>
      <c r="D204" s="612"/>
      <c r="E204" s="612"/>
      <c r="F204" s="612"/>
      <c r="G204" s="612"/>
      <c r="H204" s="612"/>
      <c r="I204" s="612"/>
      <c r="J204" s="612"/>
      <c r="K204" s="612"/>
      <c r="L204" s="613"/>
      <c r="M204" s="10"/>
    </row>
    <row r="205" spans="1:16" x14ac:dyDescent="0.25">
      <c r="B205" s="614"/>
      <c r="C205" s="615"/>
      <c r="D205" s="615"/>
      <c r="E205" s="615"/>
      <c r="F205" s="615"/>
      <c r="G205" s="615"/>
      <c r="H205" s="615"/>
      <c r="I205" s="615"/>
      <c r="J205" s="615"/>
      <c r="K205" s="615"/>
      <c r="L205" s="616"/>
      <c r="M205" s="10"/>
    </row>
    <row r="206" spans="1:16" x14ac:dyDescent="0.25">
      <c r="B206" s="591" t="str">
        <f>D$58</f>
        <v>unités</v>
      </c>
      <c r="C206" s="589"/>
      <c r="D206" s="589"/>
      <c r="E206" s="140"/>
      <c r="F206" s="140"/>
      <c r="G206" s="140"/>
      <c r="H206" s="140"/>
      <c r="I206" s="140"/>
      <c r="J206" s="140"/>
      <c r="K206" s="140"/>
      <c r="L206" s="141"/>
      <c r="M206" s="10"/>
    </row>
    <row r="207" spans="1:16" x14ac:dyDescent="0.25">
      <c r="B207" s="591" t="str">
        <f>D$59</f>
        <v>valeur de vente nette rendue (CAD)</v>
      </c>
      <c r="C207" s="589"/>
      <c r="D207" s="589"/>
      <c r="E207" s="140"/>
      <c r="F207" s="140"/>
      <c r="G207" s="140"/>
      <c r="H207" s="140"/>
      <c r="I207" s="140"/>
      <c r="J207" s="140"/>
      <c r="K207" s="140"/>
      <c r="L207" s="141"/>
      <c r="M207" s="10"/>
    </row>
    <row r="208" spans="1:16" x14ac:dyDescent="0.25">
      <c r="B208" s="591" t="str">
        <f>D$60</f>
        <v>$ / unité</v>
      </c>
      <c r="C208" s="589"/>
      <c r="D208" s="589"/>
      <c r="E208" s="159" t="str">
        <f t="shared" ref="E208:L208" si="40">IF(E206=0,"-",E207/E206)</f>
        <v>-</v>
      </c>
      <c r="F208" s="159" t="str">
        <f t="shared" si="40"/>
        <v>-</v>
      </c>
      <c r="G208" s="159" t="str">
        <f t="shared" si="40"/>
        <v>-</v>
      </c>
      <c r="H208" s="159" t="str">
        <f t="shared" si="40"/>
        <v>-</v>
      </c>
      <c r="I208" s="159" t="str">
        <f t="shared" si="40"/>
        <v>-</v>
      </c>
      <c r="J208" s="159" t="str">
        <f t="shared" si="40"/>
        <v>-</v>
      </c>
      <c r="K208" s="159" t="str">
        <f t="shared" si="40"/>
        <v>-</v>
      </c>
      <c r="L208" s="160" t="str">
        <f t="shared" si="40"/>
        <v>-</v>
      </c>
      <c r="M208" s="10"/>
    </row>
    <row r="209" spans="2:13" x14ac:dyDescent="0.25">
      <c r="B209" s="611" t="str">
        <f>B153</f>
        <v>Les carrosseries de camions réfrigérées, sans les frigorífiques ni chauffage - 20 à 24pi</v>
      </c>
      <c r="C209" s="612"/>
      <c r="D209" s="612"/>
      <c r="E209" s="612"/>
      <c r="F209" s="612"/>
      <c r="G209" s="612"/>
      <c r="H209" s="612"/>
      <c r="I209" s="612"/>
      <c r="J209" s="612"/>
      <c r="K209" s="612"/>
      <c r="L209" s="613"/>
      <c r="M209" s="10"/>
    </row>
    <row r="210" spans="2:13" x14ac:dyDescent="0.25">
      <c r="B210" s="614"/>
      <c r="C210" s="615"/>
      <c r="D210" s="615"/>
      <c r="E210" s="615"/>
      <c r="F210" s="615"/>
      <c r="G210" s="615"/>
      <c r="H210" s="615"/>
      <c r="I210" s="615"/>
      <c r="J210" s="615"/>
      <c r="K210" s="615"/>
      <c r="L210" s="616"/>
      <c r="M210" s="10"/>
    </row>
    <row r="211" spans="2:13" x14ac:dyDescent="0.25">
      <c r="B211" s="591" t="str">
        <f>D$58</f>
        <v>unités</v>
      </c>
      <c r="C211" s="589"/>
      <c r="D211" s="589"/>
      <c r="E211" s="140"/>
      <c r="F211" s="140"/>
      <c r="G211" s="140"/>
      <c r="H211" s="140"/>
      <c r="I211" s="140"/>
      <c r="J211" s="140"/>
      <c r="K211" s="140"/>
      <c r="L211" s="141"/>
      <c r="M211" s="10"/>
    </row>
    <row r="212" spans="2:13" x14ac:dyDescent="0.25">
      <c r="B212" s="591" t="str">
        <f>D$59</f>
        <v>valeur de vente nette rendue (CAD)</v>
      </c>
      <c r="C212" s="589"/>
      <c r="D212" s="589"/>
      <c r="E212" s="140"/>
      <c r="F212" s="140"/>
      <c r="G212" s="140"/>
      <c r="H212" s="140"/>
      <c r="I212" s="140"/>
      <c r="J212" s="140"/>
      <c r="K212" s="140"/>
      <c r="L212" s="141"/>
      <c r="M212" s="10"/>
    </row>
    <row r="213" spans="2:13" x14ac:dyDescent="0.25">
      <c r="B213" s="591" t="str">
        <f>D$60</f>
        <v>$ / unité</v>
      </c>
      <c r="C213" s="589"/>
      <c r="D213" s="589"/>
      <c r="E213" s="159" t="str">
        <f>IF(E211=0,"-",E212/E211)</f>
        <v>-</v>
      </c>
      <c r="F213" s="159" t="str">
        <f t="shared" ref="F213:L213" si="41">IF(F211=0,"-",F212/F211)</f>
        <v>-</v>
      </c>
      <c r="G213" s="159" t="str">
        <f t="shared" si="41"/>
        <v>-</v>
      </c>
      <c r="H213" s="159" t="str">
        <f t="shared" si="41"/>
        <v>-</v>
      </c>
      <c r="I213" s="159" t="str">
        <f t="shared" si="41"/>
        <v>-</v>
      </c>
      <c r="J213" s="159" t="str">
        <f t="shared" si="41"/>
        <v>-</v>
      </c>
      <c r="K213" s="159" t="str">
        <f t="shared" si="41"/>
        <v>-</v>
      </c>
      <c r="L213" s="160" t="str">
        <f t="shared" si="41"/>
        <v>-</v>
      </c>
      <c r="M213" s="10"/>
    </row>
    <row r="214" spans="2:13" x14ac:dyDescent="0.25">
      <c r="B214" s="611" t="str">
        <f>B158</f>
        <v>Les carrosseries de camions réfrigérées, sans les frigorífiques ni chauffage - 26 à 30pi</v>
      </c>
      <c r="C214" s="612"/>
      <c r="D214" s="612"/>
      <c r="E214" s="612"/>
      <c r="F214" s="612"/>
      <c r="G214" s="612"/>
      <c r="H214" s="612"/>
      <c r="I214" s="612"/>
      <c r="J214" s="612"/>
      <c r="K214" s="612"/>
      <c r="L214" s="613"/>
      <c r="M214" s="10"/>
    </row>
    <row r="215" spans="2:13" x14ac:dyDescent="0.25">
      <c r="B215" s="614"/>
      <c r="C215" s="615"/>
      <c r="D215" s="615"/>
      <c r="E215" s="615"/>
      <c r="F215" s="615"/>
      <c r="G215" s="615"/>
      <c r="H215" s="615"/>
      <c r="I215" s="615"/>
      <c r="J215" s="615"/>
      <c r="K215" s="615"/>
      <c r="L215" s="616"/>
      <c r="M215" s="10"/>
    </row>
    <row r="216" spans="2:13" x14ac:dyDescent="0.25">
      <c r="B216" s="591" t="str">
        <f>D$58</f>
        <v>unités</v>
      </c>
      <c r="C216" s="589"/>
      <c r="D216" s="589"/>
      <c r="E216" s="140"/>
      <c r="F216" s="140"/>
      <c r="G216" s="140"/>
      <c r="H216" s="140"/>
      <c r="I216" s="140"/>
      <c r="J216" s="140"/>
      <c r="K216" s="140"/>
      <c r="L216" s="141"/>
      <c r="M216" s="10"/>
    </row>
    <row r="217" spans="2:13" x14ac:dyDescent="0.25">
      <c r="B217" s="591" t="str">
        <f>D$59</f>
        <v>valeur de vente nette rendue (CAD)</v>
      </c>
      <c r="C217" s="589"/>
      <c r="D217" s="589"/>
      <c r="E217" s="140"/>
      <c r="F217" s="140"/>
      <c r="G217" s="140"/>
      <c r="H217" s="140"/>
      <c r="I217" s="140"/>
      <c r="J217" s="140"/>
      <c r="K217" s="140"/>
      <c r="L217" s="141"/>
      <c r="M217" s="10"/>
    </row>
    <row r="218" spans="2:13" x14ac:dyDescent="0.25">
      <c r="B218" s="591" t="str">
        <f>D$60</f>
        <v>$ / unité</v>
      </c>
      <c r="C218" s="589"/>
      <c r="D218" s="589"/>
      <c r="E218" s="159" t="str">
        <f>IF(E216=0,"-",E217/E216)</f>
        <v>-</v>
      </c>
      <c r="F218" s="159" t="str">
        <f t="shared" ref="F218:L218" si="42">IF(F216=0,"-",F217/F216)</f>
        <v>-</v>
      </c>
      <c r="G218" s="159" t="str">
        <f t="shared" si="42"/>
        <v>-</v>
      </c>
      <c r="H218" s="159" t="str">
        <f t="shared" si="42"/>
        <v>-</v>
      </c>
      <c r="I218" s="159" t="str">
        <f t="shared" si="42"/>
        <v>-</v>
      </c>
      <c r="J218" s="159" t="str">
        <f t="shared" si="42"/>
        <v>-</v>
      </c>
      <c r="K218" s="159" t="str">
        <f t="shared" si="42"/>
        <v>-</v>
      </c>
      <c r="L218" s="160" t="str">
        <f t="shared" si="42"/>
        <v>-</v>
      </c>
      <c r="M218" s="10"/>
    </row>
    <row r="219" spans="2:13" x14ac:dyDescent="0.25">
      <c r="B219" s="611" t="str">
        <f>B163</f>
        <v>Les carrosseries des fourgons secs, sans les frigorífiques ni chauffage - 10 à 18pi</v>
      </c>
      <c r="C219" s="612"/>
      <c r="D219" s="612"/>
      <c r="E219" s="612"/>
      <c r="F219" s="612"/>
      <c r="G219" s="612"/>
      <c r="H219" s="612"/>
      <c r="I219" s="612"/>
      <c r="J219" s="612"/>
      <c r="K219" s="612"/>
      <c r="L219" s="613"/>
      <c r="M219" s="10"/>
    </row>
    <row r="220" spans="2:13" x14ac:dyDescent="0.25">
      <c r="B220" s="614"/>
      <c r="C220" s="615"/>
      <c r="D220" s="615"/>
      <c r="E220" s="615"/>
      <c r="F220" s="615"/>
      <c r="G220" s="615"/>
      <c r="H220" s="615"/>
      <c r="I220" s="615"/>
      <c r="J220" s="615"/>
      <c r="K220" s="615"/>
      <c r="L220" s="616"/>
      <c r="M220" s="10"/>
    </row>
    <row r="221" spans="2:13" x14ac:dyDescent="0.25">
      <c r="B221" s="591" t="str">
        <f>D$58</f>
        <v>unités</v>
      </c>
      <c r="C221" s="589"/>
      <c r="D221" s="589"/>
      <c r="E221" s="140"/>
      <c r="F221" s="140"/>
      <c r="G221" s="140"/>
      <c r="H221" s="140"/>
      <c r="I221" s="140"/>
      <c r="J221" s="140"/>
      <c r="K221" s="140"/>
      <c r="L221" s="141"/>
      <c r="M221" s="10"/>
    </row>
    <row r="222" spans="2:13" x14ac:dyDescent="0.25">
      <c r="B222" s="591" t="str">
        <f>D$59</f>
        <v>valeur de vente nette rendue (CAD)</v>
      </c>
      <c r="C222" s="589"/>
      <c r="D222" s="589"/>
      <c r="E222" s="140"/>
      <c r="F222" s="140"/>
      <c r="G222" s="140"/>
      <c r="H222" s="140"/>
      <c r="I222" s="140"/>
      <c r="J222" s="140"/>
      <c r="K222" s="140"/>
      <c r="L222" s="141"/>
      <c r="M222" s="10"/>
    </row>
    <row r="223" spans="2:13" x14ac:dyDescent="0.25">
      <c r="B223" s="591" t="str">
        <f>D$60</f>
        <v>$ / unité</v>
      </c>
      <c r="C223" s="589"/>
      <c r="D223" s="589"/>
      <c r="E223" s="159" t="str">
        <f>IF(E221=0,"-",E222/E221)</f>
        <v>-</v>
      </c>
      <c r="F223" s="159" t="str">
        <f t="shared" ref="F223:L223" si="43">IF(F221=0,"-",F222/F221)</f>
        <v>-</v>
      </c>
      <c r="G223" s="159" t="str">
        <f t="shared" si="43"/>
        <v>-</v>
      </c>
      <c r="H223" s="159" t="str">
        <f t="shared" si="43"/>
        <v>-</v>
      </c>
      <c r="I223" s="159" t="str">
        <f t="shared" si="43"/>
        <v>-</v>
      </c>
      <c r="J223" s="159" t="str">
        <f t="shared" si="43"/>
        <v>-</v>
      </c>
      <c r="K223" s="159" t="str">
        <f t="shared" si="43"/>
        <v>-</v>
      </c>
      <c r="L223" s="160" t="str">
        <f t="shared" si="43"/>
        <v>-</v>
      </c>
      <c r="M223" s="10"/>
    </row>
    <row r="224" spans="2:13" x14ac:dyDescent="0.25">
      <c r="B224" s="611" t="str">
        <f>B168</f>
        <v>Les carrosseries des fourgons secs, sans les frigorífiques ni chauffage - 20 à 24pi</v>
      </c>
      <c r="C224" s="612"/>
      <c r="D224" s="612"/>
      <c r="E224" s="612"/>
      <c r="F224" s="612"/>
      <c r="G224" s="612"/>
      <c r="H224" s="612"/>
      <c r="I224" s="612"/>
      <c r="J224" s="612"/>
      <c r="K224" s="612"/>
      <c r="L224" s="613"/>
      <c r="M224" s="10"/>
    </row>
    <row r="225" spans="2:13" x14ac:dyDescent="0.25">
      <c r="B225" s="614"/>
      <c r="C225" s="615"/>
      <c r="D225" s="615"/>
      <c r="E225" s="615"/>
      <c r="F225" s="615"/>
      <c r="G225" s="615"/>
      <c r="H225" s="615"/>
      <c r="I225" s="615"/>
      <c r="J225" s="615"/>
      <c r="K225" s="615"/>
      <c r="L225" s="616"/>
      <c r="M225" s="10"/>
    </row>
    <row r="226" spans="2:13" x14ac:dyDescent="0.25">
      <c r="B226" s="591" t="str">
        <f>D$58</f>
        <v>unités</v>
      </c>
      <c r="C226" s="589"/>
      <c r="D226" s="589"/>
      <c r="E226" s="140"/>
      <c r="F226" s="140"/>
      <c r="G226" s="140"/>
      <c r="H226" s="140"/>
      <c r="I226" s="140"/>
      <c r="J226" s="140"/>
      <c r="K226" s="140"/>
      <c r="L226" s="141"/>
      <c r="M226" s="10"/>
    </row>
    <row r="227" spans="2:13" x14ac:dyDescent="0.25">
      <c r="B227" s="591" t="str">
        <f>D$59</f>
        <v>valeur de vente nette rendue (CAD)</v>
      </c>
      <c r="C227" s="589"/>
      <c r="D227" s="589"/>
      <c r="E227" s="140"/>
      <c r="F227" s="140"/>
      <c r="G227" s="140"/>
      <c r="H227" s="140"/>
      <c r="I227" s="140"/>
      <c r="J227" s="140"/>
      <c r="K227" s="140"/>
      <c r="L227" s="141"/>
      <c r="M227" s="10"/>
    </row>
    <row r="228" spans="2:13" x14ac:dyDescent="0.25">
      <c r="B228" s="591" t="str">
        <f>D$60</f>
        <v>$ / unité</v>
      </c>
      <c r="C228" s="589"/>
      <c r="D228" s="589"/>
      <c r="E228" s="159" t="str">
        <f>IF(E226=0,"-",E227/E226)</f>
        <v>-</v>
      </c>
      <c r="F228" s="159" t="str">
        <f t="shared" ref="F228:L228" si="44">IF(F226=0,"-",F227/F226)</f>
        <v>-</v>
      </c>
      <c r="G228" s="159" t="str">
        <f t="shared" si="44"/>
        <v>-</v>
      </c>
      <c r="H228" s="159" t="str">
        <f t="shared" si="44"/>
        <v>-</v>
      </c>
      <c r="I228" s="159" t="str">
        <f t="shared" si="44"/>
        <v>-</v>
      </c>
      <c r="J228" s="159" t="str">
        <f t="shared" si="44"/>
        <v>-</v>
      </c>
      <c r="K228" s="159" t="str">
        <f t="shared" si="44"/>
        <v>-</v>
      </c>
      <c r="L228" s="160" t="str">
        <f t="shared" si="44"/>
        <v>-</v>
      </c>
      <c r="M228" s="10"/>
    </row>
    <row r="229" spans="2:13" x14ac:dyDescent="0.25">
      <c r="B229" s="611" t="str">
        <f>B173</f>
        <v>Les carrosseries des fourgons secs, sans les frigorífiques ni chauffage - 26 à 30pi</v>
      </c>
      <c r="C229" s="612"/>
      <c r="D229" s="612"/>
      <c r="E229" s="612"/>
      <c r="F229" s="612"/>
      <c r="G229" s="612"/>
      <c r="H229" s="612"/>
      <c r="I229" s="612"/>
      <c r="J229" s="612"/>
      <c r="K229" s="612"/>
      <c r="L229" s="613"/>
      <c r="M229" s="10"/>
    </row>
    <row r="230" spans="2:13" x14ac:dyDescent="0.25">
      <c r="B230" s="614"/>
      <c r="C230" s="615"/>
      <c r="D230" s="615"/>
      <c r="E230" s="615"/>
      <c r="F230" s="615"/>
      <c r="G230" s="615"/>
      <c r="H230" s="615"/>
      <c r="I230" s="615"/>
      <c r="J230" s="615"/>
      <c r="K230" s="615"/>
      <c r="L230" s="616"/>
      <c r="M230" s="10"/>
    </row>
    <row r="231" spans="2:13" x14ac:dyDescent="0.25">
      <c r="B231" s="591" t="str">
        <f>D$58</f>
        <v>unités</v>
      </c>
      <c r="C231" s="589"/>
      <c r="D231" s="589"/>
      <c r="E231" s="140"/>
      <c r="F231" s="140"/>
      <c r="G231" s="140"/>
      <c r="H231" s="140"/>
      <c r="I231" s="140"/>
      <c r="J231" s="140"/>
      <c r="K231" s="140"/>
      <c r="L231" s="141"/>
      <c r="M231" s="10"/>
    </row>
    <row r="232" spans="2:13" x14ac:dyDescent="0.25">
      <c r="B232" s="591" t="str">
        <f>D$59</f>
        <v>valeur de vente nette rendue (CAD)</v>
      </c>
      <c r="C232" s="589"/>
      <c r="D232" s="589"/>
      <c r="E232" s="140"/>
      <c r="F232" s="140"/>
      <c r="G232" s="140"/>
      <c r="H232" s="140"/>
      <c r="I232" s="140"/>
      <c r="J232" s="140"/>
      <c r="K232" s="140"/>
      <c r="L232" s="141"/>
      <c r="M232" s="10"/>
    </row>
    <row r="233" spans="2:13" x14ac:dyDescent="0.25">
      <c r="B233" s="591" t="str">
        <f>D$60</f>
        <v>$ / unité</v>
      </c>
      <c r="C233" s="589"/>
      <c r="D233" s="589"/>
      <c r="E233" s="159" t="str">
        <f>IF(E231=0,"-",E232/E231)</f>
        <v>-</v>
      </c>
      <c r="F233" s="159" t="str">
        <f t="shared" ref="F233:L233" si="45">IF(F231=0,"-",F232/F231)</f>
        <v>-</v>
      </c>
      <c r="G233" s="159" t="str">
        <f t="shared" si="45"/>
        <v>-</v>
      </c>
      <c r="H233" s="159" t="str">
        <f t="shared" si="45"/>
        <v>-</v>
      </c>
      <c r="I233" s="159" t="str">
        <f t="shared" si="45"/>
        <v>-</v>
      </c>
      <c r="J233" s="159" t="str">
        <f t="shared" si="45"/>
        <v>-</v>
      </c>
      <c r="K233" s="159" t="str">
        <f t="shared" si="45"/>
        <v>-</v>
      </c>
      <c r="L233" s="160" t="str">
        <f t="shared" si="45"/>
        <v>-</v>
      </c>
      <c r="M233" s="10"/>
    </row>
    <row r="234" spans="2:13" hidden="1" x14ac:dyDescent="0.25">
      <c r="B234" s="611" t="str">
        <f>B178</f>
        <v>BMP7</v>
      </c>
      <c r="C234" s="612"/>
      <c r="D234" s="612"/>
      <c r="E234" s="612"/>
      <c r="F234" s="612"/>
      <c r="G234" s="612"/>
      <c r="H234" s="612"/>
      <c r="I234" s="612"/>
      <c r="J234" s="612"/>
      <c r="K234" s="612"/>
      <c r="L234" s="613"/>
      <c r="M234" s="10"/>
    </row>
    <row r="235" spans="2:13" hidden="1" x14ac:dyDescent="0.25">
      <c r="B235" s="614"/>
      <c r="C235" s="615"/>
      <c r="D235" s="615"/>
      <c r="E235" s="615"/>
      <c r="F235" s="615"/>
      <c r="G235" s="615"/>
      <c r="H235" s="615"/>
      <c r="I235" s="615"/>
      <c r="J235" s="615"/>
      <c r="K235" s="615"/>
      <c r="L235" s="616"/>
      <c r="M235" s="10"/>
    </row>
    <row r="236" spans="2:13" hidden="1" x14ac:dyDescent="0.25">
      <c r="B236" s="591" t="str">
        <f>D$58</f>
        <v>unités</v>
      </c>
      <c r="C236" s="589"/>
      <c r="D236" s="589"/>
      <c r="E236" s="140"/>
      <c r="F236" s="140"/>
      <c r="G236" s="140"/>
      <c r="H236" s="140"/>
      <c r="I236" s="140"/>
      <c r="J236" s="140"/>
      <c r="K236" s="140"/>
      <c r="L236" s="141"/>
      <c r="M236" s="10"/>
    </row>
    <row r="237" spans="2:13" hidden="1" x14ac:dyDescent="0.25">
      <c r="B237" s="591" t="str">
        <f>D$59</f>
        <v>valeur de vente nette rendue (CAD)</v>
      </c>
      <c r="C237" s="589"/>
      <c r="D237" s="589"/>
      <c r="E237" s="140"/>
      <c r="F237" s="140"/>
      <c r="G237" s="140"/>
      <c r="H237" s="140"/>
      <c r="I237" s="140"/>
      <c r="J237" s="140"/>
      <c r="K237" s="140"/>
      <c r="L237" s="141"/>
      <c r="M237" s="10"/>
    </row>
    <row r="238" spans="2:13" hidden="1" x14ac:dyDescent="0.25">
      <c r="B238" s="591" t="str">
        <f>D$60</f>
        <v>$ / unité</v>
      </c>
      <c r="C238" s="589"/>
      <c r="D238" s="589"/>
      <c r="E238" s="159" t="str">
        <f>IF(E236=0,"-",E237/E236)</f>
        <v>-</v>
      </c>
      <c r="F238" s="159" t="str">
        <f t="shared" ref="F238:L238" si="46">IF(F236=0,"-",F237/F236)</f>
        <v>-</v>
      </c>
      <c r="G238" s="159" t="str">
        <f t="shared" si="46"/>
        <v>-</v>
      </c>
      <c r="H238" s="159" t="str">
        <f t="shared" si="46"/>
        <v>-</v>
      </c>
      <c r="I238" s="159" t="str">
        <f t="shared" si="46"/>
        <v>-</v>
      </c>
      <c r="J238" s="159" t="str">
        <f t="shared" si="46"/>
        <v>-</v>
      </c>
      <c r="K238" s="159" t="str">
        <f t="shared" si="46"/>
        <v>-</v>
      </c>
      <c r="L238" s="160" t="str">
        <f t="shared" si="46"/>
        <v>-</v>
      </c>
      <c r="M238" s="10"/>
    </row>
    <row r="239" spans="2:13" hidden="1" x14ac:dyDescent="0.25">
      <c r="B239" s="611" t="str">
        <f>B183</f>
        <v>BMP8</v>
      </c>
      <c r="C239" s="612"/>
      <c r="D239" s="612"/>
      <c r="E239" s="612"/>
      <c r="F239" s="612"/>
      <c r="G239" s="612"/>
      <c r="H239" s="612"/>
      <c r="I239" s="612"/>
      <c r="J239" s="612"/>
      <c r="K239" s="612"/>
      <c r="L239" s="613"/>
      <c r="M239" s="10"/>
    </row>
    <row r="240" spans="2:13" hidden="1" x14ac:dyDescent="0.25">
      <c r="B240" s="614"/>
      <c r="C240" s="615"/>
      <c r="D240" s="615"/>
      <c r="E240" s="615"/>
      <c r="F240" s="615"/>
      <c r="G240" s="615"/>
      <c r="H240" s="615"/>
      <c r="I240" s="615"/>
      <c r="J240" s="615"/>
      <c r="K240" s="615"/>
      <c r="L240" s="616"/>
      <c r="M240" s="10"/>
    </row>
    <row r="241" spans="1:19" hidden="1" x14ac:dyDescent="0.25">
      <c r="B241" s="591" t="str">
        <f>D$58</f>
        <v>unités</v>
      </c>
      <c r="C241" s="589"/>
      <c r="D241" s="589"/>
      <c r="E241" s="140"/>
      <c r="F241" s="140"/>
      <c r="G241" s="140"/>
      <c r="H241" s="140"/>
      <c r="I241" s="140"/>
      <c r="J241" s="140"/>
      <c r="K241" s="140"/>
      <c r="L241" s="141"/>
      <c r="M241" s="10"/>
    </row>
    <row r="242" spans="1:19" hidden="1" x14ac:dyDescent="0.25">
      <c r="B242" s="591" t="str">
        <f>D$59</f>
        <v>valeur de vente nette rendue (CAD)</v>
      </c>
      <c r="C242" s="589"/>
      <c r="D242" s="589"/>
      <c r="E242" s="140"/>
      <c r="F242" s="140"/>
      <c r="G242" s="140"/>
      <c r="H242" s="140"/>
      <c r="I242" s="140"/>
      <c r="J242" s="140"/>
      <c r="K242" s="140"/>
      <c r="L242" s="141"/>
      <c r="M242" s="10"/>
    </row>
    <row r="243" spans="1:19" hidden="1" x14ac:dyDescent="0.25">
      <c r="B243" s="591" t="str">
        <f>D$60</f>
        <v>$ / unité</v>
      </c>
      <c r="C243" s="589"/>
      <c r="D243" s="589"/>
      <c r="E243" s="159" t="str">
        <f>IF(E241=0,"-",E242/E241)</f>
        <v>-</v>
      </c>
      <c r="F243" s="159" t="str">
        <f t="shared" ref="F243:L243" si="47">IF(F241=0,"-",F242/F241)</f>
        <v>-</v>
      </c>
      <c r="G243" s="159" t="str">
        <f t="shared" si="47"/>
        <v>-</v>
      </c>
      <c r="H243" s="159" t="str">
        <f t="shared" si="47"/>
        <v>-</v>
      </c>
      <c r="I243" s="159" t="str">
        <f t="shared" si="47"/>
        <v>-</v>
      </c>
      <c r="J243" s="159" t="str">
        <f t="shared" si="47"/>
        <v>-</v>
      </c>
      <c r="K243" s="159" t="str">
        <f t="shared" si="47"/>
        <v>-</v>
      </c>
      <c r="L243" s="160" t="str">
        <f t="shared" si="47"/>
        <v>-</v>
      </c>
      <c r="M243" s="10"/>
    </row>
    <row r="244" spans="1:19" x14ac:dyDescent="0.25">
      <c r="B244" s="209"/>
      <c r="C244" s="210"/>
      <c r="D244" s="210"/>
      <c r="E244" s="29"/>
      <c r="F244" s="29"/>
      <c r="G244" s="29"/>
      <c r="H244" s="29"/>
      <c r="I244" s="29"/>
      <c r="J244" s="29"/>
      <c r="K244" s="29"/>
      <c r="L244" s="30"/>
      <c r="M244" s="10"/>
    </row>
    <row r="245" spans="1:19" ht="14.1" customHeight="1" x14ac:dyDescent="0.25">
      <c r="B245" s="366" t="str">
        <f>IF(Intro!$G$22="English",O245,P245)</f>
        <v>Dans le tableau ci-dessous, « Erreur » signifie que les ventes totales des produits de référence de votre entreprise dépassent les ventes totales d'importations de votre entreprise pour cette période. Par conséquent, veuillez modifier les données ci-dessus si nécessaire.</v>
      </c>
      <c r="C245" s="367"/>
      <c r="D245" s="367"/>
      <c r="E245" s="367"/>
      <c r="F245" s="367"/>
      <c r="G245" s="367"/>
      <c r="H245" s="367"/>
      <c r="I245" s="367"/>
      <c r="J245" s="367"/>
      <c r="K245" s="367"/>
      <c r="L245" s="368"/>
      <c r="M245" s="10"/>
      <c r="O245" s="10" t="s">
        <v>368</v>
      </c>
      <c r="P245" s="10" t="s">
        <v>402</v>
      </c>
      <c r="S245" s="39"/>
    </row>
    <row r="246" spans="1:19" x14ac:dyDescent="0.25">
      <c r="B246" s="366"/>
      <c r="C246" s="367"/>
      <c r="D246" s="367"/>
      <c r="E246" s="367"/>
      <c r="F246" s="367"/>
      <c r="G246" s="367"/>
      <c r="H246" s="367"/>
      <c r="I246" s="367"/>
      <c r="J246" s="367"/>
      <c r="K246" s="367"/>
      <c r="L246" s="368"/>
      <c r="M246" s="10"/>
      <c r="S246" s="39"/>
    </row>
    <row r="247" spans="1:19" x14ac:dyDescent="0.25">
      <c r="B247" s="209"/>
      <c r="C247" s="210"/>
      <c r="D247" s="210"/>
      <c r="E247" s="29"/>
      <c r="F247" s="29"/>
      <c r="G247" s="29"/>
      <c r="H247" s="29"/>
      <c r="I247" s="29"/>
      <c r="J247" s="29"/>
      <c r="K247" s="29"/>
      <c r="L247" s="30"/>
      <c r="M247" s="10"/>
      <c r="S247" s="39"/>
    </row>
    <row r="248" spans="1:19" x14ac:dyDescent="0.25">
      <c r="B248" s="209"/>
      <c r="C248" s="210"/>
      <c r="D248" s="35"/>
      <c r="E248" s="10"/>
      <c r="F248" s="213">
        <f>F192</f>
        <v>2024</v>
      </c>
      <c r="G248" s="213">
        <f>G192</f>
        <v>2025</v>
      </c>
      <c r="H248" s="29"/>
      <c r="J248" s="174"/>
      <c r="K248" s="174"/>
      <c r="L248" s="175"/>
      <c r="M248" s="10"/>
      <c r="O248" s="18"/>
    </row>
    <row r="249" spans="1:19" x14ac:dyDescent="0.25">
      <c r="B249" s="403" t="str">
        <f>Variables!D62</f>
        <v>Vérification</v>
      </c>
      <c r="C249" s="590" t="str">
        <f>B206</f>
        <v>unités</v>
      </c>
      <c r="D249" s="590"/>
      <c r="E249" s="590"/>
      <c r="F249" s="143" t="str">
        <f>IF(SUM(E206:H206,E211:H211,E216:H216,E221:H221,E226:H226,E231:H231,E236:H236,E241:H241)&gt;H101,Variables!$D$63,Variables!$D$64)</f>
        <v>Correct</v>
      </c>
      <c r="G249" s="143" t="str">
        <f>IF(SUM(I206:L206,I211:L211,I216:L216,I221:L221,I226:L226,I231:L231,I236:L236,I241:L241)&gt;I101,Variables!$D$63,Variables!$D$64)</f>
        <v>Correct</v>
      </c>
      <c r="H249" s="29"/>
      <c r="J249" s="91"/>
      <c r="K249" s="91"/>
      <c r="L249" s="72"/>
      <c r="M249" s="10"/>
    </row>
    <row r="250" spans="1:19" x14ac:dyDescent="0.25">
      <c r="B250" s="403"/>
      <c r="C250" s="590" t="str">
        <f>B207</f>
        <v>valeur de vente nette rendue (CAD)</v>
      </c>
      <c r="D250" s="590"/>
      <c r="E250" s="590"/>
      <c r="F250" s="143" t="str">
        <f>IF(SUM(E207:H207,E212:H212,E217:H217,E222:H222,E227:H227,E232:H232,E237:H237,E242:H242)&gt;H102,Variables!$D$63,Variables!$D$64)</f>
        <v>Correct</v>
      </c>
      <c r="G250" s="143" t="str">
        <f>IF(SUM(I207:L207,I212:L212,I217:L217,I222:L222,I227:L227,I232:L232,I237:L237,I242:L242)&gt;I102,Variables!$D$63,Variables!$D$64)</f>
        <v>Correct</v>
      </c>
      <c r="H250" s="29"/>
      <c r="J250" s="91"/>
      <c r="K250" s="91"/>
      <c r="L250" s="72"/>
      <c r="M250" s="10"/>
    </row>
    <row r="251" spans="1:19" x14ac:dyDescent="0.25">
      <c r="B251" s="73"/>
      <c r="C251" s="85"/>
      <c r="D251" s="85"/>
      <c r="E251" s="85"/>
      <c r="F251" s="85"/>
      <c r="G251" s="85"/>
      <c r="H251" s="85"/>
      <c r="I251" s="85"/>
      <c r="J251" s="85"/>
      <c r="K251" s="85"/>
      <c r="L251" s="86"/>
      <c r="M251" s="10"/>
    </row>
    <row r="252" spans="1:19" s="45" customFormat="1" x14ac:dyDescent="0.25">
      <c r="A252" s="95"/>
      <c r="B252" s="4"/>
      <c r="C252" s="4"/>
      <c r="D252" s="78"/>
      <c r="E252" s="78"/>
      <c r="F252" s="78"/>
      <c r="G252" s="78"/>
      <c r="H252" s="78"/>
      <c r="I252" s="78"/>
      <c r="J252" s="78"/>
      <c r="K252" s="78"/>
      <c r="L252" s="78"/>
      <c r="N252" s="79"/>
    </row>
    <row r="253" spans="1:19" x14ac:dyDescent="0.25">
      <c r="B253" s="369" t="str">
        <f>IF(Intro!$G$22="English",O253,P253)</f>
        <v>DONNÉES SUR LES IMPORTATIONS POUR LA PÉRIODE D'ENQUÊTE ANTIDUMPING DE L'ASFC</v>
      </c>
      <c r="C253" s="370"/>
      <c r="D253" s="370"/>
      <c r="E253" s="370"/>
      <c r="F253" s="370"/>
      <c r="G253" s="370"/>
      <c r="H253" s="370"/>
      <c r="I253" s="370"/>
      <c r="J253" s="370"/>
      <c r="K253" s="370"/>
      <c r="L253" s="371"/>
      <c r="M253" s="10"/>
      <c r="O253" s="106" t="s">
        <v>338</v>
      </c>
      <c r="P253" s="106" t="s">
        <v>339</v>
      </c>
    </row>
    <row r="254" spans="1:19" s="171" customFormat="1" x14ac:dyDescent="0.25">
      <c r="A254" s="7"/>
      <c r="B254" s="505" t="s">
        <v>18</v>
      </c>
      <c r="C254" s="506"/>
      <c r="D254" s="506"/>
      <c r="E254" s="506"/>
      <c r="F254" s="506"/>
      <c r="G254" s="506"/>
      <c r="H254" s="506"/>
      <c r="I254" s="506"/>
      <c r="J254" s="506"/>
      <c r="K254" s="506"/>
      <c r="L254" s="507"/>
      <c r="M254" s="74"/>
      <c r="O254" s="10"/>
    </row>
    <row r="255" spans="1:19" x14ac:dyDescent="0.25">
      <c r="B255" s="16"/>
      <c r="C255" s="35"/>
      <c r="D255" s="35"/>
      <c r="E255" s="36"/>
      <c r="F255" s="36"/>
      <c r="G255" s="36"/>
      <c r="H255" s="36"/>
      <c r="I255" s="36"/>
      <c r="J255" s="36"/>
      <c r="K255" s="36"/>
      <c r="L255" s="17"/>
      <c r="M255" s="10"/>
    </row>
    <row r="256" spans="1:19" x14ac:dyDescent="0.25">
      <c r="B256" s="366" t="str">
        <f>IF(Intro!$G$22="English",O256,P256)</f>
        <v>Indiquez le volume et la valeur des importations pendant la période d'enquête de dumping de l'ASFC :</v>
      </c>
      <c r="C256" s="367"/>
      <c r="D256" s="367"/>
      <c r="E256" s="367"/>
      <c r="F256" s="367"/>
      <c r="G256" s="367"/>
      <c r="H256" s="367"/>
      <c r="I256" s="367"/>
      <c r="J256" s="367"/>
      <c r="K256" s="367"/>
      <c r="L256" s="368"/>
      <c r="M256" s="10"/>
      <c r="O256" s="18" t="s">
        <v>198</v>
      </c>
      <c r="P256" s="10" t="s">
        <v>199</v>
      </c>
    </row>
    <row r="257" spans="1:16" x14ac:dyDescent="0.25">
      <c r="B257" s="209"/>
      <c r="C257" s="210"/>
      <c r="D257" s="35"/>
      <c r="E257" s="36"/>
      <c r="F257" s="36"/>
      <c r="G257" s="36"/>
      <c r="H257" s="36"/>
      <c r="I257" s="36"/>
      <c r="J257" s="36"/>
      <c r="K257" s="36"/>
      <c r="L257" s="17"/>
      <c r="M257" s="10"/>
      <c r="O257" s="18"/>
    </row>
    <row r="258" spans="1:16" x14ac:dyDescent="0.25">
      <c r="B258" s="49"/>
      <c r="C258" s="46"/>
      <c r="D258" s="35"/>
      <c r="E258" s="10"/>
      <c r="F258" s="540" t="str">
        <f>IF(Intro!$G$22="English",Variables!B39,Variables!C39)</f>
        <v>juillet 2024 - juin 2025</v>
      </c>
      <c r="G258" s="542"/>
      <c r="H258" s="91"/>
      <c r="I258" s="91"/>
      <c r="J258" s="91"/>
      <c r="K258" s="91"/>
      <c r="L258" s="72"/>
      <c r="M258" s="10"/>
      <c r="O258" s="48"/>
      <c r="P258" s="48"/>
    </row>
    <row r="259" spans="1:16" x14ac:dyDescent="0.25">
      <c r="B259" s="49"/>
      <c r="C259" s="46"/>
      <c r="D259" s="35"/>
      <c r="E259" s="10"/>
      <c r="F259" s="540"/>
      <c r="G259" s="542"/>
      <c r="H259" s="91"/>
      <c r="I259" s="91"/>
      <c r="J259" s="91"/>
      <c r="K259" s="91"/>
      <c r="L259" s="72"/>
      <c r="M259" s="10"/>
      <c r="O259" s="48"/>
      <c r="P259" s="48"/>
    </row>
    <row r="260" spans="1:16" x14ac:dyDescent="0.25">
      <c r="B260" s="403" t="str">
        <f>IF(Intro!$G$22="English",O260,P260)</f>
        <v>Importations</v>
      </c>
      <c r="C260" s="589" t="str">
        <f>D30</f>
        <v>unités</v>
      </c>
      <c r="D260" s="589"/>
      <c r="E260" s="589"/>
      <c r="F260" s="585"/>
      <c r="G260" s="586"/>
      <c r="H260" s="91"/>
      <c r="I260" s="91"/>
      <c r="J260" s="91"/>
      <c r="K260" s="91"/>
      <c r="L260" s="72"/>
      <c r="M260" s="10"/>
      <c r="O260" s="10" t="s">
        <v>89</v>
      </c>
      <c r="P260" s="10" t="s">
        <v>169</v>
      </c>
    </row>
    <row r="261" spans="1:16" x14ac:dyDescent="0.25">
      <c r="B261" s="403"/>
      <c r="C261" s="589" t="str">
        <f>D31</f>
        <v>valeur d'achat nette rendue (CAD)</v>
      </c>
      <c r="D261" s="589"/>
      <c r="E261" s="589"/>
      <c r="F261" s="585"/>
      <c r="G261" s="586"/>
      <c r="H261" s="91"/>
      <c r="I261" s="91"/>
      <c r="J261" s="91"/>
      <c r="K261" s="91"/>
      <c r="L261" s="72"/>
      <c r="M261" s="10"/>
    </row>
    <row r="262" spans="1:16" x14ac:dyDescent="0.25">
      <c r="B262" s="403"/>
      <c r="C262" s="589" t="str">
        <f>D32</f>
        <v>$ / unité</v>
      </c>
      <c r="D262" s="589"/>
      <c r="E262" s="589"/>
      <c r="F262" s="587" t="str">
        <f>IF(F260=0,"-",F261/F260)</f>
        <v>-</v>
      </c>
      <c r="G262" s="588"/>
      <c r="H262" s="91"/>
      <c r="I262" s="91"/>
      <c r="J262" s="91"/>
      <c r="K262" s="91"/>
      <c r="L262" s="72"/>
      <c r="M262" s="10"/>
    </row>
    <row r="263" spans="1:16" x14ac:dyDescent="0.25">
      <c r="B263" s="47"/>
      <c r="C263" s="115"/>
      <c r="D263" s="115"/>
      <c r="E263" s="34"/>
      <c r="F263" s="34"/>
      <c r="G263" s="34"/>
      <c r="H263" s="34"/>
      <c r="I263" s="34"/>
      <c r="J263" s="34"/>
      <c r="K263" s="34"/>
      <c r="L263" s="38"/>
      <c r="M263" s="10"/>
    </row>
    <row r="264" spans="1:16" s="45" customFormat="1" x14ac:dyDescent="0.25">
      <c r="A264" s="95"/>
      <c r="B264" s="4"/>
      <c r="C264" s="4"/>
      <c r="D264" s="78"/>
      <c r="E264" s="78"/>
      <c r="F264" s="78"/>
      <c r="G264" s="78"/>
      <c r="H264" s="78"/>
      <c r="I264" s="78"/>
      <c r="J264" s="78"/>
      <c r="K264" s="78"/>
      <c r="L264" s="78"/>
      <c r="N264" s="79"/>
    </row>
    <row r="265" spans="1:16" x14ac:dyDescent="0.25">
      <c r="B265" s="369" t="str">
        <f>UPPER(IF(Intro!$G$22="English",O265,P265))</f>
        <v>DONNÉES SUR LES IMPORTATIONS POUR L'ANALYSE DES IMPORTATIONS MASSIVES</v>
      </c>
      <c r="C265" s="370"/>
      <c r="D265" s="370"/>
      <c r="E265" s="370"/>
      <c r="F265" s="370"/>
      <c r="G265" s="370"/>
      <c r="H265" s="370"/>
      <c r="I265" s="370"/>
      <c r="J265" s="370"/>
      <c r="K265" s="370"/>
      <c r="L265" s="371"/>
      <c r="M265" s="10"/>
      <c r="O265" s="106" t="s">
        <v>340</v>
      </c>
      <c r="P265" s="106" t="s">
        <v>403</v>
      </c>
    </row>
    <row r="266" spans="1:16" s="171" customFormat="1" x14ac:dyDescent="0.25">
      <c r="A266" s="7"/>
      <c r="B266" s="505" t="s">
        <v>19</v>
      </c>
      <c r="C266" s="506"/>
      <c r="D266" s="506"/>
      <c r="E266" s="506"/>
      <c r="F266" s="506"/>
      <c r="G266" s="506"/>
      <c r="H266" s="506"/>
      <c r="I266" s="506"/>
      <c r="J266" s="506"/>
      <c r="K266" s="506"/>
      <c r="L266" s="507"/>
      <c r="M266" s="74"/>
      <c r="O266" s="10"/>
    </row>
    <row r="267" spans="1:16" x14ac:dyDescent="0.25">
      <c r="B267" s="16"/>
      <c r="C267" s="35"/>
      <c r="D267" s="35"/>
      <c r="E267" s="36"/>
      <c r="F267" s="36"/>
      <c r="G267" s="36"/>
      <c r="H267" s="36"/>
      <c r="I267" s="36"/>
      <c r="J267" s="36"/>
      <c r="K267" s="36"/>
      <c r="L267" s="17"/>
      <c r="M267" s="10"/>
    </row>
    <row r="268" spans="1:16" x14ac:dyDescent="0.25">
      <c r="B268" s="366" t="str">
        <f>IF(Intro!$G$22="English",O268,P268)</f>
        <v>Indiquez le volume des importations et le stock de clôture au Canada des marchandises provenant de l'exportateur décrit ci-dessus :</v>
      </c>
      <c r="C268" s="367"/>
      <c r="D268" s="367"/>
      <c r="E268" s="367"/>
      <c r="F268" s="367"/>
      <c r="G268" s="367"/>
      <c r="H268" s="367"/>
      <c r="I268" s="367"/>
      <c r="J268" s="367"/>
      <c r="K268" s="367"/>
      <c r="L268" s="368"/>
      <c r="M268" s="10"/>
      <c r="O268" s="18" t="s">
        <v>193</v>
      </c>
      <c r="P268" s="10" t="s">
        <v>405</v>
      </c>
    </row>
    <row r="269" spans="1:16" x14ac:dyDescent="0.25">
      <c r="B269" s="209"/>
      <c r="C269" s="210"/>
      <c r="D269" s="35"/>
      <c r="E269" s="36"/>
      <c r="F269" s="36"/>
      <c r="G269" s="36"/>
      <c r="H269" s="36"/>
      <c r="I269" s="36"/>
      <c r="J269" s="36"/>
      <c r="K269" s="36"/>
      <c r="L269" s="17"/>
      <c r="M269" s="10"/>
      <c r="O269" s="18"/>
    </row>
    <row r="270" spans="1:16" x14ac:dyDescent="0.25">
      <c r="B270" s="209"/>
      <c r="C270" s="210"/>
      <c r="D270" s="35"/>
      <c r="E270" s="568" t="str">
        <f>IF(Intro!$G$22="English",Variables!B68,Variables!C69)</f>
        <v>janvier 2025</v>
      </c>
      <c r="F270" s="568" t="str">
        <f>IF(Intro!$G$22="English",Variables!B69,Variables!C69)</f>
        <v>janvier 2025</v>
      </c>
      <c r="G270" s="568" t="str">
        <f>IF(Intro!$G$22="English",Variables!B70,Variables!C70)</f>
        <v>février 2025</v>
      </c>
      <c r="H270" s="568" t="str">
        <f>IF(Intro!$G$22="English",Variables!B71,Variables!C71)</f>
        <v>mars 2025</v>
      </c>
      <c r="I270" s="568" t="str">
        <f>IF(Intro!$G$22="English",Variables!B72,Variables!C72)</f>
        <v>avril 2025</v>
      </c>
      <c r="J270" s="568" t="str">
        <f>IF(Intro!$G$22="English",Variables!B73,Variables!C73)</f>
        <v>mai 2025</v>
      </c>
      <c r="K270" s="568" t="str">
        <f>IF(Intro!$G$22="English",Variables!B74,Variables!C74)</f>
        <v>juin 2025</v>
      </c>
      <c r="L270" s="17"/>
      <c r="M270" s="10"/>
      <c r="O270" s="18" t="s">
        <v>384</v>
      </c>
      <c r="P270" s="10" t="s">
        <v>385</v>
      </c>
    </row>
    <row r="271" spans="1:16" x14ac:dyDescent="0.25">
      <c r="B271" s="209"/>
      <c r="C271" s="210"/>
      <c r="D271" s="35"/>
      <c r="E271" s="568"/>
      <c r="F271" s="568"/>
      <c r="G271" s="568"/>
      <c r="H271" s="568"/>
      <c r="I271" s="568"/>
      <c r="J271" s="568"/>
      <c r="K271" s="568"/>
      <c r="L271" s="17"/>
      <c r="M271" s="10"/>
      <c r="O271" s="18"/>
    </row>
    <row r="272" spans="1:16" x14ac:dyDescent="0.25">
      <c r="B272" s="583" t="str">
        <f>B260</f>
        <v>Importations</v>
      </c>
      <c r="C272" s="584"/>
      <c r="D272" s="215" t="str">
        <f>C260</f>
        <v>unités</v>
      </c>
      <c r="E272" s="140"/>
      <c r="F272" s="140"/>
      <c r="G272" s="140"/>
      <c r="H272" s="140"/>
      <c r="I272" s="140"/>
      <c r="J272" s="140"/>
      <c r="K272" s="140"/>
      <c r="L272" s="72"/>
      <c r="M272" s="10"/>
    </row>
    <row r="273" spans="1:18" x14ac:dyDescent="0.25">
      <c r="B273" s="583" t="str">
        <f>IF(Intro!$G$22="English",O273,P273)</f>
        <v>Stock de clôture</v>
      </c>
      <c r="C273" s="584"/>
      <c r="D273" s="215" t="str">
        <f>C260</f>
        <v>unités</v>
      </c>
      <c r="E273" s="140"/>
      <c r="F273" s="140"/>
      <c r="G273" s="140"/>
      <c r="H273" s="140"/>
      <c r="I273" s="140"/>
      <c r="J273" s="140"/>
      <c r="K273" s="140"/>
      <c r="L273" s="72"/>
      <c r="M273" s="10"/>
      <c r="O273" s="10" t="s">
        <v>194</v>
      </c>
      <c r="P273" s="10" t="s">
        <v>404</v>
      </c>
    </row>
    <row r="274" spans="1:18" x14ac:dyDescent="0.25">
      <c r="B274" s="209"/>
      <c r="C274" s="210"/>
      <c r="D274" s="35"/>
      <c r="E274" s="36"/>
      <c r="F274" s="36"/>
      <c r="G274" s="36"/>
      <c r="H274" s="36"/>
      <c r="I274" s="36"/>
      <c r="J274" s="36"/>
      <c r="K274" s="36"/>
      <c r="L274" s="17"/>
      <c r="M274" s="10"/>
      <c r="O274" s="18"/>
    </row>
    <row r="275" spans="1:18" ht="14.25" customHeight="1" x14ac:dyDescent="0.25">
      <c r="B275" s="209"/>
      <c r="C275" s="210"/>
      <c r="D275" s="35"/>
      <c r="E275" s="568" t="str">
        <f>IF(Intro!$G$22="English",Variables!B75,Variables!C75)</f>
        <v>juillet 2025</v>
      </c>
      <c r="F275" s="568" t="str">
        <f>IF(Intro!$G$22="English",Variables!B76,Variables!C76)</f>
        <v>août 2025</v>
      </c>
      <c r="G275" s="568" t="str">
        <f>IF(Intro!$G$22="English",Variables!B77,Variables!C77)</f>
        <v>septembre 2025</v>
      </c>
      <c r="H275" s="568" t="str">
        <f>IF(Intro!$G$22="English",Variables!B78,Variables!C78)</f>
        <v>octobre 2025</v>
      </c>
      <c r="I275" s="568" t="str">
        <f>IF(Intro!$G$22="English",Variables!B79,Variables!C79)</f>
        <v>novembre 2025</v>
      </c>
      <c r="J275" s="568" t="str">
        <f>IF(Intro!$G$22="English",Variables!B80,Variables!C80)</f>
        <v>décembre 2025</v>
      </c>
      <c r="K275" s="568" t="str">
        <f>IF(Intro!$G$22="English",Variables!B81,Variables!C81)</f>
        <v>janvier 2026</v>
      </c>
      <c r="L275" s="568" t="str">
        <f>IF(Intro!$G$22="English",Variables!B82,Variables!C82)</f>
        <v>février 2026</v>
      </c>
      <c r="M275" s="10"/>
      <c r="O275" s="18" t="s">
        <v>384</v>
      </c>
      <c r="P275" s="10" t="s">
        <v>385</v>
      </c>
    </row>
    <row r="276" spans="1:18" x14ac:dyDescent="0.25">
      <c r="B276" s="209"/>
      <c r="C276" s="210"/>
      <c r="D276" s="35"/>
      <c r="E276" s="568"/>
      <c r="F276" s="568"/>
      <c r="G276" s="568"/>
      <c r="H276" s="568"/>
      <c r="I276" s="568"/>
      <c r="J276" s="568"/>
      <c r="K276" s="568"/>
      <c r="L276" s="568"/>
      <c r="M276" s="10"/>
      <c r="O276" s="18"/>
    </row>
    <row r="277" spans="1:18" x14ac:dyDescent="0.25">
      <c r="B277" s="583" t="str">
        <f>B272</f>
        <v>Importations</v>
      </c>
      <c r="C277" s="584"/>
      <c r="D277" s="215" t="str">
        <f>D272</f>
        <v>unités</v>
      </c>
      <c r="E277" s="140"/>
      <c r="F277" s="140"/>
      <c r="G277" s="140"/>
      <c r="H277" s="140"/>
      <c r="I277" s="140"/>
      <c r="J277" s="140"/>
      <c r="K277" s="140"/>
      <c r="L277" s="140"/>
      <c r="M277" s="10"/>
    </row>
    <row r="278" spans="1:18" x14ac:dyDescent="0.25">
      <c r="B278" s="583" t="str">
        <f>B273</f>
        <v>Stock de clôture</v>
      </c>
      <c r="C278" s="584"/>
      <c r="D278" s="215" t="str">
        <f>D272</f>
        <v>unités</v>
      </c>
      <c r="E278" s="140"/>
      <c r="F278" s="140"/>
      <c r="G278" s="140"/>
      <c r="H278" s="140"/>
      <c r="I278" s="140"/>
      <c r="J278" s="140"/>
      <c r="K278" s="140"/>
      <c r="L278" s="140"/>
      <c r="M278" s="10"/>
      <c r="O278" s="10" t="s">
        <v>194</v>
      </c>
      <c r="P278" s="10" t="s">
        <v>404</v>
      </c>
    </row>
    <row r="279" spans="1:18" x14ac:dyDescent="0.25">
      <c r="B279" s="47"/>
      <c r="C279" s="115"/>
      <c r="D279" s="115"/>
      <c r="E279" s="34"/>
      <c r="F279" s="34"/>
      <c r="G279" s="34"/>
      <c r="H279" s="34"/>
      <c r="I279" s="34"/>
      <c r="J279" s="34"/>
      <c r="K279" s="34"/>
      <c r="L279" s="38"/>
      <c r="M279" s="10"/>
    </row>
    <row r="280" spans="1:18" s="171" customFormat="1" x14ac:dyDescent="0.25">
      <c r="A280" s="7"/>
      <c r="B280" s="21" t="s">
        <v>20</v>
      </c>
      <c r="C280" s="22"/>
      <c r="D280" s="22"/>
      <c r="E280" s="23"/>
      <c r="F280" s="23"/>
      <c r="G280" s="23"/>
      <c r="H280" s="23"/>
      <c r="I280" s="23"/>
      <c r="J280" s="23"/>
      <c r="K280" s="23"/>
      <c r="L280" s="24"/>
      <c r="M280" s="74"/>
    </row>
    <row r="281" spans="1:18" s="39" customFormat="1" x14ac:dyDescent="0.25">
      <c r="A281" s="50"/>
      <c r="B281" s="54"/>
      <c r="C281" s="96"/>
      <c r="D281" s="96"/>
      <c r="E281" s="96"/>
      <c r="F281" s="96"/>
      <c r="G281" s="96"/>
      <c r="H281" s="96"/>
      <c r="I281" s="96"/>
      <c r="J281" s="96"/>
      <c r="K281" s="96"/>
      <c r="L281" s="55"/>
      <c r="O281" s="10"/>
      <c r="P281" s="10"/>
      <c r="Q281" s="10"/>
      <c r="R281" s="10"/>
    </row>
    <row r="282" spans="1:18" s="39" customFormat="1" x14ac:dyDescent="0.25">
      <c r="A282" s="50"/>
      <c r="B282" s="363" t="str">
        <f>IF(Intro!$G$22="English",O282,P282)</f>
        <v>Décrivez tous les facteurs (par exemple, les retards d’expédition, la saisonnalité, etc.) qui pourraient expliquer la tendance générale des volumes d’importation trimestriels et des stocks finals de votre entreprise, comme indiqué dans la question 6.</v>
      </c>
      <c r="C282" s="364"/>
      <c r="D282" s="364"/>
      <c r="E282" s="364"/>
      <c r="F282" s="364"/>
      <c r="G282" s="364"/>
      <c r="H282" s="364"/>
      <c r="I282" s="364"/>
      <c r="J282" s="364"/>
      <c r="K282" s="364"/>
      <c r="L282" s="365"/>
      <c r="O282" s="10" t="s">
        <v>380</v>
      </c>
      <c r="P282" s="10" t="s">
        <v>381</v>
      </c>
      <c r="Q282" s="10"/>
      <c r="R282" s="10"/>
    </row>
    <row r="283" spans="1:18" s="39" customFormat="1" x14ac:dyDescent="0.25">
      <c r="A283" s="50"/>
      <c r="B283" s="363"/>
      <c r="C283" s="364"/>
      <c r="D283" s="364"/>
      <c r="E283" s="364"/>
      <c r="F283" s="364"/>
      <c r="G283" s="364"/>
      <c r="H283" s="364"/>
      <c r="I283" s="364"/>
      <c r="J283" s="364"/>
      <c r="K283" s="364"/>
      <c r="L283" s="365"/>
      <c r="O283" s="10"/>
      <c r="P283" s="10"/>
      <c r="Q283" s="10"/>
      <c r="R283" s="10"/>
    </row>
    <row r="284" spans="1:18" s="39" customFormat="1" x14ac:dyDescent="0.25">
      <c r="A284" s="50"/>
      <c r="B284" s="54"/>
      <c r="C284" s="96"/>
      <c r="D284" s="96"/>
      <c r="E284" s="96"/>
      <c r="F284" s="96"/>
      <c r="G284" s="96"/>
      <c r="H284" s="96"/>
      <c r="I284" s="96"/>
      <c r="J284" s="96"/>
      <c r="K284" s="96"/>
      <c r="L284" s="55"/>
      <c r="O284" s="10"/>
      <c r="P284" s="10"/>
      <c r="Q284" s="10"/>
      <c r="R284" s="10"/>
    </row>
    <row r="285" spans="1:18" s="171" customFormat="1" x14ac:dyDescent="0.25">
      <c r="A285" s="8"/>
      <c r="B285" s="496"/>
      <c r="C285" s="497"/>
      <c r="D285" s="497"/>
      <c r="E285" s="497"/>
      <c r="F285" s="497"/>
      <c r="G285" s="497"/>
      <c r="H285" s="497"/>
      <c r="I285" s="497"/>
      <c r="J285" s="497"/>
      <c r="K285" s="497"/>
      <c r="L285" s="498"/>
      <c r="M285" s="39"/>
    </row>
    <row r="286" spans="1:18" s="171" customFormat="1" x14ac:dyDescent="0.25">
      <c r="A286" s="8"/>
      <c r="B286" s="496"/>
      <c r="C286" s="497"/>
      <c r="D286" s="497"/>
      <c r="E286" s="497"/>
      <c r="F286" s="497"/>
      <c r="G286" s="497"/>
      <c r="H286" s="497"/>
      <c r="I286" s="497"/>
      <c r="J286" s="497"/>
      <c r="K286" s="497"/>
      <c r="L286" s="498"/>
      <c r="M286" s="39"/>
    </row>
    <row r="287" spans="1:18" s="171" customFormat="1" x14ac:dyDescent="0.25">
      <c r="A287" s="8"/>
      <c r="B287" s="496"/>
      <c r="C287" s="497"/>
      <c r="D287" s="497"/>
      <c r="E287" s="497"/>
      <c r="F287" s="497"/>
      <c r="G287" s="497"/>
      <c r="H287" s="497"/>
      <c r="I287" s="497"/>
      <c r="J287" s="497"/>
      <c r="K287" s="497"/>
      <c r="L287" s="498"/>
      <c r="M287" s="39"/>
    </row>
    <row r="288" spans="1:18" s="171" customFormat="1" x14ac:dyDescent="0.25">
      <c r="A288" s="8"/>
      <c r="B288" s="496"/>
      <c r="C288" s="497"/>
      <c r="D288" s="497"/>
      <c r="E288" s="497"/>
      <c r="F288" s="497"/>
      <c r="G288" s="497"/>
      <c r="H288" s="497"/>
      <c r="I288" s="497"/>
      <c r="J288" s="497"/>
      <c r="K288" s="497"/>
      <c r="L288" s="498"/>
      <c r="M288" s="39"/>
    </row>
    <row r="289" spans="1:18" s="171" customFormat="1" x14ac:dyDescent="0.25">
      <c r="A289" s="8"/>
      <c r="B289" s="496"/>
      <c r="C289" s="497"/>
      <c r="D289" s="497"/>
      <c r="E289" s="497"/>
      <c r="F289" s="497"/>
      <c r="G289" s="497"/>
      <c r="H289" s="497"/>
      <c r="I289" s="497"/>
      <c r="J289" s="497"/>
      <c r="K289" s="497"/>
      <c r="L289" s="498"/>
      <c r="M289" s="39"/>
    </row>
    <row r="290" spans="1:18" s="171" customFormat="1" x14ac:dyDescent="0.25">
      <c r="A290" s="8"/>
      <c r="B290" s="496"/>
      <c r="C290" s="497"/>
      <c r="D290" s="497"/>
      <c r="E290" s="497"/>
      <c r="F290" s="497"/>
      <c r="G290" s="497"/>
      <c r="H290" s="497"/>
      <c r="I290" s="497"/>
      <c r="J290" s="497"/>
      <c r="K290" s="497"/>
      <c r="L290" s="498"/>
      <c r="M290" s="39"/>
    </row>
    <row r="291" spans="1:18" s="171" customFormat="1" x14ac:dyDescent="0.25">
      <c r="A291" s="8"/>
      <c r="B291" s="496"/>
      <c r="C291" s="497"/>
      <c r="D291" s="497"/>
      <c r="E291" s="497"/>
      <c r="F291" s="497"/>
      <c r="G291" s="497"/>
      <c r="H291" s="497"/>
      <c r="I291" s="497"/>
      <c r="J291" s="497"/>
      <c r="K291" s="497"/>
      <c r="L291" s="498"/>
      <c r="M291" s="39"/>
    </row>
    <row r="292" spans="1:18" s="171" customFormat="1" x14ac:dyDescent="0.25">
      <c r="A292" s="8"/>
      <c r="B292" s="496"/>
      <c r="C292" s="497"/>
      <c r="D292" s="497"/>
      <c r="E292" s="497"/>
      <c r="F292" s="497"/>
      <c r="G292" s="497"/>
      <c r="H292" s="497"/>
      <c r="I292" s="497"/>
      <c r="J292" s="497"/>
      <c r="K292" s="497"/>
      <c r="L292" s="498"/>
      <c r="M292" s="39"/>
    </row>
    <row r="293" spans="1:18" s="39" customFormat="1" x14ac:dyDescent="0.25">
      <c r="A293" s="50"/>
      <c r="B293" s="51"/>
      <c r="C293" s="52"/>
      <c r="D293" s="52"/>
      <c r="E293" s="52"/>
      <c r="F293" s="52"/>
      <c r="G293" s="52"/>
      <c r="H293" s="52"/>
      <c r="I293" s="52"/>
      <c r="J293" s="52"/>
      <c r="K293" s="52"/>
      <c r="L293" s="53"/>
      <c r="O293" s="10"/>
      <c r="P293" s="10"/>
      <c r="Q293" s="10"/>
      <c r="R293" s="10"/>
    </row>
  </sheetData>
  <sheetProtection algorithmName="SHA-512" hashValue="0tzfKESb6BpHRO7ULPgcoO7KWftM45WJ5SNLy6Pnk0fnmZkPrtmhdtwHkZcp3rM3T9Ry8mRG/N/1g8skWveVMw==" saltValue="XVHvUNLnWE4OX9DqmRY+iQ==" spinCount="100000" sheet="1" objects="1" scenarios="1" selectLockedCells="1"/>
  <mergeCells count="262">
    <mergeCell ref="B12:L12"/>
    <mergeCell ref="B13:L13"/>
    <mergeCell ref="B14:L14"/>
    <mergeCell ref="B15:L15"/>
    <mergeCell ref="B16:L16"/>
    <mergeCell ref="B17:L17"/>
    <mergeCell ref="B4:L4"/>
    <mergeCell ref="B5:L5"/>
    <mergeCell ref="B6:L6"/>
    <mergeCell ref="B8:L8"/>
    <mergeCell ref="B9:L9"/>
    <mergeCell ref="B10:L11"/>
    <mergeCell ref="G25:G26"/>
    <mergeCell ref="H25:H26"/>
    <mergeCell ref="I25:I26"/>
    <mergeCell ref="B27:I27"/>
    <mergeCell ref="B28:I28"/>
    <mergeCell ref="B29:I29"/>
    <mergeCell ref="B19:L19"/>
    <mergeCell ref="B20:L20"/>
    <mergeCell ref="B22:F22"/>
    <mergeCell ref="G22:K22"/>
    <mergeCell ref="B23:F23"/>
    <mergeCell ref="G23:K23"/>
    <mergeCell ref="B30:C32"/>
    <mergeCell ref="D30:F30"/>
    <mergeCell ref="D31:F31"/>
    <mergeCell ref="D32:F32"/>
    <mergeCell ref="B33:I33"/>
    <mergeCell ref="B34:C36"/>
    <mergeCell ref="D34:F34"/>
    <mergeCell ref="D35:F35"/>
    <mergeCell ref="D36:F36"/>
    <mergeCell ref="B42:I42"/>
    <mergeCell ref="B43:C45"/>
    <mergeCell ref="D43:F43"/>
    <mergeCell ref="D44:F44"/>
    <mergeCell ref="D45:F45"/>
    <mergeCell ref="B46:I46"/>
    <mergeCell ref="B37:I37"/>
    <mergeCell ref="B38:I38"/>
    <mergeCell ref="B39:C41"/>
    <mergeCell ref="D39:F39"/>
    <mergeCell ref="D40:F40"/>
    <mergeCell ref="D41:F41"/>
    <mergeCell ref="B52:C54"/>
    <mergeCell ref="D52:F52"/>
    <mergeCell ref="D53:F53"/>
    <mergeCell ref="D54:F54"/>
    <mergeCell ref="B55:I55"/>
    <mergeCell ref="B56:I56"/>
    <mergeCell ref="B47:I47"/>
    <mergeCell ref="B48:C50"/>
    <mergeCell ref="D48:F48"/>
    <mergeCell ref="D49:F49"/>
    <mergeCell ref="D50:F50"/>
    <mergeCell ref="B51:I51"/>
    <mergeCell ref="B57:I57"/>
    <mergeCell ref="B58:C60"/>
    <mergeCell ref="D58:F58"/>
    <mergeCell ref="D59:F59"/>
    <mergeCell ref="D60:F60"/>
    <mergeCell ref="B61:C63"/>
    <mergeCell ref="D61:F61"/>
    <mergeCell ref="D62:F62"/>
    <mergeCell ref="D63:F63"/>
    <mergeCell ref="B71:I71"/>
    <mergeCell ref="B72:I72"/>
    <mergeCell ref="B73:C75"/>
    <mergeCell ref="D73:F73"/>
    <mergeCell ref="D74:F74"/>
    <mergeCell ref="D75:F75"/>
    <mergeCell ref="B64:I64"/>
    <mergeCell ref="B65:C67"/>
    <mergeCell ref="D65:F65"/>
    <mergeCell ref="D66:F66"/>
    <mergeCell ref="D67:F67"/>
    <mergeCell ref="B68:C70"/>
    <mergeCell ref="D68:F68"/>
    <mergeCell ref="D69:F69"/>
    <mergeCell ref="D70:F70"/>
    <mergeCell ref="B76:C78"/>
    <mergeCell ref="D76:F76"/>
    <mergeCell ref="D77:F77"/>
    <mergeCell ref="D78:F78"/>
    <mergeCell ref="B79:I79"/>
    <mergeCell ref="B80:C82"/>
    <mergeCell ref="D80:F80"/>
    <mergeCell ref="D81:F81"/>
    <mergeCell ref="D82:F82"/>
    <mergeCell ref="B88:C90"/>
    <mergeCell ref="D88:F88"/>
    <mergeCell ref="D89:F89"/>
    <mergeCell ref="D90:F90"/>
    <mergeCell ref="B91:C93"/>
    <mergeCell ref="D91:F91"/>
    <mergeCell ref="D92:F92"/>
    <mergeCell ref="D93:F93"/>
    <mergeCell ref="B83:C85"/>
    <mergeCell ref="D83:F83"/>
    <mergeCell ref="D84:F84"/>
    <mergeCell ref="D85:F85"/>
    <mergeCell ref="B86:I86"/>
    <mergeCell ref="B87:I87"/>
    <mergeCell ref="B101:C103"/>
    <mergeCell ref="D101:F101"/>
    <mergeCell ref="D102:F102"/>
    <mergeCell ref="D103:F103"/>
    <mergeCell ref="B106:L106"/>
    <mergeCell ref="B107:L107"/>
    <mergeCell ref="B94:I94"/>
    <mergeCell ref="B95:C97"/>
    <mergeCell ref="D95:F95"/>
    <mergeCell ref="D96:F96"/>
    <mergeCell ref="D97:F97"/>
    <mergeCell ref="B98:C100"/>
    <mergeCell ref="D98:F98"/>
    <mergeCell ref="D99:F99"/>
    <mergeCell ref="D100:F100"/>
    <mergeCell ref="B116:D116"/>
    <mergeCell ref="B117:L117"/>
    <mergeCell ref="B118:D118"/>
    <mergeCell ref="B119:D119"/>
    <mergeCell ref="B120:D120"/>
    <mergeCell ref="B121:L121"/>
    <mergeCell ref="B109:L109"/>
    <mergeCell ref="B110:L110"/>
    <mergeCell ref="B112:D112"/>
    <mergeCell ref="B113:L113"/>
    <mergeCell ref="B114:D114"/>
    <mergeCell ref="B115:D115"/>
    <mergeCell ref="B128:D128"/>
    <mergeCell ref="B129:L129"/>
    <mergeCell ref="B130:D130"/>
    <mergeCell ref="B131:D131"/>
    <mergeCell ref="B132:D132"/>
    <mergeCell ref="B134:L135"/>
    <mergeCell ref="B122:D122"/>
    <mergeCell ref="B123:D123"/>
    <mergeCell ref="B124:D124"/>
    <mergeCell ref="B125:L125"/>
    <mergeCell ref="B126:D126"/>
    <mergeCell ref="B127:D127"/>
    <mergeCell ref="B147:D147"/>
    <mergeCell ref="B148:L149"/>
    <mergeCell ref="B150:D150"/>
    <mergeCell ref="B151:D151"/>
    <mergeCell ref="B152:D152"/>
    <mergeCell ref="B153:L154"/>
    <mergeCell ref="B138:B139"/>
    <mergeCell ref="C138:E138"/>
    <mergeCell ref="C139:E139"/>
    <mergeCell ref="B142:L142"/>
    <mergeCell ref="B143:L143"/>
    <mergeCell ref="B145:L145"/>
    <mergeCell ref="B162:D162"/>
    <mergeCell ref="B163:L164"/>
    <mergeCell ref="B165:D165"/>
    <mergeCell ref="B166:D166"/>
    <mergeCell ref="B167:D167"/>
    <mergeCell ref="B168:L169"/>
    <mergeCell ref="B155:D155"/>
    <mergeCell ref="B156:D156"/>
    <mergeCell ref="B157:D157"/>
    <mergeCell ref="B158:L159"/>
    <mergeCell ref="B160:D160"/>
    <mergeCell ref="B161:D161"/>
    <mergeCell ref="B177:D177"/>
    <mergeCell ref="B178:L179"/>
    <mergeCell ref="B180:D180"/>
    <mergeCell ref="B181:D181"/>
    <mergeCell ref="B182:D182"/>
    <mergeCell ref="B183:L184"/>
    <mergeCell ref="B170:D170"/>
    <mergeCell ref="B171:D171"/>
    <mergeCell ref="B172:D172"/>
    <mergeCell ref="B173:L174"/>
    <mergeCell ref="B175:D175"/>
    <mergeCell ref="B176:D176"/>
    <mergeCell ref="B197:L197"/>
    <mergeCell ref="B198:L198"/>
    <mergeCell ref="B200:L200"/>
    <mergeCell ref="B201:L201"/>
    <mergeCell ref="B203:D203"/>
    <mergeCell ref="B204:L205"/>
    <mergeCell ref="B185:D185"/>
    <mergeCell ref="B186:D186"/>
    <mergeCell ref="B187:D187"/>
    <mergeCell ref="B189:L190"/>
    <mergeCell ref="B193:B194"/>
    <mergeCell ref="C193:E193"/>
    <mergeCell ref="C194:E194"/>
    <mergeCell ref="B213:D213"/>
    <mergeCell ref="B214:L215"/>
    <mergeCell ref="B216:D216"/>
    <mergeCell ref="B217:D217"/>
    <mergeCell ref="B218:D218"/>
    <mergeCell ref="B219:L220"/>
    <mergeCell ref="B206:D206"/>
    <mergeCell ref="B207:D207"/>
    <mergeCell ref="B208:D208"/>
    <mergeCell ref="B209:L210"/>
    <mergeCell ref="B211:D211"/>
    <mergeCell ref="B212:D212"/>
    <mergeCell ref="B228:D228"/>
    <mergeCell ref="B229:L230"/>
    <mergeCell ref="B231:D231"/>
    <mergeCell ref="B232:D232"/>
    <mergeCell ref="B233:D233"/>
    <mergeCell ref="B234:L235"/>
    <mergeCell ref="B221:D221"/>
    <mergeCell ref="B222:D222"/>
    <mergeCell ref="B223:D223"/>
    <mergeCell ref="B224:L225"/>
    <mergeCell ref="B226:D226"/>
    <mergeCell ref="B227:D227"/>
    <mergeCell ref="B243:D243"/>
    <mergeCell ref="B245:L246"/>
    <mergeCell ref="B249:B250"/>
    <mergeCell ref="C249:E249"/>
    <mergeCell ref="C250:E250"/>
    <mergeCell ref="B253:L253"/>
    <mergeCell ref="B236:D236"/>
    <mergeCell ref="B237:D237"/>
    <mergeCell ref="B238:D238"/>
    <mergeCell ref="B239:L240"/>
    <mergeCell ref="B241:D241"/>
    <mergeCell ref="B242:D242"/>
    <mergeCell ref="B254:L254"/>
    <mergeCell ref="B256:L256"/>
    <mergeCell ref="F258:G259"/>
    <mergeCell ref="B260:B262"/>
    <mergeCell ref="C260:E260"/>
    <mergeCell ref="F260:G260"/>
    <mergeCell ref="C261:E261"/>
    <mergeCell ref="F261:G261"/>
    <mergeCell ref="C262:E262"/>
    <mergeCell ref="F262:G262"/>
    <mergeCell ref="B265:L265"/>
    <mergeCell ref="B266:L266"/>
    <mergeCell ref="B268:L268"/>
    <mergeCell ref="E270:E271"/>
    <mergeCell ref="F270:F271"/>
    <mergeCell ref="G270:G271"/>
    <mergeCell ref="H270:H271"/>
    <mergeCell ref="I270:I271"/>
    <mergeCell ref="J270:J271"/>
    <mergeCell ref="K270:K271"/>
    <mergeCell ref="B282:L283"/>
    <mergeCell ref="B285:L292"/>
    <mergeCell ref="I275:I276"/>
    <mergeCell ref="J275:J276"/>
    <mergeCell ref="K275:K276"/>
    <mergeCell ref="L275:L276"/>
    <mergeCell ref="B277:C277"/>
    <mergeCell ref="B278:C278"/>
    <mergeCell ref="B272:C272"/>
    <mergeCell ref="B273:C273"/>
    <mergeCell ref="E275:E276"/>
    <mergeCell ref="F275:F276"/>
    <mergeCell ref="G275:G276"/>
    <mergeCell ref="H275:H276"/>
  </mergeCells>
  <conditionalFormatting sqref="F138:G139 F193:G194 F249:G250">
    <cfRule type="cellIs" dxfId="4" priority="1" operator="equal">
      <formula>"Error"</formula>
    </cfRule>
  </conditionalFormatting>
  <dataValidations count="3">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A197 G95:J103 E130:L132 F193:H194 E241:L243 E185:L187 E114:L116 E126:L128 E122:L124 E118:L120 E150:L152 E155:L157 E160:L162 E165:L167 E170:L172 E175:L177 E180:L182 E206:L208 E211:L213 E216:L218 E221:L223 E226:L228 E231:L233 E236:L238 F260:F262 G43:J45 F249:H250 F138:H139 G80:J85 G34:J36 G52:J54 G65:J70 E272:K273 K30:K36 G30:J32 K39:K45 G39:J41 K48:K54 G48:J50 K58:K70 G58:J63 K73:K85 G73:J78 G88:J93 K88:K103 E277:L278" xr:uid="{ACF58983-57E1-45E8-BD6F-8A6EE7692145}">
      <formula1>1000</formula1>
    </dataValidation>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G23 B285:B287" xr:uid="{45ED094B-071E-49C1-A99E-FF00D3CCF74E}">
      <formula1>1000</formula1>
    </dataValidation>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xr:uid="{68A9CE7D-8165-434B-8505-3B63AFDE3C56}">
      <formula1>1000</formula1>
    </dataValidation>
  </dataValidations>
  <printOptions horizontalCentered="1"/>
  <pageMargins left="0.25" right="0.25" top="0.75" bottom="0.75" header="0.3" footer="0.3"/>
  <pageSetup scale="63" firstPageNumber="17" fitToHeight="0" orientation="portrait" r:id="rId1"/>
  <headerFooter>
    <oddFooter>&amp;L&amp;A</oddFooter>
  </headerFooter>
  <rowBreaks count="4" manualBreakCount="4">
    <brk id="105" min="1" max="11" man="1"/>
    <brk id="141" min="1" max="11" man="1"/>
    <brk id="196" min="1" max="11" man="1"/>
    <brk id="252" min="1" max="11"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22</vt:i4>
      </vt:variant>
      <vt:variant>
        <vt:lpstr>Named Ranges</vt:lpstr>
      </vt:variant>
      <vt:variant>
        <vt:i4>28</vt:i4>
      </vt:variant>
    </vt:vector>
  </HeadingPairs>
  <TitlesOfParts>
    <vt:vector size="50" baseType="lpstr">
      <vt:lpstr>Variables</vt:lpstr>
      <vt:lpstr>Intro</vt:lpstr>
      <vt:lpstr>Info</vt:lpstr>
      <vt:lpstr>Public</vt:lpstr>
      <vt:lpstr>AddPub</vt:lpstr>
      <vt:lpstr>Pro</vt:lpstr>
      <vt:lpstr>Begin</vt:lpstr>
      <vt:lpstr>Imp-China|Chine -Exp1</vt:lpstr>
      <vt:lpstr>Imp-China|Chine -Exp 2</vt:lpstr>
      <vt:lpstr>Imp-China|Chine -Exp 3</vt:lpstr>
      <vt:lpstr>End</vt:lpstr>
      <vt:lpstr>Imp-US|É-U</vt:lpstr>
      <vt:lpstr>Imp-Mex</vt:lpstr>
      <vt:lpstr>Imp-Other|Autre</vt:lpstr>
      <vt:lpstr>End2</vt:lpstr>
      <vt:lpstr>Invent-Stock</vt:lpstr>
      <vt:lpstr>AddPro</vt:lpstr>
      <vt:lpstr>Confirm</vt:lpstr>
      <vt:lpstr>DB Ref</vt:lpstr>
      <vt:lpstr>DB DFU</vt:lpstr>
      <vt:lpstr>DB Other</vt:lpstr>
      <vt:lpstr>DB Qual</vt:lpstr>
      <vt:lpstr>AddPro!Print_Area</vt:lpstr>
      <vt:lpstr>AddPub!Print_Area</vt:lpstr>
      <vt:lpstr>Confirm!Print_Area</vt:lpstr>
      <vt:lpstr>'Imp-China|Chine -Exp 2'!Print_Area</vt:lpstr>
      <vt:lpstr>'Imp-China|Chine -Exp 3'!Print_Area</vt:lpstr>
      <vt:lpstr>'Imp-China|Chine -Exp1'!Print_Area</vt:lpstr>
      <vt:lpstr>'Imp-Mex'!Print_Area</vt:lpstr>
      <vt:lpstr>'Imp-Other|Autre'!Print_Area</vt:lpstr>
      <vt:lpstr>'Imp-US|É-U'!Print_Area</vt:lpstr>
      <vt:lpstr>Info!Print_Area</vt:lpstr>
      <vt:lpstr>Intro!Print_Area</vt:lpstr>
      <vt:lpstr>'Invent-Stock'!Print_Area</vt:lpstr>
      <vt:lpstr>Pro!Print_Area</vt:lpstr>
      <vt:lpstr>Public!Print_Area</vt:lpstr>
      <vt:lpstr>AddPro!Print_Titles</vt:lpstr>
      <vt:lpstr>AddPub!Print_Titles</vt:lpstr>
      <vt:lpstr>Confirm!Print_Titles</vt:lpstr>
      <vt:lpstr>'Imp-China|Chine -Exp 2'!Print_Titles</vt:lpstr>
      <vt:lpstr>'Imp-China|Chine -Exp 3'!Print_Titles</vt:lpstr>
      <vt:lpstr>'Imp-China|Chine -Exp1'!Print_Titles</vt:lpstr>
      <vt:lpstr>'Imp-Mex'!Print_Titles</vt:lpstr>
      <vt:lpstr>'Imp-Other|Autre'!Print_Titles</vt:lpstr>
      <vt:lpstr>'Imp-US|É-U'!Print_Titles</vt:lpstr>
      <vt:lpstr>Info!Print_Titles</vt:lpstr>
      <vt:lpstr>Intro!Print_Titles</vt:lpstr>
      <vt:lpstr>'Invent-Stock'!Print_Titles</vt:lpstr>
      <vt:lpstr>Pro!Print_Titles</vt:lpstr>
      <vt:lpstr>Public!Print_Titles</vt:lpstr>
    </vt:vector>
  </TitlesOfParts>
  <Company>ATSSC-SCDATA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Long, Joseph</dc:creator>
  <cp:lastModifiedBy>Heintzman, Rhonda</cp:lastModifiedBy>
  <cp:lastPrinted>2026-01-02T16:10:20Z</cp:lastPrinted>
  <dcterms:created xsi:type="dcterms:W3CDTF">2021-02-04T13:13:50Z</dcterms:created>
  <dcterms:modified xsi:type="dcterms:W3CDTF">2026-03-06T19:53:48Z</dcterms:modified>
</cp:coreProperties>
</file>