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NQ-2025-008\Working Files\Research\Questionnaires\Final - Fixed\"/>
    </mc:Choice>
  </mc:AlternateContent>
  <xr:revisionPtr revIDLastSave="0" documentId="13_ncr:1_{A19EA75B-5994-428B-B736-C31C596D20E7}" xr6:coauthVersionLast="47" xr6:coauthVersionMax="47" xr10:uidLastSave="{00000000-0000-0000-0000-000000000000}"/>
  <workbookProtection workbookAlgorithmName="SHA-512" workbookHashValue="bNt1WVsdQneGhC95qHBbECZ89a7ErM7qsok9zB3nVcSwef3PpFC4vUEDdCP4xMf4ZvUHcdr7GTABZxgwTc/Rkg==" workbookSaltValue="ahQN8MIpc1g/ST2V4drgcw==" workbookSpinCount="100000" lockStructure="1"/>
  <bookViews>
    <workbookView xWindow="-110" yWindow="-110" windowWidth="19420" windowHeight="1150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Imp" sheetId="86" r:id="rId6"/>
    <sheet name="Begin" sheetId="93" state="hidden" r:id="rId7"/>
    <sheet name="Imp-Exp1" sheetId="91" r:id="rId8"/>
    <sheet name="Imp-Exp2" sheetId="104" r:id="rId9"/>
    <sheet name="Imp-Exp3" sheetId="105" r:id="rId10"/>
    <sheet name="Imp-Exp4" sheetId="106" r:id="rId11"/>
    <sheet name="Imp-Exp5" sheetId="107" r:id="rId12"/>
    <sheet name="Imp-Exp6" sheetId="108" r:id="rId13"/>
    <sheet name="Imp-Exp7" sheetId="109" r:id="rId14"/>
    <sheet name="Imp-Exp8" sheetId="110" r:id="rId15"/>
    <sheet name="EndExp" sheetId="117" state="hidden" r:id="rId16"/>
    <sheet name="Imp-US" sheetId="98" r:id="rId17"/>
    <sheet name="Imp-Other-Autre" sheetId="103" r:id="rId18"/>
    <sheet name="End" sheetId="94" state="hidden" r:id="rId19"/>
    <sheet name="Invent-Stock" sheetId="92" r:id="rId20"/>
    <sheet name="AddPro" sheetId="89" r:id="rId21"/>
    <sheet name="Confirm" sheetId="90" r:id="rId22"/>
    <sheet name="DBFirm" sheetId="111" state="hidden" r:id="rId23"/>
    <sheet name="DB" sheetId="112" state="hidden" r:id="rId24"/>
    <sheet name="DBMsvImp" sheetId="113" state="hidden" r:id="rId25"/>
    <sheet name="DBBenchmark" sheetId="114" state="hidden" r:id="rId26"/>
    <sheet name="DBRegional" sheetId="115" state="hidden" r:id="rId27"/>
    <sheet name="DBTopAccts" sheetId="116" state="hidden" r:id="rId28"/>
    <sheet name="QualDB" sheetId="118" state="hidden" r:id="rId29"/>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ORa">#REF!</definedName>
    <definedName name="PORDB">#REF!</definedName>
    <definedName name="PORL">#REF!</definedName>
    <definedName name="PORT">#REF!</definedName>
    <definedName name="PORX">#REF!</definedName>
    <definedName name="ppc">#REF!</definedName>
    <definedName name="_xlnm.Print_Area" localSheetId="20">AddPro!$B$1:$L$62</definedName>
    <definedName name="_xlnm.Print_Area" localSheetId="4">AddPub!$B$1:$L$62</definedName>
    <definedName name="_xlnm.Print_Area" localSheetId="21">Confirm!$B$1:$L$45</definedName>
    <definedName name="_xlnm.Print_Area" localSheetId="5">Imp!$B$1:$L$128</definedName>
    <definedName name="_xlnm.Print_Area" localSheetId="7">'Imp-Exp1'!$B$1:$L$227</definedName>
    <definedName name="_xlnm.Print_Area" localSheetId="8">'Imp-Exp2'!$B$1:$L$227</definedName>
    <definedName name="_xlnm.Print_Area" localSheetId="9">'Imp-Exp3'!$B$1:$L$227</definedName>
    <definedName name="_xlnm.Print_Area" localSheetId="10">'Imp-Exp4'!$B$1:$L$227</definedName>
    <definedName name="_xlnm.Print_Area" localSheetId="11">'Imp-Exp5'!$B$1:$L$227</definedName>
    <definedName name="_xlnm.Print_Area" localSheetId="12">'Imp-Exp6'!$B$1:$L$227</definedName>
    <definedName name="_xlnm.Print_Area" localSheetId="13">'Imp-Exp7'!$B$1:$L$227</definedName>
    <definedName name="_xlnm.Print_Area" localSheetId="14">'Imp-Exp8'!$B$1:$L$227</definedName>
    <definedName name="_xlnm.Print_Area" localSheetId="17">'Imp-Other-Autre'!$B$1:$L$227</definedName>
    <definedName name="_xlnm.Print_Area" localSheetId="16">'Imp-US'!$B$1:$L$227</definedName>
    <definedName name="_xlnm.Print_Area" localSheetId="2">Info!$B$1:$L$50</definedName>
    <definedName name="_xlnm.Print_Area" localSheetId="1">Intro!$B$1:$L$124</definedName>
    <definedName name="_xlnm.Print_Area" localSheetId="19">'Invent-Stock'!$B$1:$L$106</definedName>
    <definedName name="_xlnm.Print_Area" localSheetId="3">Public!$B$1:$L$445</definedName>
    <definedName name="_xlnm.Print_Titles" localSheetId="20">AddPro!$1:$7</definedName>
    <definedName name="_xlnm.Print_Titles" localSheetId="4">AddPub!$1:$7</definedName>
    <definedName name="_xlnm.Print_Titles" localSheetId="21">Confirm!$1:$7</definedName>
    <definedName name="_xlnm.Print_Titles" localSheetId="5">Imp!$1:$7</definedName>
    <definedName name="_xlnm.Print_Titles" localSheetId="7">'Imp-Exp1'!$1:$7</definedName>
    <definedName name="_xlnm.Print_Titles" localSheetId="8">'Imp-Exp2'!$1:$7</definedName>
    <definedName name="_xlnm.Print_Titles" localSheetId="9">'Imp-Exp3'!$1:$7</definedName>
    <definedName name="_xlnm.Print_Titles" localSheetId="10">'Imp-Exp4'!$1:$7</definedName>
    <definedName name="_xlnm.Print_Titles" localSheetId="11">'Imp-Exp5'!$1:$7</definedName>
    <definedName name="_xlnm.Print_Titles" localSheetId="12">'Imp-Exp6'!$1:$7</definedName>
    <definedName name="_xlnm.Print_Titles" localSheetId="13">'Imp-Exp7'!$1:$7</definedName>
    <definedName name="_xlnm.Print_Titles" localSheetId="14">'Imp-Exp8'!$1:$7</definedName>
    <definedName name="_xlnm.Print_Titles" localSheetId="17">'Imp-Other-Autre'!$1:$7</definedName>
    <definedName name="_xlnm.Print_Titles" localSheetId="16">'Imp-US'!$1:$7</definedName>
    <definedName name="_xlnm.Print_Titles" localSheetId="2">Info!$1:$7</definedName>
    <definedName name="_xlnm.Print_Titles" localSheetId="1">Intro!$1:$7</definedName>
    <definedName name="_xlnm.Print_Titles" localSheetId="19">'Invent-Stock'!$1:$7</definedName>
    <definedName name="_xlnm.Print_Titles" localSheetId="3">Public!$1:$7</definedName>
    <definedName name="quest8" localSheetId="20">AddPro!#REF!</definedName>
    <definedName name="quest8" localSheetId="4">AddPub!#REF!</definedName>
    <definedName name="quest8" localSheetId="21">Confirm!#REF!</definedName>
    <definedName name="quest8" localSheetId="5">Imp!#REF!</definedName>
    <definedName name="quest8" localSheetId="7">'Imp-Exp1'!#REF!</definedName>
    <definedName name="quest8" localSheetId="8">'Imp-Exp2'!#REF!</definedName>
    <definedName name="quest8" localSheetId="9">'Imp-Exp3'!#REF!</definedName>
    <definedName name="quest8" localSheetId="10">'Imp-Exp4'!#REF!</definedName>
    <definedName name="quest8" localSheetId="11">'Imp-Exp5'!#REF!</definedName>
    <definedName name="quest8" localSheetId="12">'Imp-Exp6'!#REF!</definedName>
    <definedName name="quest8" localSheetId="13">'Imp-Exp7'!#REF!</definedName>
    <definedName name="quest8" localSheetId="14">'Imp-Exp8'!#REF!</definedName>
    <definedName name="quest8" localSheetId="17">'Imp-Other-Autre'!#REF!</definedName>
    <definedName name="quest8" localSheetId="16">'Imp-US'!#REF!</definedName>
    <definedName name="quest8" localSheetId="2">Info!#REF!</definedName>
    <definedName name="quest8" localSheetId="1">Intro!#REF!</definedName>
    <definedName name="quest8" localSheetId="19">'Invent-Stock'!#REF!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7" i="118" l="1"/>
  <c r="E56" i="118"/>
  <c r="E55" i="118"/>
  <c r="E54" i="118"/>
  <c r="E53" i="118"/>
  <c r="E52" i="118"/>
  <c r="E51" i="118"/>
  <c r="E50" i="118"/>
  <c r="E49" i="118"/>
  <c r="E48" i="118"/>
  <c r="E47" i="118"/>
  <c r="E46" i="118"/>
  <c r="E45" i="118"/>
  <c r="E42" i="118"/>
  <c r="E44" i="118"/>
  <c r="A49" i="118"/>
  <c r="A50" i="118"/>
  <c r="A51" i="118"/>
  <c r="A45" i="118"/>
  <c r="A46" i="118"/>
  <c r="A47" i="118"/>
  <c r="A48" i="118"/>
  <c r="A44" i="118"/>
  <c r="E43" i="118"/>
  <c r="A42" i="118"/>
  <c r="E41" i="118"/>
  <c r="E40" i="118"/>
  <c r="E39" i="118"/>
  <c r="E33" i="118"/>
  <c r="E34" i="118"/>
  <c r="E32" i="118"/>
  <c r="E31" i="118"/>
  <c r="E30" i="118"/>
  <c r="E29" i="118"/>
  <c r="E28" i="118"/>
  <c r="E26" i="118"/>
  <c r="E27" i="118"/>
  <c r="E25" i="118"/>
  <c r="E24" i="118"/>
  <c r="E23" i="118"/>
  <c r="E22" i="118"/>
  <c r="E21" i="118"/>
  <c r="E20" i="118"/>
  <c r="E19" i="118"/>
  <c r="E18" i="118"/>
  <c r="E17" i="118"/>
  <c r="E16" i="118"/>
  <c r="E15" i="118"/>
  <c r="E14" i="118"/>
  <c r="E13" i="118"/>
  <c r="E12" i="118"/>
  <c r="E11" i="118"/>
  <c r="E10" i="118"/>
  <c r="E9" i="118"/>
  <c r="E7" i="118"/>
  <c r="E8" i="118"/>
  <c r="E6" i="118"/>
  <c r="E5" i="118"/>
  <c r="E4" i="118"/>
  <c r="E3" i="118"/>
  <c r="E2" i="118"/>
  <c r="E62" i="118"/>
  <c r="D62" i="118"/>
  <c r="E61" i="118"/>
  <c r="D61" i="118"/>
  <c r="E60" i="118"/>
  <c r="D60" i="118"/>
  <c r="E59" i="118"/>
  <c r="D59" i="118"/>
  <c r="E58" i="118"/>
  <c r="D58" i="118"/>
  <c r="E38" i="118"/>
  <c r="D38" i="118"/>
  <c r="E37" i="118"/>
  <c r="D37" i="118"/>
  <c r="E36" i="118"/>
  <c r="D36" i="118"/>
  <c r="E35" i="118"/>
  <c r="D35" i="118"/>
  <c r="D34" i="118"/>
  <c r="A62" i="118"/>
  <c r="A61" i="118"/>
  <c r="A60" i="118"/>
  <c r="A59" i="118"/>
  <c r="A58" i="118"/>
  <c r="A57" i="118"/>
  <c r="A56" i="118"/>
  <c r="A55" i="118"/>
  <c r="A54" i="118"/>
  <c r="A53" i="118"/>
  <c r="A52" i="118"/>
  <c r="A43" i="118"/>
  <c r="A41" i="118"/>
  <c r="A40" i="118"/>
  <c r="A39" i="118"/>
  <c r="A38" i="118"/>
  <c r="A37" i="118"/>
  <c r="A36" i="118"/>
  <c r="A35" i="118"/>
  <c r="A34" i="118"/>
  <c r="A33" i="118"/>
  <c r="A32" i="118"/>
  <c r="A31" i="118"/>
  <c r="A30" i="118"/>
  <c r="A29" i="118"/>
  <c r="A28" i="118"/>
  <c r="A27" i="118"/>
  <c r="A26" i="118"/>
  <c r="A25" i="118"/>
  <c r="A24" i="118"/>
  <c r="A23" i="118"/>
  <c r="A22" i="118"/>
  <c r="A21" i="118"/>
  <c r="A20" i="118"/>
  <c r="A19" i="118"/>
  <c r="A18" i="118"/>
  <c r="A17" i="118"/>
  <c r="A16" i="118"/>
  <c r="A15" i="118"/>
  <c r="A14" i="118"/>
  <c r="A13" i="118"/>
  <c r="A12" i="118"/>
  <c r="A11" i="118"/>
  <c r="A10" i="118"/>
  <c r="A9" i="118"/>
  <c r="A8" i="118"/>
  <c r="A7" i="118"/>
  <c r="A6" i="118"/>
  <c r="A5" i="118"/>
  <c r="A4" i="118"/>
  <c r="A3" i="118"/>
  <c r="A2" i="118"/>
  <c r="W11" i="113" l="1"/>
  <c r="W10" i="113"/>
  <c r="W9" i="113"/>
  <c r="W8" i="113"/>
  <c r="W7" i="113"/>
  <c r="W6" i="113"/>
  <c r="W5" i="113"/>
  <c r="W4" i="113"/>
  <c r="W3" i="113"/>
  <c r="W2" i="113"/>
  <c r="Q11" i="113"/>
  <c r="Q10" i="113"/>
  <c r="Q9" i="113"/>
  <c r="Q8" i="113"/>
  <c r="Q7" i="113"/>
  <c r="Q6" i="113"/>
  <c r="Q5" i="113"/>
  <c r="Q4" i="113"/>
  <c r="Q3" i="113"/>
  <c r="Q2" i="113"/>
  <c r="V11" i="113"/>
  <c r="V10" i="113"/>
  <c r="V9" i="113"/>
  <c r="V8" i="113"/>
  <c r="V7" i="113"/>
  <c r="V6" i="113"/>
  <c r="V5" i="113"/>
  <c r="V4" i="113"/>
  <c r="V3" i="113"/>
  <c r="V2" i="113"/>
  <c r="U11" i="113"/>
  <c r="T11" i="113"/>
  <c r="U10" i="113"/>
  <c r="T10" i="113"/>
  <c r="U9" i="113"/>
  <c r="T9" i="113"/>
  <c r="U8" i="113"/>
  <c r="T8" i="113"/>
  <c r="U7" i="113"/>
  <c r="T7" i="113"/>
  <c r="U6" i="113"/>
  <c r="T6" i="113"/>
  <c r="U5" i="113"/>
  <c r="T5" i="113"/>
  <c r="U4" i="113"/>
  <c r="T4" i="113"/>
  <c r="U3" i="113"/>
  <c r="T3" i="113"/>
  <c r="U2" i="113"/>
  <c r="T2" i="113"/>
  <c r="P11" i="113"/>
  <c r="P10" i="113"/>
  <c r="P9" i="113"/>
  <c r="P8" i="113"/>
  <c r="P7" i="113"/>
  <c r="P6" i="113"/>
  <c r="P5" i="113"/>
  <c r="P4" i="113"/>
  <c r="P3" i="113"/>
  <c r="P2" i="113"/>
  <c r="O11" i="113"/>
  <c r="N11" i="113"/>
  <c r="O10" i="113"/>
  <c r="N10" i="113"/>
  <c r="O9" i="113"/>
  <c r="N9" i="113"/>
  <c r="O8" i="113"/>
  <c r="N8" i="113"/>
  <c r="O7" i="113"/>
  <c r="N7" i="113"/>
  <c r="O6" i="113"/>
  <c r="N6" i="113"/>
  <c r="O5" i="113"/>
  <c r="N5" i="113"/>
  <c r="O4" i="113"/>
  <c r="N4" i="113"/>
  <c r="O3" i="113"/>
  <c r="N3" i="113"/>
  <c r="O2" i="113"/>
  <c r="N2" i="113"/>
  <c r="G64" i="114"/>
  <c r="AF81" i="114"/>
  <c r="AE81" i="114"/>
  <c r="AD81" i="114"/>
  <c r="AC81" i="114"/>
  <c r="AB81" i="114"/>
  <c r="AA81" i="114"/>
  <c r="Z81" i="114"/>
  <c r="Y81" i="114"/>
  <c r="X81" i="114"/>
  <c r="W81" i="114"/>
  <c r="V81" i="114"/>
  <c r="U81" i="114"/>
  <c r="T81" i="114"/>
  <c r="S81" i="114"/>
  <c r="R81" i="114"/>
  <c r="Q81" i="114"/>
  <c r="AF80" i="114"/>
  <c r="AE80" i="114"/>
  <c r="AD80" i="114"/>
  <c r="AC80" i="114"/>
  <c r="AB80" i="114"/>
  <c r="AA80" i="114"/>
  <c r="Z80" i="114"/>
  <c r="Y80" i="114"/>
  <c r="X80" i="114"/>
  <c r="W80" i="114"/>
  <c r="V80" i="114"/>
  <c r="U80" i="114"/>
  <c r="T80" i="114"/>
  <c r="S80" i="114"/>
  <c r="R80" i="114"/>
  <c r="Q80" i="114"/>
  <c r="AF79" i="114"/>
  <c r="AE79" i="114"/>
  <c r="AD79" i="114"/>
  <c r="AC79" i="114"/>
  <c r="AB79" i="114"/>
  <c r="AA79" i="114"/>
  <c r="Z79" i="114"/>
  <c r="AH79" i="114" s="1"/>
  <c r="Y79" i="114"/>
  <c r="AG79" i="114" s="1"/>
  <c r="X79" i="114"/>
  <c r="AN79" i="114" s="1"/>
  <c r="W79" i="114"/>
  <c r="V79" i="114"/>
  <c r="U79" i="114"/>
  <c r="T79" i="114"/>
  <c r="S79" i="114"/>
  <c r="R79" i="114"/>
  <c r="Q79" i="114"/>
  <c r="AF78" i="114"/>
  <c r="AN78" i="114" s="1"/>
  <c r="AE78" i="114"/>
  <c r="AM78" i="114" s="1"/>
  <c r="AD78" i="114"/>
  <c r="AC78" i="114"/>
  <c r="AB78" i="114"/>
  <c r="AJ78" i="114" s="1"/>
  <c r="AA78" i="114"/>
  <c r="Z78" i="114"/>
  <c r="Y78" i="114"/>
  <c r="AG78" i="114" s="1"/>
  <c r="X78" i="114"/>
  <c r="W78" i="114"/>
  <c r="V78" i="114"/>
  <c r="U78" i="114"/>
  <c r="T78" i="114"/>
  <c r="S78" i="114"/>
  <c r="R78" i="114"/>
  <c r="Q78" i="114"/>
  <c r="AF77" i="114"/>
  <c r="AE77" i="114"/>
  <c r="AD77" i="114"/>
  <c r="AC77" i="114"/>
  <c r="AB77" i="114"/>
  <c r="AA77" i="114"/>
  <c r="Z77" i="114"/>
  <c r="Y77" i="114"/>
  <c r="X77" i="114"/>
  <c r="W77" i="114"/>
  <c r="V77" i="114"/>
  <c r="U77" i="114"/>
  <c r="T77" i="114"/>
  <c r="S77" i="114"/>
  <c r="R77" i="114"/>
  <c r="Q77" i="114"/>
  <c r="AF76" i="114"/>
  <c r="AE76" i="114"/>
  <c r="AD76" i="114"/>
  <c r="AC76" i="114"/>
  <c r="AB76" i="114"/>
  <c r="AA76" i="114"/>
  <c r="Z76" i="114"/>
  <c r="Y76" i="114"/>
  <c r="X76" i="114"/>
  <c r="W76" i="114"/>
  <c r="V76" i="114"/>
  <c r="U76" i="114"/>
  <c r="T76" i="114"/>
  <c r="S76" i="114"/>
  <c r="R76" i="114"/>
  <c r="Q76" i="114"/>
  <c r="AF75" i="114"/>
  <c r="AE75" i="114"/>
  <c r="AD75" i="114"/>
  <c r="AC75" i="114"/>
  <c r="AB75" i="114"/>
  <c r="AA75" i="114"/>
  <c r="Z75" i="114"/>
  <c r="Y75" i="114"/>
  <c r="X75" i="114"/>
  <c r="W75" i="114"/>
  <c r="V75" i="114"/>
  <c r="U75" i="114"/>
  <c r="T75" i="114"/>
  <c r="S75" i="114"/>
  <c r="R75" i="114"/>
  <c r="Q75" i="114"/>
  <c r="AF74" i="114"/>
  <c r="AE74" i="114"/>
  <c r="AD74" i="114"/>
  <c r="AC74" i="114"/>
  <c r="AB74" i="114"/>
  <c r="AA74" i="114"/>
  <c r="Z74" i="114"/>
  <c r="Y74" i="114"/>
  <c r="X74" i="114"/>
  <c r="W74" i="114"/>
  <c r="V74" i="114"/>
  <c r="U74" i="114"/>
  <c r="T74" i="114"/>
  <c r="S74" i="114"/>
  <c r="R74" i="114"/>
  <c r="Q74" i="114"/>
  <c r="AF73" i="114"/>
  <c r="AE73" i="114"/>
  <c r="AD73" i="114"/>
  <c r="AC73" i="114"/>
  <c r="AB73" i="114"/>
  <c r="AA73" i="114"/>
  <c r="Z73" i="114"/>
  <c r="Y73" i="114"/>
  <c r="X73" i="114"/>
  <c r="W73" i="114"/>
  <c r="V73" i="114"/>
  <c r="U73" i="114"/>
  <c r="T73" i="114"/>
  <c r="S73" i="114"/>
  <c r="R73" i="114"/>
  <c r="Q73" i="114"/>
  <c r="AF72" i="114"/>
  <c r="AE72" i="114"/>
  <c r="AD72" i="114"/>
  <c r="AC72" i="114"/>
  <c r="AB72" i="114"/>
  <c r="AA72" i="114"/>
  <c r="Z72" i="114"/>
  <c r="Y72" i="114"/>
  <c r="X72" i="114"/>
  <c r="W72" i="114"/>
  <c r="V72" i="114"/>
  <c r="U72" i="114"/>
  <c r="T72" i="114"/>
  <c r="S72" i="114"/>
  <c r="R72" i="114"/>
  <c r="Q72" i="114"/>
  <c r="AF71" i="114"/>
  <c r="AE71" i="114"/>
  <c r="AD71" i="114"/>
  <c r="AL71" i="114" s="1"/>
  <c r="AC71" i="114"/>
  <c r="AK71" i="114" s="1"/>
  <c r="AB71" i="114"/>
  <c r="AA71" i="114"/>
  <c r="Z71" i="114"/>
  <c r="Y71" i="114"/>
  <c r="X71" i="114"/>
  <c r="AN71" i="114" s="1"/>
  <c r="W71" i="114"/>
  <c r="V71" i="114"/>
  <c r="U71" i="114"/>
  <c r="T71" i="114"/>
  <c r="S71" i="114"/>
  <c r="R71" i="114"/>
  <c r="Q71" i="114"/>
  <c r="AF70" i="114"/>
  <c r="AE70" i="114"/>
  <c r="AD70" i="114"/>
  <c r="AC70" i="114"/>
  <c r="AB70" i="114"/>
  <c r="AJ70" i="114" s="1"/>
  <c r="AA70" i="114"/>
  <c r="Z70" i="114"/>
  <c r="Y70" i="114"/>
  <c r="AG70" i="114" s="1"/>
  <c r="X70" i="114"/>
  <c r="W70" i="114"/>
  <c r="V70" i="114"/>
  <c r="AL70" i="114" s="1"/>
  <c r="U70" i="114"/>
  <c r="AK70" i="114" s="1"/>
  <c r="T70" i="114"/>
  <c r="S70" i="114"/>
  <c r="R70" i="114"/>
  <c r="Q70" i="114"/>
  <c r="AF69" i="114"/>
  <c r="AE69" i="114"/>
  <c r="AD69" i="114"/>
  <c r="AC69" i="114"/>
  <c r="AB69" i="114"/>
  <c r="AA69" i="114"/>
  <c r="Z69" i="114"/>
  <c r="Y69" i="114"/>
  <c r="X69" i="114"/>
  <c r="W69" i="114"/>
  <c r="V69" i="114"/>
  <c r="U69" i="114"/>
  <c r="T69" i="114"/>
  <c r="S69" i="114"/>
  <c r="R69" i="114"/>
  <c r="Q69" i="114"/>
  <c r="AF68" i="114"/>
  <c r="AE68" i="114"/>
  <c r="AD68" i="114"/>
  <c r="AC68" i="114"/>
  <c r="AB68" i="114"/>
  <c r="AA68" i="114"/>
  <c r="Z68" i="114"/>
  <c r="Y68" i="114"/>
  <c r="X68" i="114"/>
  <c r="W68" i="114"/>
  <c r="V68" i="114"/>
  <c r="U68" i="114"/>
  <c r="T68" i="114"/>
  <c r="S68" i="114"/>
  <c r="R68" i="114"/>
  <c r="Q68" i="114"/>
  <c r="AF67" i="114"/>
  <c r="AE67" i="114"/>
  <c r="AD67" i="114"/>
  <c r="AC67" i="114"/>
  <c r="AB67" i="114"/>
  <c r="AA67" i="114"/>
  <c r="Z67" i="114"/>
  <c r="Y67" i="114"/>
  <c r="X67" i="114"/>
  <c r="W67" i="114"/>
  <c r="V67" i="114"/>
  <c r="U67" i="114"/>
  <c r="T67" i="114"/>
  <c r="S67" i="114"/>
  <c r="R67" i="114"/>
  <c r="Q67" i="114"/>
  <c r="AF66" i="114"/>
  <c r="AE66" i="114"/>
  <c r="AD66" i="114"/>
  <c r="AC66" i="114"/>
  <c r="AB66" i="114"/>
  <c r="AA66" i="114"/>
  <c r="Z66" i="114"/>
  <c r="Y66" i="114"/>
  <c r="X66" i="114"/>
  <c r="W66" i="114"/>
  <c r="V66" i="114"/>
  <c r="U66" i="114"/>
  <c r="T66" i="114"/>
  <c r="S66" i="114"/>
  <c r="R66" i="114"/>
  <c r="Q66" i="114"/>
  <c r="AF65" i="114"/>
  <c r="AE65" i="114"/>
  <c r="AD65" i="114"/>
  <c r="AC65" i="114"/>
  <c r="AB65" i="114"/>
  <c r="AA65" i="114"/>
  <c r="Z65" i="114"/>
  <c r="Y65" i="114"/>
  <c r="X65" i="114"/>
  <c r="W65" i="114"/>
  <c r="V65" i="114"/>
  <c r="U65" i="114"/>
  <c r="T65" i="114"/>
  <c r="S65" i="114"/>
  <c r="R65" i="114"/>
  <c r="Q65" i="114"/>
  <c r="AF64" i="114"/>
  <c r="AE64" i="114"/>
  <c r="AD64" i="114"/>
  <c r="AC64" i="114"/>
  <c r="AB64" i="114"/>
  <c r="AA64" i="114"/>
  <c r="Z64" i="114"/>
  <c r="Y64" i="114"/>
  <c r="X64" i="114"/>
  <c r="W64" i="114"/>
  <c r="V64" i="114"/>
  <c r="U64" i="114"/>
  <c r="T64" i="114"/>
  <c r="S64" i="114"/>
  <c r="R64" i="114"/>
  <c r="Q64" i="114"/>
  <c r="AF63" i="114"/>
  <c r="AE63" i="114"/>
  <c r="AD63" i="114"/>
  <c r="AC63" i="114"/>
  <c r="AK63" i="114" s="1"/>
  <c r="AB63" i="114"/>
  <c r="AA63" i="114"/>
  <c r="Z63" i="114"/>
  <c r="Y63" i="114"/>
  <c r="X63" i="114"/>
  <c r="AN63" i="114" s="1"/>
  <c r="W63" i="114"/>
  <c r="V63" i="114"/>
  <c r="U63" i="114"/>
  <c r="T63" i="114"/>
  <c r="S63" i="114"/>
  <c r="R63" i="114"/>
  <c r="Q63" i="114"/>
  <c r="AG63" i="114" s="1"/>
  <c r="AF62" i="114"/>
  <c r="AE62" i="114"/>
  <c r="AD62" i="114"/>
  <c r="AC62" i="114"/>
  <c r="AB62" i="114"/>
  <c r="AA62" i="114"/>
  <c r="Z62" i="114"/>
  <c r="Y62" i="114"/>
  <c r="X62" i="114"/>
  <c r="W62" i="114"/>
  <c r="V62" i="114"/>
  <c r="U62" i="114"/>
  <c r="T62" i="114"/>
  <c r="S62" i="114"/>
  <c r="R62" i="114"/>
  <c r="Q62" i="114"/>
  <c r="AF61" i="114"/>
  <c r="AE61" i="114"/>
  <c r="AD61" i="114"/>
  <c r="AC61" i="114"/>
  <c r="AB61" i="114"/>
  <c r="AA61" i="114"/>
  <c r="Z61" i="114"/>
  <c r="Y61" i="114"/>
  <c r="X61" i="114"/>
  <c r="W61" i="114"/>
  <c r="V61" i="114"/>
  <c r="U61" i="114"/>
  <c r="T61" i="114"/>
  <c r="S61" i="114"/>
  <c r="R61" i="114"/>
  <c r="Q61" i="114"/>
  <c r="AF60" i="114"/>
  <c r="AE60" i="114"/>
  <c r="AD60" i="114"/>
  <c r="AC60" i="114"/>
  <c r="AB60" i="114"/>
  <c r="AA60" i="114"/>
  <c r="Z60" i="114"/>
  <c r="Y60" i="114"/>
  <c r="X60" i="114"/>
  <c r="W60" i="114"/>
  <c r="V60" i="114"/>
  <c r="U60" i="114"/>
  <c r="T60" i="114"/>
  <c r="S60" i="114"/>
  <c r="R60" i="114"/>
  <c r="Q60" i="114"/>
  <c r="AF59" i="114"/>
  <c r="AE59" i="114"/>
  <c r="AD59" i="114"/>
  <c r="AC59" i="114"/>
  <c r="AB59" i="114"/>
  <c r="AA59" i="114"/>
  <c r="Z59" i="114"/>
  <c r="Y59" i="114"/>
  <c r="X59" i="114"/>
  <c r="W59" i="114"/>
  <c r="V59" i="114"/>
  <c r="U59" i="114"/>
  <c r="T59" i="114"/>
  <c r="S59" i="114"/>
  <c r="R59" i="114"/>
  <c r="Q59" i="114"/>
  <c r="AF58" i="114"/>
  <c r="AE58" i="114"/>
  <c r="AD58" i="114"/>
  <c r="AC58" i="114"/>
  <c r="AB58" i="114"/>
  <c r="AA58" i="114"/>
  <c r="Z58" i="114"/>
  <c r="Y58" i="114"/>
  <c r="X58" i="114"/>
  <c r="W58" i="114"/>
  <c r="V58" i="114"/>
  <c r="U58" i="114"/>
  <c r="T58" i="114"/>
  <c r="S58" i="114"/>
  <c r="R58" i="114"/>
  <c r="Q58" i="114"/>
  <c r="AF57" i="114"/>
  <c r="AE57" i="114"/>
  <c r="AD57" i="114"/>
  <c r="AC57" i="114"/>
  <c r="AB57" i="114"/>
  <c r="AA57" i="114"/>
  <c r="Z57" i="114"/>
  <c r="Y57" i="114"/>
  <c r="X57" i="114"/>
  <c r="W57" i="114"/>
  <c r="V57" i="114"/>
  <c r="U57" i="114"/>
  <c r="T57" i="114"/>
  <c r="S57" i="114"/>
  <c r="R57" i="114"/>
  <c r="Q57" i="114"/>
  <c r="AF56" i="114"/>
  <c r="AE56" i="114"/>
  <c r="AD56" i="114"/>
  <c r="AC56" i="114"/>
  <c r="AB56" i="114"/>
  <c r="AA56" i="114"/>
  <c r="Z56" i="114"/>
  <c r="Y56" i="114"/>
  <c r="X56" i="114"/>
  <c r="W56" i="114"/>
  <c r="V56" i="114"/>
  <c r="U56" i="114"/>
  <c r="T56" i="114"/>
  <c r="S56" i="114"/>
  <c r="R56" i="114"/>
  <c r="Q56" i="114"/>
  <c r="AF55" i="114"/>
  <c r="AE55" i="114"/>
  <c r="AD55" i="114"/>
  <c r="AL55" i="114" s="1"/>
  <c r="AC55" i="114"/>
  <c r="AB55" i="114"/>
  <c r="AJ55" i="114" s="1"/>
  <c r="AA55" i="114"/>
  <c r="AI55" i="114" s="1"/>
  <c r="Z55" i="114"/>
  <c r="Y55" i="114"/>
  <c r="X55" i="114"/>
  <c r="AN55" i="114" s="1"/>
  <c r="W55" i="114"/>
  <c r="V55" i="114"/>
  <c r="U55" i="114"/>
  <c r="T55" i="114"/>
  <c r="S55" i="114"/>
  <c r="R55" i="114"/>
  <c r="Q55" i="114"/>
  <c r="AF54" i="114"/>
  <c r="AE54" i="114"/>
  <c r="AD54" i="114"/>
  <c r="AC54" i="114"/>
  <c r="AB54" i="114"/>
  <c r="AA54" i="114"/>
  <c r="Z54" i="114"/>
  <c r="Y54" i="114"/>
  <c r="X54" i="114"/>
  <c r="W54" i="114"/>
  <c r="V54" i="114"/>
  <c r="U54" i="114"/>
  <c r="T54" i="114"/>
  <c r="S54" i="114"/>
  <c r="R54" i="114"/>
  <c r="Q54" i="114"/>
  <c r="AF53" i="114"/>
  <c r="AE53" i="114"/>
  <c r="AD53" i="114"/>
  <c r="AC53" i="114"/>
  <c r="AB53" i="114"/>
  <c r="AA53" i="114"/>
  <c r="Z53" i="114"/>
  <c r="Y53" i="114"/>
  <c r="X53" i="114"/>
  <c r="W53" i="114"/>
  <c r="V53" i="114"/>
  <c r="U53" i="114"/>
  <c r="T53" i="114"/>
  <c r="S53" i="114"/>
  <c r="R53" i="114"/>
  <c r="Q53" i="114"/>
  <c r="AF52" i="114"/>
  <c r="AE52" i="114"/>
  <c r="AD52" i="114"/>
  <c r="AC52" i="114"/>
  <c r="AB52" i="114"/>
  <c r="AA52" i="114"/>
  <c r="Z52" i="114"/>
  <c r="Y52" i="114"/>
  <c r="X52" i="114"/>
  <c r="W52" i="114"/>
  <c r="V52" i="114"/>
  <c r="U52" i="114"/>
  <c r="T52" i="114"/>
  <c r="S52" i="114"/>
  <c r="R52" i="114"/>
  <c r="Q52" i="114"/>
  <c r="AF51" i="114"/>
  <c r="AE51" i="114"/>
  <c r="AD51" i="114"/>
  <c r="AC51" i="114"/>
  <c r="AB51" i="114"/>
  <c r="AA51" i="114"/>
  <c r="Z51" i="114"/>
  <c r="Y51" i="114"/>
  <c r="X51" i="114"/>
  <c r="W51" i="114"/>
  <c r="V51" i="114"/>
  <c r="U51" i="114"/>
  <c r="T51" i="114"/>
  <c r="S51" i="114"/>
  <c r="R51" i="114"/>
  <c r="Q51" i="114"/>
  <c r="AF50" i="114"/>
  <c r="AE50" i="114"/>
  <c r="AD50" i="114"/>
  <c r="AC50" i="114"/>
  <c r="AB50" i="114"/>
  <c r="AA50" i="114"/>
  <c r="Z50" i="114"/>
  <c r="Y50" i="114"/>
  <c r="X50" i="114"/>
  <c r="W50" i="114"/>
  <c r="V50" i="114"/>
  <c r="U50" i="114"/>
  <c r="T50" i="114"/>
  <c r="S50" i="114"/>
  <c r="R50" i="114"/>
  <c r="Q50" i="114"/>
  <c r="AL78" i="114"/>
  <c r="AK78" i="114"/>
  <c r="AI78" i="114"/>
  <c r="AM71" i="114"/>
  <c r="AG71" i="114"/>
  <c r="AN70" i="114"/>
  <c r="AM70" i="114"/>
  <c r="AN54" i="114"/>
  <c r="AM54" i="114"/>
  <c r="AM79" i="114"/>
  <c r="AL79" i="114"/>
  <c r="AK79" i="114"/>
  <c r="AJ79" i="114"/>
  <c r="AI79" i="114"/>
  <c r="AH78" i="114"/>
  <c r="A78" i="114"/>
  <c r="A79" i="114" s="1"/>
  <c r="B79" i="114" s="1"/>
  <c r="AI70" i="114"/>
  <c r="AH70" i="114"/>
  <c r="AF49" i="114"/>
  <c r="AE49" i="114"/>
  <c r="AD49" i="114"/>
  <c r="AC49" i="114"/>
  <c r="AB49" i="114"/>
  <c r="AA49" i="114"/>
  <c r="Z49" i="114"/>
  <c r="Y49" i="114"/>
  <c r="X49" i="114"/>
  <c r="W49" i="114"/>
  <c r="V49" i="114"/>
  <c r="U49" i="114"/>
  <c r="T49" i="114"/>
  <c r="S49" i="114"/>
  <c r="R49" i="114"/>
  <c r="Q49" i="114"/>
  <c r="AF48" i="114"/>
  <c r="AE48" i="114"/>
  <c r="AD48" i="114"/>
  <c r="AC48" i="114"/>
  <c r="AB48" i="114"/>
  <c r="AA48" i="114"/>
  <c r="Z48" i="114"/>
  <c r="Y48" i="114"/>
  <c r="X48" i="114"/>
  <c r="W48" i="114"/>
  <c r="V48" i="114"/>
  <c r="U48" i="114"/>
  <c r="T48" i="114"/>
  <c r="S48" i="114"/>
  <c r="R48" i="114"/>
  <c r="Q48" i="114"/>
  <c r="AF47" i="114"/>
  <c r="AN47" i="114" s="1"/>
  <c r="AE47" i="114"/>
  <c r="AM47" i="114" s="1"/>
  <c r="AD47" i="114"/>
  <c r="AC47" i="114"/>
  <c r="AB47" i="114"/>
  <c r="AA47" i="114"/>
  <c r="Z47" i="114"/>
  <c r="Y47" i="114"/>
  <c r="X47" i="114"/>
  <c r="W47" i="114"/>
  <c r="V47" i="114"/>
  <c r="U47" i="114"/>
  <c r="T47" i="114"/>
  <c r="S47" i="114"/>
  <c r="R47" i="114"/>
  <c r="Q47" i="114"/>
  <c r="AF46" i="114"/>
  <c r="AE46" i="114"/>
  <c r="AD46" i="114"/>
  <c r="AC46" i="114"/>
  <c r="AB46" i="114"/>
  <c r="AA46" i="114"/>
  <c r="Z46" i="114"/>
  <c r="Y46" i="114"/>
  <c r="X46" i="114"/>
  <c r="W46" i="114"/>
  <c r="V46" i="114"/>
  <c r="AL46" i="114" s="1"/>
  <c r="U46" i="114"/>
  <c r="T46" i="114"/>
  <c r="S46" i="114"/>
  <c r="R46" i="114"/>
  <c r="Q46" i="114"/>
  <c r="AF45" i="114"/>
  <c r="AE45" i="114"/>
  <c r="AD45" i="114"/>
  <c r="AC45" i="114"/>
  <c r="AB45" i="114"/>
  <c r="AA45" i="114"/>
  <c r="Z45" i="114"/>
  <c r="Y45" i="114"/>
  <c r="X45" i="114"/>
  <c r="W45" i="114"/>
  <c r="V45" i="114"/>
  <c r="U45" i="114"/>
  <c r="T45" i="114"/>
  <c r="S45" i="114"/>
  <c r="R45" i="114"/>
  <c r="Q45" i="114"/>
  <c r="AF44" i="114"/>
  <c r="AE44" i="114"/>
  <c r="AD44" i="114"/>
  <c r="AC44" i="114"/>
  <c r="AB44" i="114"/>
  <c r="AA44" i="114"/>
  <c r="Z44" i="114"/>
  <c r="Y44" i="114"/>
  <c r="X44" i="114"/>
  <c r="W44" i="114"/>
  <c r="V44" i="114"/>
  <c r="U44" i="114"/>
  <c r="T44" i="114"/>
  <c r="S44" i="114"/>
  <c r="R44" i="114"/>
  <c r="Q44" i="114"/>
  <c r="AF43" i="114"/>
  <c r="AE43" i="114"/>
  <c r="AD43" i="114"/>
  <c r="AC43" i="114"/>
  <c r="AB43" i="114"/>
  <c r="AA43" i="114"/>
  <c r="Z43" i="114"/>
  <c r="Y43" i="114"/>
  <c r="X43" i="114"/>
  <c r="W43" i="114"/>
  <c r="V43" i="114"/>
  <c r="U43" i="114"/>
  <c r="T43" i="114"/>
  <c r="S43" i="114"/>
  <c r="R43" i="114"/>
  <c r="Q43" i="114"/>
  <c r="AF42" i="114"/>
  <c r="AE42" i="114"/>
  <c r="AD42" i="114"/>
  <c r="AC42" i="114"/>
  <c r="AB42" i="114"/>
  <c r="AA42" i="114"/>
  <c r="Z42" i="114"/>
  <c r="Y42" i="114"/>
  <c r="X42" i="114"/>
  <c r="W42" i="114"/>
  <c r="V42" i="114"/>
  <c r="U42" i="114"/>
  <c r="T42" i="114"/>
  <c r="S42" i="114"/>
  <c r="R42" i="114"/>
  <c r="Q42" i="114"/>
  <c r="AK46" i="114"/>
  <c r="AF41" i="114"/>
  <c r="AE41" i="114"/>
  <c r="AD41" i="114"/>
  <c r="AC41" i="114"/>
  <c r="AB41" i="114"/>
  <c r="AA41" i="114"/>
  <c r="Z41" i="114"/>
  <c r="Y41" i="114"/>
  <c r="X41" i="114"/>
  <c r="W41" i="114"/>
  <c r="V41" i="114"/>
  <c r="U41" i="114"/>
  <c r="T41" i="114"/>
  <c r="S41" i="114"/>
  <c r="R41" i="114"/>
  <c r="Q41" i="114"/>
  <c r="AF40" i="114"/>
  <c r="AE40" i="114"/>
  <c r="AD40" i="114"/>
  <c r="AC40" i="114"/>
  <c r="AB40" i="114"/>
  <c r="AA40" i="114"/>
  <c r="Z40" i="114"/>
  <c r="Y40" i="114"/>
  <c r="X40" i="114"/>
  <c r="W40" i="114"/>
  <c r="V40" i="114"/>
  <c r="U40" i="114"/>
  <c r="T40" i="114"/>
  <c r="S40" i="114"/>
  <c r="R40" i="114"/>
  <c r="Q40" i="114"/>
  <c r="AF39" i="114"/>
  <c r="AE39" i="114"/>
  <c r="AD39" i="114"/>
  <c r="AC39" i="114"/>
  <c r="AB39" i="114"/>
  <c r="AA39" i="114"/>
  <c r="Z39" i="114"/>
  <c r="Y39" i="114"/>
  <c r="X39" i="114"/>
  <c r="W39" i="114"/>
  <c r="V39" i="114"/>
  <c r="U39" i="114"/>
  <c r="T39" i="114"/>
  <c r="S39" i="114"/>
  <c r="R39" i="114"/>
  <c r="Q39" i="114"/>
  <c r="AF38" i="114"/>
  <c r="AE38" i="114"/>
  <c r="AD38" i="114"/>
  <c r="AC38" i="114"/>
  <c r="AB38" i="114"/>
  <c r="AA38" i="114"/>
  <c r="Z38" i="114"/>
  <c r="Y38" i="114"/>
  <c r="X38" i="114"/>
  <c r="W38" i="114"/>
  <c r="V38" i="114"/>
  <c r="U38" i="114"/>
  <c r="T38" i="114"/>
  <c r="S38" i="114"/>
  <c r="R38" i="114"/>
  <c r="Q38" i="114"/>
  <c r="AF37" i="114"/>
  <c r="AE37" i="114"/>
  <c r="AD37" i="114"/>
  <c r="AC37" i="114"/>
  <c r="AB37" i="114"/>
  <c r="AA37" i="114"/>
  <c r="Z37" i="114"/>
  <c r="Y37" i="114"/>
  <c r="X37" i="114"/>
  <c r="W37" i="114"/>
  <c r="V37" i="114"/>
  <c r="U37" i="114"/>
  <c r="T37" i="114"/>
  <c r="S37" i="114"/>
  <c r="R37" i="114"/>
  <c r="Q37" i="114"/>
  <c r="AF36" i="114"/>
  <c r="AE36" i="114"/>
  <c r="AD36" i="114"/>
  <c r="AC36" i="114"/>
  <c r="AB36" i="114"/>
  <c r="AA36" i="114"/>
  <c r="Z36" i="114"/>
  <c r="Y36" i="114"/>
  <c r="X36" i="114"/>
  <c r="W36" i="114"/>
  <c r="V36" i="114"/>
  <c r="U36" i="114"/>
  <c r="T36" i="114"/>
  <c r="S36" i="114"/>
  <c r="R36" i="114"/>
  <c r="Q36" i="114"/>
  <c r="AF35" i="114"/>
  <c r="AE35" i="114"/>
  <c r="AD35" i="114"/>
  <c r="AC35" i="114"/>
  <c r="AB35" i="114"/>
  <c r="AA35" i="114"/>
  <c r="Z35" i="114"/>
  <c r="Y35" i="114"/>
  <c r="X35" i="114"/>
  <c r="W35" i="114"/>
  <c r="V35" i="114"/>
  <c r="U35" i="114"/>
  <c r="T35" i="114"/>
  <c r="S35" i="114"/>
  <c r="R35" i="114"/>
  <c r="Q35" i="114"/>
  <c r="AF34" i="114"/>
  <c r="AE34" i="114"/>
  <c r="AD34" i="114"/>
  <c r="AC34" i="114"/>
  <c r="AB34" i="114"/>
  <c r="AA34" i="114"/>
  <c r="Z34" i="114"/>
  <c r="Y34" i="114"/>
  <c r="X34" i="114"/>
  <c r="W34" i="114"/>
  <c r="V34" i="114"/>
  <c r="U34" i="114"/>
  <c r="T34" i="114"/>
  <c r="S34" i="114"/>
  <c r="R34" i="114"/>
  <c r="Q34" i="114"/>
  <c r="AF33" i="114"/>
  <c r="AE33" i="114"/>
  <c r="AD33" i="114"/>
  <c r="AC33" i="114"/>
  <c r="AB33" i="114"/>
  <c r="AA33" i="114"/>
  <c r="Z33" i="114"/>
  <c r="Y33" i="114"/>
  <c r="X33" i="114"/>
  <c r="W33" i="114"/>
  <c r="V33" i="114"/>
  <c r="U33" i="114"/>
  <c r="T33" i="114"/>
  <c r="S33" i="114"/>
  <c r="R33" i="114"/>
  <c r="Q33" i="114"/>
  <c r="AF32" i="114"/>
  <c r="AE32" i="114"/>
  <c r="AD32" i="114"/>
  <c r="AC32" i="114"/>
  <c r="AB32" i="114"/>
  <c r="AA32" i="114"/>
  <c r="Z32" i="114"/>
  <c r="Y32" i="114"/>
  <c r="X32" i="114"/>
  <c r="W32" i="114"/>
  <c r="V32" i="114"/>
  <c r="U32" i="114"/>
  <c r="T32" i="114"/>
  <c r="S32" i="114"/>
  <c r="R32" i="114"/>
  <c r="Q32" i="114"/>
  <c r="AF31" i="114"/>
  <c r="AE31" i="114"/>
  <c r="AD31" i="114"/>
  <c r="AC31" i="114"/>
  <c r="AB31" i="114"/>
  <c r="AA31" i="114"/>
  <c r="Z31" i="114"/>
  <c r="Y31" i="114"/>
  <c r="X31" i="114"/>
  <c r="W31" i="114"/>
  <c r="V31" i="114"/>
  <c r="U31" i="114"/>
  <c r="T31" i="114"/>
  <c r="S31" i="114"/>
  <c r="R31" i="114"/>
  <c r="Q31" i="114"/>
  <c r="AF30" i="114"/>
  <c r="AE30" i="114"/>
  <c r="AD30" i="114"/>
  <c r="AC30" i="114"/>
  <c r="AB30" i="114"/>
  <c r="AA30" i="114"/>
  <c r="Z30" i="114"/>
  <c r="Y30" i="114"/>
  <c r="X30" i="114"/>
  <c r="W30" i="114"/>
  <c r="V30" i="114"/>
  <c r="U30" i="114"/>
  <c r="T30" i="114"/>
  <c r="S30" i="114"/>
  <c r="R30" i="114"/>
  <c r="Q30" i="114"/>
  <c r="AF29" i="114"/>
  <c r="AE29" i="114"/>
  <c r="AD29" i="114"/>
  <c r="AC29" i="114"/>
  <c r="AB29" i="114"/>
  <c r="AA29" i="114"/>
  <c r="Z29" i="114"/>
  <c r="Y29" i="114"/>
  <c r="X29" i="114"/>
  <c r="W29" i="114"/>
  <c r="V29" i="114"/>
  <c r="U29" i="114"/>
  <c r="T29" i="114"/>
  <c r="S29" i="114"/>
  <c r="R29" i="114"/>
  <c r="Q29" i="114"/>
  <c r="AF28" i="114"/>
  <c r="AE28" i="114"/>
  <c r="AD28" i="114"/>
  <c r="AC28" i="114"/>
  <c r="AB28" i="114"/>
  <c r="AA28" i="114"/>
  <c r="Z28" i="114"/>
  <c r="Y28" i="114"/>
  <c r="X28" i="114"/>
  <c r="W28" i="114"/>
  <c r="V28" i="114"/>
  <c r="U28" i="114"/>
  <c r="T28" i="114"/>
  <c r="S28" i="114"/>
  <c r="R28" i="114"/>
  <c r="Q28" i="114"/>
  <c r="AF27" i="114"/>
  <c r="AE27" i="114"/>
  <c r="AD27" i="114"/>
  <c r="AC27" i="114"/>
  <c r="AB27" i="114"/>
  <c r="AA27" i="114"/>
  <c r="Z27" i="114"/>
  <c r="Y27" i="114"/>
  <c r="X27" i="114"/>
  <c r="W27" i="114"/>
  <c r="V27" i="114"/>
  <c r="U27" i="114"/>
  <c r="T27" i="114"/>
  <c r="S27" i="114"/>
  <c r="R27" i="114"/>
  <c r="Q27" i="114"/>
  <c r="AF26" i="114"/>
  <c r="AE26" i="114"/>
  <c r="AD26" i="114"/>
  <c r="AC26" i="114"/>
  <c r="AB26" i="114"/>
  <c r="AA26" i="114"/>
  <c r="Z26" i="114"/>
  <c r="Y26" i="114"/>
  <c r="X26" i="114"/>
  <c r="W26" i="114"/>
  <c r="V26" i="114"/>
  <c r="U26" i="114"/>
  <c r="T26" i="114"/>
  <c r="S26" i="114"/>
  <c r="R26" i="114"/>
  <c r="Q26" i="114"/>
  <c r="AF25" i="114"/>
  <c r="AE25" i="114"/>
  <c r="AD25" i="114"/>
  <c r="AC25" i="114"/>
  <c r="AB25" i="114"/>
  <c r="AA25" i="114"/>
  <c r="Z25" i="114"/>
  <c r="Y25" i="114"/>
  <c r="X25" i="114"/>
  <c r="W25" i="114"/>
  <c r="V25" i="114"/>
  <c r="U25" i="114"/>
  <c r="T25" i="114"/>
  <c r="S25" i="114"/>
  <c r="R25" i="114"/>
  <c r="Q25" i="114"/>
  <c r="AF24" i="114"/>
  <c r="AE24" i="114"/>
  <c r="AD24" i="114"/>
  <c r="AC24" i="114"/>
  <c r="AB24" i="114"/>
  <c r="AA24" i="114"/>
  <c r="Z24" i="114"/>
  <c r="Y24" i="114"/>
  <c r="X24" i="114"/>
  <c r="W24" i="114"/>
  <c r="V24" i="114"/>
  <c r="U24" i="114"/>
  <c r="T24" i="114"/>
  <c r="S24" i="114"/>
  <c r="R24" i="114"/>
  <c r="Q24" i="114"/>
  <c r="AF23" i="114"/>
  <c r="AN23" i="114" s="1"/>
  <c r="AE23" i="114"/>
  <c r="AD23" i="114"/>
  <c r="AC23" i="114"/>
  <c r="AB23" i="114"/>
  <c r="AA23" i="114"/>
  <c r="Z23" i="114"/>
  <c r="Y23" i="114"/>
  <c r="X23" i="114"/>
  <c r="W23" i="114"/>
  <c r="V23" i="114"/>
  <c r="U23" i="114"/>
  <c r="T23" i="114"/>
  <c r="S23" i="114"/>
  <c r="R23" i="114"/>
  <c r="Q23" i="114"/>
  <c r="AF22" i="114"/>
  <c r="AE22" i="114"/>
  <c r="AD22" i="114"/>
  <c r="AC22" i="114"/>
  <c r="AB22" i="114"/>
  <c r="AA22" i="114"/>
  <c r="Z22" i="114"/>
  <c r="Y22" i="114"/>
  <c r="AG22" i="114" s="1"/>
  <c r="X22" i="114"/>
  <c r="W22" i="114"/>
  <c r="V22" i="114"/>
  <c r="U22" i="114"/>
  <c r="T22" i="114"/>
  <c r="S22" i="114"/>
  <c r="R22" i="114"/>
  <c r="Q22" i="114"/>
  <c r="AF21" i="114"/>
  <c r="AE21" i="114"/>
  <c r="AD21" i="114"/>
  <c r="AC21" i="114"/>
  <c r="AB21" i="114"/>
  <c r="AA21" i="114"/>
  <c r="Z21" i="114"/>
  <c r="Y21" i="114"/>
  <c r="X21" i="114"/>
  <c r="W21" i="114"/>
  <c r="V21" i="114"/>
  <c r="U21" i="114"/>
  <c r="T21" i="114"/>
  <c r="S21" i="114"/>
  <c r="R21" i="114"/>
  <c r="Q21" i="114"/>
  <c r="AF20" i="114"/>
  <c r="AE20" i="114"/>
  <c r="AD20" i="114"/>
  <c r="AC20" i="114"/>
  <c r="AB20" i="114"/>
  <c r="AA20" i="114"/>
  <c r="Z20" i="114"/>
  <c r="Y20" i="114"/>
  <c r="X20" i="114"/>
  <c r="W20" i="114"/>
  <c r="V20" i="114"/>
  <c r="U20" i="114"/>
  <c r="T20" i="114"/>
  <c r="S20" i="114"/>
  <c r="R20" i="114"/>
  <c r="Q20" i="114"/>
  <c r="AF19" i="114"/>
  <c r="AE19" i="114"/>
  <c r="AD19" i="114"/>
  <c r="AC19" i="114"/>
  <c r="AB19" i="114"/>
  <c r="AA19" i="114"/>
  <c r="Z19" i="114"/>
  <c r="Y19" i="114"/>
  <c r="X19" i="114"/>
  <c r="W19" i="114"/>
  <c r="V19" i="114"/>
  <c r="U19" i="114"/>
  <c r="T19" i="114"/>
  <c r="S19" i="114"/>
  <c r="R19" i="114"/>
  <c r="Q19" i="114"/>
  <c r="AF18" i="114"/>
  <c r="AE18" i="114"/>
  <c r="AD18" i="114"/>
  <c r="AC18" i="114"/>
  <c r="AB18" i="114"/>
  <c r="AA18" i="114"/>
  <c r="Z18" i="114"/>
  <c r="Y18" i="114"/>
  <c r="X18" i="114"/>
  <c r="W18" i="114"/>
  <c r="V18" i="114"/>
  <c r="U18" i="114"/>
  <c r="T18" i="114"/>
  <c r="S18" i="114"/>
  <c r="R18" i="114"/>
  <c r="Q18" i="114"/>
  <c r="G2" i="114"/>
  <c r="AF17" i="114"/>
  <c r="AE17" i="114"/>
  <c r="AD17" i="114"/>
  <c r="AC17" i="114"/>
  <c r="AB17" i="114"/>
  <c r="AA17" i="114"/>
  <c r="Z17" i="114"/>
  <c r="Y17" i="114"/>
  <c r="X17" i="114"/>
  <c r="W17" i="114"/>
  <c r="V17" i="114"/>
  <c r="U17" i="114"/>
  <c r="T17" i="114"/>
  <c r="S17" i="114"/>
  <c r="R17" i="114"/>
  <c r="Q17" i="114"/>
  <c r="AF16" i="114"/>
  <c r="AE16" i="114"/>
  <c r="AD16" i="114"/>
  <c r="AC16" i="114"/>
  <c r="AB16" i="114"/>
  <c r="AA16" i="114"/>
  <c r="Z16" i="114"/>
  <c r="Y16" i="114"/>
  <c r="X16" i="114"/>
  <c r="W16" i="114"/>
  <c r="V16" i="114"/>
  <c r="U16" i="114"/>
  <c r="T16" i="114"/>
  <c r="S16" i="114"/>
  <c r="R16" i="114"/>
  <c r="Q16" i="114"/>
  <c r="AF15" i="114"/>
  <c r="AE15" i="114"/>
  <c r="AM15" i="114" s="1"/>
  <c r="AD15" i="114"/>
  <c r="AL15" i="114" s="1"/>
  <c r="AC15" i="114"/>
  <c r="AB15" i="114"/>
  <c r="AA15" i="114"/>
  <c r="Z15" i="114"/>
  <c r="Y15" i="114"/>
  <c r="X15" i="114"/>
  <c r="W15" i="114"/>
  <c r="V15" i="114"/>
  <c r="U15" i="114"/>
  <c r="T15" i="114"/>
  <c r="S15" i="114"/>
  <c r="R15" i="114"/>
  <c r="Q15" i="114"/>
  <c r="AF14" i="114"/>
  <c r="AE14" i="114"/>
  <c r="AD14" i="114"/>
  <c r="AC14" i="114"/>
  <c r="AB14" i="114"/>
  <c r="AA14" i="114"/>
  <c r="Z14" i="114"/>
  <c r="Y14" i="114"/>
  <c r="X14" i="114"/>
  <c r="W14" i="114"/>
  <c r="V14" i="114"/>
  <c r="U14" i="114"/>
  <c r="T14" i="114"/>
  <c r="S14" i="114"/>
  <c r="R14" i="114"/>
  <c r="Q14" i="114"/>
  <c r="AF13" i="114"/>
  <c r="AE13" i="114"/>
  <c r="AD13" i="114"/>
  <c r="AC13" i="114"/>
  <c r="AB13" i="114"/>
  <c r="AA13" i="114"/>
  <c r="Z13" i="114"/>
  <c r="Y13" i="114"/>
  <c r="X13" i="114"/>
  <c r="W13" i="114"/>
  <c r="V13" i="114"/>
  <c r="U13" i="114"/>
  <c r="T13" i="114"/>
  <c r="S13" i="114"/>
  <c r="R13" i="114"/>
  <c r="Q13" i="114"/>
  <c r="AF12" i="114"/>
  <c r="AE12" i="114"/>
  <c r="AD12" i="114"/>
  <c r="AC12" i="114"/>
  <c r="AB12" i="114"/>
  <c r="AA12" i="114"/>
  <c r="Z12" i="114"/>
  <c r="Y12" i="114"/>
  <c r="X12" i="114"/>
  <c r="W12" i="114"/>
  <c r="V12" i="114"/>
  <c r="U12" i="114"/>
  <c r="T12" i="114"/>
  <c r="S12" i="114"/>
  <c r="R12" i="114"/>
  <c r="Q12" i="114"/>
  <c r="AF11" i="114"/>
  <c r="AE11" i="114"/>
  <c r="AD11" i="114"/>
  <c r="AC11" i="114"/>
  <c r="AB11" i="114"/>
  <c r="AA11" i="114"/>
  <c r="Z11" i="114"/>
  <c r="Y11" i="114"/>
  <c r="X11" i="114"/>
  <c r="W11" i="114"/>
  <c r="V11" i="114"/>
  <c r="U11" i="114"/>
  <c r="T11" i="114"/>
  <c r="S11" i="114"/>
  <c r="R11" i="114"/>
  <c r="Q11" i="114"/>
  <c r="AF10" i="114"/>
  <c r="AE10" i="114"/>
  <c r="AD10" i="114"/>
  <c r="AC10" i="114"/>
  <c r="AB10" i="114"/>
  <c r="AA10" i="114"/>
  <c r="Z10" i="114"/>
  <c r="Y10" i="114"/>
  <c r="X10" i="114"/>
  <c r="W10" i="114"/>
  <c r="V10" i="114"/>
  <c r="U10" i="114"/>
  <c r="T10" i="114"/>
  <c r="S10" i="114"/>
  <c r="R10" i="114"/>
  <c r="Q10" i="114"/>
  <c r="B78" i="114" l="1"/>
  <c r="AM63" i="114"/>
  <c r="AG62" i="114"/>
  <c r="AJ14" i="114"/>
  <c r="AH63" i="114"/>
  <c r="AH71" i="114"/>
  <c r="AM55" i="114"/>
  <c r="AM62" i="114"/>
  <c r="AI63" i="114"/>
  <c r="AN62" i="114"/>
  <c r="AJ63" i="114"/>
  <c r="AJ71" i="114"/>
  <c r="AL63" i="114"/>
  <c r="AI71" i="114"/>
  <c r="AG54" i="114"/>
  <c r="AJ46" i="114"/>
  <c r="AI54" i="114"/>
  <c r="AH38" i="114"/>
  <c r="AG47" i="114"/>
  <c r="AI62" i="114"/>
  <c r="AG38" i="114"/>
  <c r="AI38" i="114"/>
  <c r="AJ62" i="114"/>
  <c r="AK54" i="114"/>
  <c r="AK62" i="114"/>
  <c r="AH54" i="114"/>
  <c r="AL54" i="114"/>
  <c r="AH55" i="114"/>
  <c r="AH62" i="114"/>
  <c r="AL62" i="114"/>
  <c r="AJ54" i="114"/>
  <c r="AG55" i="114"/>
  <c r="AK55" i="114"/>
  <c r="AH22" i="114"/>
  <c r="AJ38" i="114"/>
  <c r="AH47" i="114"/>
  <c r="AH30" i="114"/>
  <c r="AM23" i="114"/>
  <c r="AG46" i="114"/>
  <c r="AI23" i="114"/>
  <c r="AH46" i="114"/>
  <c r="AM22" i="114"/>
  <c r="AG39" i="114"/>
  <c r="AK39" i="114"/>
  <c r="AI46" i="114"/>
  <c r="AM46" i="114"/>
  <c r="AI47" i="114"/>
  <c r="AI22" i="114"/>
  <c r="AL38" i="114"/>
  <c r="AH39" i="114"/>
  <c r="AL39" i="114"/>
  <c r="AN46" i="114"/>
  <c r="AJ47" i="114"/>
  <c r="AI39" i="114"/>
  <c r="AM39" i="114"/>
  <c r="AK47" i="114"/>
  <c r="AK31" i="114"/>
  <c r="AN39" i="114"/>
  <c r="AL47" i="114"/>
  <c r="AL30" i="114"/>
  <c r="AK38" i="114"/>
  <c r="AN22" i="114"/>
  <c r="AJ23" i="114"/>
  <c r="AM31" i="114"/>
  <c r="AK30" i="114"/>
  <c r="AL31" i="114"/>
  <c r="AK22" i="114"/>
  <c r="AG23" i="114"/>
  <c r="AK23" i="114"/>
  <c r="AN31" i="114"/>
  <c r="AM38" i="114"/>
  <c r="AG31" i="114"/>
  <c r="AH31" i="114"/>
  <c r="AK15" i="114"/>
  <c r="AL22" i="114"/>
  <c r="AH23" i="114"/>
  <c r="AL23" i="114"/>
  <c r="AG30" i="114"/>
  <c r="AN38" i="114"/>
  <c r="AJ39" i="114"/>
  <c r="AH14" i="114"/>
  <c r="AL14" i="114"/>
  <c r="AH15" i="114"/>
  <c r="AM14" i="114"/>
  <c r="AI15" i="114"/>
  <c r="AI30" i="114"/>
  <c r="AM30" i="114"/>
  <c r="AI31" i="114"/>
  <c r="AK14" i="114"/>
  <c r="AG15" i="114"/>
  <c r="AJ22" i="114"/>
  <c r="AN14" i="114"/>
  <c r="AJ15" i="114"/>
  <c r="AJ30" i="114"/>
  <c r="AN30" i="114"/>
  <c r="AJ31" i="114"/>
  <c r="AN15" i="114"/>
  <c r="AG14" i="114"/>
  <c r="AI14" i="114"/>
  <c r="AA40" i="112"/>
  <c r="AM40" i="112" s="1"/>
  <c r="Z40" i="112"/>
  <c r="AL40" i="112" s="1"/>
  <c r="Y40" i="112"/>
  <c r="AK40" i="112" s="1"/>
  <c r="X40" i="112"/>
  <c r="AJ40" i="112" s="1"/>
  <c r="W40" i="112"/>
  <c r="AI40" i="112" s="1"/>
  <c r="U40" i="112"/>
  <c r="T40" i="112"/>
  <c r="S40" i="112"/>
  <c r="R40" i="112"/>
  <c r="Q40" i="112"/>
  <c r="AA36" i="112"/>
  <c r="AG36" i="112" s="1"/>
  <c r="Z36" i="112"/>
  <c r="AL36" i="112" s="1"/>
  <c r="Y36" i="112"/>
  <c r="X36" i="112"/>
  <c r="AJ36" i="112" s="1"/>
  <c r="W36" i="112"/>
  <c r="AI36" i="112" s="1"/>
  <c r="U36" i="112"/>
  <c r="T36" i="112"/>
  <c r="S36" i="112"/>
  <c r="R36" i="112"/>
  <c r="Q36" i="112"/>
  <c r="AA32" i="112"/>
  <c r="AG32" i="112" s="1"/>
  <c r="Z32" i="112"/>
  <c r="AF32" i="112" s="1"/>
  <c r="Y32" i="112"/>
  <c r="AK32" i="112" s="1"/>
  <c r="X32" i="112"/>
  <c r="AJ32" i="112" s="1"/>
  <c r="W32" i="112"/>
  <c r="U32" i="112"/>
  <c r="T32" i="112"/>
  <c r="S32" i="112"/>
  <c r="R32" i="112"/>
  <c r="Q32" i="112"/>
  <c r="AA28" i="112"/>
  <c r="AM28" i="112" s="1"/>
  <c r="Z28" i="112"/>
  <c r="AL28" i="112" s="1"/>
  <c r="Y28" i="112"/>
  <c r="X28" i="112"/>
  <c r="W28" i="112"/>
  <c r="AI28" i="112" s="1"/>
  <c r="U28" i="112"/>
  <c r="T28" i="112"/>
  <c r="S28" i="112"/>
  <c r="R28" i="112"/>
  <c r="Q28" i="112"/>
  <c r="AA24" i="112"/>
  <c r="AM24" i="112" s="1"/>
  <c r="Z24" i="112"/>
  <c r="AF24" i="112" s="1"/>
  <c r="Y24" i="112"/>
  <c r="AK24" i="112" s="1"/>
  <c r="X24" i="112"/>
  <c r="W24" i="112"/>
  <c r="U24" i="112"/>
  <c r="T24" i="112"/>
  <c r="S24" i="112"/>
  <c r="R24" i="112"/>
  <c r="AD24" i="112" s="1"/>
  <c r="Q24" i="112"/>
  <c r="AA20" i="112"/>
  <c r="AG20" i="112" s="1"/>
  <c r="Z20" i="112"/>
  <c r="AF20" i="112" s="1"/>
  <c r="Y20" i="112"/>
  <c r="AK20" i="112" s="1"/>
  <c r="X20" i="112"/>
  <c r="AJ20" i="112" s="1"/>
  <c r="W20" i="112"/>
  <c r="AC20" i="112" s="1"/>
  <c r="U20" i="112"/>
  <c r="T20" i="112"/>
  <c r="S20" i="112"/>
  <c r="R20" i="112"/>
  <c r="Q20" i="112"/>
  <c r="AA16" i="112"/>
  <c r="Z16" i="112"/>
  <c r="AL16" i="112" s="1"/>
  <c r="Y16" i="112"/>
  <c r="AK16" i="112" s="1"/>
  <c r="X16" i="112"/>
  <c r="AJ16" i="112" s="1"/>
  <c r="W16" i="112"/>
  <c r="AI16" i="112" s="1"/>
  <c r="U16" i="112"/>
  <c r="T16" i="112"/>
  <c r="S16" i="112"/>
  <c r="R16" i="112"/>
  <c r="Q16" i="112"/>
  <c r="AA12" i="112"/>
  <c r="AM12" i="112" s="1"/>
  <c r="Z12" i="112"/>
  <c r="AL12" i="112" s="1"/>
  <c r="Y12" i="112"/>
  <c r="X12" i="112"/>
  <c r="AD12" i="112" s="1"/>
  <c r="W12" i="112"/>
  <c r="AI12" i="112" s="1"/>
  <c r="U12" i="112"/>
  <c r="T12" i="112"/>
  <c r="S12" i="112"/>
  <c r="R12" i="112"/>
  <c r="Q12" i="112"/>
  <c r="AA8" i="112"/>
  <c r="AM8" i="112" s="1"/>
  <c r="Z8" i="112"/>
  <c r="AF8" i="112" s="1"/>
  <c r="Y8" i="112"/>
  <c r="AE8" i="112" s="1"/>
  <c r="X8" i="112"/>
  <c r="W8" i="112"/>
  <c r="AI8" i="112" s="1"/>
  <c r="U8" i="112"/>
  <c r="T8" i="112"/>
  <c r="S8" i="112"/>
  <c r="R8" i="112"/>
  <c r="AD8" i="112" s="1"/>
  <c r="Q8" i="112"/>
  <c r="AC8" i="112" s="1"/>
  <c r="AF36" i="112"/>
  <c r="AK36" i="112"/>
  <c r="AM32" i="112"/>
  <c r="AL32" i="112"/>
  <c r="AI32" i="112"/>
  <c r="AC32" i="112"/>
  <c r="AK28" i="112"/>
  <c r="AJ28" i="112"/>
  <c r="AI24" i="112"/>
  <c r="AC24" i="112"/>
  <c r="AG24" i="112"/>
  <c r="AL20" i="112"/>
  <c r="AI20" i="112"/>
  <c r="AM16" i="112"/>
  <c r="AG16" i="112"/>
  <c r="AF16" i="112"/>
  <c r="AG12" i="112"/>
  <c r="AF12" i="112"/>
  <c r="AK12" i="112"/>
  <c r="AJ8" i="112"/>
  <c r="AA4" i="112"/>
  <c r="Z4" i="112"/>
  <c r="AL4" i="112" s="1"/>
  <c r="Y4" i="112"/>
  <c r="X4" i="112"/>
  <c r="AD4" i="112" s="1"/>
  <c r="W4" i="112"/>
  <c r="U4" i="112"/>
  <c r="T4" i="112"/>
  <c r="S4" i="112"/>
  <c r="R4" i="112"/>
  <c r="Q4" i="112"/>
  <c r="AK4" i="112"/>
  <c r="AM4" i="112"/>
  <c r="AC4" i="112"/>
  <c r="AI4" i="112"/>
  <c r="H40" i="112"/>
  <c r="D40" i="112"/>
  <c r="C40" i="112"/>
  <c r="A40" i="112"/>
  <c r="B40" i="112" s="1"/>
  <c r="A36" i="112"/>
  <c r="B36" i="112" s="1"/>
  <c r="G32" i="112"/>
  <c r="A32" i="112"/>
  <c r="B32" i="112" s="1"/>
  <c r="G28" i="112"/>
  <c r="A28" i="112"/>
  <c r="B28" i="112" s="1"/>
  <c r="G24" i="112"/>
  <c r="A24" i="112"/>
  <c r="B24" i="112" s="1"/>
  <c r="G20" i="112"/>
  <c r="A20" i="112"/>
  <c r="B20" i="112" s="1"/>
  <c r="G16" i="112"/>
  <c r="A16" i="112"/>
  <c r="B16" i="112" s="1"/>
  <c r="G12" i="112"/>
  <c r="A12" i="112"/>
  <c r="B12" i="112" s="1"/>
  <c r="G8" i="112"/>
  <c r="A8" i="112"/>
  <c r="B8" i="112" s="1"/>
  <c r="A4" i="112"/>
  <c r="B4" i="112"/>
  <c r="G4" i="112"/>
  <c r="J12" i="111"/>
  <c r="K12" i="111"/>
  <c r="L12" i="111"/>
  <c r="M12" i="111"/>
  <c r="I12" i="111"/>
  <c r="H33" i="92"/>
  <c r="I33" i="92"/>
  <c r="J33" i="92"/>
  <c r="K33" i="92"/>
  <c r="H32" i="92"/>
  <c r="I32" i="92"/>
  <c r="J32" i="92"/>
  <c r="K32" i="92"/>
  <c r="G33" i="92"/>
  <c r="G32" i="92"/>
  <c r="H30" i="92"/>
  <c r="I30" i="92"/>
  <c r="J30" i="92"/>
  <c r="K30" i="92"/>
  <c r="H29" i="92"/>
  <c r="I29" i="92"/>
  <c r="J29" i="92"/>
  <c r="K29" i="92"/>
  <c r="G30" i="92"/>
  <c r="G29" i="92"/>
  <c r="AF40" i="112" l="1"/>
  <c r="AG40" i="112"/>
  <c r="AC40" i="112"/>
  <c r="AC36" i="112"/>
  <c r="AM36" i="112"/>
  <c r="AF28" i="112"/>
  <c r="AG28" i="112"/>
  <c r="AC28" i="112"/>
  <c r="AL24" i="112"/>
  <c r="AM20" i="112"/>
  <c r="AC16" i="112"/>
  <c r="AC12" i="112"/>
  <c r="AK8" i="112"/>
  <c r="AD40" i="112"/>
  <c r="AE40" i="112"/>
  <c r="AD36" i="112"/>
  <c r="AE36" i="112"/>
  <c r="AD32" i="112"/>
  <c r="AE32" i="112"/>
  <c r="AD28" i="112"/>
  <c r="AE28" i="112"/>
  <c r="AJ24" i="112"/>
  <c r="AE24" i="112"/>
  <c r="AD20" i="112"/>
  <c r="AE20" i="112"/>
  <c r="AD16" i="112"/>
  <c r="AE16" i="112"/>
  <c r="AJ12" i="112"/>
  <c r="AE12" i="112"/>
  <c r="AG8" i="112"/>
  <c r="AL8" i="112"/>
  <c r="AJ4" i="112"/>
  <c r="AG4" i="112"/>
  <c r="AF4" i="112"/>
  <c r="AE4" i="112"/>
  <c r="V38" i="112"/>
  <c r="V34" i="112"/>
  <c r="V30" i="112"/>
  <c r="V26" i="112"/>
  <c r="V22" i="112"/>
  <c r="V18" i="112"/>
  <c r="V14" i="112"/>
  <c r="V10" i="112"/>
  <c r="V6" i="112"/>
  <c r="V2" i="112"/>
  <c r="J10" i="115"/>
  <c r="I10" i="115"/>
  <c r="H10" i="115"/>
  <c r="G10" i="115"/>
  <c r="F10" i="115"/>
  <c r="J9" i="115"/>
  <c r="I9" i="115"/>
  <c r="H9" i="115"/>
  <c r="G9" i="115"/>
  <c r="F9" i="115"/>
  <c r="J8" i="115"/>
  <c r="I8" i="115"/>
  <c r="H8" i="115"/>
  <c r="G8" i="115"/>
  <c r="F8" i="115"/>
  <c r="J7" i="115"/>
  <c r="I7" i="115"/>
  <c r="H7" i="115"/>
  <c r="G7" i="115"/>
  <c r="F7" i="115"/>
  <c r="J6" i="115"/>
  <c r="I6" i="115"/>
  <c r="H6" i="115"/>
  <c r="G6" i="115"/>
  <c r="F6" i="115"/>
  <c r="AF9" i="114" l="1"/>
  <c r="AF8" i="114"/>
  <c r="AF7" i="114"/>
  <c r="AF6" i="114"/>
  <c r="AF5" i="114"/>
  <c r="AE9" i="114"/>
  <c r="AE8" i="114"/>
  <c r="AE7" i="114"/>
  <c r="AE6" i="114"/>
  <c r="AE5" i="114"/>
  <c r="AD9" i="114"/>
  <c r="AL9" i="114" s="1"/>
  <c r="AD8" i="114"/>
  <c r="AL8" i="114" s="1"/>
  <c r="AD7" i="114"/>
  <c r="AD6" i="114"/>
  <c r="AD5" i="114"/>
  <c r="AC9" i="114"/>
  <c r="AC8" i="114"/>
  <c r="AC7" i="114"/>
  <c r="AC6" i="114"/>
  <c r="AC5" i="114"/>
  <c r="AB9" i="114"/>
  <c r="AB8" i="114"/>
  <c r="AB7" i="114"/>
  <c r="AB6" i="114"/>
  <c r="AB5" i="114"/>
  <c r="AA9" i="114"/>
  <c r="AA8" i="114"/>
  <c r="AA7" i="114"/>
  <c r="AA6" i="114"/>
  <c r="AA5" i="114"/>
  <c r="Z9" i="114"/>
  <c r="Z8" i="114"/>
  <c r="Z7" i="114"/>
  <c r="Z6" i="114"/>
  <c r="Z5" i="114"/>
  <c r="Y9" i="114"/>
  <c r="Y8" i="114"/>
  <c r="Y7" i="114"/>
  <c r="Y6" i="114"/>
  <c r="Y5" i="114"/>
  <c r="X9" i="114"/>
  <c r="X8" i="114"/>
  <c r="X7" i="114"/>
  <c r="X6" i="114"/>
  <c r="X5" i="114"/>
  <c r="X4" i="114"/>
  <c r="X3" i="114"/>
  <c r="X2" i="114"/>
  <c r="W9" i="114"/>
  <c r="W8" i="114"/>
  <c r="W7" i="114"/>
  <c r="W6" i="114"/>
  <c r="W5" i="114"/>
  <c r="W4" i="114"/>
  <c r="W3" i="114"/>
  <c r="W2" i="114"/>
  <c r="V9" i="114"/>
  <c r="V8" i="114"/>
  <c r="V7" i="114"/>
  <c r="V6" i="114"/>
  <c r="V5" i="114"/>
  <c r="V4" i="114"/>
  <c r="V3" i="114"/>
  <c r="V2" i="114"/>
  <c r="U9" i="114"/>
  <c r="U8" i="114"/>
  <c r="U7" i="114"/>
  <c r="U6" i="114"/>
  <c r="U5" i="114"/>
  <c r="U4" i="114"/>
  <c r="U3" i="114"/>
  <c r="U2" i="114"/>
  <c r="T9" i="114"/>
  <c r="T8" i="114"/>
  <c r="T7" i="114"/>
  <c r="T6" i="114"/>
  <c r="T5" i="114"/>
  <c r="T4" i="114"/>
  <c r="T3" i="114"/>
  <c r="T2" i="114"/>
  <c r="S9" i="114"/>
  <c r="S8" i="114"/>
  <c r="S7" i="114"/>
  <c r="S6" i="114"/>
  <c r="S5" i="114"/>
  <c r="S4" i="114"/>
  <c r="S3" i="114"/>
  <c r="S2" i="114"/>
  <c r="R9" i="114"/>
  <c r="R8" i="114"/>
  <c r="R7" i="114"/>
  <c r="R6" i="114"/>
  <c r="R5" i="114"/>
  <c r="R4" i="114"/>
  <c r="R3" i="114"/>
  <c r="R2" i="114"/>
  <c r="Q9" i="114"/>
  <c r="Q8" i="114"/>
  <c r="Q7" i="114"/>
  <c r="Q6" i="114"/>
  <c r="Q5" i="114"/>
  <c r="D49" i="80"/>
  <c r="AJ6" i="114" l="1"/>
  <c r="AI7" i="114"/>
  <c r="AK9" i="114"/>
  <c r="AJ7" i="114"/>
  <c r="AJ9" i="114"/>
  <c r="AI6" i="114"/>
  <c r="AN8" i="114"/>
  <c r="AK7" i="114"/>
  <c r="AH7" i="114"/>
  <c r="AM6" i="114"/>
  <c r="AH6" i="114"/>
  <c r="AH8" i="114"/>
  <c r="AH9" i="114"/>
  <c r="AN6" i="114"/>
  <c r="AL7" i="114"/>
  <c r="AM8" i="114"/>
  <c r="AL6" i="114"/>
  <c r="AK8" i="114"/>
  <c r="AI8" i="114"/>
  <c r="AI9" i="114"/>
  <c r="AK6" i="114"/>
  <c r="AG7" i="114"/>
  <c r="AG6" i="114"/>
  <c r="AM7" i="114"/>
  <c r="AJ8" i="114"/>
  <c r="AN7" i="114"/>
  <c r="AN9" i="114"/>
  <c r="AM9" i="114"/>
  <c r="AG9" i="114"/>
  <c r="AG8" i="114"/>
  <c r="H167" i="83"/>
  <c r="F360" i="83"/>
  <c r="S11" i="113" l="1"/>
  <c r="R11" i="113"/>
  <c r="S10" i="113"/>
  <c r="R10" i="113"/>
  <c r="S9" i="113"/>
  <c r="R9" i="113"/>
  <c r="S8" i="113"/>
  <c r="R8" i="113"/>
  <c r="S7" i="113"/>
  <c r="R7" i="113"/>
  <c r="S6" i="113"/>
  <c r="R6" i="113"/>
  <c r="S5" i="113"/>
  <c r="R5" i="113"/>
  <c r="S4" i="113"/>
  <c r="R4" i="113"/>
  <c r="S3" i="113"/>
  <c r="R3" i="113"/>
  <c r="M11" i="113"/>
  <c r="M10" i="113"/>
  <c r="M9" i="113"/>
  <c r="M8" i="113"/>
  <c r="M7" i="113"/>
  <c r="M6" i="113"/>
  <c r="M5" i="113"/>
  <c r="M4" i="113"/>
  <c r="M3" i="113"/>
  <c r="L11" i="113"/>
  <c r="L10" i="113"/>
  <c r="L9" i="113"/>
  <c r="L8" i="113"/>
  <c r="L7" i="113"/>
  <c r="L6" i="113"/>
  <c r="L5" i="113"/>
  <c r="L4" i="113"/>
  <c r="L3" i="113"/>
  <c r="B216" i="103"/>
  <c r="B212" i="103"/>
  <c r="L209" i="103"/>
  <c r="K209" i="103"/>
  <c r="I209" i="103"/>
  <c r="F209" i="103"/>
  <c r="B207" i="103"/>
  <c r="B204" i="103"/>
  <c r="B199" i="103"/>
  <c r="B211" i="103" s="1"/>
  <c r="D198" i="103"/>
  <c r="B196" i="103"/>
  <c r="B193" i="103"/>
  <c r="B216" i="98"/>
  <c r="B212" i="98"/>
  <c r="L209" i="98"/>
  <c r="K209" i="98"/>
  <c r="I209" i="98"/>
  <c r="F209" i="98"/>
  <c r="B207" i="98"/>
  <c r="B204" i="98"/>
  <c r="B199" i="98"/>
  <c r="B211" i="98" s="1"/>
  <c r="D198" i="98"/>
  <c r="B196" i="98"/>
  <c r="B193" i="98"/>
  <c r="B216" i="110"/>
  <c r="B212" i="110"/>
  <c r="L209" i="110"/>
  <c r="K209" i="110"/>
  <c r="I209" i="110"/>
  <c r="F209" i="110"/>
  <c r="B207" i="110"/>
  <c r="B204" i="110"/>
  <c r="B199" i="110"/>
  <c r="B211" i="110" s="1"/>
  <c r="D198" i="110"/>
  <c r="B196" i="110"/>
  <c r="B193" i="110"/>
  <c r="B216" i="109"/>
  <c r="B212" i="109"/>
  <c r="L209" i="109"/>
  <c r="K209" i="109"/>
  <c r="I209" i="109"/>
  <c r="F209" i="109"/>
  <c r="B207" i="109"/>
  <c r="B204" i="109"/>
  <c r="B199" i="109"/>
  <c r="B211" i="109" s="1"/>
  <c r="D198" i="109"/>
  <c r="B196" i="109"/>
  <c r="B193" i="109"/>
  <c r="B216" i="108"/>
  <c r="B212" i="108"/>
  <c r="L209" i="108"/>
  <c r="K209" i="108"/>
  <c r="I209" i="108"/>
  <c r="F209" i="108"/>
  <c r="B207" i="108"/>
  <c r="B204" i="108"/>
  <c r="B199" i="108"/>
  <c r="B211" i="108" s="1"/>
  <c r="D198" i="108"/>
  <c r="B196" i="108"/>
  <c r="B193" i="108"/>
  <c r="B216" i="107"/>
  <c r="B212" i="107"/>
  <c r="L209" i="107"/>
  <c r="K209" i="107"/>
  <c r="I209" i="107"/>
  <c r="F209" i="107"/>
  <c r="B207" i="107"/>
  <c r="B204" i="107"/>
  <c r="B199" i="107"/>
  <c r="B211" i="107" s="1"/>
  <c r="D198" i="107"/>
  <c r="B196" i="107"/>
  <c r="B193" i="107"/>
  <c r="B216" i="106"/>
  <c r="B212" i="106"/>
  <c r="L209" i="106"/>
  <c r="K209" i="106"/>
  <c r="I209" i="106"/>
  <c r="F209" i="106"/>
  <c r="B207" i="106"/>
  <c r="B204" i="106"/>
  <c r="B199" i="106"/>
  <c r="B211" i="106" s="1"/>
  <c r="D198" i="106"/>
  <c r="B196" i="106"/>
  <c r="B193" i="106"/>
  <c r="B216" i="105"/>
  <c r="B212" i="105"/>
  <c r="L209" i="105"/>
  <c r="K209" i="105"/>
  <c r="I209" i="105"/>
  <c r="F209" i="105"/>
  <c r="B207" i="105"/>
  <c r="B204" i="105"/>
  <c r="B199" i="105"/>
  <c r="B211" i="105" s="1"/>
  <c r="D198" i="105"/>
  <c r="B196" i="105"/>
  <c r="B193" i="105"/>
  <c r="B216" i="104"/>
  <c r="B212" i="104"/>
  <c r="L209" i="104"/>
  <c r="K209" i="104"/>
  <c r="I209" i="104"/>
  <c r="F209" i="104"/>
  <c r="B207" i="104"/>
  <c r="B204" i="104"/>
  <c r="B199" i="104"/>
  <c r="B211" i="104" s="1"/>
  <c r="D198" i="104"/>
  <c r="B196" i="104"/>
  <c r="B193" i="104"/>
  <c r="F209" i="91"/>
  <c r="R2" i="113"/>
  <c r="S2" i="113"/>
  <c r="L2" i="113"/>
  <c r="O263" i="83"/>
  <c r="O289" i="83"/>
  <c r="O276" i="83"/>
  <c r="P42" i="81"/>
  <c r="P41" i="81"/>
  <c r="O42" i="81"/>
  <c r="O41" i="81"/>
  <c r="C2" i="80"/>
  <c r="P15" i="83" l="1"/>
  <c r="O15" i="83"/>
  <c r="B18" i="83" l="1"/>
  <c r="B19" i="83"/>
  <c r="B20" i="83"/>
  <c r="B17" i="83"/>
  <c r="B15" i="83" l="1"/>
  <c r="J11" i="90"/>
  <c r="C128" i="83"/>
  <c r="I87" i="83"/>
  <c r="B87" i="83"/>
  <c r="B128" i="83" s="1"/>
  <c r="B24" i="82" l="1"/>
  <c r="I209" i="91"/>
  <c r="K209" i="91"/>
  <c r="L209" i="91"/>
  <c r="C8" i="80"/>
  <c r="B44" i="80" l="1"/>
  <c r="B42" i="80"/>
  <c r="B43" i="80" s="1"/>
  <c r="F44" i="90" l="1"/>
  <c r="G44" i="90"/>
  <c r="H44" i="90"/>
  <c r="I44" i="90"/>
  <c r="E44" i="90"/>
  <c r="F37" i="90"/>
  <c r="G37" i="90"/>
  <c r="H37" i="90"/>
  <c r="I37" i="90"/>
  <c r="E37" i="90"/>
  <c r="F36" i="90"/>
  <c r="G36" i="90"/>
  <c r="H36" i="90"/>
  <c r="I36" i="90"/>
  <c r="E36" i="90"/>
  <c r="H31" i="92" l="1"/>
  <c r="J31" i="92"/>
  <c r="K31" i="92"/>
  <c r="G31" i="92"/>
  <c r="D39" i="92"/>
  <c r="G42" i="91"/>
  <c r="H42" i="91"/>
  <c r="I42" i="91"/>
  <c r="J42" i="91"/>
  <c r="K42" i="91"/>
  <c r="G42" i="105"/>
  <c r="H42" i="105"/>
  <c r="I42" i="105"/>
  <c r="J42" i="105"/>
  <c r="K42" i="105"/>
  <c r="G42" i="106"/>
  <c r="H42" i="106"/>
  <c r="I42" i="106"/>
  <c r="J42" i="106"/>
  <c r="K42" i="106"/>
  <c r="G42" i="107"/>
  <c r="H42" i="107"/>
  <c r="I42" i="107"/>
  <c r="J42" i="107"/>
  <c r="K42" i="107"/>
  <c r="G42" i="108"/>
  <c r="H42" i="108"/>
  <c r="I42" i="108"/>
  <c r="J42" i="108"/>
  <c r="K42" i="108"/>
  <c r="G42" i="109"/>
  <c r="H42" i="109"/>
  <c r="I42" i="109"/>
  <c r="J42" i="109"/>
  <c r="K42" i="109"/>
  <c r="G42" i="110"/>
  <c r="H42" i="110"/>
  <c r="I42" i="110"/>
  <c r="J42" i="110"/>
  <c r="K42" i="110"/>
  <c r="G42" i="98"/>
  <c r="H42" i="98"/>
  <c r="I42" i="98"/>
  <c r="J42" i="98"/>
  <c r="K42" i="98"/>
  <c r="G42" i="103"/>
  <c r="H42" i="103"/>
  <c r="I42" i="103"/>
  <c r="J42" i="103"/>
  <c r="K42" i="103"/>
  <c r="G42" i="104"/>
  <c r="H42" i="104"/>
  <c r="I42" i="104"/>
  <c r="J42" i="104"/>
  <c r="K42" i="104"/>
  <c r="P38" i="103"/>
  <c r="O38" i="103"/>
  <c r="P35" i="103"/>
  <c r="O35" i="103"/>
  <c r="P32" i="103"/>
  <c r="O32" i="103"/>
  <c r="P38" i="98"/>
  <c r="O38" i="98"/>
  <c r="P35" i="98"/>
  <c r="O35" i="98"/>
  <c r="P32" i="98"/>
  <c r="O32" i="98"/>
  <c r="F132" i="103"/>
  <c r="G132" i="103"/>
  <c r="I31" i="92" l="1"/>
  <c r="P38" i="104"/>
  <c r="P38" i="105"/>
  <c r="P38" i="106"/>
  <c r="P38" i="107"/>
  <c r="P38" i="108"/>
  <c r="P38" i="109"/>
  <c r="P38" i="110"/>
  <c r="P38" i="91"/>
  <c r="O38" i="104"/>
  <c r="O38" i="105"/>
  <c r="O38" i="106"/>
  <c r="O38" i="107"/>
  <c r="O38" i="108"/>
  <c r="O38" i="109"/>
  <c r="O38" i="110"/>
  <c r="O38" i="91"/>
  <c r="P35" i="104"/>
  <c r="P35" i="105"/>
  <c r="P35" i="106"/>
  <c r="P35" i="107"/>
  <c r="P35" i="108"/>
  <c r="P35" i="109"/>
  <c r="P35" i="110"/>
  <c r="P35" i="91"/>
  <c r="O35" i="104"/>
  <c r="O35" i="105"/>
  <c r="O35" i="106"/>
  <c r="O35" i="107"/>
  <c r="O35" i="108"/>
  <c r="O35" i="109"/>
  <c r="O35" i="110"/>
  <c r="O35" i="91"/>
  <c r="C21" i="80"/>
  <c r="H10" i="81"/>
  <c r="B10" i="81"/>
  <c r="K87" i="83"/>
  <c r="K128" i="83" s="1"/>
  <c r="J87" i="83"/>
  <c r="J128" i="83" s="1"/>
  <c r="B124" i="83"/>
  <c r="B122" i="83"/>
  <c r="O153" i="83"/>
  <c r="P153" i="83"/>
  <c r="B109" i="83" l="1"/>
  <c r="I128" i="83"/>
  <c r="G87" i="83"/>
  <c r="G128" i="83" s="1"/>
  <c r="F87" i="83"/>
  <c r="F128" i="83" s="1"/>
  <c r="D87" i="83"/>
  <c r="D128" i="83" s="1"/>
  <c r="B85" i="83"/>
  <c r="B126" i="83" s="1"/>
  <c r="B84" i="83"/>
  <c r="B125" i="83" s="1"/>
  <c r="H41" i="104"/>
  <c r="I41" i="104"/>
  <c r="J41" i="104"/>
  <c r="K41" i="104"/>
  <c r="H41" i="105"/>
  <c r="I41" i="105"/>
  <c r="J41" i="105"/>
  <c r="K41" i="105"/>
  <c r="H41" i="106"/>
  <c r="I41" i="106"/>
  <c r="J41" i="106"/>
  <c r="K41" i="106"/>
  <c r="H41" i="107"/>
  <c r="I41" i="107"/>
  <c r="J41" i="107"/>
  <c r="K41" i="107"/>
  <c r="H41" i="108"/>
  <c r="I41" i="108"/>
  <c r="J41" i="108"/>
  <c r="K41" i="108"/>
  <c r="H41" i="109"/>
  <c r="I41" i="109"/>
  <c r="J41" i="109"/>
  <c r="K41" i="109"/>
  <c r="H41" i="110"/>
  <c r="I41" i="110"/>
  <c r="J41" i="110"/>
  <c r="K41" i="110"/>
  <c r="H41" i="98"/>
  <c r="I41" i="98"/>
  <c r="J41" i="98"/>
  <c r="K41" i="98"/>
  <c r="H41" i="103"/>
  <c r="I41" i="103"/>
  <c r="J41" i="103"/>
  <c r="K41" i="103"/>
  <c r="H41" i="91"/>
  <c r="I41" i="91"/>
  <c r="J41" i="91"/>
  <c r="K41" i="91"/>
  <c r="G41" i="104"/>
  <c r="G41" i="105"/>
  <c r="G41" i="106"/>
  <c r="G41" i="107"/>
  <c r="G41" i="108"/>
  <c r="G41" i="109"/>
  <c r="G41" i="110"/>
  <c r="G41" i="98"/>
  <c r="G41" i="103"/>
  <c r="G41" i="91"/>
  <c r="K37" i="104"/>
  <c r="J37" i="104"/>
  <c r="I37" i="104"/>
  <c r="H37" i="104"/>
  <c r="G37" i="104"/>
  <c r="K37" i="105"/>
  <c r="J37" i="105"/>
  <c r="I37" i="105"/>
  <c r="H37" i="105"/>
  <c r="G37" i="105"/>
  <c r="K37" i="106"/>
  <c r="J37" i="106"/>
  <c r="I37" i="106"/>
  <c r="H37" i="106"/>
  <c r="G37" i="106"/>
  <c r="B35" i="106"/>
  <c r="K37" i="107"/>
  <c r="J37" i="107"/>
  <c r="I37" i="107"/>
  <c r="H37" i="107"/>
  <c r="G37" i="107"/>
  <c r="K37" i="108"/>
  <c r="J37" i="108"/>
  <c r="I37" i="108"/>
  <c r="H37" i="108"/>
  <c r="G37" i="108"/>
  <c r="K37" i="109"/>
  <c r="J37" i="109"/>
  <c r="I37" i="109"/>
  <c r="H37" i="109"/>
  <c r="G37" i="109"/>
  <c r="B35" i="109"/>
  <c r="K37" i="110"/>
  <c r="J37" i="110"/>
  <c r="I37" i="110"/>
  <c r="H37" i="110"/>
  <c r="G37" i="110"/>
  <c r="B35" i="110"/>
  <c r="K37" i="98"/>
  <c r="J37" i="98"/>
  <c r="I37" i="98"/>
  <c r="H37" i="98"/>
  <c r="G37" i="98"/>
  <c r="K37" i="103"/>
  <c r="J37" i="103"/>
  <c r="I37" i="103"/>
  <c r="H37" i="103"/>
  <c r="G37" i="103"/>
  <c r="K37" i="91"/>
  <c r="J37" i="91"/>
  <c r="I37" i="91"/>
  <c r="H37" i="91"/>
  <c r="G37" i="91"/>
  <c r="D62" i="80"/>
  <c r="P289" i="83"/>
  <c r="G42" i="90" l="1"/>
  <c r="K10" i="111" s="1"/>
  <c r="H42" i="90"/>
  <c r="L10" i="111" s="1"/>
  <c r="I42" i="90"/>
  <c r="M10" i="111" s="1"/>
  <c r="E42" i="90"/>
  <c r="I10" i="111" s="1"/>
  <c r="F42" i="90"/>
  <c r="J10" i="111" s="1"/>
  <c r="G49" i="92"/>
  <c r="B35" i="98"/>
  <c r="B35" i="103"/>
  <c r="B35" i="108"/>
  <c r="B35" i="105"/>
  <c r="B35" i="91"/>
  <c r="D42" i="90" s="1"/>
  <c r="B35" i="107"/>
  <c r="B35" i="104"/>
  <c r="Z49" i="112"/>
  <c r="Y49" i="112"/>
  <c r="X49" i="112"/>
  <c r="W49" i="112"/>
  <c r="V49" i="112"/>
  <c r="U49" i="112"/>
  <c r="T49" i="112"/>
  <c r="S49" i="112"/>
  <c r="R49" i="112"/>
  <c r="Q49" i="112"/>
  <c r="AF51" i="116"/>
  <c r="AE51" i="116"/>
  <c r="AD51" i="116"/>
  <c r="AC51" i="116"/>
  <c r="AB51" i="116"/>
  <c r="AA51" i="116"/>
  <c r="Z51" i="116"/>
  <c r="Y51" i="116"/>
  <c r="X51" i="116"/>
  <c r="W51" i="116"/>
  <c r="V51" i="116"/>
  <c r="U51" i="116"/>
  <c r="T51" i="116"/>
  <c r="S51" i="116"/>
  <c r="R51" i="116"/>
  <c r="Q51" i="116"/>
  <c r="AF50" i="116"/>
  <c r="AE50" i="116"/>
  <c r="AD50" i="116"/>
  <c r="AC50" i="116"/>
  <c r="AB50" i="116"/>
  <c r="AA50" i="116"/>
  <c r="Z50" i="116"/>
  <c r="Y50" i="116"/>
  <c r="X50" i="116"/>
  <c r="W50" i="116"/>
  <c r="V50" i="116"/>
  <c r="U50" i="116"/>
  <c r="T50" i="116"/>
  <c r="S50" i="116"/>
  <c r="R50" i="116"/>
  <c r="Q50" i="116"/>
  <c r="AF49" i="116"/>
  <c r="AE49" i="116"/>
  <c r="AD49" i="116"/>
  <c r="AC49" i="116"/>
  <c r="AB49" i="116"/>
  <c r="AA49" i="116"/>
  <c r="Z49" i="116"/>
  <c r="Y49" i="116"/>
  <c r="X49" i="116"/>
  <c r="W49" i="116"/>
  <c r="V49" i="116"/>
  <c r="U49" i="116"/>
  <c r="T49" i="116"/>
  <c r="S49" i="116"/>
  <c r="R49" i="116"/>
  <c r="Q49" i="116"/>
  <c r="AF48" i="116"/>
  <c r="AE48" i="116"/>
  <c r="AD48" i="116"/>
  <c r="AC48" i="116"/>
  <c r="AB48" i="116"/>
  <c r="AA48" i="116"/>
  <c r="Z48" i="116"/>
  <c r="Y48" i="116"/>
  <c r="X48" i="116"/>
  <c r="W48" i="116"/>
  <c r="V48" i="116"/>
  <c r="U48" i="116"/>
  <c r="T48" i="116"/>
  <c r="S48" i="116"/>
  <c r="R48" i="116"/>
  <c r="Q48" i="116"/>
  <c r="AF47" i="116"/>
  <c r="AE47" i="116"/>
  <c r="AD47" i="116"/>
  <c r="AC47" i="116"/>
  <c r="AB47" i="116"/>
  <c r="AA47" i="116"/>
  <c r="Z47" i="116"/>
  <c r="Y47" i="116"/>
  <c r="X47" i="116"/>
  <c r="W47" i="116"/>
  <c r="V47" i="116"/>
  <c r="U47" i="116"/>
  <c r="T47" i="116"/>
  <c r="S47" i="116"/>
  <c r="R47" i="116"/>
  <c r="Q47" i="116"/>
  <c r="K47" i="116"/>
  <c r="L74" i="114"/>
  <c r="AA41" i="112"/>
  <c r="Z41" i="112"/>
  <c r="Y41" i="112"/>
  <c r="X41" i="112"/>
  <c r="AJ41" i="112" s="1"/>
  <c r="W41" i="112"/>
  <c r="U41" i="112"/>
  <c r="T41" i="112"/>
  <c r="S41" i="112"/>
  <c r="R41" i="112"/>
  <c r="Q41" i="112"/>
  <c r="AA39" i="112"/>
  <c r="AM39" i="112" s="1"/>
  <c r="Z39" i="112"/>
  <c r="AL39" i="112" s="1"/>
  <c r="Y39" i="112"/>
  <c r="X39" i="112"/>
  <c r="AJ39" i="112" s="1"/>
  <c r="W39" i="112"/>
  <c r="AI39" i="112" s="1"/>
  <c r="U39" i="112"/>
  <c r="T39" i="112"/>
  <c r="S39" i="112"/>
  <c r="R39" i="112"/>
  <c r="Q39" i="112"/>
  <c r="AA38" i="112"/>
  <c r="Z38" i="112"/>
  <c r="Y38" i="112"/>
  <c r="AK38" i="112" s="1"/>
  <c r="X38" i="112"/>
  <c r="AJ38" i="112" s="1"/>
  <c r="W38" i="112"/>
  <c r="AH38" i="112"/>
  <c r="U38" i="112"/>
  <c r="T38" i="112"/>
  <c r="S38" i="112"/>
  <c r="R38" i="112"/>
  <c r="Q38" i="112"/>
  <c r="L38" i="112"/>
  <c r="AF46" i="116"/>
  <c r="AE46" i="116"/>
  <c r="AD46" i="116"/>
  <c r="AC46" i="116"/>
  <c r="AB46" i="116"/>
  <c r="AA46" i="116"/>
  <c r="Z46" i="116"/>
  <c r="Y46" i="116"/>
  <c r="X46" i="116"/>
  <c r="W46" i="116"/>
  <c r="V46" i="116"/>
  <c r="U46" i="116"/>
  <c r="T46" i="116"/>
  <c r="S46" i="116"/>
  <c r="R46" i="116"/>
  <c r="Q46" i="116"/>
  <c r="AF45" i="116"/>
  <c r="AE45" i="116"/>
  <c r="AD45" i="116"/>
  <c r="AC45" i="116"/>
  <c r="AB45" i="116"/>
  <c r="AA45" i="116"/>
  <c r="Z45" i="116"/>
  <c r="Y45" i="116"/>
  <c r="X45" i="116"/>
  <c r="W45" i="116"/>
  <c r="V45" i="116"/>
  <c r="U45" i="116"/>
  <c r="T45" i="116"/>
  <c r="S45" i="116"/>
  <c r="R45" i="116"/>
  <c r="Q45" i="116"/>
  <c r="AF44" i="116"/>
  <c r="AE44" i="116"/>
  <c r="AD44" i="116"/>
  <c r="AC44" i="116"/>
  <c r="AB44" i="116"/>
  <c r="AA44" i="116"/>
  <c r="Z44" i="116"/>
  <c r="Y44" i="116"/>
  <c r="X44" i="116"/>
  <c r="W44" i="116"/>
  <c r="V44" i="116"/>
  <c r="U44" i="116"/>
  <c r="T44" i="116"/>
  <c r="S44" i="116"/>
  <c r="R44" i="116"/>
  <c r="Q44" i="116"/>
  <c r="AF43" i="116"/>
  <c r="AE43" i="116"/>
  <c r="AD43" i="116"/>
  <c r="AC43" i="116"/>
  <c r="AB43" i="116"/>
  <c r="AA43" i="116"/>
  <c r="Z43" i="116"/>
  <c r="Y43" i="116"/>
  <c r="X43" i="116"/>
  <c r="W43" i="116"/>
  <c r="V43" i="116"/>
  <c r="U43" i="116"/>
  <c r="T43" i="116"/>
  <c r="S43" i="116"/>
  <c r="R43" i="116"/>
  <c r="Q43" i="116"/>
  <c r="AF42" i="116"/>
  <c r="AE42" i="116"/>
  <c r="AD42" i="116"/>
  <c r="AC42" i="116"/>
  <c r="AB42" i="116"/>
  <c r="AA42" i="116"/>
  <c r="Z42" i="116"/>
  <c r="Y42" i="116"/>
  <c r="X42" i="116"/>
  <c r="W42" i="116"/>
  <c r="V42" i="116"/>
  <c r="U42" i="116"/>
  <c r="T42" i="116"/>
  <c r="S42" i="116"/>
  <c r="R42" i="116"/>
  <c r="Q42" i="116"/>
  <c r="AA37" i="112"/>
  <c r="AM37" i="112" s="1"/>
  <c r="Z37" i="112"/>
  <c r="AL37" i="112" s="1"/>
  <c r="Y37" i="112"/>
  <c r="AK37" i="112" s="1"/>
  <c r="X37" i="112"/>
  <c r="AJ37" i="112" s="1"/>
  <c r="W37" i="112"/>
  <c r="AI37" i="112" s="1"/>
  <c r="U37" i="112"/>
  <c r="T37" i="112"/>
  <c r="S37" i="112"/>
  <c r="R37" i="112"/>
  <c r="Q37" i="112"/>
  <c r="AA35" i="112"/>
  <c r="AM35" i="112" s="1"/>
  <c r="Z35" i="112"/>
  <c r="AL35" i="112" s="1"/>
  <c r="Y35" i="112"/>
  <c r="AK35" i="112" s="1"/>
  <c r="X35" i="112"/>
  <c r="AJ35" i="112" s="1"/>
  <c r="W35" i="112"/>
  <c r="U35" i="112"/>
  <c r="T35" i="112"/>
  <c r="S35" i="112"/>
  <c r="R35" i="112"/>
  <c r="Q35" i="112"/>
  <c r="AA34" i="112"/>
  <c r="Z34" i="112"/>
  <c r="Y34" i="112"/>
  <c r="AK34" i="112" s="1"/>
  <c r="X34" i="112"/>
  <c r="AJ34" i="112" s="1"/>
  <c r="W34" i="112"/>
  <c r="AI34" i="112" s="1"/>
  <c r="U34" i="112"/>
  <c r="T34" i="112"/>
  <c r="S34" i="112"/>
  <c r="R34" i="112"/>
  <c r="Q34" i="112"/>
  <c r="AF41" i="116"/>
  <c r="AE41" i="116"/>
  <c r="AD41" i="116"/>
  <c r="AC41" i="116"/>
  <c r="AB41" i="116"/>
  <c r="AA41" i="116"/>
  <c r="Z41" i="116"/>
  <c r="Y41" i="116"/>
  <c r="X41" i="116"/>
  <c r="W41" i="116"/>
  <c r="V41" i="116"/>
  <c r="U41" i="116"/>
  <c r="T41" i="116"/>
  <c r="S41" i="116"/>
  <c r="R41" i="116"/>
  <c r="Q41" i="116"/>
  <c r="AF40" i="116"/>
  <c r="AE40" i="116"/>
  <c r="AD40" i="116"/>
  <c r="AC40" i="116"/>
  <c r="AB40" i="116"/>
  <c r="AA40" i="116"/>
  <c r="Z40" i="116"/>
  <c r="Y40" i="116"/>
  <c r="X40" i="116"/>
  <c r="W40" i="116"/>
  <c r="V40" i="116"/>
  <c r="U40" i="116"/>
  <c r="T40" i="116"/>
  <c r="S40" i="116"/>
  <c r="R40" i="116"/>
  <c r="Q40" i="116"/>
  <c r="AF39" i="116"/>
  <c r="AE39" i="116"/>
  <c r="AD39" i="116"/>
  <c r="AC39" i="116"/>
  <c r="AB39" i="116"/>
  <c r="AA39" i="116"/>
  <c r="Z39" i="116"/>
  <c r="Y39" i="116"/>
  <c r="X39" i="116"/>
  <c r="W39" i="116"/>
  <c r="V39" i="116"/>
  <c r="U39" i="116"/>
  <c r="T39" i="116"/>
  <c r="S39" i="116"/>
  <c r="R39" i="116"/>
  <c r="Q39" i="116"/>
  <c r="AF38" i="116"/>
  <c r="AE38" i="116"/>
  <c r="AD38" i="116"/>
  <c r="AC38" i="116"/>
  <c r="AB38" i="116"/>
  <c r="AA38" i="116"/>
  <c r="Z38" i="116"/>
  <c r="Y38" i="116"/>
  <c r="X38" i="116"/>
  <c r="W38" i="116"/>
  <c r="V38" i="116"/>
  <c r="U38" i="116"/>
  <c r="T38" i="116"/>
  <c r="S38" i="116"/>
  <c r="R38" i="116"/>
  <c r="Q38" i="116"/>
  <c r="AF37" i="116"/>
  <c r="AE37" i="116"/>
  <c r="AD37" i="116"/>
  <c r="AC37" i="116"/>
  <c r="AB37" i="116"/>
  <c r="AA37" i="116"/>
  <c r="Z37" i="116"/>
  <c r="Y37" i="116"/>
  <c r="X37" i="116"/>
  <c r="W37" i="116"/>
  <c r="V37" i="116"/>
  <c r="U37" i="116"/>
  <c r="T37" i="116"/>
  <c r="S37" i="116"/>
  <c r="R37" i="116"/>
  <c r="Q37" i="116"/>
  <c r="G58" i="114"/>
  <c r="G59" i="114" s="1"/>
  <c r="G60" i="114" s="1"/>
  <c r="G61" i="114" s="1"/>
  <c r="AA33" i="112"/>
  <c r="AM33" i="112" s="1"/>
  <c r="Z33" i="112"/>
  <c r="AL33" i="112" s="1"/>
  <c r="Y33" i="112"/>
  <c r="AK33" i="112" s="1"/>
  <c r="X33" i="112"/>
  <c r="W33" i="112"/>
  <c r="U33" i="112"/>
  <c r="T33" i="112"/>
  <c r="S33" i="112"/>
  <c r="R33" i="112"/>
  <c r="Q33" i="112"/>
  <c r="AA31" i="112"/>
  <c r="AM31" i="112" s="1"/>
  <c r="Z31" i="112"/>
  <c r="AL31" i="112" s="1"/>
  <c r="Y31" i="112"/>
  <c r="AK31" i="112" s="1"/>
  <c r="X31" i="112"/>
  <c r="AJ31" i="112" s="1"/>
  <c r="W31" i="112"/>
  <c r="AI31" i="112" s="1"/>
  <c r="U31" i="112"/>
  <c r="T31" i="112"/>
  <c r="S31" i="112"/>
  <c r="R31" i="112"/>
  <c r="Q31" i="112"/>
  <c r="AA30" i="112"/>
  <c r="AM30" i="112" s="1"/>
  <c r="Z30" i="112"/>
  <c r="AL30" i="112" s="1"/>
  <c r="Y30" i="112"/>
  <c r="X30" i="112"/>
  <c r="AJ30" i="112" s="1"/>
  <c r="W30" i="112"/>
  <c r="AI30" i="112" s="1"/>
  <c r="U30" i="112"/>
  <c r="T30" i="112"/>
  <c r="S30" i="112"/>
  <c r="R30" i="112"/>
  <c r="Q30" i="112"/>
  <c r="G30" i="112"/>
  <c r="G31" i="112" s="1"/>
  <c r="G33" i="112" s="1"/>
  <c r="AF36" i="116"/>
  <c r="AE36" i="116"/>
  <c r="AD36" i="116"/>
  <c r="AC36" i="116"/>
  <c r="AB36" i="116"/>
  <c r="AA36" i="116"/>
  <c r="Z36" i="116"/>
  <c r="Y36" i="116"/>
  <c r="X36" i="116"/>
  <c r="W36" i="116"/>
  <c r="V36" i="116"/>
  <c r="U36" i="116"/>
  <c r="T36" i="116"/>
  <c r="S36" i="116"/>
  <c r="R36" i="116"/>
  <c r="Q36" i="116"/>
  <c r="AF35" i="116"/>
  <c r="AE35" i="116"/>
  <c r="AD35" i="116"/>
  <c r="AC35" i="116"/>
  <c r="AB35" i="116"/>
  <c r="AA35" i="116"/>
  <c r="Z35" i="116"/>
  <c r="Y35" i="116"/>
  <c r="X35" i="116"/>
  <c r="W35" i="116"/>
  <c r="V35" i="116"/>
  <c r="U35" i="116"/>
  <c r="T35" i="116"/>
  <c r="S35" i="116"/>
  <c r="R35" i="116"/>
  <c r="Q35" i="116"/>
  <c r="AF34" i="116"/>
  <c r="AE34" i="116"/>
  <c r="AD34" i="116"/>
  <c r="AC34" i="116"/>
  <c r="AB34" i="116"/>
  <c r="AA34" i="116"/>
  <c r="Z34" i="116"/>
  <c r="Y34" i="116"/>
  <c r="X34" i="116"/>
  <c r="W34" i="116"/>
  <c r="V34" i="116"/>
  <c r="U34" i="116"/>
  <c r="T34" i="116"/>
  <c r="S34" i="116"/>
  <c r="R34" i="116"/>
  <c r="Q34" i="116"/>
  <c r="AF33" i="116"/>
  <c r="AE33" i="116"/>
  <c r="AD33" i="116"/>
  <c r="AC33" i="116"/>
  <c r="AB33" i="116"/>
  <c r="AA33" i="116"/>
  <c r="Z33" i="116"/>
  <c r="Y33" i="116"/>
  <c r="X33" i="116"/>
  <c r="W33" i="116"/>
  <c r="V33" i="116"/>
  <c r="U33" i="116"/>
  <c r="T33" i="116"/>
  <c r="S33" i="116"/>
  <c r="R33" i="116"/>
  <c r="Q33" i="116"/>
  <c r="AF32" i="116"/>
  <c r="AE32" i="116"/>
  <c r="AD32" i="116"/>
  <c r="AC32" i="116"/>
  <c r="AB32" i="116"/>
  <c r="AA32" i="116"/>
  <c r="Z32" i="116"/>
  <c r="Y32" i="116"/>
  <c r="X32" i="116"/>
  <c r="W32" i="116"/>
  <c r="V32" i="116"/>
  <c r="U32" i="116"/>
  <c r="T32" i="116"/>
  <c r="S32" i="116"/>
  <c r="R32" i="116"/>
  <c r="Q32" i="116"/>
  <c r="G50" i="114"/>
  <c r="G51" i="114" s="1"/>
  <c r="G52" i="114" s="1"/>
  <c r="G53" i="114" s="1"/>
  <c r="AA29" i="112"/>
  <c r="Z29" i="112"/>
  <c r="AL29" i="112" s="1"/>
  <c r="Y29" i="112"/>
  <c r="AK29" i="112" s="1"/>
  <c r="X29" i="112"/>
  <c r="AJ29" i="112" s="1"/>
  <c r="W29" i="112"/>
  <c r="AI29" i="112" s="1"/>
  <c r="U29" i="112"/>
  <c r="T29" i="112"/>
  <c r="S29" i="112"/>
  <c r="R29" i="112"/>
  <c r="Q29" i="112"/>
  <c r="AA27" i="112"/>
  <c r="AM27" i="112" s="1"/>
  <c r="Z27" i="112"/>
  <c r="AL27" i="112" s="1"/>
  <c r="Y27" i="112"/>
  <c r="AK27" i="112" s="1"/>
  <c r="X27" i="112"/>
  <c r="AJ27" i="112" s="1"/>
  <c r="W27" i="112"/>
  <c r="AI27" i="112" s="1"/>
  <c r="U27" i="112"/>
  <c r="T27" i="112"/>
  <c r="S27" i="112"/>
  <c r="R27" i="112"/>
  <c r="Q27" i="112"/>
  <c r="AA26" i="112"/>
  <c r="AM26" i="112" s="1"/>
  <c r="Z26" i="112"/>
  <c r="Y26" i="112"/>
  <c r="X26" i="112"/>
  <c r="AJ26" i="112" s="1"/>
  <c r="W26" i="112"/>
  <c r="AI26" i="112" s="1"/>
  <c r="U26" i="112"/>
  <c r="T26" i="112"/>
  <c r="S26" i="112"/>
  <c r="R26" i="112"/>
  <c r="Q26" i="112"/>
  <c r="G26" i="112"/>
  <c r="G27" i="112" s="1"/>
  <c r="G29" i="112" s="1"/>
  <c r="AF31" i="116"/>
  <c r="AE31" i="116"/>
  <c r="AD31" i="116"/>
  <c r="AC31" i="116"/>
  <c r="AB31" i="116"/>
  <c r="AA31" i="116"/>
  <c r="Z31" i="116"/>
  <c r="Y31" i="116"/>
  <c r="X31" i="116"/>
  <c r="W31" i="116"/>
  <c r="V31" i="116"/>
  <c r="U31" i="116"/>
  <c r="T31" i="116"/>
  <c r="S31" i="116"/>
  <c r="R31" i="116"/>
  <c r="Q31" i="116"/>
  <c r="AF30" i="116"/>
  <c r="AE30" i="116"/>
  <c r="AD30" i="116"/>
  <c r="AC30" i="116"/>
  <c r="AB30" i="116"/>
  <c r="AA30" i="116"/>
  <c r="Z30" i="116"/>
  <c r="Y30" i="116"/>
  <c r="X30" i="116"/>
  <c r="W30" i="116"/>
  <c r="V30" i="116"/>
  <c r="U30" i="116"/>
  <c r="T30" i="116"/>
  <c r="S30" i="116"/>
  <c r="R30" i="116"/>
  <c r="Q30" i="116"/>
  <c r="AF29" i="116"/>
  <c r="AE29" i="116"/>
  <c r="AD29" i="116"/>
  <c r="AC29" i="116"/>
  <c r="AB29" i="116"/>
  <c r="AA29" i="116"/>
  <c r="Z29" i="116"/>
  <c r="Y29" i="116"/>
  <c r="X29" i="116"/>
  <c r="W29" i="116"/>
  <c r="V29" i="116"/>
  <c r="U29" i="116"/>
  <c r="T29" i="116"/>
  <c r="S29" i="116"/>
  <c r="R29" i="116"/>
  <c r="Q29" i="116"/>
  <c r="AF28" i="116"/>
  <c r="AE28" i="116"/>
  <c r="AD28" i="116"/>
  <c r="AC28" i="116"/>
  <c r="AB28" i="116"/>
  <c r="AA28" i="116"/>
  <c r="Z28" i="116"/>
  <c r="Y28" i="116"/>
  <c r="X28" i="116"/>
  <c r="W28" i="116"/>
  <c r="V28" i="116"/>
  <c r="U28" i="116"/>
  <c r="T28" i="116"/>
  <c r="S28" i="116"/>
  <c r="R28" i="116"/>
  <c r="Q28" i="116"/>
  <c r="AF27" i="116"/>
  <c r="AE27" i="116"/>
  <c r="AD27" i="116"/>
  <c r="AC27" i="116"/>
  <c r="AB27" i="116"/>
  <c r="AA27" i="116"/>
  <c r="Z27" i="116"/>
  <c r="Y27" i="116"/>
  <c r="X27" i="116"/>
  <c r="W27" i="116"/>
  <c r="V27" i="116"/>
  <c r="U27" i="116"/>
  <c r="T27" i="116"/>
  <c r="S27" i="116"/>
  <c r="R27" i="116"/>
  <c r="Q27" i="116"/>
  <c r="G42" i="114"/>
  <c r="G43" i="114" s="1"/>
  <c r="G44" i="114" s="1"/>
  <c r="G45" i="114" s="1"/>
  <c r="AA25" i="112"/>
  <c r="Z25" i="112"/>
  <c r="AL25" i="112" s="1"/>
  <c r="Y25" i="112"/>
  <c r="AK25" i="112" s="1"/>
  <c r="X25" i="112"/>
  <c r="AJ25" i="112" s="1"/>
  <c r="W25" i="112"/>
  <c r="AI25" i="112" s="1"/>
  <c r="U25" i="112"/>
  <c r="T25" i="112"/>
  <c r="S25" i="112"/>
  <c r="R25" i="112"/>
  <c r="Q25" i="112"/>
  <c r="AA23" i="112"/>
  <c r="AM23" i="112" s="1"/>
  <c r="Z23" i="112"/>
  <c r="AL23" i="112" s="1"/>
  <c r="Y23" i="112"/>
  <c r="X23" i="112"/>
  <c r="W23" i="112"/>
  <c r="AI23" i="112" s="1"/>
  <c r="U23" i="112"/>
  <c r="T23" i="112"/>
  <c r="S23" i="112"/>
  <c r="R23" i="112"/>
  <c r="Q23" i="112"/>
  <c r="AA22" i="112"/>
  <c r="AM22" i="112" s="1"/>
  <c r="Z22" i="112"/>
  <c r="AL22" i="112" s="1"/>
  <c r="Y22" i="112"/>
  <c r="AK22" i="112" s="1"/>
  <c r="X22" i="112"/>
  <c r="AJ22" i="112" s="1"/>
  <c r="W22" i="112"/>
  <c r="U22" i="112"/>
  <c r="T22" i="112"/>
  <c r="S22" i="112"/>
  <c r="R22" i="112"/>
  <c r="Q22" i="112"/>
  <c r="G22" i="112"/>
  <c r="G23" i="112" s="1"/>
  <c r="G25" i="112" s="1"/>
  <c r="AF26" i="116"/>
  <c r="AE26" i="116"/>
  <c r="AD26" i="116"/>
  <c r="AC26" i="116"/>
  <c r="AB26" i="116"/>
  <c r="AA26" i="116"/>
  <c r="Z26" i="116"/>
  <c r="Y26" i="116"/>
  <c r="X26" i="116"/>
  <c r="W26" i="116"/>
  <c r="V26" i="116"/>
  <c r="U26" i="116"/>
  <c r="T26" i="116"/>
  <c r="S26" i="116"/>
  <c r="R26" i="116"/>
  <c r="Q26" i="116"/>
  <c r="AF25" i="116"/>
  <c r="AE25" i="116"/>
  <c r="AD25" i="116"/>
  <c r="AC25" i="116"/>
  <c r="AB25" i="116"/>
  <c r="AA25" i="116"/>
  <c r="Z25" i="116"/>
  <c r="Y25" i="116"/>
  <c r="X25" i="116"/>
  <c r="W25" i="116"/>
  <c r="V25" i="116"/>
  <c r="U25" i="116"/>
  <c r="T25" i="116"/>
  <c r="S25" i="116"/>
  <c r="R25" i="116"/>
  <c r="Q25" i="116"/>
  <c r="AF24" i="116"/>
  <c r="AE24" i="116"/>
  <c r="AD24" i="116"/>
  <c r="AC24" i="116"/>
  <c r="AB24" i="116"/>
  <c r="AA24" i="116"/>
  <c r="Z24" i="116"/>
  <c r="Y24" i="116"/>
  <c r="X24" i="116"/>
  <c r="W24" i="116"/>
  <c r="V24" i="116"/>
  <c r="U24" i="116"/>
  <c r="T24" i="116"/>
  <c r="S24" i="116"/>
  <c r="R24" i="116"/>
  <c r="Q24" i="116"/>
  <c r="AF23" i="116"/>
  <c r="AE23" i="116"/>
  <c r="AD23" i="116"/>
  <c r="AC23" i="116"/>
  <c r="AB23" i="116"/>
  <c r="AA23" i="116"/>
  <c r="Z23" i="116"/>
  <c r="Y23" i="116"/>
  <c r="X23" i="116"/>
  <c r="W23" i="116"/>
  <c r="V23" i="116"/>
  <c r="U23" i="116"/>
  <c r="T23" i="116"/>
  <c r="S23" i="116"/>
  <c r="R23" i="116"/>
  <c r="Q23" i="116"/>
  <c r="AF22" i="116"/>
  <c r="AE22" i="116"/>
  <c r="AD22" i="116"/>
  <c r="AC22" i="116"/>
  <c r="AB22" i="116"/>
  <c r="AA22" i="116"/>
  <c r="Z22" i="116"/>
  <c r="Y22" i="116"/>
  <c r="X22" i="116"/>
  <c r="W22" i="116"/>
  <c r="V22" i="116"/>
  <c r="U22" i="116"/>
  <c r="T22" i="116"/>
  <c r="S22" i="116"/>
  <c r="R22" i="116"/>
  <c r="Q22" i="116"/>
  <c r="G34" i="114"/>
  <c r="G35" i="114" s="1"/>
  <c r="G36" i="114" s="1"/>
  <c r="G37" i="114" s="1"/>
  <c r="AA21" i="112"/>
  <c r="AM21" i="112" s="1"/>
  <c r="Z21" i="112"/>
  <c r="Y21" i="112"/>
  <c r="X21" i="112"/>
  <c r="W21" i="112"/>
  <c r="U21" i="112"/>
  <c r="T21" i="112"/>
  <c r="S21" i="112"/>
  <c r="R21" i="112"/>
  <c r="Q21" i="112"/>
  <c r="AA19" i="112"/>
  <c r="AM19" i="112" s="1"/>
  <c r="Z19" i="112"/>
  <c r="AL19" i="112" s="1"/>
  <c r="Y19" i="112"/>
  <c r="X19" i="112"/>
  <c r="AJ19" i="112" s="1"/>
  <c r="W19" i="112"/>
  <c r="AI19" i="112" s="1"/>
  <c r="U19" i="112"/>
  <c r="T19" i="112"/>
  <c r="S19" i="112"/>
  <c r="R19" i="112"/>
  <c r="Q19" i="112"/>
  <c r="AA18" i="112"/>
  <c r="AM18" i="112" s="1"/>
  <c r="Z18" i="112"/>
  <c r="AL18" i="112" s="1"/>
  <c r="Y18" i="112"/>
  <c r="AK18" i="112" s="1"/>
  <c r="X18" i="112"/>
  <c r="AJ18" i="112" s="1"/>
  <c r="W18" i="112"/>
  <c r="U18" i="112"/>
  <c r="T18" i="112"/>
  <c r="S18" i="112"/>
  <c r="R18" i="112"/>
  <c r="Q18" i="112"/>
  <c r="G18" i="112"/>
  <c r="G19" i="112" s="1"/>
  <c r="G21" i="112" s="1"/>
  <c r="AF21" i="116"/>
  <c r="AE21" i="116"/>
  <c r="AD21" i="116"/>
  <c r="AC21" i="116"/>
  <c r="AB21" i="116"/>
  <c r="AA21" i="116"/>
  <c r="Z21" i="116"/>
  <c r="Y21" i="116"/>
  <c r="X21" i="116"/>
  <c r="W21" i="116"/>
  <c r="V21" i="116"/>
  <c r="U21" i="116"/>
  <c r="T21" i="116"/>
  <c r="S21" i="116"/>
  <c r="R21" i="116"/>
  <c r="Q21" i="116"/>
  <c r="AF20" i="116"/>
  <c r="AE20" i="116"/>
  <c r="AD20" i="116"/>
  <c r="AC20" i="116"/>
  <c r="AB20" i="116"/>
  <c r="AA20" i="116"/>
  <c r="Z20" i="116"/>
  <c r="Y20" i="116"/>
  <c r="X20" i="116"/>
  <c r="W20" i="116"/>
  <c r="V20" i="116"/>
  <c r="U20" i="116"/>
  <c r="T20" i="116"/>
  <c r="S20" i="116"/>
  <c r="R20" i="116"/>
  <c r="Q20" i="116"/>
  <c r="AF19" i="116"/>
  <c r="AE19" i="116"/>
  <c r="AD19" i="116"/>
  <c r="AC19" i="116"/>
  <c r="AB19" i="116"/>
  <c r="AA19" i="116"/>
  <c r="Z19" i="116"/>
  <c r="Y19" i="116"/>
  <c r="X19" i="116"/>
  <c r="W19" i="116"/>
  <c r="V19" i="116"/>
  <c r="U19" i="116"/>
  <c r="T19" i="116"/>
  <c r="S19" i="116"/>
  <c r="R19" i="116"/>
  <c r="Q19" i="116"/>
  <c r="AF18" i="116"/>
  <c r="AE18" i="116"/>
  <c r="AD18" i="116"/>
  <c r="AC18" i="116"/>
  <c r="AB18" i="116"/>
  <c r="AA18" i="116"/>
  <c r="Z18" i="116"/>
  <c r="Y18" i="116"/>
  <c r="X18" i="116"/>
  <c r="W18" i="116"/>
  <c r="V18" i="116"/>
  <c r="U18" i="116"/>
  <c r="T18" i="116"/>
  <c r="S18" i="116"/>
  <c r="R18" i="116"/>
  <c r="Q18" i="116"/>
  <c r="AF17" i="116"/>
  <c r="AE17" i="116"/>
  <c r="AD17" i="116"/>
  <c r="AC17" i="116"/>
  <c r="AB17" i="116"/>
  <c r="AA17" i="116"/>
  <c r="Z17" i="116"/>
  <c r="Y17" i="116"/>
  <c r="X17" i="116"/>
  <c r="W17" i="116"/>
  <c r="V17" i="116"/>
  <c r="U17" i="116"/>
  <c r="T17" i="116"/>
  <c r="S17" i="116"/>
  <c r="R17" i="116"/>
  <c r="Q17" i="116"/>
  <c r="G26" i="114"/>
  <c r="G27" i="114" s="1"/>
  <c r="G28" i="114" s="1"/>
  <c r="G29" i="114" s="1"/>
  <c r="AA17" i="112"/>
  <c r="AM17" i="112" s="1"/>
  <c r="Z17" i="112"/>
  <c r="AL17" i="112" s="1"/>
  <c r="Y17" i="112"/>
  <c r="AK17" i="112" s="1"/>
  <c r="X17" i="112"/>
  <c r="AJ17" i="112" s="1"/>
  <c r="W17" i="112"/>
  <c r="U17" i="112"/>
  <c r="T17" i="112"/>
  <c r="S17" i="112"/>
  <c r="R17" i="112"/>
  <c r="Q17" i="112"/>
  <c r="AA15" i="112"/>
  <c r="AM15" i="112" s="1"/>
  <c r="Z15" i="112"/>
  <c r="Y15" i="112"/>
  <c r="AK15" i="112" s="1"/>
  <c r="X15" i="112"/>
  <c r="AJ15" i="112" s="1"/>
  <c r="W15" i="112"/>
  <c r="AI15" i="112" s="1"/>
  <c r="U15" i="112"/>
  <c r="T15" i="112"/>
  <c r="S15" i="112"/>
  <c r="R15" i="112"/>
  <c r="Q15" i="112"/>
  <c r="AA14" i="112"/>
  <c r="Z14" i="112"/>
  <c r="AL14" i="112" s="1"/>
  <c r="Y14" i="112"/>
  <c r="AK14" i="112" s="1"/>
  <c r="X14" i="112"/>
  <c r="AJ14" i="112" s="1"/>
  <c r="W14" i="112"/>
  <c r="AI14" i="112" s="1"/>
  <c r="U14" i="112"/>
  <c r="T14" i="112"/>
  <c r="S14" i="112"/>
  <c r="R14" i="112"/>
  <c r="Q14" i="112"/>
  <c r="G14" i="112"/>
  <c r="G15" i="112" s="1"/>
  <c r="G17" i="112" s="1"/>
  <c r="AF16" i="116"/>
  <c r="AE16" i="116"/>
  <c r="AD16" i="116"/>
  <c r="AC16" i="116"/>
  <c r="AB16" i="116"/>
  <c r="AA16" i="116"/>
  <c r="Z16" i="116"/>
  <c r="Y16" i="116"/>
  <c r="X16" i="116"/>
  <c r="W16" i="116"/>
  <c r="V16" i="116"/>
  <c r="U16" i="116"/>
  <c r="T16" i="116"/>
  <c r="S16" i="116"/>
  <c r="R16" i="116"/>
  <c r="Q16" i="116"/>
  <c r="AF15" i="116"/>
  <c r="AE15" i="116"/>
  <c r="AD15" i="116"/>
  <c r="AC15" i="116"/>
  <c r="AB15" i="116"/>
  <c r="AA15" i="116"/>
  <c r="Z15" i="116"/>
  <c r="Y15" i="116"/>
  <c r="X15" i="116"/>
  <c r="W15" i="116"/>
  <c r="V15" i="116"/>
  <c r="U15" i="116"/>
  <c r="T15" i="116"/>
  <c r="S15" i="116"/>
  <c r="R15" i="116"/>
  <c r="Q15" i="116"/>
  <c r="AF14" i="116"/>
  <c r="AE14" i="116"/>
  <c r="AD14" i="116"/>
  <c r="AC14" i="116"/>
  <c r="AB14" i="116"/>
  <c r="AA14" i="116"/>
  <c r="Z14" i="116"/>
  <c r="Y14" i="116"/>
  <c r="X14" i="116"/>
  <c r="W14" i="116"/>
  <c r="V14" i="116"/>
  <c r="U14" i="116"/>
  <c r="T14" i="116"/>
  <c r="S14" i="116"/>
  <c r="R14" i="116"/>
  <c r="Q14" i="116"/>
  <c r="AF13" i="116"/>
  <c r="AE13" i="116"/>
  <c r="AD13" i="116"/>
  <c r="AC13" i="116"/>
  <c r="AB13" i="116"/>
  <c r="AA13" i="116"/>
  <c r="Z13" i="116"/>
  <c r="Y13" i="116"/>
  <c r="X13" i="116"/>
  <c r="W13" i="116"/>
  <c r="V13" i="116"/>
  <c r="U13" i="116"/>
  <c r="T13" i="116"/>
  <c r="S13" i="116"/>
  <c r="R13" i="116"/>
  <c r="Q13" i="116"/>
  <c r="AF12" i="116"/>
  <c r="AE12" i="116"/>
  <c r="AD12" i="116"/>
  <c r="AC12" i="116"/>
  <c r="AB12" i="116"/>
  <c r="AA12" i="116"/>
  <c r="Z12" i="116"/>
  <c r="Y12" i="116"/>
  <c r="X12" i="116"/>
  <c r="W12" i="116"/>
  <c r="V12" i="116"/>
  <c r="U12" i="116"/>
  <c r="T12" i="116"/>
  <c r="S12" i="116"/>
  <c r="R12" i="116"/>
  <c r="Q12" i="116"/>
  <c r="G18" i="114"/>
  <c r="G19" i="114" s="1"/>
  <c r="G20" i="114" s="1"/>
  <c r="G21" i="114" s="1"/>
  <c r="AA13" i="112"/>
  <c r="Z13" i="112"/>
  <c r="AL13" i="112" s="1"/>
  <c r="Y13" i="112"/>
  <c r="AK13" i="112" s="1"/>
  <c r="X13" i="112"/>
  <c r="AJ13" i="112" s="1"/>
  <c r="W13" i="112"/>
  <c r="AI13" i="112" s="1"/>
  <c r="U13" i="112"/>
  <c r="T13" i="112"/>
  <c r="S13" i="112"/>
  <c r="R13" i="112"/>
  <c r="Q13" i="112"/>
  <c r="AA11" i="112"/>
  <c r="AM11" i="112" s="1"/>
  <c r="Z11" i="112"/>
  <c r="AL11" i="112" s="1"/>
  <c r="Y11" i="112"/>
  <c r="AK11" i="112" s="1"/>
  <c r="X11" i="112"/>
  <c r="AJ11" i="112" s="1"/>
  <c r="W11" i="112"/>
  <c r="AI11" i="112" s="1"/>
  <c r="U11" i="112"/>
  <c r="T11" i="112"/>
  <c r="S11" i="112"/>
  <c r="R11" i="112"/>
  <c r="Q11" i="112"/>
  <c r="AA10" i="112"/>
  <c r="AM10" i="112" s="1"/>
  <c r="Z10" i="112"/>
  <c r="AL10" i="112" s="1"/>
  <c r="Y10" i="112"/>
  <c r="AK10" i="112" s="1"/>
  <c r="X10" i="112"/>
  <c r="AJ10" i="112" s="1"/>
  <c r="W10" i="112"/>
  <c r="AI10" i="112" s="1"/>
  <c r="U10" i="112"/>
  <c r="T10" i="112"/>
  <c r="S10" i="112"/>
  <c r="R10" i="112"/>
  <c r="Q10" i="112"/>
  <c r="G10" i="112"/>
  <c r="G11" i="112" s="1"/>
  <c r="G13" i="112" s="1"/>
  <c r="AF11" i="116"/>
  <c r="AE11" i="116"/>
  <c r="AD11" i="116"/>
  <c r="AC11" i="116"/>
  <c r="AB11" i="116"/>
  <c r="AA11" i="116"/>
  <c r="Z11" i="116"/>
  <c r="Y11" i="116"/>
  <c r="X11" i="116"/>
  <c r="W11" i="116"/>
  <c r="V11" i="116"/>
  <c r="U11" i="116"/>
  <c r="T11" i="116"/>
  <c r="S11" i="116"/>
  <c r="R11" i="116"/>
  <c r="Q11" i="116"/>
  <c r="AF10" i="116"/>
  <c r="AE10" i="116"/>
  <c r="AD10" i="116"/>
  <c r="AC10" i="116"/>
  <c r="AB10" i="116"/>
  <c r="AA10" i="116"/>
  <c r="Z10" i="116"/>
  <c r="Y10" i="116"/>
  <c r="X10" i="116"/>
  <c r="W10" i="116"/>
  <c r="V10" i="116"/>
  <c r="U10" i="116"/>
  <c r="T10" i="116"/>
  <c r="S10" i="116"/>
  <c r="R10" i="116"/>
  <c r="Q10" i="116"/>
  <c r="AF9" i="116"/>
  <c r="AE9" i="116"/>
  <c r="AD9" i="116"/>
  <c r="AC9" i="116"/>
  <c r="AB9" i="116"/>
  <c r="AA9" i="116"/>
  <c r="Z9" i="116"/>
  <c r="Y9" i="116"/>
  <c r="X9" i="116"/>
  <c r="W9" i="116"/>
  <c r="V9" i="116"/>
  <c r="U9" i="116"/>
  <c r="T9" i="116"/>
  <c r="S9" i="116"/>
  <c r="R9" i="116"/>
  <c r="Q9" i="116"/>
  <c r="AF8" i="116"/>
  <c r="AE8" i="116"/>
  <c r="AD8" i="116"/>
  <c r="AC8" i="116"/>
  <c r="AB8" i="116"/>
  <c r="AA8" i="116"/>
  <c r="Z8" i="116"/>
  <c r="Y8" i="116"/>
  <c r="X8" i="116"/>
  <c r="W8" i="116"/>
  <c r="V8" i="116"/>
  <c r="U8" i="116"/>
  <c r="T8" i="116"/>
  <c r="S8" i="116"/>
  <c r="R8" i="116"/>
  <c r="Q8" i="116"/>
  <c r="AF7" i="116"/>
  <c r="AE7" i="116"/>
  <c r="AD7" i="116"/>
  <c r="AC7" i="116"/>
  <c r="AB7" i="116"/>
  <c r="AA7" i="116"/>
  <c r="Z7" i="116"/>
  <c r="Y7" i="116"/>
  <c r="X7" i="116"/>
  <c r="W7" i="116"/>
  <c r="V7" i="116"/>
  <c r="U7" i="116"/>
  <c r="T7" i="116"/>
  <c r="S7" i="116"/>
  <c r="R7" i="116"/>
  <c r="Q7" i="116"/>
  <c r="G10" i="114"/>
  <c r="G11" i="114" s="1"/>
  <c r="G12" i="114" s="1"/>
  <c r="G13" i="114" s="1"/>
  <c r="AA9" i="112"/>
  <c r="AM9" i="112" s="1"/>
  <c r="Z9" i="112"/>
  <c r="AL9" i="112" s="1"/>
  <c r="Y9" i="112"/>
  <c r="AK9" i="112" s="1"/>
  <c r="X9" i="112"/>
  <c r="AJ9" i="112" s="1"/>
  <c r="W9" i="112"/>
  <c r="AI9" i="112" s="1"/>
  <c r="U9" i="112"/>
  <c r="T9" i="112"/>
  <c r="S9" i="112"/>
  <c r="R9" i="112"/>
  <c r="Q9" i="112"/>
  <c r="AA7" i="112"/>
  <c r="Z7" i="112"/>
  <c r="AL7" i="112" s="1"/>
  <c r="Y7" i="112"/>
  <c r="AK7" i="112" s="1"/>
  <c r="X7" i="112"/>
  <c r="AJ7" i="112" s="1"/>
  <c r="W7" i="112"/>
  <c r="AI7" i="112" s="1"/>
  <c r="U7" i="112"/>
  <c r="T7" i="112"/>
  <c r="S7" i="112"/>
  <c r="R7" i="112"/>
  <c r="Q7" i="112"/>
  <c r="AA6" i="112"/>
  <c r="Z6" i="112"/>
  <c r="Y6" i="112"/>
  <c r="AK6" i="112" s="1"/>
  <c r="X6" i="112"/>
  <c r="AJ6" i="112" s="1"/>
  <c r="W6" i="112"/>
  <c r="U6" i="112"/>
  <c r="T6" i="112"/>
  <c r="S6" i="112"/>
  <c r="R6" i="112"/>
  <c r="Q6" i="112"/>
  <c r="G6" i="112"/>
  <c r="G7" i="112" s="1"/>
  <c r="G9" i="112" s="1"/>
  <c r="N6" i="116"/>
  <c r="N5" i="116"/>
  <c r="N10" i="116" s="1"/>
  <c r="N15" i="116" s="1"/>
  <c r="N20" i="116" s="1"/>
  <c r="N25" i="116" s="1"/>
  <c r="N30" i="116" s="1"/>
  <c r="N35" i="116" s="1"/>
  <c r="N40" i="116" s="1"/>
  <c r="N45" i="116" s="1"/>
  <c r="N50" i="116" s="1"/>
  <c r="N4" i="116"/>
  <c r="N9" i="116" s="1"/>
  <c r="N14" i="116" s="1"/>
  <c r="N19" i="116" s="1"/>
  <c r="N24" i="116" s="1"/>
  <c r="N29" i="116" s="1"/>
  <c r="N34" i="116" s="1"/>
  <c r="N39" i="116" s="1"/>
  <c r="N44" i="116" s="1"/>
  <c r="N49" i="116" s="1"/>
  <c r="N3" i="116"/>
  <c r="N8" i="116" s="1"/>
  <c r="N13" i="116" s="1"/>
  <c r="N18" i="116" s="1"/>
  <c r="N23" i="116" s="1"/>
  <c r="N28" i="116" s="1"/>
  <c r="N33" i="116" s="1"/>
  <c r="N38" i="116" s="1"/>
  <c r="N43" i="116" s="1"/>
  <c r="N48" i="116" s="1"/>
  <c r="N2" i="116"/>
  <c r="N7" i="116" s="1"/>
  <c r="N12" i="116" s="1"/>
  <c r="N17" i="116" s="1"/>
  <c r="N22" i="116" s="1"/>
  <c r="N27" i="116" s="1"/>
  <c r="N32" i="116" s="1"/>
  <c r="N37" i="116" s="1"/>
  <c r="N42" i="116" s="1"/>
  <c r="N47" i="116" s="1"/>
  <c r="O10" i="115"/>
  <c r="N10" i="115"/>
  <c r="M10" i="115"/>
  <c r="L10" i="115"/>
  <c r="K10" i="115"/>
  <c r="O9" i="115"/>
  <c r="N9" i="115"/>
  <c r="M9" i="115"/>
  <c r="L9" i="115"/>
  <c r="K9" i="115"/>
  <c r="O8" i="115"/>
  <c r="N8" i="115"/>
  <c r="M8" i="115"/>
  <c r="L8" i="115"/>
  <c r="K8" i="115"/>
  <c r="O7" i="115"/>
  <c r="N7" i="115"/>
  <c r="M7" i="115"/>
  <c r="L7" i="115"/>
  <c r="K7" i="115"/>
  <c r="O6" i="115"/>
  <c r="N6" i="115"/>
  <c r="M6" i="115"/>
  <c r="L6" i="115"/>
  <c r="K6" i="115"/>
  <c r="AI41" i="112"/>
  <c r="AF6" i="116"/>
  <c r="AE6" i="116"/>
  <c r="AD6" i="116"/>
  <c r="AC6" i="116"/>
  <c r="AB6" i="116"/>
  <c r="AA6" i="116"/>
  <c r="Z6" i="116"/>
  <c r="Y6" i="116"/>
  <c r="X6" i="116"/>
  <c r="W6" i="116"/>
  <c r="V6" i="116"/>
  <c r="U6" i="116"/>
  <c r="T6" i="116"/>
  <c r="S6" i="116"/>
  <c r="R6" i="116"/>
  <c r="Q6" i="116"/>
  <c r="AF5" i="116"/>
  <c r="AE5" i="116"/>
  <c r="AD5" i="116"/>
  <c r="AC5" i="116"/>
  <c r="AB5" i="116"/>
  <c r="AA5" i="116"/>
  <c r="Z5" i="116"/>
  <c r="Y5" i="116"/>
  <c r="X5" i="116"/>
  <c r="W5" i="116"/>
  <c r="V5" i="116"/>
  <c r="U5" i="116"/>
  <c r="T5" i="116"/>
  <c r="S5" i="116"/>
  <c r="R5" i="116"/>
  <c r="Q5" i="116"/>
  <c r="AF4" i="116"/>
  <c r="AE4" i="116"/>
  <c r="AD4" i="116"/>
  <c r="AC4" i="116"/>
  <c r="AB4" i="116"/>
  <c r="AA4" i="116"/>
  <c r="Z4" i="116"/>
  <c r="Y4" i="116"/>
  <c r="X4" i="116"/>
  <c r="W4" i="116"/>
  <c r="V4" i="116"/>
  <c r="U4" i="116"/>
  <c r="T4" i="116"/>
  <c r="S4" i="116"/>
  <c r="R4" i="116"/>
  <c r="Q4" i="116"/>
  <c r="AF3" i="116"/>
  <c r="AE3" i="116"/>
  <c r="AD3" i="116"/>
  <c r="AC3" i="116"/>
  <c r="AB3" i="116"/>
  <c r="AA3" i="116"/>
  <c r="Z3" i="116"/>
  <c r="Y3" i="116"/>
  <c r="X3" i="116"/>
  <c r="W3" i="116"/>
  <c r="V3" i="116"/>
  <c r="U3" i="116"/>
  <c r="T3" i="116"/>
  <c r="S3" i="116"/>
  <c r="R3" i="116"/>
  <c r="Q3" i="116"/>
  <c r="AF2" i="116"/>
  <c r="AE2" i="116"/>
  <c r="AD2" i="116"/>
  <c r="AC2" i="116"/>
  <c r="AB2" i="116"/>
  <c r="AA2" i="116"/>
  <c r="Z2" i="116"/>
  <c r="Y2" i="116"/>
  <c r="X2" i="116"/>
  <c r="W2" i="116"/>
  <c r="V2" i="116"/>
  <c r="U2" i="116"/>
  <c r="T2" i="116"/>
  <c r="S2" i="116"/>
  <c r="R2" i="116"/>
  <c r="Q2" i="116"/>
  <c r="AF4" i="114"/>
  <c r="AE4" i="114"/>
  <c r="AD4" i="114"/>
  <c r="AC4" i="114"/>
  <c r="AB4" i="114"/>
  <c r="AA4" i="114"/>
  <c r="Z4" i="114"/>
  <c r="Y4" i="114"/>
  <c r="Q4" i="114"/>
  <c r="AF3" i="114"/>
  <c r="AE3" i="114"/>
  <c r="AD3" i="114"/>
  <c r="AC3" i="114"/>
  <c r="AB3" i="114"/>
  <c r="AA3" i="114"/>
  <c r="Z3" i="114"/>
  <c r="Y3" i="114"/>
  <c r="Q3" i="114"/>
  <c r="AF2" i="114"/>
  <c r="AE2" i="114"/>
  <c r="AD2" i="114"/>
  <c r="AC2" i="114"/>
  <c r="AB2" i="114"/>
  <c r="AA2" i="114"/>
  <c r="Z2" i="114"/>
  <c r="Y2" i="114"/>
  <c r="Q2" i="114"/>
  <c r="G3" i="114"/>
  <c r="G4" i="114" s="1"/>
  <c r="G5" i="114" s="1"/>
  <c r="G6" i="114" s="1"/>
  <c r="G7" i="114" s="1"/>
  <c r="G8" i="114" s="1"/>
  <c r="G9" i="114" s="1"/>
  <c r="M2" i="113"/>
  <c r="AA5" i="112"/>
  <c r="AM5" i="112" s="1"/>
  <c r="Z5" i="112"/>
  <c r="AL5" i="112" s="1"/>
  <c r="Y5" i="112"/>
  <c r="X5" i="112"/>
  <c r="AJ5" i="112" s="1"/>
  <c r="W5" i="112"/>
  <c r="AI5" i="112" s="1"/>
  <c r="U5" i="112"/>
  <c r="T5" i="112"/>
  <c r="S5" i="112"/>
  <c r="R5" i="112"/>
  <c r="Q5" i="112"/>
  <c r="AA3" i="112"/>
  <c r="AM3" i="112" s="1"/>
  <c r="Z3" i="112"/>
  <c r="Y3" i="112"/>
  <c r="X3" i="112"/>
  <c r="AJ3" i="112" s="1"/>
  <c r="W3" i="112"/>
  <c r="AI3" i="112" s="1"/>
  <c r="U3" i="112"/>
  <c r="T3" i="112"/>
  <c r="S3" i="112"/>
  <c r="R3" i="112"/>
  <c r="Q3" i="112"/>
  <c r="AA2" i="112"/>
  <c r="AM2" i="112" s="1"/>
  <c r="Z2" i="112"/>
  <c r="AL2" i="112" s="1"/>
  <c r="Y2" i="112"/>
  <c r="AK2" i="112" s="1"/>
  <c r="X2" i="112"/>
  <c r="AJ2" i="112" s="1"/>
  <c r="W2" i="112"/>
  <c r="AI2" i="112" s="1"/>
  <c r="U2" i="112"/>
  <c r="T2" i="112"/>
  <c r="S2" i="112"/>
  <c r="R2" i="112"/>
  <c r="Q2" i="112"/>
  <c r="G2" i="112"/>
  <c r="G3" i="112" s="1"/>
  <c r="G5" i="112" s="1"/>
  <c r="G6" i="111"/>
  <c r="G7" i="111" s="1"/>
  <c r="G8" i="111" s="1"/>
  <c r="G9" i="111" s="1"/>
  <c r="G10" i="111" s="1"/>
  <c r="G12" i="111" s="1"/>
  <c r="G11" i="111" s="1"/>
  <c r="A2" i="116"/>
  <c r="A3" i="116" s="1"/>
  <c r="A6" i="115"/>
  <c r="A7" i="115" s="1"/>
  <c r="A8" i="115" s="1"/>
  <c r="A9" i="115" s="1"/>
  <c r="A10" i="115" s="1"/>
  <c r="A2" i="114"/>
  <c r="B2" i="114" s="1"/>
  <c r="A2" i="113"/>
  <c r="A3" i="113" s="1"/>
  <c r="A4" i="113" s="1"/>
  <c r="A5" i="113" s="1"/>
  <c r="A6" i="113" s="1"/>
  <c r="A7" i="113" s="1"/>
  <c r="A8" i="113" s="1"/>
  <c r="A9" i="113" s="1"/>
  <c r="A10" i="113" s="1"/>
  <c r="A11" i="113" s="1"/>
  <c r="N49" i="112"/>
  <c r="A2" i="112"/>
  <c r="A3" i="112" s="1"/>
  <c r="B3" i="112" s="1"/>
  <c r="A6" i="111"/>
  <c r="A7" i="111" s="1"/>
  <c r="A8" i="111" s="1"/>
  <c r="A9" i="111" s="1"/>
  <c r="A10" i="111" s="1"/>
  <c r="A12" i="111" s="1"/>
  <c r="A11" i="111" s="1"/>
  <c r="N11" i="116"/>
  <c r="N16" i="116" s="1"/>
  <c r="N21" i="116" s="1"/>
  <c r="N26" i="116" s="1"/>
  <c r="N31" i="116" s="1"/>
  <c r="N36" i="116" s="1"/>
  <c r="N41" i="116" s="1"/>
  <c r="N46" i="116" s="1"/>
  <c r="N51" i="116" s="1"/>
  <c r="Z48" i="112"/>
  <c r="AE48" i="112" s="1"/>
  <c r="Y48" i="112"/>
  <c r="AD48" i="112" s="1"/>
  <c r="X48" i="112"/>
  <c r="AC48" i="112" s="1"/>
  <c r="W48" i="112"/>
  <c r="AB48" i="112" s="1"/>
  <c r="V48" i="112"/>
  <c r="AA48" i="112" s="1"/>
  <c r="AH41" i="112"/>
  <c r="AH39" i="112"/>
  <c r="H39" i="112"/>
  <c r="H41" i="112" s="1"/>
  <c r="D39" i="112"/>
  <c r="D41" i="112" s="1"/>
  <c r="C39" i="112"/>
  <c r="C41" i="112" s="1"/>
  <c r="B185" i="110"/>
  <c r="L183" i="110"/>
  <c r="K183" i="110"/>
  <c r="J183" i="110"/>
  <c r="I183" i="110"/>
  <c r="H183" i="110"/>
  <c r="G183" i="110"/>
  <c r="F183" i="110"/>
  <c r="E183" i="110"/>
  <c r="L178" i="110"/>
  <c r="K178" i="110"/>
  <c r="J178" i="110"/>
  <c r="I178" i="110"/>
  <c r="H178" i="110"/>
  <c r="G178" i="110"/>
  <c r="F178" i="110"/>
  <c r="E178" i="110"/>
  <c r="L173" i="110"/>
  <c r="K173" i="110"/>
  <c r="J173" i="110"/>
  <c r="I173" i="110"/>
  <c r="H173" i="110"/>
  <c r="G173" i="110"/>
  <c r="F173" i="110"/>
  <c r="E173" i="110"/>
  <c r="L168" i="110"/>
  <c r="K168" i="110"/>
  <c r="J168" i="110"/>
  <c r="I168" i="110"/>
  <c r="H168" i="110"/>
  <c r="G168" i="110"/>
  <c r="F168" i="110"/>
  <c r="E168" i="110"/>
  <c r="L163" i="110"/>
  <c r="K163" i="110"/>
  <c r="J163" i="110"/>
  <c r="I163" i="110"/>
  <c r="H163" i="110"/>
  <c r="G163" i="110"/>
  <c r="F163" i="110"/>
  <c r="E163" i="110"/>
  <c r="L158" i="110"/>
  <c r="K158" i="110"/>
  <c r="J158" i="110"/>
  <c r="I158" i="110"/>
  <c r="H158" i="110"/>
  <c r="G158" i="110"/>
  <c r="F158" i="110"/>
  <c r="E158" i="110"/>
  <c r="L153" i="110"/>
  <c r="K153" i="110"/>
  <c r="J153" i="110"/>
  <c r="I153" i="110"/>
  <c r="H153" i="110"/>
  <c r="G153" i="110"/>
  <c r="F153" i="110"/>
  <c r="E153" i="110"/>
  <c r="L148" i="110"/>
  <c r="K148" i="110"/>
  <c r="J148" i="110"/>
  <c r="I148" i="110"/>
  <c r="H148" i="110"/>
  <c r="G148" i="110"/>
  <c r="F148" i="110"/>
  <c r="E148" i="110"/>
  <c r="B140" i="110"/>
  <c r="B137" i="110"/>
  <c r="B129" i="110"/>
  <c r="L127" i="110"/>
  <c r="K127" i="110"/>
  <c r="J127" i="110"/>
  <c r="I127" i="110"/>
  <c r="H127" i="110"/>
  <c r="G127" i="110"/>
  <c r="F127" i="110"/>
  <c r="E127" i="110"/>
  <c r="B123" i="110"/>
  <c r="B179" i="110" s="1"/>
  <c r="L122" i="110"/>
  <c r="K122" i="110"/>
  <c r="J122" i="110"/>
  <c r="I122" i="110"/>
  <c r="H122" i="110"/>
  <c r="G122" i="110"/>
  <c r="F122" i="110"/>
  <c r="E122" i="110"/>
  <c r="B118" i="110"/>
  <c r="B174" i="110" s="1"/>
  <c r="L117" i="110"/>
  <c r="K117" i="110"/>
  <c r="J117" i="110"/>
  <c r="I117" i="110"/>
  <c r="H117" i="110"/>
  <c r="G117" i="110"/>
  <c r="F117" i="110"/>
  <c r="E117" i="110"/>
  <c r="B113" i="110"/>
  <c r="B169" i="110" s="1"/>
  <c r="L112" i="110"/>
  <c r="K112" i="110"/>
  <c r="J112" i="110"/>
  <c r="I112" i="110"/>
  <c r="H112" i="110"/>
  <c r="G112" i="110"/>
  <c r="F112" i="110"/>
  <c r="E112" i="110"/>
  <c r="B108" i="110"/>
  <c r="B164" i="110" s="1"/>
  <c r="L107" i="110"/>
  <c r="K107" i="110"/>
  <c r="J107" i="110"/>
  <c r="I107" i="110"/>
  <c r="H107" i="110"/>
  <c r="G107" i="110"/>
  <c r="F107" i="110"/>
  <c r="E107" i="110"/>
  <c r="B103" i="110"/>
  <c r="B159" i="110" s="1"/>
  <c r="L102" i="110"/>
  <c r="K102" i="110"/>
  <c r="J102" i="110"/>
  <c r="I102" i="110"/>
  <c r="H102" i="110"/>
  <c r="G102" i="110"/>
  <c r="F102" i="110"/>
  <c r="E102" i="110"/>
  <c r="B98" i="110"/>
  <c r="B154" i="110" s="1"/>
  <c r="L97" i="110"/>
  <c r="K97" i="110"/>
  <c r="J97" i="110"/>
  <c r="I97" i="110"/>
  <c r="H97" i="110"/>
  <c r="G97" i="110"/>
  <c r="F97" i="110"/>
  <c r="E97" i="110"/>
  <c r="B93" i="110"/>
  <c r="B149" i="110" s="1"/>
  <c r="L92" i="110"/>
  <c r="K92" i="110"/>
  <c r="J92" i="110"/>
  <c r="I92" i="110"/>
  <c r="H92" i="110"/>
  <c r="G92" i="110"/>
  <c r="F92" i="110"/>
  <c r="E92" i="110"/>
  <c r="B88" i="110"/>
  <c r="B144" i="110" s="1"/>
  <c r="B85" i="110"/>
  <c r="B82" i="110"/>
  <c r="B74" i="110"/>
  <c r="L72" i="110"/>
  <c r="K72" i="110"/>
  <c r="J72" i="110"/>
  <c r="I72" i="110"/>
  <c r="H72" i="110"/>
  <c r="G72" i="110"/>
  <c r="F72" i="110"/>
  <c r="E72" i="110"/>
  <c r="P70" i="110"/>
  <c r="O70" i="110"/>
  <c r="L68" i="110"/>
  <c r="K68" i="110"/>
  <c r="J68" i="110"/>
  <c r="I68" i="110"/>
  <c r="H68" i="110"/>
  <c r="G68" i="110"/>
  <c r="F68" i="110"/>
  <c r="E68" i="110"/>
  <c r="P66" i="110"/>
  <c r="O66" i="110"/>
  <c r="L64" i="110"/>
  <c r="K64" i="110"/>
  <c r="J64" i="110"/>
  <c r="I64" i="110"/>
  <c r="H64" i="110"/>
  <c r="G64" i="110"/>
  <c r="F64" i="110"/>
  <c r="E64" i="110"/>
  <c r="P62" i="110"/>
  <c r="O62" i="110"/>
  <c r="B61" i="110" s="1"/>
  <c r="L60" i="110"/>
  <c r="K60" i="110"/>
  <c r="J60" i="110"/>
  <c r="I60" i="110"/>
  <c r="H60" i="110"/>
  <c r="G60" i="110"/>
  <c r="F60" i="110"/>
  <c r="E60" i="110"/>
  <c r="P58" i="110"/>
  <c r="O58" i="110"/>
  <c r="L56" i="110"/>
  <c r="K56" i="110"/>
  <c r="J56" i="110"/>
  <c r="I56" i="110"/>
  <c r="H56" i="110"/>
  <c r="G56" i="110"/>
  <c r="F56" i="110"/>
  <c r="E56" i="110"/>
  <c r="P54" i="110"/>
  <c r="O54" i="110"/>
  <c r="L52" i="110"/>
  <c r="J209" i="110" s="1"/>
  <c r="B49" i="110"/>
  <c r="B46" i="110"/>
  <c r="K43" i="110"/>
  <c r="I43" i="110"/>
  <c r="H43" i="110"/>
  <c r="G43" i="110"/>
  <c r="B41" i="110"/>
  <c r="K40" i="110"/>
  <c r="J40" i="110"/>
  <c r="I40" i="110"/>
  <c r="H40" i="110"/>
  <c r="G40" i="110"/>
  <c r="B38" i="110"/>
  <c r="K34" i="110"/>
  <c r="J34" i="110"/>
  <c r="I34" i="110"/>
  <c r="H34" i="110"/>
  <c r="G34" i="110"/>
  <c r="D33" i="110"/>
  <c r="P32" i="110"/>
  <c r="O32" i="110"/>
  <c r="B32" i="110" s="1"/>
  <c r="B31" i="110"/>
  <c r="K30" i="110"/>
  <c r="J30" i="110"/>
  <c r="I30" i="110"/>
  <c r="H30" i="110"/>
  <c r="G30" i="110"/>
  <c r="D30" i="110"/>
  <c r="D29" i="110"/>
  <c r="D28" i="110"/>
  <c r="C199" i="110" s="1"/>
  <c r="B28" i="110"/>
  <c r="B27" i="110"/>
  <c r="K25" i="110"/>
  <c r="J25" i="110"/>
  <c r="G25" i="110"/>
  <c r="H25" i="110" s="1"/>
  <c r="I25" i="110" s="1"/>
  <c r="F132" i="110" s="1"/>
  <c r="F188" i="110" s="1"/>
  <c r="B23" i="110"/>
  <c r="G22" i="110"/>
  <c r="B22" i="110"/>
  <c r="B19" i="110"/>
  <c r="B17" i="110"/>
  <c r="B10" i="110"/>
  <c r="B185" i="109"/>
  <c r="L183" i="109"/>
  <c r="K183" i="109"/>
  <c r="J183" i="109"/>
  <c r="I183" i="109"/>
  <c r="H183" i="109"/>
  <c r="G183" i="109"/>
  <c r="F183" i="109"/>
  <c r="E183" i="109"/>
  <c r="L178" i="109"/>
  <c r="K178" i="109"/>
  <c r="J178" i="109"/>
  <c r="I178" i="109"/>
  <c r="H178" i="109"/>
  <c r="G178" i="109"/>
  <c r="F178" i="109"/>
  <c r="E178" i="109"/>
  <c r="L173" i="109"/>
  <c r="K173" i="109"/>
  <c r="J173" i="109"/>
  <c r="I173" i="109"/>
  <c r="H173" i="109"/>
  <c r="G173" i="109"/>
  <c r="F173" i="109"/>
  <c r="E173" i="109"/>
  <c r="L168" i="109"/>
  <c r="K168" i="109"/>
  <c r="J168" i="109"/>
  <c r="I168" i="109"/>
  <c r="H168" i="109"/>
  <c r="G168" i="109"/>
  <c r="F168" i="109"/>
  <c r="E168" i="109"/>
  <c r="L163" i="109"/>
  <c r="K163" i="109"/>
  <c r="J163" i="109"/>
  <c r="I163" i="109"/>
  <c r="H163" i="109"/>
  <c r="G163" i="109"/>
  <c r="F163" i="109"/>
  <c r="E163" i="109"/>
  <c r="L158" i="109"/>
  <c r="K158" i="109"/>
  <c r="J158" i="109"/>
  <c r="I158" i="109"/>
  <c r="H158" i="109"/>
  <c r="G158" i="109"/>
  <c r="F158" i="109"/>
  <c r="E158" i="109"/>
  <c r="L153" i="109"/>
  <c r="K153" i="109"/>
  <c r="J153" i="109"/>
  <c r="I153" i="109"/>
  <c r="H153" i="109"/>
  <c r="G153" i="109"/>
  <c r="F153" i="109"/>
  <c r="E153" i="109"/>
  <c r="L148" i="109"/>
  <c r="K148" i="109"/>
  <c r="J148" i="109"/>
  <c r="I148" i="109"/>
  <c r="H148" i="109"/>
  <c r="G148" i="109"/>
  <c r="F148" i="109"/>
  <c r="E148" i="109"/>
  <c r="B140" i="109"/>
  <c r="B137" i="109"/>
  <c r="B129" i="109"/>
  <c r="L127" i="109"/>
  <c r="K127" i="109"/>
  <c r="J127" i="109"/>
  <c r="I127" i="109"/>
  <c r="H127" i="109"/>
  <c r="G127" i="109"/>
  <c r="F127" i="109"/>
  <c r="E127" i="109"/>
  <c r="B123" i="109"/>
  <c r="B179" i="109" s="1"/>
  <c r="L122" i="109"/>
  <c r="K122" i="109"/>
  <c r="J122" i="109"/>
  <c r="I122" i="109"/>
  <c r="H122" i="109"/>
  <c r="G122" i="109"/>
  <c r="F122" i="109"/>
  <c r="E122" i="109"/>
  <c r="B118" i="109"/>
  <c r="B174" i="109" s="1"/>
  <c r="L117" i="109"/>
  <c r="K117" i="109"/>
  <c r="J117" i="109"/>
  <c r="I117" i="109"/>
  <c r="H117" i="109"/>
  <c r="G117" i="109"/>
  <c r="F117" i="109"/>
  <c r="E117" i="109"/>
  <c r="B113" i="109"/>
  <c r="B169" i="109" s="1"/>
  <c r="L112" i="109"/>
  <c r="K112" i="109"/>
  <c r="J112" i="109"/>
  <c r="I112" i="109"/>
  <c r="H112" i="109"/>
  <c r="G112" i="109"/>
  <c r="F112" i="109"/>
  <c r="E112" i="109"/>
  <c r="B108" i="109"/>
  <c r="B164" i="109" s="1"/>
  <c r="L107" i="109"/>
  <c r="K107" i="109"/>
  <c r="J107" i="109"/>
  <c r="I107" i="109"/>
  <c r="H107" i="109"/>
  <c r="G107" i="109"/>
  <c r="F107" i="109"/>
  <c r="E107" i="109"/>
  <c r="B103" i="109"/>
  <c r="B159" i="109" s="1"/>
  <c r="L102" i="109"/>
  <c r="K102" i="109"/>
  <c r="J102" i="109"/>
  <c r="I102" i="109"/>
  <c r="H102" i="109"/>
  <c r="G102" i="109"/>
  <c r="F102" i="109"/>
  <c r="E102" i="109"/>
  <c r="B98" i="109"/>
  <c r="B154" i="109" s="1"/>
  <c r="L97" i="109"/>
  <c r="K97" i="109"/>
  <c r="J97" i="109"/>
  <c r="I97" i="109"/>
  <c r="H97" i="109"/>
  <c r="G97" i="109"/>
  <c r="F97" i="109"/>
  <c r="E97" i="109"/>
  <c r="B93" i="109"/>
  <c r="B149" i="109" s="1"/>
  <c r="L92" i="109"/>
  <c r="K92" i="109"/>
  <c r="J92" i="109"/>
  <c r="I92" i="109"/>
  <c r="H92" i="109"/>
  <c r="G92" i="109"/>
  <c r="F92" i="109"/>
  <c r="E92" i="109"/>
  <c r="B88" i="109"/>
  <c r="B144" i="109" s="1"/>
  <c r="B85" i="109"/>
  <c r="B82" i="109"/>
  <c r="B74" i="109"/>
  <c r="L72" i="109"/>
  <c r="K72" i="109"/>
  <c r="J72" i="109"/>
  <c r="I72" i="109"/>
  <c r="H72" i="109"/>
  <c r="G72" i="109"/>
  <c r="F72" i="109"/>
  <c r="E72" i="109"/>
  <c r="P70" i="109"/>
  <c r="O70" i="109"/>
  <c r="B69" i="109" s="1"/>
  <c r="L68" i="109"/>
  <c r="K68" i="109"/>
  <c r="J68" i="109"/>
  <c r="I68" i="109"/>
  <c r="H68" i="109"/>
  <c r="G68" i="109"/>
  <c r="F68" i="109"/>
  <c r="E68" i="109"/>
  <c r="P66" i="109"/>
  <c r="O66" i="109"/>
  <c r="B65" i="109" s="1"/>
  <c r="L64" i="109"/>
  <c r="K64" i="109"/>
  <c r="J64" i="109"/>
  <c r="I64" i="109"/>
  <c r="H64" i="109"/>
  <c r="G64" i="109"/>
  <c r="F64" i="109"/>
  <c r="E64" i="109"/>
  <c r="P62" i="109"/>
  <c r="O62" i="109"/>
  <c r="B61" i="109" s="1"/>
  <c r="L60" i="109"/>
  <c r="K60" i="109"/>
  <c r="J60" i="109"/>
  <c r="I60" i="109"/>
  <c r="H60" i="109"/>
  <c r="G60" i="109"/>
  <c r="F60" i="109"/>
  <c r="E60" i="109"/>
  <c r="P58" i="109"/>
  <c r="O58" i="109"/>
  <c r="L56" i="109"/>
  <c r="K56" i="109"/>
  <c r="J56" i="109"/>
  <c r="I56" i="109"/>
  <c r="H56" i="109"/>
  <c r="G56" i="109"/>
  <c r="F56" i="109"/>
  <c r="E56" i="109"/>
  <c r="P54" i="109"/>
  <c r="O54" i="109"/>
  <c r="L52" i="109"/>
  <c r="J209" i="109" s="1"/>
  <c r="B49" i="109"/>
  <c r="B46" i="109"/>
  <c r="K43" i="109"/>
  <c r="H43" i="109"/>
  <c r="G43" i="109"/>
  <c r="B41" i="109"/>
  <c r="K40" i="109"/>
  <c r="J40" i="109"/>
  <c r="I40" i="109"/>
  <c r="H40" i="109"/>
  <c r="G40" i="109"/>
  <c r="K34" i="109"/>
  <c r="J34" i="109"/>
  <c r="I34" i="109"/>
  <c r="H34" i="109"/>
  <c r="G34" i="109"/>
  <c r="D33" i="109"/>
  <c r="P32" i="109"/>
  <c r="O32" i="109"/>
  <c r="B31" i="109"/>
  <c r="K30" i="109"/>
  <c r="J30" i="109"/>
  <c r="I30" i="109"/>
  <c r="H30" i="109"/>
  <c r="G30" i="109"/>
  <c r="D30" i="109"/>
  <c r="D29" i="109"/>
  <c r="D28" i="109"/>
  <c r="B28" i="109"/>
  <c r="B27" i="109"/>
  <c r="K25" i="109"/>
  <c r="J25" i="109"/>
  <c r="G25" i="109"/>
  <c r="H25" i="109" s="1"/>
  <c r="I25" i="109" s="1"/>
  <c r="F132" i="109" s="1"/>
  <c r="F188" i="109" s="1"/>
  <c r="B23" i="109"/>
  <c r="G22" i="109"/>
  <c r="B22" i="109"/>
  <c r="B19" i="109"/>
  <c r="B17" i="109"/>
  <c r="B10" i="109"/>
  <c r="B185" i="108"/>
  <c r="L183" i="108"/>
  <c r="K183" i="108"/>
  <c r="J183" i="108"/>
  <c r="I183" i="108"/>
  <c r="H183" i="108"/>
  <c r="G183" i="108"/>
  <c r="F183" i="108"/>
  <c r="E183" i="108"/>
  <c r="L178" i="108"/>
  <c r="K178" i="108"/>
  <c r="J178" i="108"/>
  <c r="I178" i="108"/>
  <c r="H178" i="108"/>
  <c r="G178" i="108"/>
  <c r="F178" i="108"/>
  <c r="E178" i="108"/>
  <c r="L173" i="108"/>
  <c r="K173" i="108"/>
  <c r="J173" i="108"/>
  <c r="I173" i="108"/>
  <c r="H173" i="108"/>
  <c r="G173" i="108"/>
  <c r="F173" i="108"/>
  <c r="E173" i="108"/>
  <c r="L168" i="108"/>
  <c r="K168" i="108"/>
  <c r="J168" i="108"/>
  <c r="I168" i="108"/>
  <c r="H168" i="108"/>
  <c r="G168" i="108"/>
  <c r="F168" i="108"/>
  <c r="E168" i="108"/>
  <c r="L163" i="108"/>
  <c r="K163" i="108"/>
  <c r="J163" i="108"/>
  <c r="I163" i="108"/>
  <c r="H163" i="108"/>
  <c r="G163" i="108"/>
  <c r="F163" i="108"/>
  <c r="E163" i="108"/>
  <c r="L158" i="108"/>
  <c r="K158" i="108"/>
  <c r="J158" i="108"/>
  <c r="I158" i="108"/>
  <c r="H158" i="108"/>
  <c r="G158" i="108"/>
  <c r="F158" i="108"/>
  <c r="E158" i="108"/>
  <c r="L153" i="108"/>
  <c r="K153" i="108"/>
  <c r="J153" i="108"/>
  <c r="I153" i="108"/>
  <c r="H153" i="108"/>
  <c r="G153" i="108"/>
  <c r="F153" i="108"/>
  <c r="E153" i="108"/>
  <c r="L148" i="108"/>
  <c r="K148" i="108"/>
  <c r="J148" i="108"/>
  <c r="I148" i="108"/>
  <c r="H148" i="108"/>
  <c r="G148" i="108"/>
  <c r="F148" i="108"/>
  <c r="E148" i="108"/>
  <c r="B140" i="108"/>
  <c r="B137" i="108"/>
  <c r="B129" i="108"/>
  <c r="L127" i="108"/>
  <c r="K127" i="108"/>
  <c r="J127" i="108"/>
  <c r="I127" i="108"/>
  <c r="H127" i="108"/>
  <c r="G127" i="108"/>
  <c r="F127" i="108"/>
  <c r="E127" i="108"/>
  <c r="B123" i="108"/>
  <c r="B179" i="108" s="1"/>
  <c r="L122" i="108"/>
  <c r="K122" i="108"/>
  <c r="J122" i="108"/>
  <c r="I122" i="108"/>
  <c r="H122" i="108"/>
  <c r="G122" i="108"/>
  <c r="F122" i="108"/>
  <c r="E122" i="108"/>
  <c r="B118" i="108"/>
  <c r="B174" i="108" s="1"/>
  <c r="L117" i="108"/>
  <c r="K117" i="108"/>
  <c r="J117" i="108"/>
  <c r="I117" i="108"/>
  <c r="H117" i="108"/>
  <c r="G117" i="108"/>
  <c r="F117" i="108"/>
  <c r="E117" i="108"/>
  <c r="B113" i="108"/>
  <c r="B169" i="108" s="1"/>
  <c r="L112" i="108"/>
  <c r="K112" i="108"/>
  <c r="J112" i="108"/>
  <c r="I112" i="108"/>
  <c r="H112" i="108"/>
  <c r="G112" i="108"/>
  <c r="F112" i="108"/>
  <c r="E112" i="108"/>
  <c r="B108" i="108"/>
  <c r="B164" i="108" s="1"/>
  <c r="L107" i="108"/>
  <c r="K107" i="108"/>
  <c r="J107" i="108"/>
  <c r="I107" i="108"/>
  <c r="H107" i="108"/>
  <c r="G107" i="108"/>
  <c r="F107" i="108"/>
  <c r="E107" i="108"/>
  <c r="B103" i="108"/>
  <c r="B159" i="108" s="1"/>
  <c r="L102" i="108"/>
  <c r="K102" i="108"/>
  <c r="J102" i="108"/>
  <c r="I102" i="108"/>
  <c r="H102" i="108"/>
  <c r="G102" i="108"/>
  <c r="F102" i="108"/>
  <c r="E102" i="108"/>
  <c r="B98" i="108"/>
  <c r="B154" i="108" s="1"/>
  <c r="L97" i="108"/>
  <c r="K97" i="108"/>
  <c r="J97" i="108"/>
  <c r="I97" i="108"/>
  <c r="H97" i="108"/>
  <c r="G97" i="108"/>
  <c r="F97" i="108"/>
  <c r="E97" i="108"/>
  <c r="B93" i="108"/>
  <c r="B149" i="108" s="1"/>
  <c r="L92" i="108"/>
  <c r="K92" i="108"/>
  <c r="J92" i="108"/>
  <c r="I92" i="108"/>
  <c r="H92" i="108"/>
  <c r="G92" i="108"/>
  <c r="F92" i="108"/>
  <c r="E92" i="108"/>
  <c r="B88" i="108"/>
  <c r="B144" i="108" s="1"/>
  <c r="B85" i="108"/>
  <c r="B82" i="108"/>
  <c r="B74" i="108"/>
  <c r="L72" i="108"/>
  <c r="K72" i="108"/>
  <c r="J72" i="108"/>
  <c r="I72" i="108"/>
  <c r="H72" i="108"/>
  <c r="G72" i="108"/>
  <c r="F72" i="108"/>
  <c r="E72" i="108"/>
  <c r="P70" i="108"/>
  <c r="O70" i="108"/>
  <c r="L68" i="108"/>
  <c r="K68" i="108"/>
  <c r="J68" i="108"/>
  <c r="I68" i="108"/>
  <c r="H68" i="108"/>
  <c r="G68" i="108"/>
  <c r="F68" i="108"/>
  <c r="E68" i="108"/>
  <c r="P66" i="108"/>
  <c r="O66" i="108"/>
  <c r="L64" i="108"/>
  <c r="K64" i="108"/>
  <c r="J64" i="108"/>
  <c r="I64" i="108"/>
  <c r="H64" i="108"/>
  <c r="G64" i="108"/>
  <c r="F64" i="108"/>
  <c r="E64" i="108"/>
  <c r="P62" i="108"/>
  <c r="O62" i="108"/>
  <c r="L60" i="108"/>
  <c r="K60" i="108"/>
  <c r="J60" i="108"/>
  <c r="I60" i="108"/>
  <c r="H60" i="108"/>
  <c r="G60" i="108"/>
  <c r="F60" i="108"/>
  <c r="E60" i="108"/>
  <c r="P58" i="108"/>
  <c r="O58" i="108"/>
  <c r="L56" i="108"/>
  <c r="K56" i="108"/>
  <c r="J56" i="108"/>
  <c r="I56" i="108"/>
  <c r="H56" i="108"/>
  <c r="G56" i="108"/>
  <c r="F56" i="108"/>
  <c r="E56" i="108"/>
  <c r="P54" i="108"/>
  <c r="O54" i="108"/>
  <c r="L52" i="108"/>
  <c r="J209" i="108" s="1"/>
  <c r="B49" i="108"/>
  <c r="B46" i="108"/>
  <c r="I43" i="108"/>
  <c r="H43" i="108"/>
  <c r="K43" i="108"/>
  <c r="J43" i="108"/>
  <c r="G43" i="108"/>
  <c r="B41" i="108"/>
  <c r="K40" i="108"/>
  <c r="J40" i="108"/>
  <c r="I40" i="108"/>
  <c r="H40" i="108"/>
  <c r="G40" i="108"/>
  <c r="B38" i="108"/>
  <c r="K34" i="108"/>
  <c r="J34" i="108"/>
  <c r="I34" i="108"/>
  <c r="H34" i="108"/>
  <c r="G34" i="108"/>
  <c r="D33" i="108"/>
  <c r="P32" i="108"/>
  <c r="O32" i="108"/>
  <c r="B31" i="108"/>
  <c r="K30" i="108"/>
  <c r="J30" i="108"/>
  <c r="I30" i="108"/>
  <c r="H30" i="108"/>
  <c r="G30" i="108"/>
  <c r="D30" i="108"/>
  <c r="D29" i="108"/>
  <c r="D28" i="108"/>
  <c r="B28" i="108"/>
  <c r="B27" i="108"/>
  <c r="K25" i="108"/>
  <c r="J25" i="108"/>
  <c r="G25" i="108"/>
  <c r="H25" i="108" s="1"/>
  <c r="I25" i="108" s="1"/>
  <c r="F132" i="108" s="1"/>
  <c r="F188" i="108" s="1"/>
  <c r="B23" i="108"/>
  <c r="G22" i="108"/>
  <c r="B22" i="108"/>
  <c r="B19" i="108"/>
  <c r="B17" i="108"/>
  <c r="B10" i="108"/>
  <c r="B185" i="107"/>
  <c r="L183" i="107"/>
  <c r="K183" i="107"/>
  <c r="J183" i="107"/>
  <c r="I183" i="107"/>
  <c r="H183" i="107"/>
  <c r="G183" i="107"/>
  <c r="F183" i="107"/>
  <c r="E183" i="107"/>
  <c r="L178" i="107"/>
  <c r="K178" i="107"/>
  <c r="J178" i="107"/>
  <c r="I178" i="107"/>
  <c r="H178" i="107"/>
  <c r="G178" i="107"/>
  <c r="F178" i="107"/>
  <c r="E178" i="107"/>
  <c r="L173" i="107"/>
  <c r="K173" i="107"/>
  <c r="J173" i="107"/>
  <c r="I173" i="107"/>
  <c r="H173" i="107"/>
  <c r="G173" i="107"/>
  <c r="F173" i="107"/>
  <c r="E173" i="107"/>
  <c r="L168" i="107"/>
  <c r="K168" i="107"/>
  <c r="J168" i="107"/>
  <c r="I168" i="107"/>
  <c r="H168" i="107"/>
  <c r="G168" i="107"/>
  <c r="F168" i="107"/>
  <c r="E168" i="107"/>
  <c r="L163" i="107"/>
  <c r="K163" i="107"/>
  <c r="J163" i="107"/>
  <c r="I163" i="107"/>
  <c r="H163" i="107"/>
  <c r="G163" i="107"/>
  <c r="F163" i="107"/>
  <c r="E163" i="107"/>
  <c r="L158" i="107"/>
  <c r="K158" i="107"/>
  <c r="J158" i="107"/>
  <c r="I158" i="107"/>
  <c r="H158" i="107"/>
  <c r="G158" i="107"/>
  <c r="F158" i="107"/>
  <c r="E158" i="107"/>
  <c r="L153" i="107"/>
  <c r="K153" i="107"/>
  <c r="J153" i="107"/>
  <c r="I153" i="107"/>
  <c r="H153" i="107"/>
  <c r="G153" i="107"/>
  <c r="F153" i="107"/>
  <c r="E153" i="107"/>
  <c r="L148" i="107"/>
  <c r="K148" i="107"/>
  <c r="J148" i="107"/>
  <c r="I148" i="107"/>
  <c r="H148" i="107"/>
  <c r="G148" i="107"/>
  <c r="F148" i="107"/>
  <c r="E148" i="107"/>
  <c r="B140" i="107"/>
  <c r="B137" i="107"/>
  <c r="B129" i="107"/>
  <c r="L127" i="107"/>
  <c r="K127" i="107"/>
  <c r="J127" i="107"/>
  <c r="I127" i="107"/>
  <c r="H127" i="107"/>
  <c r="G127" i="107"/>
  <c r="F127" i="107"/>
  <c r="E127" i="107"/>
  <c r="B123" i="107"/>
  <c r="B179" i="107" s="1"/>
  <c r="L122" i="107"/>
  <c r="K122" i="107"/>
  <c r="J122" i="107"/>
  <c r="I122" i="107"/>
  <c r="H122" i="107"/>
  <c r="G122" i="107"/>
  <c r="F122" i="107"/>
  <c r="E122" i="107"/>
  <c r="B118" i="107"/>
  <c r="B174" i="107" s="1"/>
  <c r="L117" i="107"/>
  <c r="K117" i="107"/>
  <c r="J117" i="107"/>
  <c r="I117" i="107"/>
  <c r="H117" i="107"/>
  <c r="G117" i="107"/>
  <c r="F117" i="107"/>
  <c r="E117" i="107"/>
  <c r="B113" i="107"/>
  <c r="B169" i="107" s="1"/>
  <c r="L112" i="107"/>
  <c r="K112" i="107"/>
  <c r="J112" i="107"/>
  <c r="I112" i="107"/>
  <c r="H112" i="107"/>
  <c r="G112" i="107"/>
  <c r="F112" i="107"/>
  <c r="E112" i="107"/>
  <c r="B108" i="107"/>
  <c r="B164" i="107" s="1"/>
  <c r="L107" i="107"/>
  <c r="K107" i="107"/>
  <c r="J107" i="107"/>
  <c r="I107" i="107"/>
  <c r="H107" i="107"/>
  <c r="G107" i="107"/>
  <c r="F107" i="107"/>
  <c r="E107" i="107"/>
  <c r="B103" i="107"/>
  <c r="B159" i="107" s="1"/>
  <c r="L102" i="107"/>
  <c r="K102" i="107"/>
  <c r="J102" i="107"/>
  <c r="I102" i="107"/>
  <c r="H102" i="107"/>
  <c r="G102" i="107"/>
  <c r="F102" i="107"/>
  <c r="E102" i="107"/>
  <c r="B98" i="107"/>
  <c r="B154" i="107" s="1"/>
  <c r="L97" i="107"/>
  <c r="K97" i="107"/>
  <c r="J97" i="107"/>
  <c r="I97" i="107"/>
  <c r="H97" i="107"/>
  <c r="G97" i="107"/>
  <c r="F97" i="107"/>
  <c r="E97" i="107"/>
  <c r="B93" i="107"/>
  <c r="B149" i="107" s="1"/>
  <c r="L92" i="107"/>
  <c r="K92" i="107"/>
  <c r="J92" i="107"/>
  <c r="I92" i="107"/>
  <c r="H92" i="107"/>
  <c r="G92" i="107"/>
  <c r="F92" i="107"/>
  <c r="E92" i="107"/>
  <c r="B88" i="107"/>
  <c r="B144" i="107" s="1"/>
  <c r="B85" i="107"/>
  <c r="B82" i="107"/>
  <c r="B74" i="107"/>
  <c r="L72" i="107"/>
  <c r="K72" i="107"/>
  <c r="J72" i="107"/>
  <c r="I72" i="107"/>
  <c r="H72" i="107"/>
  <c r="G72" i="107"/>
  <c r="F72" i="107"/>
  <c r="E72" i="107"/>
  <c r="P70" i="107"/>
  <c r="O70" i="107"/>
  <c r="L68" i="107"/>
  <c r="K68" i="107"/>
  <c r="J68" i="107"/>
  <c r="I68" i="107"/>
  <c r="H68" i="107"/>
  <c r="G68" i="107"/>
  <c r="F68" i="107"/>
  <c r="E68" i="107"/>
  <c r="P66" i="107"/>
  <c r="O66" i="107"/>
  <c r="L64" i="107"/>
  <c r="K64" i="107"/>
  <c r="J64" i="107"/>
  <c r="I64" i="107"/>
  <c r="H64" i="107"/>
  <c r="G64" i="107"/>
  <c r="F64" i="107"/>
  <c r="E64" i="107"/>
  <c r="P62" i="107"/>
  <c r="O62" i="107"/>
  <c r="L60" i="107"/>
  <c r="K60" i="107"/>
  <c r="J60" i="107"/>
  <c r="I60" i="107"/>
  <c r="H60" i="107"/>
  <c r="G60" i="107"/>
  <c r="F60" i="107"/>
  <c r="E60" i="107"/>
  <c r="P58" i="107"/>
  <c r="O58" i="107"/>
  <c r="L56" i="107"/>
  <c r="K56" i="107"/>
  <c r="J56" i="107"/>
  <c r="I56" i="107"/>
  <c r="H56" i="107"/>
  <c r="G56" i="107"/>
  <c r="F56" i="107"/>
  <c r="E56" i="107"/>
  <c r="P54" i="107"/>
  <c r="O54" i="107"/>
  <c r="B53" i="107" s="1"/>
  <c r="L52" i="107"/>
  <c r="J209" i="107" s="1"/>
  <c r="B49" i="107"/>
  <c r="B46" i="107"/>
  <c r="H43" i="107"/>
  <c r="G43" i="107"/>
  <c r="B41" i="107"/>
  <c r="K40" i="107"/>
  <c r="J40" i="107"/>
  <c r="I40" i="107"/>
  <c r="H40" i="107"/>
  <c r="G40" i="107"/>
  <c r="B38" i="107"/>
  <c r="K34" i="107"/>
  <c r="J34" i="107"/>
  <c r="I34" i="107"/>
  <c r="H34" i="107"/>
  <c r="G34" i="107"/>
  <c r="D33" i="107"/>
  <c r="P32" i="107"/>
  <c r="O32" i="107"/>
  <c r="B31" i="107"/>
  <c r="K30" i="107"/>
  <c r="J30" i="107"/>
  <c r="I30" i="107"/>
  <c r="H30" i="107"/>
  <c r="G30" i="107"/>
  <c r="D30" i="107"/>
  <c r="D29" i="107"/>
  <c r="D28" i="107"/>
  <c r="C199" i="107" s="1"/>
  <c r="B28" i="107"/>
  <c r="B27" i="107"/>
  <c r="K25" i="107"/>
  <c r="J25" i="107"/>
  <c r="G25" i="107"/>
  <c r="H25" i="107" s="1"/>
  <c r="I25" i="107" s="1"/>
  <c r="F132" i="107" s="1"/>
  <c r="F188" i="107" s="1"/>
  <c r="B23" i="107"/>
  <c r="G22" i="107"/>
  <c r="B22" i="107"/>
  <c r="B19" i="107"/>
  <c r="B17" i="107"/>
  <c r="B10" i="107"/>
  <c r="B185" i="106"/>
  <c r="L183" i="106"/>
  <c r="K183" i="106"/>
  <c r="J183" i="106"/>
  <c r="I183" i="106"/>
  <c r="H183" i="106"/>
  <c r="G183" i="106"/>
  <c r="F183" i="106"/>
  <c r="E183" i="106"/>
  <c r="L178" i="106"/>
  <c r="K178" i="106"/>
  <c r="J178" i="106"/>
  <c r="I178" i="106"/>
  <c r="H178" i="106"/>
  <c r="G178" i="106"/>
  <c r="F178" i="106"/>
  <c r="E178" i="106"/>
  <c r="L173" i="106"/>
  <c r="K173" i="106"/>
  <c r="J173" i="106"/>
  <c r="I173" i="106"/>
  <c r="H173" i="106"/>
  <c r="G173" i="106"/>
  <c r="F173" i="106"/>
  <c r="E173" i="106"/>
  <c r="L168" i="106"/>
  <c r="K168" i="106"/>
  <c r="J168" i="106"/>
  <c r="I168" i="106"/>
  <c r="H168" i="106"/>
  <c r="G168" i="106"/>
  <c r="F168" i="106"/>
  <c r="E168" i="106"/>
  <c r="L163" i="106"/>
  <c r="K163" i="106"/>
  <c r="J163" i="106"/>
  <c r="I163" i="106"/>
  <c r="H163" i="106"/>
  <c r="G163" i="106"/>
  <c r="F163" i="106"/>
  <c r="E163" i="106"/>
  <c r="L158" i="106"/>
  <c r="K158" i="106"/>
  <c r="J158" i="106"/>
  <c r="I158" i="106"/>
  <c r="H158" i="106"/>
  <c r="G158" i="106"/>
  <c r="F158" i="106"/>
  <c r="E158" i="106"/>
  <c r="L153" i="106"/>
  <c r="K153" i="106"/>
  <c r="J153" i="106"/>
  <c r="I153" i="106"/>
  <c r="H153" i="106"/>
  <c r="G153" i="106"/>
  <c r="F153" i="106"/>
  <c r="E153" i="106"/>
  <c r="L148" i="106"/>
  <c r="K148" i="106"/>
  <c r="J148" i="106"/>
  <c r="I148" i="106"/>
  <c r="H148" i="106"/>
  <c r="G148" i="106"/>
  <c r="F148" i="106"/>
  <c r="E148" i="106"/>
  <c r="B140" i="106"/>
  <c r="B137" i="106"/>
  <c r="B129" i="106"/>
  <c r="L127" i="106"/>
  <c r="K127" i="106"/>
  <c r="J127" i="106"/>
  <c r="I127" i="106"/>
  <c r="H127" i="106"/>
  <c r="G127" i="106"/>
  <c r="F127" i="106"/>
  <c r="E127" i="106"/>
  <c r="B123" i="106"/>
  <c r="B179" i="106" s="1"/>
  <c r="L122" i="106"/>
  <c r="K122" i="106"/>
  <c r="J122" i="106"/>
  <c r="I122" i="106"/>
  <c r="H122" i="106"/>
  <c r="G122" i="106"/>
  <c r="F122" i="106"/>
  <c r="E122" i="106"/>
  <c r="B118" i="106"/>
  <c r="B174" i="106" s="1"/>
  <c r="L117" i="106"/>
  <c r="K117" i="106"/>
  <c r="J117" i="106"/>
  <c r="I117" i="106"/>
  <c r="H117" i="106"/>
  <c r="G117" i="106"/>
  <c r="F117" i="106"/>
  <c r="E117" i="106"/>
  <c r="B113" i="106"/>
  <c r="B169" i="106" s="1"/>
  <c r="L112" i="106"/>
  <c r="K112" i="106"/>
  <c r="J112" i="106"/>
  <c r="I112" i="106"/>
  <c r="H112" i="106"/>
  <c r="G112" i="106"/>
  <c r="F112" i="106"/>
  <c r="E112" i="106"/>
  <c r="B108" i="106"/>
  <c r="B164" i="106" s="1"/>
  <c r="L107" i="106"/>
  <c r="K107" i="106"/>
  <c r="J107" i="106"/>
  <c r="I107" i="106"/>
  <c r="H107" i="106"/>
  <c r="G107" i="106"/>
  <c r="F107" i="106"/>
  <c r="E107" i="106"/>
  <c r="B103" i="106"/>
  <c r="B159" i="106" s="1"/>
  <c r="L102" i="106"/>
  <c r="K102" i="106"/>
  <c r="J102" i="106"/>
  <c r="I102" i="106"/>
  <c r="H102" i="106"/>
  <c r="G102" i="106"/>
  <c r="F102" i="106"/>
  <c r="E102" i="106"/>
  <c r="B98" i="106"/>
  <c r="B154" i="106" s="1"/>
  <c r="L97" i="106"/>
  <c r="K97" i="106"/>
  <c r="J97" i="106"/>
  <c r="I97" i="106"/>
  <c r="H97" i="106"/>
  <c r="G97" i="106"/>
  <c r="F97" i="106"/>
  <c r="E97" i="106"/>
  <c r="B93" i="106"/>
  <c r="B149" i="106" s="1"/>
  <c r="L92" i="106"/>
  <c r="K92" i="106"/>
  <c r="J92" i="106"/>
  <c r="I92" i="106"/>
  <c r="H92" i="106"/>
  <c r="G92" i="106"/>
  <c r="F92" i="106"/>
  <c r="E92" i="106"/>
  <c r="B88" i="106"/>
  <c r="B144" i="106" s="1"/>
  <c r="B85" i="106"/>
  <c r="B82" i="106"/>
  <c r="B74" i="106"/>
  <c r="L72" i="106"/>
  <c r="K72" i="106"/>
  <c r="J72" i="106"/>
  <c r="I72" i="106"/>
  <c r="H72" i="106"/>
  <c r="G72" i="106"/>
  <c r="F72" i="106"/>
  <c r="E72" i="106"/>
  <c r="P70" i="106"/>
  <c r="O70" i="106"/>
  <c r="L68" i="106"/>
  <c r="K68" i="106"/>
  <c r="J68" i="106"/>
  <c r="I68" i="106"/>
  <c r="H68" i="106"/>
  <c r="G68" i="106"/>
  <c r="F68" i="106"/>
  <c r="E68" i="106"/>
  <c r="P66" i="106"/>
  <c r="O66" i="106"/>
  <c r="L64" i="106"/>
  <c r="K64" i="106"/>
  <c r="J64" i="106"/>
  <c r="I64" i="106"/>
  <c r="H64" i="106"/>
  <c r="G64" i="106"/>
  <c r="F64" i="106"/>
  <c r="E64" i="106"/>
  <c r="P62" i="106"/>
  <c r="O62" i="106"/>
  <c r="L60" i="106"/>
  <c r="K60" i="106"/>
  <c r="J60" i="106"/>
  <c r="I60" i="106"/>
  <c r="H60" i="106"/>
  <c r="G60" i="106"/>
  <c r="F60" i="106"/>
  <c r="E60" i="106"/>
  <c r="P58" i="106"/>
  <c r="O58" i="106"/>
  <c r="L56" i="106"/>
  <c r="K56" i="106"/>
  <c r="J56" i="106"/>
  <c r="I56" i="106"/>
  <c r="H56" i="106"/>
  <c r="G56" i="106"/>
  <c r="F56" i="106"/>
  <c r="E56" i="106"/>
  <c r="P54" i="106"/>
  <c r="O54" i="106"/>
  <c r="L52" i="106"/>
  <c r="J209" i="106" s="1"/>
  <c r="B49" i="106"/>
  <c r="B46" i="106"/>
  <c r="H43" i="106"/>
  <c r="G43" i="106"/>
  <c r="B41" i="106"/>
  <c r="K40" i="106"/>
  <c r="J40" i="106"/>
  <c r="I40" i="106"/>
  <c r="H40" i="106"/>
  <c r="G40" i="106"/>
  <c r="B38" i="106"/>
  <c r="K34" i="106"/>
  <c r="J34" i="106"/>
  <c r="I34" i="106"/>
  <c r="H34" i="106"/>
  <c r="G34" i="106"/>
  <c r="D33" i="106"/>
  <c r="P32" i="106"/>
  <c r="O32" i="106"/>
  <c r="B31" i="106"/>
  <c r="K30" i="106"/>
  <c r="J30" i="106"/>
  <c r="I30" i="106"/>
  <c r="H30" i="106"/>
  <c r="G30" i="106"/>
  <c r="D30" i="106"/>
  <c r="D29" i="106"/>
  <c r="D28" i="106"/>
  <c r="C199" i="106" s="1"/>
  <c r="B28" i="106"/>
  <c r="B27" i="106"/>
  <c r="K25" i="106"/>
  <c r="J25" i="106"/>
  <c r="G25" i="106"/>
  <c r="H25" i="106" s="1"/>
  <c r="I25" i="106" s="1"/>
  <c r="F132" i="106" s="1"/>
  <c r="F188" i="106" s="1"/>
  <c r="B23" i="106"/>
  <c r="G22" i="106"/>
  <c r="B22" i="106"/>
  <c r="B19" i="106"/>
  <c r="B17" i="106"/>
  <c r="B10" i="106"/>
  <c r="B185" i="105"/>
  <c r="L183" i="105"/>
  <c r="K183" i="105"/>
  <c r="J183" i="105"/>
  <c r="I183" i="105"/>
  <c r="H183" i="105"/>
  <c r="G183" i="105"/>
  <c r="F183" i="105"/>
  <c r="E183" i="105"/>
  <c r="L178" i="105"/>
  <c r="K178" i="105"/>
  <c r="J178" i="105"/>
  <c r="I178" i="105"/>
  <c r="H178" i="105"/>
  <c r="G178" i="105"/>
  <c r="F178" i="105"/>
  <c r="E178" i="105"/>
  <c r="L173" i="105"/>
  <c r="K173" i="105"/>
  <c r="J173" i="105"/>
  <c r="I173" i="105"/>
  <c r="H173" i="105"/>
  <c r="G173" i="105"/>
  <c r="F173" i="105"/>
  <c r="E173" i="105"/>
  <c r="L168" i="105"/>
  <c r="K168" i="105"/>
  <c r="J168" i="105"/>
  <c r="I168" i="105"/>
  <c r="H168" i="105"/>
  <c r="G168" i="105"/>
  <c r="F168" i="105"/>
  <c r="E168" i="105"/>
  <c r="L163" i="105"/>
  <c r="K163" i="105"/>
  <c r="J163" i="105"/>
  <c r="I163" i="105"/>
  <c r="H163" i="105"/>
  <c r="G163" i="105"/>
  <c r="F163" i="105"/>
  <c r="E163" i="105"/>
  <c r="L158" i="105"/>
  <c r="K158" i="105"/>
  <c r="J158" i="105"/>
  <c r="I158" i="105"/>
  <c r="H158" i="105"/>
  <c r="G158" i="105"/>
  <c r="F158" i="105"/>
  <c r="E158" i="105"/>
  <c r="L153" i="105"/>
  <c r="K153" i="105"/>
  <c r="J153" i="105"/>
  <c r="I153" i="105"/>
  <c r="H153" i="105"/>
  <c r="G153" i="105"/>
  <c r="F153" i="105"/>
  <c r="E153" i="105"/>
  <c r="L148" i="105"/>
  <c r="K148" i="105"/>
  <c r="J148" i="105"/>
  <c r="I148" i="105"/>
  <c r="H148" i="105"/>
  <c r="G148" i="105"/>
  <c r="F148" i="105"/>
  <c r="E148" i="105"/>
  <c r="B140" i="105"/>
  <c r="B137" i="105"/>
  <c r="B129" i="105"/>
  <c r="L127" i="105"/>
  <c r="K127" i="105"/>
  <c r="J127" i="105"/>
  <c r="I127" i="105"/>
  <c r="H127" i="105"/>
  <c r="G127" i="105"/>
  <c r="F127" i="105"/>
  <c r="E127" i="105"/>
  <c r="B123" i="105"/>
  <c r="B179" i="105" s="1"/>
  <c r="L122" i="105"/>
  <c r="K122" i="105"/>
  <c r="J122" i="105"/>
  <c r="I122" i="105"/>
  <c r="H122" i="105"/>
  <c r="G122" i="105"/>
  <c r="F122" i="105"/>
  <c r="E122" i="105"/>
  <c r="B118" i="105"/>
  <c r="B174" i="105" s="1"/>
  <c r="L117" i="105"/>
  <c r="K117" i="105"/>
  <c r="J117" i="105"/>
  <c r="I117" i="105"/>
  <c r="H117" i="105"/>
  <c r="G117" i="105"/>
  <c r="F117" i="105"/>
  <c r="E117" i="105"/>
  <c r="B113" i="105"/>
  <c r="B169" i="105" s="1"/>
  <c r="L112" i="105"/>
  <c r="K112" i="105"/>
  <c r="J112" i="105"/>
  <c r="I112" i="105"/>
  <c r="H112" i="105"/>
  <c r="G112" i="105"/>
  <c r="F112" i="105"/>
  <c r="E112" i="105"/>
  <c r="B108" i="105"/>
  <c r="B164" i="105" s="1"/>
  <c r="L107" i="105"/>
  <c r="K107" i="105"/>
  <c r="J107" i="105"/>
  <c r="I107" i="105"/>
  <c r="H107" i="105"/>
  <c r="G107" i="105"/>
  <c r="F107" i="105"/>
  <c r="E107" i="105"/>
  <c r="B103" i="105"/>
  <c r="B159" i="105" s="1"/>
  <c r="L102" i="105"/>
  <c r="K102" i="105"/>
  <c r="J102" i="105"/>
  <c r="I102" i="105"/>
  <c r="H102" i="105"/>
  <c r="G102" i="105"/>
  <c r="F102" i="105"/>
  <c r="E102" i="105"/>
  <c r="B98" i="105"/>
  <c r="B154" i="105" s="1"/>
  <c r="L97" i="105"/>
  <c r="K97" i="105"/>
  <c r="J97" i="105"/>
  <c r="I97" i="105"/>
  <c r="H97" i="105"/>
  <c r="G97" i="105"/>
  <c r="F97" i="105"/>
  <c r="E97" i="105"/>
  <c r="B93" i="105"/>
  <c r="B149" i="105" s="1"/>
  <c r="L92" i="105"/>
  <c r="K92" i="105"/>
  <c r="J92" i="105"/>
  <c r="I92" i="105"/>
  <c r="H92" i="105"/>
  <c r="G92" i="105"/>
  <c r="F92" i="105"/>
  <c r="E92" i="105"/>
  <c r="B88" i="105"/>
  <c r="B144" i="105" s="1"/>
  <c r="B85" i="105"/>
  <c r="B82" i="105"/>
  <c r="B74" i="105"/>
  <c r="L72" i="105"/>
  <c r="K72" i="105"/>
  <c r="J72" i="105"/>
  <c r="I72" i="105"/>
  <c r="H72" i="105"/>
  <c r="G72" i="105"/>
  <c r="F72" i="105"/>
  <c r="E72" i="105"/>
  <c r="P70" i="105"/>
  <c r="O70" i="105"/>
  <c r="L68" i="105"/>
  <c r="K68" i="105"/>
  <c r="J68" i="105"/>
  <c r="I68" i="105"/>
  <c r="H68" i="105"/>
  <c r="G68" i="105"/>
  <c r="F68" i="105"/>
  <c r="E68" i="105"/>
  <c r="P66" i="105"/>
  <c r="O66" i="105"/>
  <c r="L64" i="105"/>
  <c r="K64" i="105"/>
  <c r="J64" i="105"/>
  <c r="I64" i="105"/>
  <c r="H64" i="105"/>
  <c r="G64" i="105"/>
  <c r="F64" i="105"/>
  <c r="E64" i="105"/>
  <c r="P62" i="105"/>
  <c r="O62" i="105"/>
  <c r="B61" i="105" s="1"/>
  <c r="L60" i="105"/>
  <c r="K60" i="105"/>
  <c r="J60" i="105"/>
  <c r="I60" i="105"/>
  <c r="H60" i="105"/>
  <c r="G60" i="105"/>
  <c r="F60" i="105"/>
  <c r="E60" i="105"/>
  <c r="P58" i="105"/>
  <c r="O58" i="105"/>
  <c r="L56" i="105"/>
  <c r="K56" i="105"/>
  <c r="J56" i="105"/>
  <c r="I56" i="105"/>
  <c r="H56" i="105"/>
  <c r="G56" i="105"/>
  <c r="F56" i="105"/>
  <c r="E56" i="105"/>
  <c r="P54" i="105"/>
  <c r="O54" i="105"/>
  <c r="L52" i="105"/>
  <c r="J209" i="105" s="1"/>
  <c r="B49" i="105"/>
  <c r="B46" i="105"/>
  <c r="J43" i="105"/>
  <c r="I43" i="105"/>
  <c r="H43" i="105"/>
  <c r="G43" i="105"/>
  <c r="B41" i="105"/>
  <c r="K40" i="105"/>
  <c r="J40" i="105"/>
  <c r="I40" i="105"/>
  <c r="H40" i="105"/>
  <c r="G40" i="105"/>
  <c r="B38" i="105"/>
  <c r="K34" i="105"/>
  <c r="J34" i="105"/>
  <c r="I34" i="105"/>
  <c r="H34" i="105"/>
  <c r="G34" i="105"/>
  <c r="D33" i="105"/>
  <c r="P32" i="105"/>
  <c r="O32" i="105"/>
  <c r="B31" i="105"/>
  <c r="K30" i="105"/>
  <c r="J30" i="105"/>
  <c r="I30" i="105"/>
  <c r="H30" i="105"/>
  <c r="G30" i="105"/>
  <c r="D30" i="105"/>
  <c r="D29" i="105"/>
  <c r="D28" i="105"/>
  <c r="C199" i="105" s="1"/>
  <c r="B28" i="105"/>
  <c r="B27" i="105"/>
  <c r="K25" i="105"/>
  <c r="J25" i="105"/>
  <c r="G25" i="105"/>
  <c r="H25" i="105" s="1"/>
  <c r="I25" i="105" s="1"/>
  <c r="F132" i="105" s="1"/>
  <c r="F188" i="105" s="1"/>
  <c r="B23" i="105"/>
  <c r="G22" i="105"/>
  <c r="B22" i="105"/>
  <c r="B19" i="105"/>
  <c r="B17" i="105"/>
  <c r="B10" i="105"/>
  <c r="B185" i="104"/>
  <c r="L183" i="104"/>
  <c r="K183" i="104"/>
  <c r="J183" i="104"/>
  <c r="I183" i="104"/>
  <c r="H183" i="104"/>
  <c r="G183" i="104"/>
  <c r="F183" i="104"/>
  <c r="E183" i="104"/>
  <c r="L178" i="104"/>
  <c r="K178" i="104"/>
  <c r="J178" i="104"/>
  <c r="I178" i="104"/>
  <c r="H178" i="104"/>
  <c r="G178" i="104"/>
  <c r="F178" i="104"/>
  <c r="E178" i="104"/>
  <c r="L173" i="104"/>
  <c r="K173" i="104"/>
  <c r="J173" i="104"/>
  <c r="I173" i="104"/>
  <c r="H173" i="104"/>
  <c r="G173" i="104"/>
  <c r="F173" i="104"/>
  <c r="E173" i="104"/>
  <c r="L168" i="104"/>
  <c r="K168" i="104"/>
  <c r="J168" i="104"/>
  <c r="I168" i="104"/>
  <c r="H168" i="104"/>
  <c r="G168" i="104"/>
  <c r="F168" i="104"/>
  <c r="E168" i="104"/>
  <c r="L163" i="104"/>
  <c r="K163" i="104"/>
  <c r="J163" i="104"/>
  <c r="I163" i="104"/>
  <c r="H163" i="104"/>
  <c r="G163" i="104"/>
  <c r="F163" i="104"/>
  <c r="E163" i="104"/>
  <c r="L158" i="104"/>
  <c r="K158" i="104"/>
  <c r="J158" i="104"/>
  <c r="I158" i="104"/>
  <c r="H158" i="104"/>
  <c r="G158" i="104"/>
  <c r="F158" i="104"/>
  <c r="E158" i="104"/>
  <c r="L153" i="104"/>
  <c r="K153" i="104"/>
  <c r="J153" i="104"/>
  <c r="I153" i="104"/>
  <c r="H153" i="104"/>
  <c r="G153" i="104"/>
  <c r="F153" i="104"/>
  <c r="E153" i="104"/>
  <c r="L148" i="104"/>
  <c r="K148" i="104"/>
  <c r="J148" i="104"/>
  <c r="I148" i="104"/>
  <c r="H148" i="104"/>
  <c r="G148" i="104"/>
  <c r="F148" i="104"/>
  <c r="E148" i="104"/>
  <c r="B140" i="104"/>
  <c r="B137" i="104"/>
  <c r="B129" i="104"/>
  <c r="L127" i="104"/>
  <c r="K127" i="104"/>
  <c r="J127" i="104"/>
  <c r="I127" i="104"/>
  <c r="H127" i="104"/>
  <c r="G127" i="104"/>
  <c r="F127" i="104"/>
  <c r="E127" i="104"/>
  <c r="B123" i="104"/>
  <c r="B179" i="104" s="1"/>
  <c r="L122" i="104"/>
  <c r="K122" i="104"/>
  <c r="J122" i="104"/>
  <c r="I122" i="104"/>
  <c r="H122" i="104"/>
  <c r="G122" i="104"/>
  <c r="F122" i="104"/>
  <c r="E122" i="104"/>
  <c r="B118" i="104"/>
  <c r="B174" i="104" s="1"/>
  <c r="L117" i="104"/>
  <c r="K117" i="104"/>
  <c r="J117" i="104"/>
  <c r="I117" i="104"/>
  <c r="H117" i="104"/>
  <c r="G117" i="104"/>
  <c r="F117" i="104"/>
  <c r="E117" i="104"/>
  <c r="B113" i="104"/>
  <c r="B169" i="104" s="1"/>
  <c r="L112" i="104"/>
  <c r="K112" i="104"/>
  <c r="J112" i="104"/>
  <c r="I112" i="104"/>
  <c r="H112" i="104"/>
  <c r="G112" i="104"/>
  <c r="F112" i="104"/>
  <c r="E112" i="104"/>
  <c r="B108" i="104"/>
  <c r="B164" i="104" s="1"/>
  <c r="L107" i="104"/>
  <c r="K107" i="104"/>
  <c r="J107" i="104"/>
  <c r="I107" i="104"/>
  <c r="H107" i="104"/>
  <c r="G107" i="104"/>
  <c r="F107" i="104"/>
  <c r="E107" i="104"/>
  <c r="B103" i="104"/>
  <c r="B159" i="104" s="1"/>
  <c r="L102" i="104"/>
  <c r="K102" i="104"/>
  <c r="J102" i="104"/>
  <c r="I102" i="104"/>
  <c r="H102" i="104"/>
  <c r="G102" i="104"/>
  <c r="F102" i="104"/>
  <c r="E102" i="104"/>
  <c r="B98" i="104"/>
  <c r="B154" i="104" s="1"/>
  <c r="L97" i="104"/>
  <c r="K97" i="104"/>
  <c r="J97" i="104"/>
  <c r="I97" i="104"/>
  <c r="H97" i="104"/>
  <c r="G97" i="104"/>
  <c r="F97" i="104"/>
  <c r="E97" i="104"/>
  <c r="B93" i="104"/>
  <c r="B149" i="104" s="1"/>
  <c r="L92" i="104"/>
  <c r="K92" i="104"/>
  <c r="J92" i="104"/>
  <c r="I92" i="104"/>
  <c r="H92" i="104"/>
  <c r="G92" i="104"/>
  <c r="F92" i="104"/>
  <c r="E92" i="104"/>
  <c r="B88" i="104"/>
  <c r="B144" i="104" s="1"/>
  <c r="B85" i="104"/>
  <c r="B82" i="104"/>
  <c r="B74" i="104"/>
  <c r="L72" i="104"/>
  <c r="K72" i="104"/>
  <c r="J72" i="104"/>
  <c r="I72" i="104"/>
  <c r="H72" i="104"/>
  <c r="G72" i="104"/>
  <c r="F72" i="104"/>
  <c r="E72" i="104"/>
  <c r="P70" i="104"/>
  <c r="O70" i="104"/>
  <c r="L68" i="104"/>
  <c r="K68" i="104"/>
  <c r="J68" i="104"/>
  <c r="I68" i="104"/>
  <c r="H68" i="104"/>
  <c r="G68" i="104"/>
  <c r="F68" i="104"/>
  <c r="E68" i="104"/>
  <c r="P66" i="104"/>
  <c r="O66" i="104"/>
  <c r="L64" i="104"/>
  <c r="K64" i="104"/>
  <c r="J64" i="104"/>
  <c r="I64" i="104"/>
  <c r="H64" i="104"/>
  <c r="G64" i="104"/>
  <c r="F64" i="104"/>
  <c r="E64" i="104"/>
  <c r="P62" i="104"/>
  <c r="O62" i="104"/>
  <c r="L60" i="104"/>
  <c r="K60" i="104"/>
  <c r="J60" i="104"/>
  <c r="I60" i="104"/>
  <c r="H60" i="104"/>
  <c r="G60" i="104"/>
  <c r="F60" i="104"/>
  <c r="E60" i="104"/>
  <c r="P58" i="104"/>
  <c r="O58" i="104"/>
  <c r="L56" i="104"/>
  <c r="K56" i="104"/>
  <c r="J56" i="104"/>
  <c r="I56" i="104"/>
  <c r="H56" i="104"/>
  <c r="G56" i="104"/>
  <c r="F56" i="104"/>
  <c r="E56" i="104"/>
  <c r="P54" i="104"/>
  <c r="O54" i="104"/>
  <c r="L52" i="104"/>
  <c r="J209" i="104" s="1"/>
  <c r="B49" i="104"/>
  <c r="B46" i="104"/>
  <c r="K43" i="104"/>
  <c r="J43" i="104"/>
  <c r="H43" i="104"/>
  <c r="G43" i="104"/>
  <c r="B41" i="104"/>
  <c r="K40" i="104"/>
  <c r="J40" i="104"/>
  <c r="I40" i="104"/>
  <c r="H40" i="104"/>
  <c r="G40" i="104"/>
  <c r="B38" i="104"/>
  <c r="K34" i="104"/>
  <c r="J34" i="104"/>
  <c r="I34" i="104"/>
  <c r="H34" i="104"/>
  <c r="G34" i="104"/>
  <c r="D33" i="104"/>
  <c r="P32" i="104"/>
  <c r="O32" i="104"/>
  <c r="B31" i="104"/>
  <c r="K30" i="104"/>
  <c r="J30" i="104"/>
  <c r="I30" i="104"/>
  <c r="H30" i="104"/>
  <c r="G30" i="104"/>
  <c r="D30" i="104"/>
  <c r="D29" i="104"/>
  <c r="D28" i="104"/>
  <c r="C199" i="104" s="1"/>
  <c r="B28" i="104"/>
  <c r="B27" i="104"/>
  <c r="K25" i="104"/>
  <c r="J25" i="104"/>
  <c r="G25" i="104"/>
  <c r="H25" i="104" s="1"/>
  <c r="I25" i="104" s="1"/>
  <c r="F132" i="104" s="1"/>
  <c r="F188" i="104" s="1"/>
  <c r="B23" i="104"/>
  <c r="G22" i="104"/>
  <c r="B22" i="104"/>
  <c r="B19" i="104"/>
  <c r="B17" i="104"/>
  <c r="B10" i="104"/>
  <c r="D36" i="90"/>
  <c r="D35" i="90"/>
  <c r="D37" i="90"/>
  <c r="D48" i="80"/>
  <c r="P60" i="86"/>
  <c r="O60" i="86"/>
  <c r="G65" i="114" l="1"/>
  <c r="G62" i="114"/>
  <c r="G63" i="114" s="1"/>
  <c r="G54" i="114"/>
  <c r="G55" i="114" s="1"/>
  <c r="G56" i="114" s="1"/>
  <c r="G57" i="114" s="1"/>
  <c r="G49" i="114"/>
  <c r="G46" i="114"/>
  <c r="G47" i="114" s="1"/>
  <c r="G48" i="114" s="1"/>
  <c r="G38" i="114"/>
  <c r="G39" i="114" s="1"/>
  <c r="G40" i="114" s="1"/>
  <c r="G41" i="114" s="1"/>
  <c r="G30" i="114"/>
  <c r="G31" i="114" s="1"/>
  <c r="G32" i="114" s="1"/>
  <c r="G33" i="114" s="1"/>
  <c r="G22" i="114"/>
  <c r="G23" i="114" s="1"/>
  <c r="G24" i="114" s="1"/>
  <c r="G25" i="114" s="1"/>
  <c r="G14" i="114"/>
  <c r="G15" i="114" s="1"/>
  <c r="G16" i="114" s="1"/>
  <c r="G17" i="114" s="1"/>
  <c r="B2" i="112"/>
  <c r="B125" i="109"/>
  <c r="C199" i="109"/>
  <c r="C211" i="105"/>
  <c r="C212" i="105"/>
  <c r="C212" i="107"/>
  <c r="C211" i="107"/>
  <c r="C211" i="104"/>
  <c r="C212" i="104"/>
  <c r="D32" i="108"/>
  <c r="C199" i="108"/>
  <c r="C212" i="110"/>
  <c r="C211" i="110"/>
  <c r="C212" i="106"/>
  <c r="C211" i="106"/>
  <c r="B69" i="104"/>
  <c r="B57" i="106"/>
  <c r="B65" i="104"/>
  <c r="B53" i="106"/>
  <c r="B57" i="107"/>
  <c r="G132" i="106"/>
  <c r="G188" i="106" s="1"/>
  <c r="H77" i="106"/>
  <c r="H132" i="106" s="1"/>
  <c r="H188" i="106" s="1"/>
  <c r="I77" i="106"/>
  <c r="I132" i="106" s="1"/>
  <c r="I188" i="106" s="1"/>
  <c r="G132" i="109"/>
  <c r="G188" i="109" s="1"/>
  <c r="H77" i="109"/>
  <c r="H132" i="109" s="1"/>
  <c r="H188" i="109" s="1"/>
  <c r="G132" i="104"/>
  <c r="G188" i="104" s="1"/>
  <c r="H77" i="104"/>
  <c r="H132" i="104" s="1"/>
  <c r="H188" i="104" s="1"/>
  <c r="I77" i="109"/>
  <c r="I132" i="109" s="1"/>
  <c r="I188" i="109" s="1"/>
  <c r="I77" i="104"/>
  <c r="I132" i="104" s="1"/>
  <c r="I188" i="104" s="1"/>
  <c r="G132" i="107"/>
  <c r="G188" i="107" s="1"/>
  <c r="H77" i="107"/>
  <c r="H132" i="107" s="1"/>
  <c r="H188" i="107" s="1"/>
  <c r="I77" i="107"/>
  <c r="I132" i="107" s="1"/>
  <c r="I188" i="107" s="1"/>
  <c r="G132" i="110"/>
  <c r="G188" i="110" s="1"/>
  <c r="H77" i="110"/>
  <c r="H132" i="110" s="1"/>
  <c r="H188" i="110" s="1"/>
  <c r="I77" i="110"/>
  <c r="I132" i="110" s="1"/>
  <c r="I188" i="110" s="1"/>
  <c r="G132" i="105"/>
  <c r="G188" i="105" s="1"/>
  <c r="H77" i="105"/>
  <c r="H132" i="105" s="1"/>
  <c r="H188" i="105" s="1"/>
  <c r="G132" i="108"/>
  <c r="G188" i="108" s="1"/>
  <c r="H77" i="108"/>
  <c r="H132" i="108" s="1"/>
  <c r="H188" i="108" s="1"/>
  <c r="I77" i="108"/>
  <c r="I132" i="108" s="1"/>
  <c r="I188" i="108" s="1"/>
  <c r="I77" i="105"/>
  <c r="I132" i="105" s="1"/>
  <c r="I188" i="105" s="1"/>
  <c r="G34" i="92"/>
  <c r="AM18" i="116"/>
  <c r="AH51" i="116"/>
  <c r="AK11" i="114"/>
  <c r="AJ56" i="114"/>
  <c r="AN67" i="114"/>
  <c r="AL50" i="116"/>
  <c r="AN24" i="114"/>
  <c r="AJ25" i="114"/>
  <c r="AN13" i="116"/>
  <c r="AJ14" i="116"/>
  <c r="AN16" i="116"/>
  <c r="AJ21" i="114"/>
  <c r="K52" i="106"/>
  <c r="H209" i="106" s="1"/>
  <c r="L87" i="110"/>
  <c r="L143" i="110" s="1"/>
  <c r="L87" i="104"/>
  <c r="L143" i="104" s="1"/>
  <c r="K52" i="107"/>
  <c r="H209" i="107" s="1"/>
  <c r="K52" i="108"/>
  <c r="H209" i="108" s="1"/>
  <c r="K52" i="109"/>
  <c r="H209" i="109" s="1"/>
  <c r="L87" i="105"/>
  <c r="L143" i="105" s="1"/>
  <c r="AK13" i="114"/>
  <c r="AG16" i="114"/>
  <c r="AI27" i="114"/>
  <c r="AL36" i="114"/>
  <c r="AH22" i="116"/>
  <c r="AL24" i="116"/>
  <c r="AK48" i="114"/>
  <c r="AG49" i="114"/>
  <c r="AG29" i="116"/>
  <c r="AK31" i="116"/>
  <c r="AM81" i="114"/>
  <c r="AM17" i="116"/>
  <c r="AG66" i="114"/>
  <c r="B61" i="107"/>
  <c r="B69" i="108"/>
  <c r="B57" i="110"/>
  <c r="D39" i="109"/>
  <c r="D42" i="109" s="1"/>
  <c r="D36" i="109"/>
  <c r="B65" i="105"/>
  <c r="B61" i="104"/>
  <c r="B61" i="108"/>
  <c r="B71" i="107"/>
  <c r="D39" i="107"/>
  <c r="D42" i="107" s="1"/>
  <c r="D36" i="107"/>
  <c r="AN12" i="116"/>
  <c r="AJ13" i="116"/>
  <c r="AJ16" i="116"/>
  <c r="AG14" i="112"/>
  <c r="AI26" i="114"/>
  <c r="AM28" i="114"/>
  <c r="AI29" i="114"/>
  <c r="AM33" i="114"/>
  <c r="AI17" i="116"/>
  <c r="AM19" i="116"/>
  <c r="AI20" i="116"/>
  <c r="AL35" i="114"/>
  <c r="AH36" i="114"/>
  <c r="AL40" i="114"/>
  <c r="AH41" i="114"/>
  <c r="AL23" i="116"/>
  <c r="AL26" i="116"/>
  <c r="AF25" i="112"/>
  <c r="AK42" i="114"/>
  <c r="AG43" i="114"/>
  <c r="AK45" i="114"/>
  <c r="AG48" i="114"/>
  <c r="AG28" i="116"/>
  <c r="AK30" i="116"/>
  <c r="AG31" i="116"/>
  <c r="AN36" i="116"/>
  <c r="AM40" i="116"/>
  <c r="AM80" i="114"/>
  <c r="AI81" i="114"/>
  <c r="AL48" i="116"/>
  <c r="AH49" i="116"/>
  <c r="AL51" i="116"/>
  <c r="I34" i="92"/>
  <c r="I49" i="92"/>
  <c r="B59" i="110"/>
  <c r="D39" i="110"/>
  <c r="D42" i="110" s="1"/>
  <c r="D36" i="110"/>
  <c r="AG21" i="114"/>
  <c r="AG12" i="116"/>
  <c r="AK14" i="116"/>
  <c r="AG15" i="116"/>
  <c r="AK16" i="116"/>
  <c r="AC15" i="112"/>
  <c r="AJ27" i="114"/>
  <c r="AJ32" i="114"/>
  <c r="AN17" i="116"/>
  <c r="AN20" i="116"/>
  <c r="AJ21" i="116"/>
  <c r="AE19" i="112"/>
  <c r="AI34" i="114"/>
  <c r="AM36" i="114"/>
  <c r="AI22" i="116"/>
  <c r="AM24" i="116"/>
  <c r="AK53" i="114"/>
  <c r="AF30" i="112"/>
  <c r="AG31" i="112"/>
  <c r="AN40" i="116"/>
  <c r="AE37" i="112"/>
  <c r="AJ76" i="114"/>
  <c r="AJ77" i="114"/>
  <c r="AN81" i="114"/>
  <c r="B152" i="106"/>
  <c r="D39" i="106"/>
  <c r="D42" i="106" s="1"/>
  <c r="D36" i="106"/>
  <c r="B71" i="104"/>
  <c r="D36" i="104"/>
  <c r="D39" i="104"/>
  <c r="D42" i="104" s="1"/>
  <c r="D39" i="108"/>
  <c r="D42" i="108" s="1"/>
  <c r="D36" i="108"/>
  <c r="AL25" i="114"/>
  <c r="AL14" i="116"/>
  <c r="AD15" i="112"/>
  <c r="AF17" i="112"/>
  <c r="AK27" i="114"/>
  <c r="AK18" i="116"/>
  <c r="AG19" i="116"/>
  <c r="AJ34" i="114"/>
  <c r="AN36" i="114"/>
  <c r="AN41" i="114"/>
  <c r="AJ22" i="116"/>
  <c r="AM43" i="114"/>
  <c r="AI49" i="114"/>
  <c r="AI29" i="116"/>
  <c r="AC29" i="112"/>
  <c r="AH51" i="114"/>
  <c r="AH56" i="114"/>
  <c r="AL32" i="116"/>
  <c r="AH36" i="116"/>
  <c r="AG30" i="112"/>
  <c r="AG58" i="114"/>
  <c r="AK60" i="114"/>
  <c r="AK39" i="116"/>
  <c r="AL67" i="114"/>
  <c r="AK77" i="114"/>
  <c r="H34" i="92"/>
  <c r="J34" i="92"/>
  <c r="J49" i="92"/>
  <c r="K34" i="92"/>
  <c r="K49" i="92"/>
  <c r="AI21" i="114"/>
  <c r="AM25" i="114"/>
  <c r="AI12" i="116"/>
  <c r="AM14" i="116"/>
  <c r="AI15" i="116"/>
  <c r="AE15" i="112"/>
  <c r="AG17" i="112"/>
  <c r="AL27" i="114"/>
  <c r="AK22" i="116"/>
  <c r="AK25" i="116"/>
  <c r="AG23" i="112"/>
  <c r="AN43" i="114"/>
  <c r="AN28" i="116"/>
  <c r="AD29" i="112"/>
  <c r="AM50" i="114"/>
  <c r="AI51" i="114"/>
  <c r="AI56" i="114"/>
  <c r="AI36" i="116"/>
  <c r="AL39" i="116"/>
  <c r="AC41" i="112"/>
  <c r="AH80" i="114"/>
  <c r="AK47" i="116"/>
  <c r="AK50" i="116"/>
  <c r="AG51" i="116"/>
  <c r="B71" i="105"/>
  <c r="D36" i="105"/>
  <c r="D39" i="105"/>
  <c r="D42" i="105" s="1"/>
  <c r="AG17" i="114"/>
  <c r="AI28" i="114"/>
  <c r="AM32" i="114"/>
  <c r="AI33" i="114"/>
  <c r="AL22" i="116"/>
  <c r="AG42" i="114"/>
  <c r="AG45" i="114"/>
  <c r="AG27" i="116"/>
  <c r="AF35" i="112"/>
  <c r="AN72" i="114"/>
  <c r="AM74" i="114"/>
  <c r="AI75" i="114"/>
  <c r="AI80" i="114"/>
  <c r="AL47" i="116"/>
  <c r="AH48" i="116"/>
  <c r="AC34" i="112"/>
  <c r="B66" i="108"/>
  <c r="D38" i="108"/>
  <c r="D41" i="108" s="1"/>
  <c r="D35" i="108"/>
  <c r="B32" i="107"/>
  <c r="AL4" i="114"/>
  <c r="AG24" i="114"/>
  <c r="AJ19" i="116"/>
  <c r="AG34" i="116"/>
  <c r="AN65" i="114"/>
  <c r="AG35" i="112"/>
  <c r="AJ75" i="114"/>
  <c r="AB49" i="112"/>
  <c r="AC49" i="112"/>
  <c r="B53" i="105"/>
  <c r="B69" i="106"/>
  <c r="AG3" i="112"/>
  <c r="A5" i="112"/>
  <c r="A6" i="112" s="1"/>
  <c r="B6" i="112" s="1"/>
  <c r="AD10" i="112"/>
  <c r="AL21" i="114"/>
  <c r="AH16" i="116"/>
  <c r="AF18" i="112"/>
  <c r="AJ26" i="116"/>
  <c r="AI42" i="114"/>
  <c r="AM44" i="114"/>
  <c r="AI45" i="114"/>
  <c r="AL51" i="114"/>
  <c r="AL56" i="114"/>
  <c r="AL33" i="116"/>
  <c r="AH34" i="116"/>
  <c r="AC30" i="112"/>
  <c r="AG59" i="114"/>
  <c r="AK61" i="114"/>
  <c r="AK37" i="116"/>
  <c r="AG38" i="116"/>
  <c r="AL68" i="114"/>
  <c r="AL44" i="116"/>
  <c r="AH45" i="116"/>
  <c r="AG81" i="114"/>
  <c r="AN47" i="116"/>
  <c r="B57" i="108"/>
  <c r="AF39" i="112"/>
  <c r="AK2" i="116"/>
  <c r="AG3" i="116"/>
  <c r="AK5" i="116"/>
  <c r="AG6" i="116"/>
  <c r="AI24" i="114"/>
  <c r="AM24" i="114"/>
  <c r="AI25" i="114"/>
  <c r="AM12" i="116"/>
  <c r="AI13" i="116"/>
  <c r="AM13" i="116"/>
  <c r="AI14" i="116"/>
  <c r="AI16" i="116"/>
  <c r="AM16" i="116"/>
  <c r="AH26" i="114"/>
  <c r="AL26" i="114"/>
  <c r="AH27" i="114"/>
  <c r="B32" i="109"/>
  <c r="AL28" i="114"/>
  <c r="AH29" i="114"/>
  <c r="AH32" i="114"/>
  <c r="AL33" i="114"/>
  <c r="AH17" i="116"/>
  <c r="AL17" i="116"/>
  <c r="AH18" i="116"/>
  <c r="AL19" i="116"/>
  <c r="AH20" i="116"/>
  <c r="AL20" i="116"/>
  <c r="AH21" i="116"/>
  <c r="AG18" i="112"/>
  <c r="AE21" i="112"/>
  <c r="AG34" i="114"/>
  <c r="AK35" i="114"/>
  <c r="AG36" i="114"/>
  <c r="AG37" i="114"/>
  <c r="AK40" i="114"/>
  <c r="AK41" i="114"/>
  <c r="AG22" i="116"/>
  <c r="AG24" i="116"/>
  <c r="AK24" i="116"/>
  <c r="AK26" i="116"/>
  <c r="AE25" i="112"/>
  <c r="AJ42" i="114"/>
  <c r="AN42" i="114"/>
  <c r="AN44" i="114"/>
  <c r="AJ45" i="114"/>
  <c r="AN45" i="114"/>
  <c r="AJ48" i="114"/>
  <c r="AN49" i="114"/>
  <c r="AJ27" i="116"/>
  <c r="AN27" i="116"/>
  <c r="AJ28" i="116"/>
  <c r="AN29" i="116"/>
  <c r="AJ30" i="116"/>
  <c r="AN30" i="116"/>
  <c r="AJ31" i="116"/>
  <c r="AG29" i="112"/>
  <c r="AI50" i="114"/>
  <c r="AM51" i="114"/>
  <c r="AI52" i="114"/>
  <c r="AI53" i="114"/>
  <c r="AM56" i="114"/>
  <c r="AI57" i="114"/>
  <c r="AM57" i="114"/>
  <c r="AI32" i="116"/>
  <c r="AM33" i="116"/>
  <c r="AI34" i="116"/>
  <c r="AM34" i="116"/>
  <c r="AI35" i="116"/>
  <c r="AM36" i="116"/>
  <c r="AD30" i="112"/>
  <c r="AL58" i="114"/>
  <c r="AL59" i="114"/>
  <c r="AL61" i="114"/>
  <c r="AH64" i="114"/>
  <c r="AL64" i="114"/>
  <c r="AH65" i="114"/>
  <c r="AL37" i="116"/>
  <c r="AH38" i="116"/>
  <c r="AL38" i="116"/>
  <c r="AH39" i="116"/>
  <c r="AL40" i="116"/>
  <c r="AH41" i="116"/>
  <c r="AL41" i="116"/>
  <c r="AC37" i="112"/>
  <c r="AM66" i="114"/>
  <c r="AM68" i="114"/>
  <c r="AI69" i="114"/>
  <c r="AM69" i="114"/>
  <c r="AI72" i="114"/>
  <c r="AI42" i="116"/>
  <c r="AM42" i="116"/>
  <c r="AI43" i="116"/>
  <c r="AM44" i="116"/>
  <c r="AI45" i="116"/>
  <c r="AM45" i="116"/>
  <c r="AI46" i="116"/>
  <c r="AL75" i="114"/>
  <c r="AH76" i="114"/>
  <c r="AH81" i="114"/>
  <c r="AK48" i="116"/>
  <c r="AG49" i="116"/>
  <c r="AK51" i="116"/>
  <c r="AC21" i="112"/>
  <c r="AC6" i="112"/>
  <c r="AI12" i="114"/>
  <c r="AM8" i="116"/>
  <c r="AI9" i="116"/>
  <c r="AH19" i="114"/>
  <c r="AN34" i="114"/>
  <c r="AN37" i="114"/>
  <c r="AG76" i="114"/>
  <c r="B53" i="108"/>
  <c r="B69" i="110"/>
  <c r="AF2" i="112"/>
  <c r="AN3" i="114"/>
  <c r="AJ4" i="114"/>
  <c r="AJ10" i="114"/>
  <c r="AN11" i="114"/>
  <c r="AJ12" i="114"/>
  <c r="AN12" i="114"/>
  <c r="AJ13" i="114"/>
  <c r="AJ17" i="114"/>
  <c r="AJ7" i="116"/>
  <c r="AN8" i="116"/>
  <c r="AJ9" i="116"/>
  <c r="AN9" i="116"/>
  <c r="AJ10" i="116"/>
  <c r="AN11" i="116"/>
  <c r="AE10" i="112"/>
  <c r="AF11" i="112"/>
  <c r="AM18" i="114"/>
  <c r="AI19" i="114"/>
  <c r="AM19" i="114"/>
  <c r="AI20" i="114"/>
  <c r="AL76" i="114"/>
  <c r="AH77" i="114"/>
  <c r="AL81" i="114"/>
  <c r="AG47" i="116"/>
  <c r="AK49" i="116"/>
  <c r="AG50" i="116"/>
  <c r="AG7" i="112"/>
  <c r="AG10" i="114"/>
  <c r="AK10" i="114"/>
  <c r="AG11" i="114"/>
  <c r="AK12" i="114"/>
  <c r="AG13" i="114"/>
  <c r="AG7" i="116"/>
  <c r="AK9" i="116"/>
  <c r="AG10" i="116"/>
  <c r="AG11" i="116"/>
  <c r="AF10" i="112"/>
  <c r="AG11" i="112"/>
  <c r="AN18" i="114"/>
  <c r="AJ19" i="114"/>
  <c r="AN51" i="114"/>
  <c r="AJ52" i="114"/>
  <c r="AN56" i="114"/>
  <c r="AJ57" i="114"/>
  <c r="AN57" i="114"/>
  <c r="AN33" i="116"/>
  <c r="AJ34" i="116"/>
  <c r="AM58" i="114"/>
  <c r="AI59" i="114"/>
  <c r="AM59" i="114"/>
  <c r="AM61" i="114"/>
  <c r="AI64" i="114"/>
  <c r="AI65" i="114"/>
  <c r="AM37" i="116"/>
  <c r="AI38" i="116"/>
  <c r="AI39" i="116"/>
  <c r="AI41" i="116"/>
  <c r="AD37" i="112"/>
  <c r="AJ66" i="114"/>
  <c r="AJ67" i="114"/>
  <c r="AN68" i="114"/>
  <c r="AJ69" i="114"/>
  <c r="AJ72" i="114"/>
  <c r="AN73" i="114"/>
  <c r="AJ42" i="116"/>
  <c r="AJ43" i="116"/>
  <c r="AN44" i="116"/>
  <c r="AJ45" i="116"/>
  <c r="AJ46" i="116"/>
  <c r="AI74" i="114"/>
  <c r="AM75" i="114"/>
  <c r="AI76" i="114"/>
  <c r="AM76" i="114"/>
  <c r="AL49" i="116"/>
  <c r="AC9" i="112"/>
  <c r="AL10" i="114"/>
  <c r="AL13" i="114"/>
  <c r="AH16" i="114"/>
  <c r="AL7" i="116"/>
  <c r="AL10" i="116"/>
  <c r="AH11" i="116"/>
  <c r="AG10" i="112"/>
  <c r="AG18" i="114"/>
  <c r="AI25" i="116"/>
  <c r="AD22" i="112"/>
  <c r="AL48" i="114"/>
  <c r="AH49" i="114"/>
  <c r="AH29" i="116"/>
  <c r="AL30" i="116"/>
  <c r="AH31" i="116"/>
  <c r="AE26" i="112"/>
  <c r="AG51" i="114"/>
  <c r="AK32" i="116"/>
  <c r="AG33" i="116"/>
  <c r="AG36" i="116"/>
  <c r="AN59" i="114"/>
  <c r="AJ60" i="114"/>
  <c r="AN41" i="116"/>
  <c r="AK67" i="114"/>
  <c r="AK72" i="114"/>
  <c r="AG43" i="116"/>
  <c r="AK46" i="116"/>
  <c r="AJ74" i="114"/>
  <c r="AN76" i="114"/>
  <c r="AM10" i="114"/>
  <c r="AI11" i="114"/>
  <c r="AM13" i="114"/>
  <c r="AI16" i="114"/>
  <c r="AI11" i="116"/>
  <c r="AE22" i="112"/>
  <c r="AF23" i="112"/>
  <c r="AF26" i="112"/>
  <c r="AK74" i="114"/>
  <c r="AC7" i="112"/>
  <c r="AE9" i="112"/>
  <c r="AN10" i="114"/>
  <c r="AJ11" i="114"/>
  <c r="AN13" i="114"/>
  <c r="AJ16" i="114"/>
  <c r="AN7" i="116"/>
  <c r="AJ11" i="116"/>
  <c r="AI18" i="114"/>
  <c r="AM67" i="114"/>
  <c r="B32" i="104"/>
  <c r="B57" i="105"/>
  <c r="B65" i="107"/>
  <c r="B65" i="108"/>
  <c r="B57" i="109"/>
  <c r="AM4" i="114"/>
  <c r="B53" i="110"/>
  <c r="AK2" i="114"/>
  <c r="AG3" i="114"/>
  <c r="B116" i="106"/>
  <c r="B126" i="108"/>
  <c r="AD19" i="112"/>
  <c r="B53" i="104"/>
  <c r="B61" i="106"/>
  <c r="B32" i="108"/>
  <c r="B38" i="109"/>
  <c r="AM12" i="114"/>
  <c r="AI13" i="114"/>
  <c r="AL19" i="114"/>
  <c r="B126" i="105"/>
  <c r="D34" i="105"/>
  <c r="B64" i="105" s="1"/>
  <c r="AM6" i="112"/>
  <c r="AG6" i="112"/>
  <c r="AD33" i="112"/>
  <c r="AJ33" i="112"/>
  <c r="B69" i="105"/>
  <c r="AG27" i="112"/>
  <c r="AL26" i="112"/>
  <c r="B126" i="104"/>
  <c r="B32" i="105"/>
  <c r="B69" i="107"/>
  <c r="D34" i="109"/>
  <c r="B53" i="109"/>
  <c r="B101" i="110"/>
  <c r="B65" i="110"/>
  <c r="AM34" i="112"/>
  <c r="AG34" i="112"/>
  <c r="AL6" i="112"/>
  <c r="AF6" i="112"/>
  <c r="D34" i="108"/>
  <c r="AK26" i="112"/>
  <c r="D34" i="104"/>
  <c r="B57" i="104"/>
  <c r="B65" i="106"/>
  <c r="AK19" i="112"/>
  <c r="AK4" i="114"/>
  <c r="AG2" i="116"/>
  <c r="AG5" i="116"/>
  <c r="AH12" i="114"/>
  <c r="AL12" i="114"/>
  <c r="AH13" i="114"/>
  <c r="AH17" i="114"/>
  <c r="AL17" i="114"/>
  <c r="AH7" i="116"/>
  <c r="AL8" i="116"/>
  <c r="AH9" i="116"/>
  <c r="AL9" i="116"/>
  <c r="AL11" i="116"/>
  <c r="AD11" i="112"/>
  <c r="AF13" i="112"/>
  <c r="AG19" i="114"/>
  <c r="AK19" i="114"/>
  <c r="AG25" i="114"/>
  <c r="AG13" i="116"/>
  <c r="AK13" i="116"/>
  <c r="AK15" i="116"/>
  <c r="AG16" i="116"/>
  <c r="AJ26" i="114"/>
  <c r="AN28" i="114"/>
  <c r="AJ29" i="114"/>
  <c r="AN18" i="116"/>
  <c r="AN19" i="116"/>
  <c r="AN21" i="116"/>
  <c r="AI35" i="114"/>
  <c r="AM35" i="114"/>
  <c r="AM37" i="114"/>
  <c r="AI40" i="114"/>
  <c r="AM40" i="114"/>
  <c r="AM22" i="116"/>
  <c r="AI23" i="116"/>
  <c r="AI24" i="116"/>
  <c r="AM25" i="116"/>
  <c r="AM26" i="116"/>
  <c r="AL42" i="114"/>
  <c r="AH43" i="114"/>
  <c r="AL44" i="114"/>
  <c r="AH45" i="114"/>
  <c r="AL45" i="114"/>
  <c r="AL49" i="114"/>
  <c r="AL27" i="116"/>
  <c r="AG50" i="114"/>
  <c r="AK51" i="114"/>
  <c r="AK52" i="114"/>
  <c r="AK56" i="114"/>
  <c r="AK57" i="114"/>
  <c r="AG32" i="116"/>
  <c r="AK33" i="116"/>
  <c r="AK34" i="116"/>
  <c r="AG35" i="116"/>
  <c r="AE33" i="112"/>
  <c r="AJ58" i="114"/>
  <c r="AJ59" i="114"/>
  <c r="AJ61" i="114"/>
  <c r="AN61" i="114"/>
  <c r="AJ64" i="114"/>
  <c r="AJ37" i="116"/>
  <c r="AN37" i="116"/>
  <c r="AJ38" i="116"/>
  <c r="AN39" i="116"/>
  <c r="AJ41" i="116"/>
  <c r="AG67" i="114"/>
  <c r="AK68" i="114"/>
  <c r="AG69" i="114"/>
  <c r="AK73" i="114"/>
  <c r="AK42" i="116"/>
  <c r="AK44" i="116"/>
  <c r="AG46" i="116"/>
  <c r="AG39" i="112"/>
  <c r="AN74" i="114"/>
  <c r="AJ80" i="114"/>
  <c r="AM47" i="116"/>
  <c r="AI49" i="116"/>
  <c r="AI51" i="116"/>
  <c r="AM51" i="116"/>
  <c r="AM17" i="114"/>
  <c r="AI7" i="116"/>
  <c r="AM9" i="116"/>
  <c r="AI10" i="116"/>
  <c r="AH20" i="114"/>
  <c r="AL24" i="114"/>
  <c r="AH25" i="114"/>
  <c r="AL13" i="116"/>
  <c r="AH14" i="116"/>
  <c r="AL16" i="116"/>
  <c r="AG27" i="114"/>
  <c r="AK29" i="114"/>
  <c r="AG32" i="114"/>
  <c r="AK17" i="116"/>
  <c r="AG18" i="116"/>
  <c r="AK20" i="116"/>
  <c r="AG21" i="116"/>
  <c r="AD21" i="112"/>
  <c r="AN35" i="114"/>
  <c r="AJ36" i="114"/>
  <c r="AN40" i="114"/>
  <c r="AJ41" i="114"/>
  <c r="AN23" i="116"/>
  <c r="AJ24" i="116"/>
  <c r="AN26" i="116"/>
  <c r="AD25" i="112"/>
  <c r="AM42" i="114"/>
  <c r="AI43" i="114"/>
  <c r="AM45" i="114"/>
  <c r="AI48" i="114"/>
  <c r="AI28" i="116"/>
  <c r="AM30" i="116"/>
  <c r="AI31" i="116"/>
  <c r="AH50" i="114"/>
  <c r="AL52" i="114"/>
  <c r="AH53" i="114"/>
  <c r="AL57" i="114"/>
  <c r="AL34" i="116"/>
  <c r="AH35" i="116"/>
  <c r="AD31" i="112"/>
  <c r="AK59" i="114"/>
  <c r="AG65" i="114"/>
  <c r="AK38" i="116"/>
  <c r="AG39" i="116"/>
  <c r="AK41" i="116"/>
  <c r="AL66" i="114"/>
  <c r="AH67" i="114"/>
  <c r="AL69" i="114"/>
  <c r="AH72" i="114"/>
  <c r="AL42" i="116"/>
  <c r="AH43" i="116"/>
  <c r="AL45" i="116"/>
  <c r="AH46" i="116"/>
  <c r="AE41" i="112"/>
  <c r="AK76" i="114"/>
  <c r="AG77" i="114"/>
  <c r="AK81" i="114"/>
  <c r="AN48" i="116"/>
  <c r="AJ49" i="116"/>
  <c r="AN51" i="116"/>
  <c r="AJ5" i="116"/>
  <c r="AG5" i="112"/>
  <c r="AL2" i="114"/>
  <c r="AH3" i="114"/>
  <c r="AL5" i="114"/>
  <c r="AL2" i="116"/>
  <c r="AH3" i="116"/>
  <c r="AL5" i="116"/>
  <c r="AH6" i="116"/>
  <c r="AE2" i="112"/>
  <c r="AM3" i="114"/>
  <c r="AI4" i="114"/>
  <c r="AI4" i="116"/>
  <c r="AM6" i="116"/>
  <c r="AN3" i="116"/>
  <c r="AN6" i="116"/>
  <c r="B32" i="106"/>
  <c r="B71" i="109"/>
  <c r="B63" i="109"/>
  <c r="B157" i="110"/>
  <c r="K52" i="104"/>
  <c r="H209" i="104" s="1"/>
  <c r="B96" i="106"/>
  <c r="B115" i="106"/>
  <c r="B102" i="110"/>
  <c r="B127" i="105"/>
  <c r="B122" i="105"/>
  <c r="AL15" i="112"/>
  <c r="AF15" i="112"/>
  <c r="AI3" i="114"/>
  <c r="AI3" i="116"/>
  <c r="AI6" i="116"/>
  <c r="AM14" i="112"/>
  <c r="AI21" i="112"/>
  <c r="AH10" i="116"/>
  <c r="AG20" i="114"/>
  <c r="AK24" i="114"/>
  <c r="AG14" i="116"/>
  <c r="AN33" i="114"/>
  <c r="AJ17" i="116"/>
  <c r="AI18" i="112"/>
  <c r="AC18" i="112"/>
  <c r="AI41" i="114"/>
  <c r="AM23" i="116"/>
  <c r="AH48" i="114"/>
  <c r="AM48" i="116"/>
  <c r="AD26" i="112"/>
  <c r="AC25" i="112"/>
  <c r="AC31" i="112"/>
  <c r="B125" i="110"/>
  <c r="AC11" i="112"/>
  <c r="B91" i="110"/>
  <c r="C201" i="110" s="1"/>
  <c r="AF27" i="112"/>
  <c r="AL21" i="112"/>
  <c r="AF21" i="112"/>
  <c r="AI33" i="112"/>
  <c r="AC33" i="112"/>
  <c r="AE39" i="112"/>
  <c r="AK39" i="112"/>
  <c r="AE13" i="112"/>
  <c r="AC39" i="112"/>
  <c r="AD39" i="112"/>
  <c r="AC38" i="112"/>
  <c r="AI38" i="112"/>
  <c r="B71" i="106"/>
  <c r="B59" i="106"/>
  <c r="B120" i="108"/>
  <c r="B71" i="108"/>
  <c r="B63" i="108"/>
  <c r="AK69" i="114"/>
  <c r="AK45" i="116"/>
  <c r="AN2" i="114"/>
  <c r="AG2" i="112"/>
  <c r="AE5" i="112"/>
  <c r="AG2" i="114"/>
  <c r="AG5" i="114"/>
  <c r="AG13" i="112"/>
  <c r="AL32" i="114"/>
  <c r="AH33" i="114"/>
  <c r="AL18" i="116"/>
  <c r="AH19" i="116"/>
  <c r="AL21" i="116"/>
  <c r="AK34" i="114"/>
  <c r="AK37" i="114"/>
  <c r="AG23" i="116"/>
  <c r="AG26" i="116"/>
  <c r="AF22" i="112"/>
  <c r="AJ29" i="116"/>
  <c r="AN31" i="116"/>
  <c r="AG26" i="112"/>
  <c r="AM32" i="116"/>
  <c r="AI33" i="116"/>
  <c r="AH58" i="114"/>
  <c r="AL60" i="114"/>
  <c r="AH61" i="114"/>
  <c r="AL65" i="114"/>
  <c r="AH37" i="116"/>
  <c r="AD34" i="112"/>
  <c r="AI68" i="114"/>
  <c r="AI73" i="114"/>
  <c r="AI44" i="116"/>
  <c r="AM46" i="116"/>
  <c r="AL74" i="114"/>
  <c r="AL77" i="114"/>
  <c r="AG53" i="114"/>
  <c r="AG72" i="114"/>
  <c r="AN75" i="114"/>
  <c r="AJ3" i="114"/>
  <c r="AH5" i="114"/>
  <c r="AH2" i="116"/>
  <c r="AL4" i="116"/>
  <c r="AD7" i="112"/>
  <c r="AG12" i="114"/>
  <c r="AK16" i="114"/>
  <c r="AJ20" i="114"/>
  <c r="AJ15" i="116"/>
  <c r="AM27" i="114"/>
  <c r="AI19" i="116"/>
  <c r="AM20" i="116"/>
  <c r="AI21" i="116"/>
  <c r="AM21" i="116"/>
  <c r="AL34" i="114"/>
  <c r="AH35" i="114"/>
  <c r="AL37" i="114"/>
  <c r="AH23" i="116"/>
  <c r="AL25" i="116"/>
  <c r="AH26" i="116"/>
  <c r="AC23" i="112"/>
  <c r="AK44" i="114"/>
  <c r="AK29" i="116"/>
  <c r="AG30" i="116"/>
  <c r="AE29" i="112"/>
  <c r="AN50" i="114"/>
  <c r="AJ51" i="114"/>
  <c r="AJ53" i="114"/>
  <c r="AN53" i="114"/>
  <c r="AN32" i="116"/>
  <c r="AJ33" i="116"/>
  <c r="AN35" i="116"/>
  <c r="AI58" i="114"/>
  <c r="AM60" i="114"/>
  <c r="AI61" i="114"/>
  <c r="AM65" i="114"/>
  <c r="AI37" i="116"/>
  <c r="AM38" i="116"/>
  <c r="AM39" i="116"/>
  <c r="AI40" i="116"/>
  <c r="AJ68" i="114"/>
  <c r="AJ73" i="114"/>
  <c r="AN43" i="116"/>
  <c r="AJ44" i="116"/>
  <c r="AN46" i="116"/>
  <c r="AD41" i="112"/>
  <c r="AI77" i="114"/>
  <c r="AN5" i="114"/>
  <c r="AJ3" i="116"/>
  <c r="AJ6" i="116"/>
  <c r="AE38" i="112"/>
  <c r="AI5" i="114"/>
  <c r="AM4" i="116"/>
  <c r="AL11" i="114"/>
  <c r="AL16" i="114"/>
  <c r="AK18" i="114"/>
  <c r="AK20" i="114"/>
  <c r="AK25" i="114"/>
  <c r="AN27" i="114"/>
  <c r="AN32" i="114"/>
  <c r="AM34" i="114"/>
  <c r="AI37" i="114"/>
  <c r="AM41" i="114"/>
  <c r="AI26" i="116"/>
  <c r="AH42" i="114"/>
  <c r="AH27" i="116"/>
  <c r="AL29" i="116"/>
  <c r="AH30" i="116"/>
  <c r="AG52" i="114"/>
  <c r="AG57" i="114"/>
  <c r="AK36" i="116"/>
  <c r="AN60" i="114"/>
  <c r="AJ39" i="116"/>
  <c r="AG42" i="116"/>
  <c r="AJ81" i="114"/>
  <c r="AM7" i="116"/>
  <c r="AI8" i="116"/>
  <c r="AM10" i="116"/>
  <c r="AH21" i="114"/>
  <c r="AH15" i="116"/>
  <c r="AE17" i="112"/>
  <c r="AG28" i="114"/>
  <c r="AC22" i="112"/>
  <c r="AI44" i="114"/>
  <c r="AM28" i="116"/>
  <c r="AL53" i="114"/>
  <c r="AH73" i="114"/>
  <c r="AH44" i="116"/>
  <c r="AG80" i="114"/>
  <c r="AN49" i="116"/>
  <c r="AJ50" i="116"/>
  <c r="AD18" i="112"/>
  <c r="AL3" i="114"/>
  <c r="AF5" i="112"/>
  <c r="AM2" i="114"/>
  <c r="AM5" i="114"/>
  <c r="AM2" i="116"/>
  <c r="AI5" i="116"/>
  <c r="AM5" i="116"/>
  <c r="AJ2" i="116"/>
  <c r="AF3" i="112"/>
  <c r="AN4" i="116"/>
  <c r="AL3" i="112"/>
  <c r="AC5" i="112"/>
  <c r="AI2" i="116"/>
  <c r="AJ5" i="114"/>
  <c r="AD3" i="112"/>
  <c r="AK5" i="112"/>
  <c r="AK3" i="114"/>
  <c r="AK3" i="116"/>
  <c r="AG4" i="116"/>
  <c r="AK6" i="116"/>
  <c r="AD2" i="112"/>
  <c r="AH4" i="114"/>
  <c r="AL3" i="116"/>
  <c r="AL6" i="116"/>
  <c r="K52" i="110"/>
  <c r="H209" i="110" s="1"/>
  <c r="B120" i="105"/>
  <c r="B115" i="104"/>
  <c r="B90" i="105"/>
  <c r="C133" i="105" s="1"/>
  <c r="B110" i="105"/>
  <c r="B105" i="105"/>
  <c r="B105" i="108"/>
  <c r="B100" i="105"/>
  <c r="D32" i="105"/>
  <c r="B117" i="110"/>
  <c r="B95" i="105"/>
  <c r="B125" i="105"/>
  <c r="B95" i="106"/>
  <c r="AL41" i="112"/>
  <c r="AF41" i="112"/>
  <c r="AC19" i="112"/>
  <c r="AG15" i="112"/>
  <c r="AI6" i="112"/>
  <c r="AF33" i="112"/>
  <c r="AJ21" i="112"/>
  <c r="AC17" i="112"/>
  <c r="AI17" i="112"/>
  <c r="AG38" i="112"/>
  <c r="AM38" i="112"/>
  <c r="AE27" i="112"/>
  <c r="AK21" i="112"/>
  <c r="AM29" i="112"/>
  <c r="A3" i="114"/>
  <c r="AE3" i="112"/>
  <c r="AM11" i="114"/>
  <c r="AM16" i="114"/>
  <c r="AI17" i="114"/>
  <c r="AL18" i="114"/>
  <c r="AL12" i="116"/>
  <c r="AL15" i="116"/>
  <c r="AG26" i="114"/>
  <c r="AK19" i="116"/>
  <c r="AG20" i="116"/>
  <c r="AJ23" i="116"/>
  <c r="AN25" i="116"/>
  <c r="AE23" i="112"/>
  <c r="AK23" i="112"/>
  <c r="AM25" i="112"/>
  <c r="AG25" i="112"/>
  <c r="AI27" i="116"/>
  <c r="AM29" i="116"/>
  <c r="AI30" i="116"/>
  <c r="AH52" i="114"/>
  <c r="AH57" i="114"/>
  <c r="AL36" i="116"/>
  <c r="AE30" i="112"/>
  <c r="AK30" i="112"/>
  <c r="AK58" i="114"/>
  <c r="AG64" i="114"/>
  <c r="AK40" i="116"/>
  <c r="AI35" i="112"/>
  <c r="AC35" i="112"/>
  <c r="AH69" i="114"/>
  <c r="AL73" i="114"/>
  <c r="AH42" i="116"/>
  <c r="AJ48" i="116"/>
  <c r="AN50" i="116"/>
  <c r="AF34" i="112"/>
  <c r="AL34" i="112"/>
  <c r="AM13" i="112"/>
  <c r="AI22" i="112"/>
  <c r="AE11" i="112"/>
  <c r="AL38" i="112"/>
  <c r="AF38" i="112"/>
  <c r="AD6" i="112"/>
  <c r="AA49" i="112"/>
  <c r="AC3" i="112"/>
  <c r="AE34" i="112"/>
  <c r="AK3" i="112"/>
  <c r="AK41" i="112"/>
  <c r="AM3" i="116"/>
  <c r="AD17" i="112"/>
  <c r="AD23" i="112"/>
  <c r="AI32" i="114"/>
  <c r="AH37" i="114"/>
  <c r="AL41" i="114"/>
  <c r="AK28" i="116"/>
  <c r="AJ35" i="116"/>
  <c r="AM64" i="114"/>
  <c r="AM41" i="116"/>
  <c r="AN66" i="114"/>
  <c r="AN45" i="116"/>
  <c r="AM41" i="112"/>
  <c r="AG41" i="112"/>
  <c r="AH47" i="116"/>
  <c r="AH50" i="116"/>
  <c r="AM7" i="112"/>
  <c r="AJ23" i="112"/>
  <c r="AN26" i="114"/>
  <c r="AN29" i="114"/>
  <c r="AJ18" i="116"/>
  <c r="AL28" i="116"/>
  <c r="AL31" i="116"/>
  <c r="AK50" i="114"/>
  <c r="AN64" i="114"/>
  <c r="AG68" i="114"/>
  <c r="AG73" i="114"/>
  <c r="AG44" i="116"/>
  <c r="AI47" i="116"/>
  <c r="AM49" i="116"/>
  <c r="AI50" i="116"/>
  <c r="AG8" i="116"/>
  <c r="AK10" i="116"/>
  <c r="AM29" i="114"/>
  <c r="AI18" i="116"/>
  <c r="AH25" i="116"/>
  <c r="AN2" i="116"/>
  <c r="AN5" i="116"/>
  <c r="AH18" i="114"/>
  <c r="AL20" i="114"/>
  <c r="AG33" i="114"/>
  <c r="AK21" i="116"/>
  <c r="AJ37" i="114"/>
  <c r="AN24" i="116"/>
  <c r="AJ25" i="116"/>
  <c r="AL50" i="114"/>
  <c r="AH33" i="116"/>
  <c r="AL35" i="116"/>
  <c r="AG40" i="116"/>
  <c r="AH68" i="114"/>
  <c r="AL43" i="116"/>
  <c r="AL46" i="116"/>
  <c r="AG75" i="114"/>
  <c r="A4" i="116"/>
  <c r="B3" i="116"/>
  <c r="AH13" i="116"/>
  <c r="AK23" i="116"/>
  <c r="AH28" i="116"/>
  <c r="AM31" i="116"/>
  <c r="AJ36" i="116"/>
  <c r="AN38" i="116"/>
  <c r="AG41" i="116"/>
  <c r="AJ51" i="116"/>
  <c r="AG9" i="116"/>
  <c r="AH12" i="116"/>
  <c r="AK43" i="116"/>
  <c r="AG48" i="116"/>
  <c r="AH5" i="116"/>
  <c r="AH8" i="116"/>
  <c r="AJ12" i="116"/>
  <c r="AK35" i="116"/>
  <c r="AH40" i="116"/>
  <c r="AM43" i="116"/>
  <c r="AI48" i="116"/>
  <c r="AH4" i="116"/>
  <c r="AK12" i="116"/>
  <c r="AM15" i="116"/>
  <c r="AJ20" i="116"/>
  <c r="AN22" i="116"/>
  <c r="AG25" i="116"/>
  <c r="B2" i="116"/>
  <c r="AJ8" i="116"/>
  <c r="AK11" i="116"/>
  <c r="AN14" i="116"/>
  <c r="AN15" i="116"/>
  <c r="AK27" i="116"/>
  <c r="AH32" i="116"/>
  <c r="AM35" i="116"/>
  <c r="AJ40" i="116"/>
  <c r="AN42" i="116"/>
  <c r="AG45" i="116"/>
  <c r="AM50" i="116"/>
  <c r="AJ4" i="116"/>
  <c r="AK8" i="116"/>
  <c r="AG17" i="116"/>
  <c r="AJ47" i="116"/>
  <c r="AK4" i="116"/>
  <c r="AK7" i="116"/>
  <c r="AN10" i="116"/>
  <c r="AM11" i="116"/>
  <c r="AH24" i="116"/>
  <c r="AM27" i="116"/>
  <c r="AJ32" i="116"/>
  <c r="AN34" i="116"/>
  <c r="AG37" i="116"/>
  <c r="AI2" i="114"/>
  <c r="AH11" i="114"/>
  <c r="AN17" i="114"/>
  <c r="AM21" i="114"/>
  <c r="AK26" i="114"/>
  <c r="AI36" i="114"/>
  <c r="AH74" i="114"/>
  <c r="AJ2" i="114"/>
  <c r="AN21" i="114"/>
  <c r="AN4" i="114"/>
  <c r="AN16" i="114"/>
  <c r="AM26" i="114"/>
  <c r="AK36" i="114"/>
  <c r="AM49" i="114"/>
  <c r="AG56" i="114"/>
  <c r="AG60" i="114"/>
  <c r="AJ65" i="114"/>
  <c r="AN77" i="114"/>
  <c r="AL29" i="114"/>
  <c r="AH10" i="114"/>
  <c r="AM20" i="114"/>
  <c r="AJ28" i="114"/>
  <c r="AJ33" i="114"/>
  <c r="AH60" i="114"/>
  <c r="AK65" i="114"/>
  <c r="AI10" i="114"/>
  <c r="AK28" i="114"/>
  <c r="AJ40" i="114"/>
  <c r="AL43" i="114"/>
  <c r="AN48" i="114"/>
  <c r="AH59" i="114"/>
  <c r="AN20" i="114"/>
  <c r="AK33" i="114"/>
  <c r="AJ43" i="114"/>
  <c r="AI60" i="114"/>
  <c r="AN25" i="114"/>
  <c r="AJ35" i="114"/>
  <c r="AK43" i="114"/>
  <c r="AM48" i="114"/>
  <c r="AG4" i="114"/>
  <c r="AN19" i="114"/>
  <c r="AK32" i="114"/>
  <c r="AK64" i="114"/>
  <c r="AK75" i="114"/>
  <c r="AK5" i="114"/>
  <c r="AH24" i="114"/>
  <c r="AG44" i="114"/>
  <c r="AJ50" i="114"/>
  <c r="AN58" i="114"/>
  <c r="AI67" i="114"/>
  <c r="AL72" i="114"/>
  <c r="AM73" i="114"/>
  <c r="AJ18" i="114"/>
  <c r="AG29" i="114"/>
  <c r="AG41" i="114"/>
  <c r="AH44" i="114"/>
  <c r="AJ49" i="114"/>
  <c r="AM52" i="114"/>
  <c r="AM53" i="114"/>
  <c r="AH66" i="114"/>
  <c r="AM72" i="114"/>
  <c r="AK80" i="114"/>
  <c r="AK17" i="114"/>
  <c r="AJ24" i="114"/>
  <c r="AH28" i="114"/>
  <c r="AG35" i="114"/>
  <c r="AG40" i="114"/>
  <c r="AK49" i="114"/>
  <c r="AN52" i="114"/>
  <c r="AI66" i="114"/>
  <c r="AH75" i="114"/>
  <c r="AL80" i="114"/>
  <c r="AH2" i="114"/>
  <c r="AK21" i="114"/>
  <c r="AH34" i="114"/>
  <c r="AH40" i="114"/>
  <c r="AJ44" i="114"/>
  <c r="AG61" i="114"/>
  <c r="AN69" i="114"/>
  <c r="AK66" i="114"/>
  <c r="AG74" i="114"/>
  <c r="AM77" i="114"/>
  <c r="AN80" i="114"/>
  <c r="AF7" i="112"/>
  <c r="AD9" i="112"/>
  <c r="AE14" i="112"/>
  <c r="AF31" i="112"/>
  <c r="AF37" i="112"/>
  <c r="AD38" i="112"/>
  <c r="AD49" i="112"/>
  <c r="AC13" i="112"/>
  <c r="AF14" i="112"/>
  <c r="AF19" i="112"/>
  <c r="AG37" i="112"/>
  <c r="AE6" i="112"/>
  <c r="AD13" i="112"/>
  <c r="AG19" i="112"/>
  <c r="AD35" i="112"/>
  <c r="AF9" i="112"/>
  <c r="AC10" i="112"/>
  <c r="AG22" i="112"/>
  <c r="AG33" i="112"/>
  <c r="AC2" i="112"/>
  <c r="AG9" i="112"/>
  <c r="AC14" i="112"/>
  <c r="AC27" i="112"/>
  <c r="AF29" i="112"/>
  <c r="AE7" i="112"/>
  <c r="AD14" i="112"/>
  <c r="AG21" i="112"/>
  <c r="AD27" i="112"/>
  <c r="AE31" i="112"/>
  <c r="AE49" i="112"/>
  <c r="AD5" i="112"/>
  <c r="AE18" i="112"/>
  <c r="AC26" i="112"/>
  <c r="AE35" i="112"/>
  <c r="C79" i="110"/>
  <c r="B95" i="110"/>
  <c r="L87" i="107"/>
  <c r="L143" i="107" s="1"/>
  <c r="B102" i="105"/>
  <c r="B55" i="106"/>
  <c r="B67" i="108"/>
  <c r="B59" i="109"/>
  <c r="C79" i="109"/>
  <c r="B96" i="110"/>
  <c r="B121" i="110"/>
  <c r="B111" i="106"/>
  <c r="B97" i="110"/>
  <c r="B122" i="110"/>
  <c r="K52" i="105"/>
  <c r="H209" i="105" s="1"/>
  <c r="C79" i="105"/>
  <c r="B91" i="106"/>
  <c r="C201" i="106" s="1"/>
  <c r="B147" i="106"/>
  <c r="C190" i="106" s="1"/>
  <c r="B100" i="108"/>
  <c r="B55" i="109"/>
  <c r="B90" i="110"/>
  <c r="C133" i="110" s="1"/>
  <c r="B115" i="110"/>
  <c r="B172" i="106"/>
  <c r="B116" i="110"/>
  <c r="B177" i="110"/>
  <c r="B177" i="106"/>
  <c r="B105" i="106"/>
  <c r="B125" i="106"/>
  <c r="B115" i="108"/>
  <c r="B110" i="110"/>
  <c r="B67" i="106"/>
  <c r="B106" i="106"/>
  <c r="B59" i="108"/>
  <c r="B111" i="110"/>
  <c r="C79" i="106"/>
  <c r="B95" i="108"/>
  <c r="B112" i="110"/>
  <c r="B162" i="110"/>
  <c r="C79" i="108"/>
  <c r="B157" i="106"/>
  <c r="B63" i="107"/>
  <c r="B92" i="105"/>
  <c r="B112" i="105"/>
  <c r="B120" i="106"/>
  <c r="B63" i="106"/>
  <c r="B121" i="106"/>
  <c r="B110" i="108"/>
  <c r="B105" i="110"/>
  <c r="D32" i="106"/>
  <c r="D32" i="107"/>
  <c r="D32" i="109"/>
  <c r="D32" i="110"/>
  <c r="B67" i="104"/>
  <c r="B62" i="108"/>
  <c r="B63" i="104"/>
  <c r="B110" i="104"/>
  <c r="B97" i="105"/>
  <c r="B100" i="106"/>
  <c r="B126" i="106"/>
  <c r="B182" i="106"/>
  <c r="B106" i="110"/>
  <c r="B95" i="104"/>
  <c r="L87" i="108"/>
  <c r="L143" i="108" s="1"/>
  <c r="B147" i="110"/>
  <c r="C190" i="110" s="1"/>
  <c r="B59" i="104"/>
  <c r="B115" i="105"/>
  <c r="B101" i="106"/>
  <c r="B167" i="106"/>
  <c r="B90" i="108"/>
  <c r="C133" i="108" s="1"/>
  <c r="B125" i="108"/>
  <c r="L87" i="109"/>
  <c r="L143" i="109" s="1"/>
  <c r="B100" i="110"/>
  <c r="B107" i="110"/>
  <c r="C79" i="104"/>
  <c r="B67" i="105"/>
  <c r="B90" i="104"/>
  <c r="C133" i="104" s="1"/>
  <c r="B125" i="104"/>
  <c r="B59" i="105"/>
  <c r="B117" i="105"/>
  <c r="B172" i="110"/>
  <c r="B105" i="104"/>
  <c r="B55" i="105"/>
  <c r="L87" i="106"/>
  <c r="L143" i="106" s="1"/>
  <c r="B67" i="110"/>
  <c r="B90" i="106"/>
  <c r="C133" i="106" s="1"/>
  <c r="B162" i="106"/>
  <c r="B55" i="108"/>
  <c r="B126" i="110"/>
  <c r="B55" i="104"/>
  <c r="B59" i="107"/>
  <c r="B120" i="104"/>
  <c r="B63" i="110"/>
  <c r="B92" i="110"/>
  <c r="B120" i="110"/>
  <c r="B127" i="110"/>
  <c r="B167" i="110"/>
  <c r="B182" i="110"/>
  <c r="D32" i="104"/>
  <c r="B100" i="104"/>
  <c r="B107" i="105"/>
  <c r="B110" i="106"/>
  <c r="B55" i="107"/>
  <c r="C79" i="107"/>
  <c r="B152" i="110"/>
  <c r="B71" i="110"/>
  <c r="D34" i="110"/>
  <c r="B55" i="110"/>
  <c r="J43" i="110"/>
  <c r="I43" i="109"/>
  <c r="B67" i="109"/>
  <c r="B90" i="109"/>
  <c r="C133" i="109" s="1"/>
  <c r="B95" i="109"/>
  <c r="B100" i="109"/>
  <c r="B105" i="109"/>
  <c r="B110" i="109"/>
  <c r="B115" i="109"/>
  <c r="B120" i="109"/>
  <c r="J43" i="109"/>
  <c r="B91" i="109"/>
  <c r="C201" i="109" s="1"/>
  <c r="B96" i="109"/>
  <c r="B101" i="109"/>
  <c r="B106" i="109"/>
  <c r="B111" i="109"/>
  <c r="B116" i="109"/>
  <c r="B121" i="109"/>
  <c r="B126" i="109"/>
  <c r="B147" i="109"/>
  <c r="C190" i="109" s="1"/>
  <c r="B152" i="109"/>
  <c r="B157" i="109"/>
  <c r="B162" i="109"/>
  <c r="B167" i="109"/>
  <c r="B172" i="109"/>
  <c r="B177" i="109"/>
  <c r="B182" i="109"/>
  <c r="B92" i="109"/>
  <c r="B97" i="109"/>
  <c r="B102" i="109"/>
  <c r="B107" i="109"/>
  <c r="B112" i="109"/>
  <c r="B117" i="109"/>
  <c r="B122" i="109"/>
  <c r="B127" i="109"/>
  <c r="B70" i="108"/>
  <c r="B151" i="108"/>
  <c r="B161" i="108"/>
  <c r="B171" i="108"/>
  <c r="B176" i="108"/>
  <c r="B91" i="108"/>
  <c r="C201" i="108" s="1"/>
  <c r="B96" i="108"/>
  <c r="B101" i="108"/>
  <c r="B106" i="108"/>
  <c r="B111" i="108"/>
  <c r="B116" i="108"/>
  <c r="B121" i="108"/>
  <c r="B147" i="108"/>
  <c r="C190" i="108" s="1"/>
  <c r="B152" i="108"/>
  <c r="B157" i="108"/>
  <c r="B162" i="108"/>
  <c r="B167" i="108"/>
  <c r="B172" i="108"/>
  <c r="B177" i="108"/>
  <c r="B182" i="108"/>
  <c r="B92" i="108"/>
  <c r="B97" i="108"/>
  <c r="B102" i="108"/>
  <c r="B107" i="108"/>
  <c r="B112" i="108"/>
  <c r="B117" i="108"/>
  <c r="B122" i="108"/>
  <c r="B127" i="108"/>
  <c r="B146" i="108"/>
  <c r="C189" i="108" s="1"/>
  <c r="B156" i="108"/>
  <c r="B166" i="108"/>
  <c r="B54" i="108"/>
  <c r="B181" i="108"/>
  <c r="B58" i="108"/>
  <c r="C78" i="108"/>
  <c r="I43" i="107"/>
  <c r="B67" i="107"/>
  <c r="B90" i="107"/>
  <c r="C133" i="107" s="1"/>
  <c r="B95" i="107"/>
  <c r="B100" i="107"/>
  <c r="B105" i="107"/>
  <c r="B110" i="107"/>
  <c r="B115" i="107"/>
  <c r="B120" i="107"/>
  <c r="B125" i="107"/>
  <c r="J43" i="107"/>
  <c r="B91" i="107"/>
  <c r="C201" i="107" s="1"/>
  <c r="B96" i="107"/>
  <c r="B101" i="107"/>
  <c r="B106" i="107"/>
  <c r="B111" i="107"/>
  <c r="B116" i="107"/>
  <c r="B121" i="107"/>
  <c r="B126" i="107"/>
  <c r="B147" i="107"/>
  <c r="C190" i="107" s="1"/>
  <c r="B152" i="107"/>
  <c r="B157" i="107"/>
  <c r="B162" i="107"/>
  <c r="B167" i="107"/>
  <c r="B172" i="107"/>
  <c r="B177" i="107"/>
  <c r="B182" i="107"/>
  <c r="K43" i="107"/>
  <c r="B92" i="107"/>
  <c r="B97" i="107"/>
  <c r="B102" i="107"/>
  <c r="B107" i="107"/>
  <c r="B112" i="107"/>
  <c r="B117" i="107"/>
  <c r="B122" i="107"/>
  <c r="B127" i="107"/>
  <c r="D34" i="107"/>
  <c r="K43" i="106"/>
  <c r="B92" i="106"/>
  <c r="B97" i="106"/>
  <c r="B102" i="106"/>
  <c r="B107" i="106"/>
  <c r="B112" i="106"/>
  <c r="B117" i="106"/>
  <c r="B122" i="106"/>
  <c r="B127" i="106"/>
  <c r="I43" i="106"/>
  <c r="D34" i="106"/>
  <c r="J43" i="106"/>
  <c r="B63" i="105"/>
  <c r="B91" i="105"/>
  <c r="C201" i="105" s="1"/>
  <c r="B96" i="105"/>
  <c r="B101" i="105"/>
  <c r="B106" i="105"/>
  <c r="B111" i="105"/>
  <c r="B116" i="105"/>
  <c r="B121" i="105"/>
  <c r="B147" i="105"/>
  <c r="C190" i="105" s="1"/>
  <c r="B152" i="105"/>
  <c r="B157" i="105"/>
  <c r="B162" i="105"/>
  <c r="B167" i="105"/>
  <c r="B172" i="105"/>
  <c r="B177" i="105"/>
  <c r="B182" i="105"/>
  <c r="K43" i="105"/>
  <c r="B91" i="104"/>
  <c r="C201" i="104" s="1"/>
  <c r="B96" i="104"/>
  <c r="B101" i="104"/>
  <c r="B106" i="104"/>
  <c r="B111" i="104"/>
  <c r="B116" i="104"/>
  <c r="B121" i="104"/>
  <c r="B147" i="104"/>
  <c r="C190" i="104" s="1"/>
  <c r="B152" i="104"/>
  <c r="B157" i="104"/>
  <c r="B162" i="104"/>
  <c r="B167" i="104"/>
  <c r="B172" i="104"/>
  <c r="B177" i="104"/>
  <c r="B182" i="104"/>
  <c r="I43" i="104"/>
  <c r="B92" i="104"/>
  <c r="B97" i="104"/>
  <c r="B102" i="104"/>
  <c r="B107" i="104"/>
  <c r="B112" i="104"/>
  <c r="B117" i="104"/>
  <c r="B122" i="104"/>
  <c r="B127" i="104"/>
  <c r="G22" i="91"/>
  <c r="G22" i="98"/>
  <c r="B3" i="114" l="1"/>
  <c r="A4" i="114"/>
  <c r="A5" i="114" s="1"/>
  <c r="A6" i="114" s="1"/>
  <c r="C211" i="108"/>
  <c r="C212" i="108"/>
  <c r="C212" i="109"/>
  <c r="C211" i="109"/>
  <c r="C134" i="106"/>
  <c r="C134" i="110"/>
  <c r="C134" i="109"/>
  <c r="C134" i="107"/>
  <c r="C134" i="104"/>
  <c r="C134" i="108"/>
  <c r="C134" i="105"/>
  <c r="B5" i="112"/>
  <c r="A7" i="112"/>
  <c r="B7" i="112" s="1"/>
  <c r="K87" i="106"/>
  <c r="K143" i="106" s="1"/>
  <c r="J52" i="106"/>
  <c r="K87" i="104"/>
  <c r="K143" i="104" s="1"/>
  <c r="K87" i="109"/>
  <c r="K143" i="109" s="1"/>
  <c r="K87" i="108"/>
  <c r="K143" i="108" s="1"/>
  <c r="K87" i="110"/>
  <c r="K143" i="110" s="1"/>
  <c r="K87" i="107"/>
  <c r="K143" i="107" s="1"/>
  <c r="J52" i="109"/>
  <c r="G209" i="109" s="1"/>
  <c r="J52" i="108"/>
  <c r="J52" i="107"/>
  <c r="B56" i="105"/>
  <c r="D40" i="106"/>
  <c r="D43" i="106" s="1"/>
  <c r="D37" i="106"/>
  <c r="D37" i="107"/>
  <c r="D40" i="107"/>
  <c r="D43" i="107" s="1"/>
  <c r="C78" i="109"/>
  <c r="D38" i="109"/>
  <c r="D41" i="109" s="1"/>
  <c r="D35" i="109"/>
  <c r="B66" i="107"/>
  <c r="D38" i="107"/>
  <c r="D41" i="107" s="1"/>
  <c r="D35" i="107"/>
  <c r="B66" i="106"/>
  <c r="D38" i="106"/>
  <c r="D41" i="106" s="1"/>
  <c r="D35" i="106"/>
  <c r="B66" i="110"/>
  <c r="D38" i="110"/>
  <c r="D41" i="110" s="1"/>
  <c r="D35" i="110"/>
  <c r="B62" i="105"/>
  <c r="D38" i="105"/>
  <c r="D41" i="105" s="1"/>
  <c r="D35" i="105"/>
  <c r="B146" i="104"/>
  <c r="C189" i="104" s="1"/>
  <c r="D38" i="104"/>
  <c r="D41" i="104" s="1"/>
  <c r="D35" i="104"/>
  <c r="B60" i="109"/>
  <c r="D40" i="109"/>
  <c r="D43" i="109" s="1"/>
  <c r="D37" i="109"/>
  <c r="B168" i="104"/>
  <c r="D40" i="104"/>
  <c r="D43" i="104" s="1"/>
  <c r="D37" i="104"/>
  <c r="B60" i="105"/>
  <c r="D40" i="105"/>
  <c r="D43" i="105" s="1"/>
  <c r="D37" i="105"/>
  <c r="D37" i="110"/>
  <c r="D40" i="110"/>
  <c r="D43" i="110" s="1"/>
  <c r="B163" i="108"/>
  <c r="D37" i="108"/>
  <c r="D40" i="108"/>
  <c r="D43" i="108" s="1"/>
  <c r="B158" i="105"/>
  <c r="B72" i="105"/>
  <c r="B153" i="105"/>
  <c r="B68" i="105"/>
  <c r="B148" i="105"/>
  <c r="B183" i="104"/>
  <c r="B163" i="105"/>
  <c r="B153" i="109"/>
  <c r="B158" i="109"/>
  <c r="B168" i="109"/>
  <c r="B168" i="108"/>
  <c r="B173" i="104"/>
  <c r="B178" i="104"/>
  <c r="B148" i="109"/>
  <c r="B72" i="104"/>
  <c r="B163" i="109"/>
  <c r="B68" i="104"/>
  <c r="B64" i="104"/>
  <c r="B183" i="108"/>
  <c r="B163" i="104"/>
  <c r="B64" i="109"/>
  <c r="B56" i="109"/>
  <c r="B56" i="104"/>
  <c r="B60" i="104"/>
  <c r="B173" i="109"/>
  <c r="B148" i="104"/>
  <c r="B178" i="109"/>
  <c r="B153" i="104"/>
  <c r="B178" i="108"/>
  <c r="B183" i="109"/>
  <c r="B158" i="104"/>
  <c r="B72" i="109"/>
  <c r="B68" i="109"/>
  <c r="B168" i="105"/>
  <c r="B173" i="105"/>
  <c r="B178" i="105"/>
  <c r="B183" i="105"/>
  <c r="B173" i="108"/>
  <c r="B68" i="108"/>
  <c r="B64" i="108"/>
  <c r="B60" i="108"/>
  <c r="B56" i="108"/>
  <c r="B153" i="108"/>
  <c r="B72" i="108"/>
  <c r="B148" i="108"/>
  <c r="B158" i="108"/>
  <c r="J52" i="104"/>
  <c r="G209" i="104" s="1"/>
  <c r="B161" i="104"/>
  <c r="B171" i="104"/>
  <c r="B156" i="104"/>
  <c r="B156" i="110"/>
  <c r="B151" i="110"/>
  <c r="B171" i="110"/>
  <c r="B161" i="110"/>
  <c r="C78" i="110"/>
  <c r="B58" i="110"/>
  <c r="B70" i="110"/>
  <c r="B54" i="110"/>
  <c r="B171" i="105"/>
  <c r="B166" i="105"/>
  <c r="B58" i="105"/>
  <c r="B161" i="105"/>
  <c r="B156" i="105"/>
  <c r="B54" i="105"/>
  <c r="B181" i="110"/>
  <c r="J52" i="110"/>
  <c r="G209" i="110" s="1"/>
  <c r="B181" i="106"/>
  <c r="B156" i="106"/>
  <c r="B58" i="106"/>
  <c r="B62" i="110"/>
  <c r="B166" i="110"/>
  <c r="B70" i="105"/>
  <c r="B146" i="105"/>
  <c r="C189" i="105" s="1"/>
  <c r="B66" i="105"/>
  <c r="B181" i="105"/>
  <c r="C78" i="105"/>
  <c r="B151" i="105"/>
  <c r="B146" i="106"/>
  <c r="C189" i="106" s="1"/>
  <c r="B176" i="105"/>
  <c r="B176" i="110"/>
  <c r="B146" i="110"/>
  <c r="C189" i="110" s="1"/>
  <c r="B4" i="116"/>
  <c r="A5" i="116"/>
  <c r="B181" i="109"/>
  <c r="B176" i="109"/>
  <c r="B161" i="109"/>
  <c r="C78" i="106"/>
  <c r="B58" i="107"/>
  <c r="B156" i="109"/>
  <c r="B62" i="106"/>
  <c r="C78" i="107"/>
  <c r="B181" i="107"/>
  <c r="B66" i="109"/>
  <c r="B166" i="109"/>
  <c r="B54" i="107"/>
  <c r="B151" i="109"/>
  <c r="B58" i="109"/>
  <c r="B54" i="109"/>
  <c r="B171" i="109"/>
  <c r="B70" i="109"/>
  <c r="B146" i="109"/>
  <c r="C189" i="109" s="1"/>
  <c r="B62" i="107"/>
  <c r="B70" i="106"/>
  <c r="B176" i="107"/>
  <c r="B54" i="104"/>
  <c r="B54" i="106"/>
  <c r="B171" i="107"/>
  <c r="B176" i="104"/>
  <c r="B166" i="107"/>
  <c r="B62" i="109"/>
  <c r="B176" i="106"/>
  <c r="B156" i="107"/>
  <c r="K87" i="105"/>
  <c r="K143" i="105" s="1"/>
  <c r="J52" i="105"/>
  <c r="G209" i="105" s="1"/>
  <c r="B161" i="107"/>
  <c r="B70" i="107"/>
  <c r="B151" i="104"/>
  <c r="B171" i="106"/>
  <c r="B161" i="106"/>
  <c r="B151" i="107"/>
  <c r="B166" i="106"/>
  <c r="B151" i="106"/>
  <c r="B146" i="107"/>
  <c r="C189" i="107" s="1"/>
  <c r="B181" i="104"/>
  <c r="B166" i="104"/>
  <c r="B70" i="104"/>
  <c r="C78" i="104"/>
  <c r="B62" i="104"/>
  <c r="B66" i="104"/>
  <c r="B58" i="104"/>
  <c r="B60" i="110"/>
  <c r="B178" i="110"/>
  <c r="B56" i="110"/>
  <c r="B64" i="110"/>
  <c r="B168" i="110"/>
  <c r="B72" i="110"/>
  <c r="B183" i="110"/>
  <c r="B173" i="110"/>
  <c r="B163" i="110"/>
  <c r="B158" i="110"/>
  <c r="B153" i="110"/>
  <c r="B148" i="110"/>
  <c r="B68" i="110"/>
  <c r="B60" i="107"/>
  <c r="B56" i="107"/>
  <c r="B64" i="107"/>
  <c r="B72" i="107"/>
  <c r="B183" i="107"/>
  <c r="B178" i="107"/>
  <c r="B173" i="107"/>
  <c r="B168" i="107"/>
  <c r="B163" i="107"/>
  <c r="B158" i="107"/>
  <c r="B153" i="107"/>
  <c r="B148" i="107"/>
  <c r="B68" i="107"/>
  <c r="B60" i="106"/>
  <c r="B56" i="106"/>
  <c r="B64" i="106"/>
  <c r="B72" i="106"/>
  <c r="B183" i="106"/>
  <c r="B178" i="106"/>
  <c r="B173" i="106"/>
  <c r="B168" i="106"/>
  <c r="B163" i="106"/>
  <c r="B158" i="106"/>
  <c r="B153" i="106"/>
  <c r="B148" i="106"/>
  <c r="B68" i="106"/>
  <c r="B4" i="114" l="1"/>
  <c r="A7" i="114"/>
  <c r="B6" i="114"/>
  <c r="A9" i="112"/>
  <c r="J87" i="107"/>
  <c r="J143" i="107" s="1"/>
  <c r="G209" i="107"/>
  <c r="I52" i="108"/>
  <c r="E209" i="108" s="1"/>
  <c r="G209" i="108"/>
  <c r="J87" i="106"/>
  <c r="J143" i="106" s="1"/>
  <c r="G209" i="106"/>
  <c r="I52" i="106"/>
  <c r="E209" i="106" s="1"/>
  <c r="I52" i="109"/>
  <c r="E209" i="109" s="1"/>
  <c r="J87" i="109"/>
  <c r="J143" i="109" s="1"/>
  <c r="J87" i="104"/>
  <c r="J143" i="104" s="1"/>
  <c r="J87" i="110"/>
  <c r="J143" i="110" s="1"/>
  <c r="I52" i="107"/>
  <c r="E209" i="107" s="1"/>
  <c r="J87" i="108"/>
  <c r="J143" i="108" s="1"/>
  <c r="B5" i="114"/>
  <c r="I52" i="104"/>
  <c r="E209" i="104" s="1"/>
  <c r="I52" i="110"/>
  <c r="E209" i="110" s="1"/>
  <c r="B5" i="116"/>
  <c r="A6" i="116"/>
  <c r="B9" i="112"/>
  <c r="A10" i="112"/>
  <c r="J87" i="105"/>
  <c r="J143" i="105" s="1"/>
  <c r="I52" i="105"/>
  <c r="E209" i="105" s="1"/>
  <c r="B22" i="82"/>
  <c r="P276" i="83"/>
  <c r="P263" i="83"/>
  <c r="A8" i="114" l="1"/>
  <c r="B7" i="114"/>
  <c r="I87" i="108"/>
  <c r="I143" i="108" s="1"/>
  <c r="H52" i="108"/>
  <c r="D209" i="108" s="1"/>
  <c r="I87" i="106"/>
  <c r="I143" i="106" s="1"/>
  <c r="I87" i="109"/>
  <c r="I143" i="109" s="1"/>
  <c r="H52" i="109"/>
  <c r="D209" i="109" s="1"/>
  <c r="H52" i="106"/>
  <c r="D209" i="106" s="1"/>
  <c r="I87" i="107"/>
  <c r="I143" i="107" s="1"/>
  <c r="H52" i="107"/>
  <c r="D209" i="107" s="1"/>
  <c r="H87" i="108"/>
  <c r="H143" i="108" s="1"/>
  <c r="H52" i="104"/>
  <c r="D209" i="104" s="1"/>
  <c r="G52" i="108"/>
  <c r="I87" i="110"/>
  <c r="I143" i="110" s="1"/>
  <c r="I87" i="104"/>
  <c r="I143" i="104" s="1"/>
  <c r="H52" i="110"/>
  <c r="D209" i="110" s="1"/>
  <c r="A7" i="116"/>
  <c r="B6" i="116"/>
  <c r="B10" i="112"/>
  <c r="A11" i="112"/>
  <c r="H52" i="105"/>
  <c r="D209" i="105" s="1"/>
  <c r="I87" i="105"/>
  <c r="I143" i="105" s="1"/>
  <c r="C6" i="80"/>
  <c r="H40" i="98"/>
  <c r="H40" i="103"/>
  <c r="H40" i="91"/>
  <c r="H34" i="98"/>
  <c r="H34" i="103"/>
  <c r="H34" i="91"/>
  <c r="F41" i="90" s="1"/>
  <c r="H30" i="98"/>
  <c r="H30" i="103"/>
  <c r="H30" i="91"/>
  <c r="A9" i="114" l="1"/>
  <c r="B9" i="114" s="1"/>
  <c r="B8" i="114"/>
  <c r="F43" i="90"/>
  <c r="J11" i="111" s="1"/>
  <c r="F35" i="90"/>
  <c r="J6" i="111" s="1"/>
  <c r="H87" i="106"/>
  <c r="H143" i="106" s="1"/>
  <c r="H87" i="109"/>
  <c r="H143" i="109" s="1"/>
  <c r="G52" i="109"/>
  <c r="G87" i="109" s="1"/>
  <c r="G143" i="109" s="1"/>
  <c r="G52" i="106"/>
  <c r="F52" i="106" s="1"/>
  <c r="E52" i="106" s="1"/>
  <c r="E87" i="106" s="1"/>
  <c r="E143" i="106" s="1"/>
  <c r="H87" i="107"/>
  <c r="H143" i="107" s="1"/>
  <c r="G52" i="107"/>
  <c r="G87" i="107" s="1"/>
  <c r="G143" i="107" s="1"/>
  <c r="G52" i="104"/>
  <c r="H87" i="104"/>
  <c r="H143" i="104" s="1"/>
  <c r="G87" i="108"/>
  <c r="G143" i="108" s="1"/>
  <c r="F52" i="108"/>
  <c r="E52" i="108" s="1"/>
  <c r="E87" i="108" s="1"/>
  <c r="E143" i="108" s="1"/>
  <c r="G52" i="110"/>
  <c r="G87" i="110" s="1"/>
  <c r="G143" i="110" s="1"/>
  <c r="P24" i="86"/>
  <c r="H87" i="110"/>
  <c r="H143" i="110" s="1"/>
  <c r="A8" i="116"/>
  <c r="B7" i="116"/>
  <c r="B11" i="112"/>
  <c r="A13" i="112"/>
  <c r="H87" i="105"/>
  <c r="H143" i="105" s="1"/>
  <c r="G52" i="105"/>
  <c r="J9" i="111"/>
  <c r="J8" i="111"/>
  <c r="K8" i="111"/>
  <c r="L8" i="111"/>
  <c r="M8" i="111"/>
  <c r="I8" i="111"/>
  <c r="J7" i="111"/>
  <c r="K7" i="111"/>
  <c r="L7" i="111"/>
  <c r="M7" i="111"/>
  <c r="I7" i="111"/>
  <c r="A10" i="114" l="1"/>
  <c r="B10" i="114" s="1"/>
  <c r="F52" i="107"/>
  <c r="E52" i="107" s="1"/>
  <c r="E87" i="107" s="1"/>
  <c r="E143" i="107" s="1"/>
  <c r="F52" i="109"/>
  <c r="E52" i="109" s="1"/>
  <c r="E87" i="109" s="1"/>
  <c r="E143" i="109" s="1"/>
  <c r="G87" i="106"/>
  <c r="G143" i="106" s="1"/>
  <c r="F87" i="106"/>
  <c r="F143" i="106" s="1"/>
  <c r="G87" i="104"/>
  <c r="G143" i="104" s="1"/>
  <c r="F52" i="104"/>
  <c r="F87" i="104" s="1"/>
  <c r="F143" i="104" s="1"/>
  <c r="F87" i="108"/>
  <c r="F143" i="108" s="1"/>
  <c r="F52" i="110"/>
  <c r="B8" i="116"/>
  <c r="A9" i="116"/>
  <c r="A14" i="112"/>
  <c r="B13" i="112"/>
  <c r="G87" i="105"/>
  <c r="G143" i="105" s="1"/>
  <c r="F52" i="105"/>
  <c r="J17" i="80"/>
  <c r="K17" i="80" s="1"/>
  <c r="J16" i="80"/>
  <c r="K16" i="80" s="1"/>
  <c r="B45" i="80" s="1"/>
  <c r="J15" i="80"/>
  <c r="K15" i="80" s="1"/>
  <c r="J18" i="80"/>
  <c r="K18" i="80" s="1"/>
  <c r="J19" i="80"/>
  <c r="K19" i="80" s="1"/>
  <c r="J20" i="80"/>
  <c r="K20" i="80" s="1"/>
  <c r="J21" i="80"/>
  <c r="K21" i="80" s="1"/>
  <c r="J22" i="80"/>
  <c r="K22" i="80" s="1"/>
  <c r="J23" i="80"/>
  <c r="K23" i="80" s="1"/>
  <c r="J24" i="80"/>
  <c r="K24" i="80" s="1"/>
  <c r="J25" i="80"/>
  <c r="K25" i="80" s="1"/>
  <c r="J14" i="80"/>
  <c r="K14" i="80" s="1"/>
  <c r="E38" i="90"/>
  <c r="F8" i="111" s="1"/>
  <c r="P318" i="83"/>
  <c r="O318" i="83"/>
  <c r="B17" i="90"/>
  <c r="E41" i="81"/>
  <c r="B6" i="82"/>
  <c r="B6" i="81"/>
  <c r="A11" i="114" l="1"/>
  <c r="B11" i="114" s="1"/>
  <c r="F87" i="107"/>
  <c r="F143" i="107" s="1"/>
  <c r="F87" i="109"/>
  <c r="F143" i="109" s="1"/>
  <c r="E52" i="104"/>
  <c r="E87" i="104" s="1"/>
  <c r="E143" i="104" s="1"/>
  <c r="E52" i="110"/>
  <c r="E87" i="110" s="1"/>
  <c r="E143" i="110" s="1"/>
  <c r="F87" i="110"/>
  <c r="F143" i="110" s="1"/>
  <c r="B9" i="116"/>
  <c r="A10" i="116"/>
  <c r="B14" i="112"/>
  <c r="A15" i="112"/>
  <c r="F87" i="105"/>
  <c r="F143" i="105" s="1"/>
  <c r="E52" i="105"/>
  <c r="E87" i="105" s="1"/>
  <c r="E143" i="105" s="1"/>
  <c r="B6" i="98"/>
  <c r="B6" i="104"/>
  <c r="B6" i="106"/>
  <c r="B6" i="108"/>
  <c r="B6" i="109"/>
  <c r="B6" i="110"/>
  <c r="B6" i="107"/>
  <c r="B6" i="105"/>
  <c r="B6" i="89"/>
  <c r="B6" i="92"/>
  <c r="B6" i="91"/>
  <c r="B6" i="84"/>
  <c r="B6" i="103"/>
  <c r="B6" i="83"/>
  <c r="B6" i="90"/>
  <c r="B6" i="86"/>
  <c r="A12" i="114" l="1"/>
  <c r="B12" i="114" s="1"/>
  <c r="A11" i="116"/>
  <c r="B10" i="116"/>
  <c r="A13" i="114"/>
  <c r="A14" i="114" s="1"/>
  <c r="B15" i="112"/>
  <c r="A17" i="112"/>
  <c r="D58" i="80"/>
  <c r="D57" i="80"/>
  <c r="O37" i="86"/>
  <c r="O378" i="83"/>
  <c r="O365" i="83"/>
  <c r="O331" i="83"/>
  <c r="O39" i="81"/>
  <c r="K40" i="91"/>
  <c r="J40" i="91"/>
  <c r="I40" i="91"/>
  <c r="G40" i="91"/>
  <c r="K34" i="91"/>
  <c r="J34" i="91"/>
  <c r="I34" i="91"/>
  <c r="G34" i="91"/>
  <c r="I30" i="91"/>
  <c r="J30" i="91"/>
  <c r="K30" i="91"/>
  <c r="G30" i="91"/>
  <c r="O24" i="86"/>
  <c r="B53" i="89"/>
  <c r="B43" i="89"/>
  <c r="B33" i="89"/>
  <c r="B23" i="89"/>
  <c r="B13" i="89"/>
  <c r="E12" i="89"/>
  <c r="B23" i="84"/>
  <c r="B33" i="84"/>
  <c r="B43" i="84"/>
  <c r="B53" i="84"/>
  <c r="B199" i="83"/>
  <c r="B194" i="83"/>
  <c r="D65" i="80"/>
  <c r="D50" i="80"/>
  <c r="D51" i="80"/>
  <c r="D52" i="80"/>
  <c r="D53" i="80"/>
  <c r="A15" i="114" l="1"/>
  <c r="B15" i="114" s="1"/>
  <c r="B14" i="114"/>
  <c r="I35" i="90"/>
  <c r="M6" i="111" s="1"/>
  <c r="H35" i="90"/>
  <c r="L6" i="111" s="1"/>
  <c r="G35" i="90"/>
  <c r="K6" i="111" s="1"/>
  <c r="E35" i="90"/>
  <c r="I6" i="111" s="1"/>
  <c r="A12" i="116"/>
  <c r="B11" i="116"/>
  <c r="A16" i="114"/>
  <c r="B13" i="114"/>
  <c r="B17" i="112"/>
  <c r="A18" i="112"/>
  <c r="B189" i="91"/>
  <c r="B189" i="107"/>
  <c r="B189" i="104"/>
  <c r="B78" i="109"/>
  <c r="B78" i="104"/>
  <c r="B133" i="109"/>
  <c r="B189" i="108"/>
  <c r="B78" i="106"/>
  <c r="B189" i="105"/>
  <c r="B78" i="110"/>
  <c r="B189" i="109"/>
  <c r="B133" i="106"/>
  <c r="B78" i="108"/>
  <c r="B78" i="107"/>
  <c r="B133" i="105"/>
  <c r="B78" i="105"/>
  <c r="B189" i="110"/>
  <c r="B133" i="110"/>
  <c r="B133" i="107"/>
  <c r="B133" i="108"/>
  <c r="B189" i="106"/>
  <c r="B133" i="104"/>
  <c r="B133" i="91"/>
  <c r="B78" i="91"/>
  <c r="B189" i="103"/>
  <c r="B133" i="103"/>
  <c r="B78" i="103"/>
  <c r="B189" i="98"/>
  <c r="B133" i="98"/>
  <c r="B78" i="98"/>
  <c r="B12" i="116" l="1"/>
  <c r="A13" i="116"/>
  <c r="A17" i="114"/>
  <c r="B16" i="114"/>
  <c r="A19" i="112"/>
  <c r="B18" i="112"/>
  <c r="D32" i="82"/>
  <c r="B41" i="91"/>
  <c r="B32" i="92" s="1"/>
  <c r="D33" i="91"/>
  <c r="D29" i="91"/>
  <c r="B28" i="90"/>
  <c r="B9" i="90"/>
  <c r="B8" i="90"/>
  <c r="D30" i="92" l="1"/>
  <c r="D39" i="91"/>
  <c r="D42" i="91" s="1"/>
  <c r="D36" i="91"/>
  <c r="D33" i="92" s="1"/>
  <c r="D36" i="92" s="1"/>
  <c r="B116" i="91"/>
  <c r="B13" i="116"/>
  <c r="A14" i="116"/>
  <c r="A18" i="114"/>
  <c r="B17" i="114"/>
  <c r="B19" i="112"/>
  <c r="A21" i="112"/>
  <c r="J43" i="91"/>
  <c r="H43" i="91"/>
  <c r="I43" i="91"/>
  <c r="G43" i="91"/>
  <c r="K43" i="91"/>
  <c r="B63" i="91"/>
  <c r="B67" i="91"/>
  <c r="B152" i="91"/>
  <c r="B157" i="91"/>
  <c r="B172" i="91"/>
  <c r="B91" i="91"/>
  <c r="B71" i="91"/>
  <c r="B96" i="91"/>
  <c r="B162" i="91"/>
  <c r="B106" i="91"/>
  <c r="B59" i="91"/>
  <c r="B121" i="91"/>
  <c r="B147" i="91"/>
  <c r="C190" i="91" s="1"/>
  <c r="B111" i="91"/>
  <c r="B177" i="91"/>
  <c r="B126" i="91"/>
  <c r="C79" i="91"/>
  <c r="B101" i="91"/>
  <c r="B167" i="91"/>
  <c r="B55" i="91"/>
  <c r="B182" i="91"/>
  <c r="B8" i="89"/>
  <c r="B19" i="92"/>
  <c r="B23" i="103"/>
  <c r="D38" i="90" s="1"/>
  <c r="G22" i="103"/>
  <c r="B22" i="103"/>
  <c r="C190" i="103"/>
  <c r="C189" i="103"/>
  <c r="B185" i="103"/>
  <c r="L183" i="103"/>
  <c r="K183" i="103"/>
  <c r="J183" i="103"/>
  <c r="I183" i="103"/>
  <c r="H183" i="103"/>
  <c r="G183" i="103"/>
  <c r="F183" i="103"/>
  <c r="E183" i="103"/>
  <c r="B183" i="103"/>
  <c r="B182" i="103"/>
  <c r="B181" i="103"/>
  <c r="L178" i="103"/>
  <c r="K178" i="103"/>
  <c r="J178" i="103"/>
  <c r="I178" i="103"/>
  <c r="H178" i="103"/>
  <c r="G178" i="103"/>
  <c r="F178" i="103"/>
  <c r="E178" i="103"/>
  <c r="B178" i="103"/>
  <c r="B177" i="103"/>
  <c r="B176" i="103"/>
  <c r="L173" i="103"/>
  <c r="K173" i="103"/>
  <c r="J173" i="103"/>
  <c r="I173" i="103"/>
  <c r="H173" i="103"/>
  <c r="G173" i="103"/>
  <c r="F173" i="103"/>
  <c r="E173" i="103"/>
  <c r="B173" i="103"/>
  <c r="B172" i="103"/>
  <c r="B171" i="103"/>
  <c r="L168" i="103"/>
  <c r="K168" i="103"/>
  <c r="J168" i="103"/>
  <c r="I168" i="103"/>
  <c r="H168" i="103"/>
  <c r="G168" i="103"/>
  <c r="F168" i="103"/>
  <c r="E168" i="103"/>
  <c r="B168" i="103"/>
  <c r="B167" i="103"/>
  <c r="B166" i="103"/>
  <c r="L163" i="103"/>
  <c r="K163" i="103"/>
  <c r="J163" i="103"/>
  <c r="I163" i="103"/>
  <c r="H163" i="103"/>
  <c r="G163" i="103"/>
  <c r="F163" i="103"/>
  <c r="E163" i="103"/>
  <c r="B163" i="103"/>
  <c r="B162" i="103"/>
  <c r="B161" i="103"/>
  <c r="L158" i="103"/>
  <c r="K158" i="103"/>
  <c r="J158" i="103"/>
  <c r="I158" i="103"/>
  <c r="H158" i="103"/>
  <c r="G158" i="103"/>
  <c r="F158" i="103"/>
  <c r="E158" i="103"/>
  <c r="B158" i="103"/>
  <c r="B157" i="103"/>
  <c r="B156" i="103"/>
  <c r="L153" i="103"/>
  <c r="K153" i="103"/>
  <c r="J153" i="103"/>
  <c r="I153" i="103"/>
  <c r="H153" i="103"/>
  <c r="G153" i="103"/>
  <c r="F153" i="103"/>
  <c r="E153" i="103"/>
  <c r="B153" i="103"/>
  <c r="B152" i="103"/>
  <c r="B151" i="103"/>
  <c r="L148" i="103"/>
  <c r="K148" i="103"/>
  <c r="J148" i="103"/>
  <c r="I148" i="103"/>
  <c r="H148" i="103"/>
  <c r="G148" i="103"/>
  <c r="F148" i="103"/>
  <c r="E148" i="103"/>
  <c r="B148" i="103"/>
  <c r="B147" i="103"/>
  <c r="B146" i="103"/>
  <c r="B140" i="103"/>
  <c r="B137" i="103"/>
  <c r="C134" i="103"/>
  <c r="C133" i="103"/>
  <c r="B129" i="103"/>
  <c r="L127" i="103"/>
  <c r="K127" i="103"/>
  <c r="J127" i="103"/>
  <c r="I127" i="103"/>
  <c r="H127" i="103"/>
  <c r="G127" i="103"/>
  <c r="F127" i="103"/>
  <c r="E127" i="103"/>
  <c r="B127" i="103"/>
  <c r="B126" i="103"/>
  <c r="B125" i="103"/>
  <c r="B123" i="103"/>
  <c r="B179" i="103" s="1"/>
  <c r="L122" i="103"/>
  <c r="K122" i="103"/>
  <c r="J122" i="103"/>
  <c r="I122" i="103"/>
  <c r="H122" i="103"/>
  <c r="G122" i="103"/>
  <c r="F122" i="103"/>
  <c r="E122" i="103"/>
  <c r="B122" i="103"/>
  <c r="B121" i="103"/>
  <c r="B120" i="103"/>
  <c r="B118" i="103"/>
  <c r="B174" i="103" s="1"/>
  <c r="L117" i="103"/>
  <c r="K117" i="103"/>
  <c r="J117" i="103"/>
  <c r="I117" i="103"/>
  <c r="H117" i="103"/>
  <c r="G117" i="103"/>
  <c r="F117" i="103"/>
  <c r="E117" i="103"/>
  <c r="B117" i="103"/>
  <c r="B116" i="103"/>
  <c r="B115" i="103"/>
  <c r="B113" i="103"/>
  <c r="B169" i="103" s="1"/>
  <c r="L112" i="103"/>
  <c r="K112" i="103"/>
  <c r="J112" i="103"/>
  <c r="I112" i="103"/>
  <c r="H112" i="103"/>
  <c r="G112" i="103"/>
  <c r="F112" i="103"/>
  <c r="E112" i="103"/>
  <c r="B112" i="103"/>
  <c r="B111" i="103"/>
  <c r="B110" i="103"/>
  <c r="B108" i="103"/>
  <c r="B164" i="103" s="1"/>
  <c r="L107" i="103"/>
  <c r="K107" i="103"/>
  <c r="J107" i="103"/>
  <c r="I107" i="103"/>
  <c r="H107" i="103"/>
  <c r="G107" i="103"/>
  <c r="F107" i="103"/>
  <c r="E107" i="103"/>
  <c r="B107" i="103"/>
  <c r="B106" i="103"/>
  <c r="B105" i="103"/>
  <c r="B103" i="103"/>
  <c r="B159" i="103" s="1"/>
  <c r="L102" i="103"/>
  <c r="K102" i="103"/>
  <c r="J102" i="103"/>
  <c r="I102" i="103"/>
  <c r="H102" i="103"/>
  <c r="G102" i="103"/>
  <c r="F102" i="103"/>
  <c r="E102" i="103"/>
  <c r="B102" i="103"/>
  <c r="B101" i="103"/>
  <c r="B100" i="103"/>
  <c r="B98" i="103"/>
  <c r="B154" i="103" s="1"/>
  <c r="L97" i="103"/>
  <c r="K97" i="103"/>
  <c r="J97" i="103"/>
  <c r="I97" i="103"/>
  <c r="H97" i="103"/>
  <c r="G97" i="103"/>
  <c r="F97" i="103"/>
  <c r="E97" i="103"/>
  <c r="B97" i="103"/>
  <c r="B96" i="103"/>
  <c r="B95" i="103"/>
  <c r="B93" i="103"/>
  <c r="B149" i="103" s="1"/>
  <c r="L92" i="103"/>
  <c r="K92" i="103"/>
  <c r="J92" i="103"/>
  <c r="I92" i="103"/>
  <c r="H92" i="103"/>
  <c r="G92" i="103"/>
  <c r="F92" i="103"/>
  <c r="E92" i="103"/>
  <c r="B92" i="103"/>
  <c r="B91" i="103"/>
  <c r="C201" i="103" s="1"/>
  <c r="B90" i="103"/>
  <c r="B88" i="103"/>
  <c r="B144" i="103" s="1"/>
  <c r="B85" i="103"/>
  <c r="B82" i="103"/>
  <c r="C79" i="103"/>
  <c r="C78" i="103"/>
  <c r="B74" i="103"/>
  <c r="L72" i="103"/>
  <c r="K72" i="103"/>
  <c r="J72" i="103"/>
  <c r="I72" i="103"/>
  <c r="H72" i="103"/>
  <c r="G72" i="103"/>
  <c r="F72" i="103"/>
  <c r="E72" i="103"/>
  <c r="B72" i="103"/>
  <c r="B71" i="103"/>
  <c r="B70" i="103"/>
  <c r="P69" i="103"/>
  <c r="O69" i="103"/>
  <c r="L68" i="103"/>
  <c r="K68" i="103"/>
  <c r="J68" i="103"/>
  <c r="I68" i="103"/>
  <c r="H68" i="103"/>
  <c r="G68" i="103"/>
  <c r="F68" i="103"/>
  <c r="E68" i="103"/>
  <c r="B68" i="103"/>
  <c r="B67" i="103"/>
  <c r="B66" i="103"/>
  <c r="P65" i="103"/>
  <c r="O65" i="103"/>
  <c r="L64" i="103"/>
  <c r="K64" i="103"/>
  <c r="J64" i="103"/>
  <c r="I64" i="103"/>
  <c r="H64" i="103"/>
  <c r="G64" i="103"/>
  <c r="F64" i="103"/>
  <c r="E64" i="103"/>
  <c r="B64" i="103"/>
  <c r="B63" i="103"/>
  <c r="B62" i="103"/>
  <c r="P61" i="103"/>
  <c r="O61" i="103"/>
  <c r="L60" i="103"/>
  <c r="K60" i="103"/>
  <c r="J60" i="103"/>
  <c r="I60" i="103"/>
  <c r="H60" i="103"/>
  <c r="G60" i="103"/>
  <c r="F60" i="103"/>
  <c r="E60" i="103"/>
  <c r="B60" i="103"/>
  <c r="B59" i="103"/>
  <c r="B58" i="103"/>
  <c r="P57" i="103"/>
  <c r="O57" i="103"/>
  <c r="L56" i="103"/>
  <c r="K56" i="103"/>
  <c r="J56" i="103"/>
  <c r="I56" i="103"/>
  <c r="H56" i="103"/>
  <c r="G56" i="103"/>
  <c r="F56" i="103"/>
  <c r="E56" i="103"/>
  <c r="B56" i="103"/>
  <c r="B55" i="103"/>
  <c r="B54" i="103"/>
  <c r="P53" i="103"/>
  <c r="O53" i="103"/>
  <c r="L52" i="103"/>
  <c r="J209" i="103" s="1"/>
  <c r="B49" i="103"/>
  <c r="B46" i="103"/>
  <c r="B41" i="103"/>
  <c r="K40" i="103"/>
  <c r="J40" i="103"/>
  <c r="I40" i="103"/>
  <c r="G40" i="103"/>
  <c r="K34" i="103"/>
  <c r="J34" i="103"/>
  <c r="I34" i="103"/>
  <c r="G34" i="103"/>
  <c r="D33" i="103"/>
  <c r="B31" i="103"/>
  <c r="K30" i="103"/>
  <c r="J30" i="103"/>
  <c r="I30" i="103"/>
  <c r="G30" i="103"/>
  <c r="D30" i="103"/>
  <c r="D29" i="103"/>
  <c r="D28" i="103"/>
  <c r="B28" i="103"/>
  <c r="B27" i="103"/>
  <c r="K25" i="103"/>
  <c r="J25" i="103"/>
  <c r="H77" i="103" s="1"/>
  <c r="G25" i="103"/>
  <c r="H25" i="103" s="1"/>
  <c r="I25" i="103" s="1"/>
  <c r="B19" i="103"/>
  <c r="B137" i="98"/>
  <c r="B82" i="98"/>
  <c r="B46" i="98"/>
  <c r="B123" i="98"/>
  <c r="B118" i="98"/>
  <c r="B113" i="98"/>
  <c r="B108" i="98"/>
  <c r="B103" i="98"/>
  <c r="B98" i="98"/>
  <c r="B93" i="98"/>
  <c r="B88" i="98"/>
  <c r="B41" i="98"/>
  <c r="D33" i="98"/>
  <c r="D29" i="98"/>
  <c r="B10" i="91"/>
  <c r="B19" i="98"/>
  <c r="B193" i="91"/>
  <c r="B19" i="91"/>
  <c r="B46" i="91"/>
  <c r="B82" i="91"/>
  <c r="B137" i="91"/>
  <c r="B123" i="91"/>
  <c r="B118" i="91"/>
  <c r="B113" i="91"/>
  <c r="B108" i="91"/>
  <c r="B103" i="91"/>
  <c r="B98" i="91"/>
  <c r="B93" i="91"/>
  <c r="B88" i="91"/>
  <c r="D66" i="80"/>
  <c r="D67" i="80"/>
  <c r="B2" i="86"/>
  <c r="D61" i="80"/>
  <c r="D63" i="80"/>
  <c r="D60" i="80"/>
  <c r="B390" i="83"/>
  <c r="B302" i="83"/>
  <c r="B184" i="83"/>
  <c r="B78" i="83"/>
  <c r="B12" i="83"/>
  <c r="B4" i="82"/>
  <c r="B107" i="81"/>
  <c r="B89" i="81"/>
  <c r="B68" i="81"/>
  <c r="B62" i="81"/>
  <c r="D32" i="103" l="1"/>
  <c r="C199" i="103"/>
  <c r="C134" i="91"/>
  <c r="C201" i="91"/>
  <c r="I190" i="104"/>
  <c r="I189" i="108"/>
  <c r="H190" i="103"/>
  <c r="I79" i="106"/>
  <c r="I78" i="110"/>
  <c r="H78" i="104"/>
  <c r="G79" i="108"/>
  <c r="G78" i="103"/>
  <c r="F78" i="106"/>
  <c r="I134" i="110"/>
  <c r="H134" i="104"/>
  <c r="H133" i="108"/>
  <c r="I79" i="110"/>
  <c r="H78" i="108"/>
  <c r="F78" i="110"/>
  <c r="H134" i="108"/>
  <c r="I78" i="104"/>
  <c r="I190" i="91"/>
  <c r="H78" i="91"/>
  <c r="F79" i="98"/>
  <c r="H189" i="103"/>
  <c r="H189" i="91"/>
  <c r="G78" i="109"/>
  <c r="I78" i="108"/>
  <c r="I134" i="108"/>
  <c r="H133" i="106"/>
  <c r="I78" i="109"/>
  <c r="I133" i="91"/>
  <c r="I190" i="105"/>
  <c r="I189" i="109"/>
  <c r="H190" i="91"/>
  <c r="I79" i="107"/>
  <c r="I78" i="98"/>
  <c r="H78" i="105"/>
  <c r="G79" i="109"/>
  <c r="G78" i="91"/>
  <c r="F78" i="107"/>
  <c r="I134" i="98"/>
  <c r="H134" i="105"/>
  <c r="H133" i="109"/>
  <c r="I190" i="108"/>
  <c r="H79" i="104"/>
  <c r="I133" i="104"/>
  <c r="I133" i="107"/>
  <c r="H79" i="108"/>
  <c r="H134" i="103"/>
  <c r="I78" i="105"/>
  <c r="I134" i="105"/>
  <c r="I78" i="106"/>
  <c r="I133" i="110"/>
  <c r="H79" i="98"/>
  <c r="I133" i="98"/>
  <c r="G79" i="106"/>
  <c r="I133" i="103"/>
  <c r="H79" i="91"/>
  <c r="I134" i="109"/>
  <c r="I190" i="106"/>
  <c r="I189" i="110"/>
  <c r="H189" i="104"/>
  <c r="I79" i="108"/>
  <c r="I78" i="103"/>
  <c r="H78" i="106"/>
  <c r="G79" i="110"/>
  <c r="F79" i="104"/>
  <c r="F78" i="108"/>
  <c r="I134" i="103"/>
  <c r="H134" i="106"/>
  <c r="H133" i="110"/>
  <c r="I189" i="103"/>
  <c r="F79" i="106"/>
  <c r="I190" i="103"/>
  <c r="H78" i="103"/>
  <c r="I133" i="108"/>
  <c r="H79" i="109"/>
  <c r="H190" i="108"/>
  <c r="I134" i="106"/>
  <c r="I78" i="107"/>
  <c r="I79" i="104"/>
  <c r="H190" i="98"/>
  <c r="I190" i="107"/>
  <c r="I189" i="98"/>
  <c r="H189" i="105"/>
  <c r="I79" i="109"/>
  <c r="I78" i="91"/>
  <c r="H78" i="107"/>
  <c r="G79" i="98"/>
  <c r="F79" i="105"/>
  <c r="F78" i="109"/>
  <c r="I134" i="91"/>
  <c r="H134" i="107"/>
  <c r="H133" i="98"/>
  <c r="H189" i="106"/>
  <c r="G79" i="103"/>
  <c r="H133" i="103"/>
  <c r="H190" i="106"/>
  <c r="F79" i="110"/>
  <c r="H189" i="98"/>
  <c r="H79" i="110"/>
  <c r="G79" i="105"/>
  <c r="H133" i="105"/>
  <c r="H79" i="103"/>
  <c r="I79" i="105"/>
  <c r="G78" i="98"/>
  <c r="I190" i="109"/>
  <c r="I189" i="91"/>
  <c r="H189" i="107"/>
  <c r="I79" i="98"/>
  <c r="H79" i="105"/>
  <c r="H78" i="109"/>
  <c r="G79" i="91"/>
  <c r="F79" i="107"/>
  <c r="F78" i="98"/>
  <c r="I133" i="105"/>
  <c r="H134" i="109"/>
  <c r="H133" i="91"/>
  <c r="H79" i="107"/>
  <c r="H78" i="98"/>
  <c r="F78" i="91"/>
  <c r="H189" i="110"/>
  <c r="I134" i="104"/>
  <c r="G78" i="107"/>
  <c r="H134" i="91"/>
  <c r="I189" i="104"/>
  <c r="G78" i="108"/>
  <c r="F79" i="103"/>
  <c r="I189" i="105"/>
  <c r="F79" i="91"/>
  <c r="I189" i="106"/>
  <c r="G78" i="110"/>
  <c r="H133" i="107"/>
  <c r="I190" i="110"/>
  <c r="H190" i="104"/>
  <c r="H189" i="108"/>
  <c r="I79" i="103"/>
  <c r="H79" i="106"/>
  <c r="H78" i="110"/>
  <c r="G78" i="104"/>
  <c r="F79" i="108"/>
  <c r="F78" i="103"/>
  <c r="I133" i="106"/>
  <c r="H134" i="110"/>
  <c r="I190" i="98"/>
  <c r="H190" i="105"/>
  <c r="H189" i="109"/>
  <c r="I79" i="91"/>
  <c r="G78" i="105"/>
  <c r="F79" i="109"/>
  <c r="H134" i="98"/>
  <c r="G78" i="106"/>
  <c r="H190" i="107"/>
  <c r="I133" i="109"/>
  <c r="G79" i="104"/>
  <c r="H133" i="104"/>
  <c r="H190" i="109"/>
  <c r="I134" i="107"/>
  <c r="H190" i="110"/>
  <c r="F78" i="104"/>
  <c r="I189" i="107"/>
  <c r="G79" i="107"/>
  <c r="F78" i="105"/>
  <c r="F133" i="109"/>
  <c r="F133" i="110"/>
  <c r="F133" i="98"/>
  <c r="F133" i="103"/>
  <c r="F133" i="105"/>
  <c r="F133" i="91"/>
  <c r="F133" i="104"/>
  <c r="F133" i="106"/>
  <c r="F133" i="107"/>
  <c r="F133" i="108"/>
  <c r="H132" i="103"/>
  <c r="I77" i="103"/>
  <c r="F134" i="106"/>
  <c r="F134" i="104"/>
  <c r="G133" i="106"/>
  <c r="G134" i="109"/>
  <c r="F134" i="103"/>
  <c r="G133" i="105"/>
  <c r="G134" i="106"/>
  <c r="G134" i="104"/>
  <c r="G133" i="107"/>
  <c r="F134" i="107"/>
  <c r="G133" i="108"/>
  <c r="G134" i="91"/>
  <c r="G133" i="91"/>
  <c r="G134" i="105"/>
  <c r="G134" i="107"/>
  <c r="G133" i="109"/>
  <c r="F134" i="91"/>
  <c r="G134" i="103"/>
  <c r="F134" i="108"/>
  <c r="G133" i="110"/>
  <c r="G134" i="110"/>
  <c r="G134" i="108"/>
  <c r="G133" i="98"/>
  <c r="F134" i="110"/>
  <c r="F134" i="109"/>
  <c r="G133" i="103"/>
  <c r="G133" i="104"/>
  <c r="F134" i="98"/>
  <c r="G134" i="98"/>
  <c r="F134" i="105"/>
  <c r="G190" i="104"/>
  <c r="F190" i="98"/>
  <c r="G190" i="106"/>
  <c r="G190" i="91"/>
  <c r="G190" i="103"/>
  <c r="F190" i="91"/>
  <c r="F190" i="110"/>
  <c r="G190" i="110"/>
  <c r="F190" i="108"/>
  <c r="G190" i="107"/>
  <c r="F190" i="103"/>
  <c r="G190" i="105"/>
  <c r="F190" i="104"/>
  <c r="F190" i="105"/>
  <c r="F190" i="109"/>
  <c r="G190" i="98"/>
  <c r="F190" i="107"/>
  <c r="F190" i="106"/>
  <c r="G190" i="108"/>
  <c r="G190" i="109"/>
  <c r="F189" i="109"/>
  <c r="F189" i="108"/>
  <c r="F189" i="103"/>
  <c r="G189" i="98"/>
  <c r="F189" i="104"/>
  <c r="G189" i="105"/>
  <c r="G189" i="104"/>
  <c r="G189" i="108"/>
  <c r="F189" i="106"/>
  <c r="F189" i="98"/>
  <c r="F189" i="105"/>
  <c r="G189" i="109"/>
  <c r="F189" i="91"/>
  <c r="G189" i="106"/>
  <c r="G189" i="103"/>
  <c r="G189" i="110"/>
  <c r="G189" i="107"/>
  <c r="F189" i="110"/>
  <c r="G189" i="91"/>
  <c r="F189" i="107"/>
  <c r="K52" i="103"/>
  <c r="H209" i="103" s="1"/>
  <c r="D36" i="103"/>
  <c r="D39" i="103"/>
  <c r="D42" i="103" s="1"/>
  <c r="D38" i="103"/>
  <c r="D41" i="103" s="1"/>
  <c r="D35" i="103"/>
  <c r="D39" i="98"/>
  <c r="D42" i="98" s="1"/>
  <c r="D36" i="98"/>
  <c r="B53" i="103"/>
  <c r="D34" i="103"/>
  <c r="G50" i="92"/>
  <c r="A15" i="116"/>
  <c r="B14" i="116"/>
  <c r="B18" i="114"/>
  <c r="A19" i="114"/>
  <c r="A22" i="112"/>
  <c r="B21" i="112"/>
  <c r="B2" i="98"/>
  <c r="B2" i="108"/>
  <c r="B2" i="109"/>
  <c r="B2" i="105"/>
  <c r="B2" i="104"/>
  <c r="B2" i="110"/>
  <c r="B2" i="106"/>
  <c r="B2" i="107"/>
  <c r="B4" i="103"/>
  <c r="B4" i="108"/>
  <c r="B4" i="104"/>
  <c r="B4" i="109"/>
  <c r="B4" i="105"/>
  <c r="B4" i="107"/>
  <c r="B4" i="106"/>
  <c r="B4" i="110"/>
  <c r="G43" i="103"/>
  <c r="H43" i="103"/>
  <c r="H43" i="98"/>
  <c r="I43" i="103"/>
  <c r="J43" i="103"/>
  <c r="K43" i="103"/>
  <c r="I43" i="98"/>
  <c r="K43" i="98"/>
  <c r="J43" i="98"/>
  <c r="G43" i="98"/>
  <c r="H188" i="103"/>
  <c r="B32" i="103"/>
  <c r="B57" i="103"/>
  <c r="B65" i="103"/>
  <c r="B69" i="103"/>
  <c r="B38" i="103"/>
  <c r="B61" i="103"/>
  <c r="B2" i="92"/>
  <c r="B2" i="103"/>
  <c r="B2" i="89"/>
  <c r="B2" i="91"/>
  <c r="L87" i="103"/>
  <c r="L143" i="103" s="1"/>
  <c r="B37" i="81"/>
  <c r="C29" i="81"/>
  <c r="B25" i="81"/>
  <c r="B5" i="81"/>
  <c r="B100" i="86"/>
  <c r="B435" i="83"/>
  <c r="C212" i="103" l="1"/>
  <c r="C211" i="103"/>
  <c r="I188" i="103"/>
  <c r="I132" i="103"/>
  <c r="K87" i="103"/>
  <c r="K143" i="103" s="1"/>
  <c r="J52" i="103"/>
  <c r="G209" i="103" s="1"/>
  <c r="D37" i="103"/>
  <c r="D40" i="103"/>
  <c r="D43" i="103" s="1"/>
  <c r="A16" i="116"/>
  <c r="B15" i="116"/>
  <c r="A20" i="114"/>
  <c r="B19" i="114"/>
  <c r="A23" i="112"/>
  <c r="B22" i="112"/>
  <c r="P39" i="81"/>
  <c r="G188" i="103"/>
  <c r="H104" i="81"/>
  <c r="J87" i="103" l="1"/>
  <c r="J143" i="103" s="1"/>
  <c r="I52" i="103"/>
  <c r="E209" i="103" s="1"/>
  <c r="A17" i="116"/>
  <c r="B16" i="116"/>
  <c r="A21" i="114"/>
  <c r="A22" i="114" s="1"/>
  <c r="B20" i="114"/>
  <c r="A25" i="112"/>
  <c r="B23" i="112"/>
  <c r="F188" i="103"/>
  <c r="B44" i="81"/>
  <c r="L183" i="98"/>
  <c r="K183" i="98"/>
  <c r="J183" i="98"/>
  <c r="I183" i="98"/>
  <c r="H183" i="98"/>
  <c r="G183" i="98"/>
  <c r="F183" i="98"/>
  <c r="E183" i="98"/>
  <c r="B183" i="98"/>
  <c r="B182" i="98"/>
  <c r="B181" i="98"/>
  <c r="L178" i="98"/>
  <c r="K178" i="98"/>
  <c r="J178" i="98"/>
  <c r="I178" i="98"/>
  <c r="H178" i="98"/>
  <c r="G178" i="98"/>
  <c r="F178" i="98"/>
  <c r="E178" i="98"/>
  <c r="B178" i="98"/>
  <c r="B177" i="98"/>
  <c r="B176" i="98"/>
  <c r="L173" i="98"/>
  <c r="K173" i="98"/>
  <c r="J173" i="98"/>
  <c r="I173" i="98"/>
  <c r="H173" i="98"/>
  <c r="G173" i="98"/>
  <c r="F173" i="98"/>
  <c r="E173" i="98"/>
  <c r="B173" i="98"/>
  <c r="B172" i="98"/>
  <c r="B171" i="98"/>
  <c r="L168" i="98"/>
  <c r="K168" i="98"/>
  <c r="J168" i="98"/>
  <c r="I168" i="98"/>
  <c r="H168" i="98"/>
  <c r="G168" i="98"/>
  <c r="F168" i="98"/>
  <c r="E168" i="98"/>
  <c r="B168" i="98"/>
  <c r="B167" i="98"/>
  <c r="B166" i="98"/>
  <c r="L163" i="98"/>
  <c r="K163" i="98"/>
  <c r="J163" i="98"/>
  <c r="I163" i="98"/>
  <c r="H163" i="98"/>
  <c r="G163" i="98"/>
  <c r="F163" i="98"/>
  <c r="E163" i="98"/>
  <c r="B163" i="98"/>
  <c r="B162" i="98"/>
  <c r="B161" i="98"/>
  <c r="L158" i="98"/>
  <c r="K158" i="98"/>
  <c r="J158" i="98"/>
  <c r="I158" i="98"/>
  <c r="H158" i="98"/>
  <c r="G158" i="98"/>
  <c r="F158" i="98"/>
  <c r="E158" i="98"/>
  <c r="B158" i="98"/>
  <c r="B157" i="98"/>
  <c r="B156" i="98"/>
  <c r="L153" i="98"/>
  <c r="K153" i="98"/>
  <c r="J153" i="98"/>
  <c r="I153" i="98"/>
  <c r="H153" i="98"/>
  <c r="G153" i="98"/>
  <c r="F153" i="98"/>
  <c r="E153" i="98"/>
  <c r="B153" i="98"/>
  <c r="B152" i="98"/>
  <c r="B151" i="98"/>
  <c r="L148" i="98"/>
  <c r="K148" i="98"/>
  <c r="J148" i="98"/>
  <c r="I148" i="98"/>
  <c r="H148" i="98"/>
  <c r="G148" i="98"/>
  <c r="F148" i="98"/>
  <c r="E148" i="98"/>
  <c r="B148" i="98"/>
  <c r="B147" i="98"/>
  <c r="B146" i="98"/>
  <c r="B185" i="98"/>
  <c r="C189" i="98"/>
  <c r="C190" i="98"/>
  <c r="C134" i="98"/>
  <c r="C133" i="98"/>
  <c r="C78" i="98"/>
  <c r="C79" i="98"/>
  <c r="L127" i="98"/>
  <c r="K127" i="98"/>
  <c r="J127" i="98"/>
  <c r="I127" i="98"/>
  <c r="H127" i="98"/>
  <c r="G127" i="98"/>
  <c r="F127" i="98"/>
  <c r="E127" i="98"/>
  <c r="B127" i="98"/>
  <c r="B126" i="98"/>
  <c r="B125" i="98"/>
  <c r="L122" i="98"/>
  <c r="K122" i="98"/>
  <c r="J122" i="98"/>
  <c r="I122" i="98"/>
  <c r="H122" i="98"/>
  <c r="G122" i="98"/>
  <c r="F122" i="98"/>
  <c r="E122" i="98"/>
  <c r="B122" i="98"/>
  <c r="B121" i="98"/>
  <c r="B120" i="98"/>
  <c r="L117" i="98"/>
  <c r="K117" i="98"/>
  <c r="J117" i="98"/>
  <c r="I117" i="98"/>
  <c r="H117" i="98"/>
  <c r="G117" i="98"/>
  <c r="F117" i="98"/>
  <c r="E117" i="98"/>
  <c r="B117" i="98"/>
  <c r="B116" i="98"/>
  <c r="B115" i="98"/>
  <c r="L112" i="98"/>
  <c r="K112" i="98"/>
  <c r="J112" i="98"/>
  <c r="I112" i="98"/>
  <c r="H112" i="98"/>
  <c r="G112" i="98"/>
  <c r="F112" i="98"/>
  <c r="E112" i="98"/>
  <c r="B112" i="98"/>
  <c r="B111" i="98"/>
  <c r="B110" i="98"/>
  <c r="L107" i="98"/>
  <c r="K107" i="98"/>
  <c r="J107" i="98"/>
  <c r="I107" i="98"/>
  <c r="H107" i="98"/>
  <c r="G107" i="98"/>
  <c r="F107" i="98"/>
  <c r="E107" i="98"/>
  <c r="B107" i="98"/>
  <c r="B106" i="98"/>
  <c r="B105" i="98"/>
  <c r="L102" i="98"/>
  <c r="K102" i="98"/>
  <c r="J102" i="98"/>
  <c r="I102" i="98"/>
  <c r="H102" i="98"/>
  <c r="G102" i="98"/>
  <c r="F102" i="98"/>
  <c r="E102" i="98"/>
  <c r="B102" i="98"/>
  <c r="B101" i="98"/>
  <c r="B100" i="98"/>
  <c r="L97" i="98"/>
  <c r="K97" i="98"/>
  <c r="J97" i="98"/>
  <c r="I97" i="98"/>
  <c r="H97" i="98"/>
  <c r="G97" i="98"/>
  <c r="F97" i="98"/>
  <c r="E97" i="98"/>
  <c r="B97" i="98"/>
  <c r="B96" i="98"/>
  <c r="B95" i="98"/>
  <c r="L92" i="98"/>
  <c r="K92" i="98"/>
  <c r="J92" i="98"/>
  <c r="I92" i="98"/>
  <c r="H92" i="98"/>
  <c r="G92" i="98"/>
  <c r="F92" i="98"/>
  <c r="E92" i="98"/>
  <c r="B92" i="98"/>
  <c r="B91" i="98"/>
  <c r="C201" i="98" s="1"/>
  <c r="B90" i="98"/>
  <c r="B72" i="98"/>
  <c r="B71" i="98"/>
  <c r="B70" i="98"/>
  <c r="B68" i="98"/>
  <c r="B67" i="98"/>
  <c r="B66" i="98"/>
  <c r="B64" i="98"/>
  <c r="B63" i="98"/>
  <c r="B62" i="98"/>
  <c r="B60" i="98"/>
  <c r="B59" i="98"/>
  <c r="B58" i="98"/>
  <c r="B12" i="86"/>
  <c r="A23" i="114" l="1"/>
  <c r="B23" i="114" s="1"/>
  <c r="B22" i="114"/>
  <c r="H52" i="103"/>
  <c r="D209" i="103" s="1"/>
  <c r="I87" i="103"/>
  <c r="I143" i="103" s="1"/>
  <c r="A18" i="116"/>
  <c r="B17" i="116"/>
  <c r="A24" i="114"/>
  <c r="B21" i="114"/>
  <c r="B25" i="112"/>
  <c r="A26" i="112"/>
  <c r="H87" i="103" l="1"/>
  <c r="H143" i="103" s="1"/>
  <c r="G52" i="103"/>
  <c r="G87" i="103" s="1"/>
  <c r="G143" i="103" s="1"/>
  <c r="B18" i="116"/>
  <c r="A19" i="116"/>
  <c r="B24" i="114"/>
  <c r="A25" i="114"/>
  <c r="B26" i="112"/>
  <c r="A27" i="112"/>
  <c r="D198" i="91"/>
  <c r="L127" i="91"/>
  <c r="K127" i="91"/>
  <c r="J127" i="91"/>
  <c r="I127" i="91"/>
  <c r="H127" i="91"/>
  <c r="G127" i="91"/>
  <c r="F127" i="91"/>
  <c r="E127" i="91"/>
  <c r="L122" i="91"/>
  <c r="K122" i="91"/>
  <c r="J122" i="91"/>
  <c r="I122" i="91"/>
  <c r="H122" i="91"/>
  <c r="G122" i="91"/>
  <c r="F122" i="91"/>
  <c r="E122" i="91"/>
  <c r="L117" i="91"/>
  <c r="K117" i="91"/>
  <c r="J117" i="91"/>
  <c r="I117" i="91"/>
  <c r="H117" i="91"/>
  <c r="G117" i="91"/>
  <c r="F117" i="91"/>
  <c r="E117" i="91"/>
  <c r="L112" i="91"/>
  <c r="K112" i="91"/>
  <c r="J112" i="91"/>
  <c r="I112" i="91"/>
  <c r="H112" i="91"/>
  <c r="G112" i="91"/>
  <c r="F112" i="91"/>
  <c r="E112" i="91"/>
  <c r="L107" i="91"/>
  <c r="K107" i="91"/>
  <c r="J107" i="91"/>
  <c r="I107" i="91"/>
  <c r="H107" i="91"/>
  <c r="G107" i="91"/>
  <c r="F107" i="91"/>
  <c r="E107" i="91"/>
  <c r="L102" i="91"/>
  <c r="K102" i="91"/>
  <c r="J102" i="91"/>
  <c r="I102" i="91"/>
  <c r="H102" i="91"/>
  <c r="G102" i="91"/>
  <c r="F102" i="91"/>
  <c r="E102" i="91"/>
  <c r="L97" i="91"/>
  <c r="K97" i="91"/>
  <c r="J97" i="91"/>
  <c r="I97" i="91"/>
  <c r="H97" i="91"/>
  <c r="G97" i="91"/>
  <c r="F97" i="91"/>
  <c r="E97" i="91"/>
  <c r="L72" i="91"/>
  <c r="K72" i="91"/>
  <c r="J72" i="91"/>
  <c r="I72" i="91"/>
  <c r="H72" i="91"/>
  <c r="G72" i="91"/>
  <c r="F72" i="91"/>
  <c r="E72" i="91"/>
  <c r="L68" i="91"/>
  <c r="K68" i="91"/>
  <c r="J68" i="91"/>
  <c r="I68" i="91"/>
  <c r="H68" i="91"/>
  <c r="G68" i="91"/>
  <c r="F68" i="91"/>
  <c r="E68" i="91"/>
  <c r="L64" i="91"/>
  <c r="K64" i="91"/>
  <c r="J64" i="91"/>
  <c r="I64" i="91"/>
  <c r="H64" i="91"/>
  <c r="G64" i="91"/>
  <c r="F64" i="91"/>
  <c r="E64" i="91"/>
  <c r="L60" i="91"/>
  <c r="K60" i="91"/>
  <c r="J60" i="91"/>
  <c r="I60" i="91"/>
  <c r="H60" i="91"/>
  <c r="G60" i="91"/>
  <c r="F60" i="91"/>
  <c r="E60" i="91"/>
  <c r="F56" i="91"/>
  <c r="G56" i="91"/>
  <c r="H56" i="91"/>
  <c r="I56" i="91"/>
  <c r="J56" i="91"/>
  <c r="K56" i="91"/>
  <c r="L56" i="91"/>
  <c r="E56" i="91"/>
  <c r="B23" i="91"/>
  <c r="P37" i="86"/>
  <c r="P345" i="83"/>
  <c r="P331" i="83"/>
  <c r="O32" i="82"/>
  <c r="P32" i="82"/>
  <c r="B12" i="90"/>
  <c r="L72" i="98"/>
  <c r="K72" i="98"/>
  <c r="J72" i="98"/>
  <c r="I72" i="98"/>
  <c r="H72" i="98"/>
  <c r="G72" i="98"/>
  <c r="F72" i="98"/>
  <c r="E72" i="98"/>
  <c r="L68" i="98"/>
  <c r="K68" i="98"/>
  <c r="J68" i="98"/>
  <c r="I68" i="98"/>
  <c r="H68" i="98"/>
  <c r="G68" i="98"/>
  <c r="F68" i="98"/>
  <c r="E68" i="98"/>
  <c r="L64" i="98"/>
  <c r="K64" i="98"/>
  <c r="J64" i="98"/>
  <c r="I64" i="98"/>
  <c r="H64" i="98"/>
  <c r="G64" i="98"/>
  <c r="F64" i="98"/>
  <c r="E64" i="98"/>
  <c r="L60" i="98"/>
  <c r="K60" i="98"/>
  <c r="J60" i="98"/>
  <c r="I60" i="98"/>
  <c r="H60" i="98"/>
  <c r="G60" i="98"/>
  <c r="F60" i="98"/>
  <c r="E60" i="98"/>
  <c r="L56" i="98"/>
  <c r="K56" i="98"/>
  <c r="J56" i="98"/>
  <c r="I56" i="98"/>
  <c r="H56" i="98"/>
  <c r="G56" i="98"/>
  <c r="F56" i="98"/>
  <c r="E56" i="98"/>
  <c r="B56" i="98"/>
  <c r="B55" i="98"/>
  <c r="B54" i="98"/>
  <c r="L52" i="98"/>
  <c r="J209" i="98" s="1"/>
  <c r="K40" i="98"/>
  <c r="I43" i="90" s="1"/>
  <c r="M11" i="111" s="1"/>
  <c r="J40" i="98"/>
  <c r="H43" i="90" s="1"/>
  <c r="L11" i="111" s="1"/>
  <c r="I40" i="98"/>
  <c r="G43" i="90" s="1"/>
  <c r="K11" i="111" s="1"/>
  <c r="G40" i="98"/>
  <c r="E43" i="90" s="1"/>
  <c r="I11" i="111" s="1"/>
  <c r="K34" i="98"/>
  <c r="I41" i="90" s="1"/>
  <c r="M9" i="111" s="1"/>
  <c r="J34" i="98"/>
  <c r="H41" i="90" s="1"/>
  <c r="L9" i="111" s="1"/>
  <c r="I34" i="98"/>
  <c r="G41" i="90" s="1"/>
  <c r="K9" i="111" s="1"/>
  <c r="G34" i="98"/>
  <c r="E41" i="90" s="1"/>
  <c r="I9" i="111" s="1"/>
  <c r="B31" i="98"/>
  <c r="K30" i="98"/>
  <c r="J30" i="98"/>
  <c r="I30" i="98"/>
  <c r="G30" i="98"/>
  <c r="D30" i="98"/>
  <c r="D28" i="98"/>
  <c r="B28" i="98"/>
  <c r="B27" i="98"/>
  <c r="K25" i="98"/>
  <c r="I77" i="98" s="1"/>
  <c r="J25" i="98"/>
  <c r="G25" i="98"/>
  <c r="L183" i="91"/>
  <c r="K183" i="91"/>
  <c r="J183" i="91"/>
  <c r="I183" i="91"/>
  <c r="H183" i="91"/>
  <c r="G183" i="91"/>
  <c r="F183" i="91"/>
  <c r="E183" i="91"/>
  <c r="L178" i="91"/>
  <c r="K178" i="91"/>
  <c r="J178" i="91"/>
  <c r="I178" i="91"/>
  <c r="H178" i="91"/>
  <c r="G178" i="91"/>
  <c r="F178" i="91"/>
  <c r="E178" i="91"/>
  <c r="L173" i="91"/>
  <c r="K173" i="91"/>
  <c r="J173" i="91"/>
  <c r="I173" i="91"/>
  <c r="H173" i="91"/>
  <c r="G173" i="91"/>
  <c r="F173" i="91"/>
  <c r="E173" i="91"/>
  <c r="L168" i="91"/>
  <c r="K168" i="91"/>
  <c r="J168" i="91"/>
  <c r="I168" i="91"/>
  <c r="H168" i="91"/>
  <c r="G168" i="91"/>
  <c r="F168" i="91"/>
  <c r="E168" i="91"/>
  <c r="L163" i="91"/>
  <c r="K163" i="91"/>
  <c r="J163" i="91"/>
  <c r="I163" i="91"/>
  <c r="H163" i="91"/>
  <c r="G163" i="91"/>
  <c r="F163" i="91"/>
  <c r="E163" i="91"/>
  <c r="L158" i="91"/>
  <c r="K158" i="91"/>
  <c r="J158" i="91"/>
  <c r="I158" i="91"/>
  <c r="H158" i="91"/>
  <c r="G158" i="91"/>
  <c r="F158" i="91"/>
  <c r="E158" i="91"/>
  <c r="L153" i="91"/>
  <c r="K153" i="91"/>
  <c r="J153" i="91"/>
  <c r="I153" i="91"/>
  <c r="H153" i="91"/>
  <c r="G153" i="91"/>
  <c r="F153" i="91"/>
  <c r="E153" i="91"/>
  <c r="L148" i="91"/>
  <c r="K148" i="91"/>
  <c r="J148" i="91"/>
  <c r="I148" i="91"/>
  <c r="H148" i="91"/>
  <c r="G148" i="91"/>
  <c r="F148" i="91"/>
  <c r="E148" i="91"/>
  <c r="B170" i="83"/>
  <c r="B169" i="83"/>
  <c r="B168" i="83"/>
  <c r="J42" i="83"/>
  <c r="G42" i="83"/>
  <c r="E42" i="83"/>
  <c r="C42" i="83"/>
  <c r="D32" i="98" l="1"/>
  <c r="C199" i="98"/>
  <c r="F52" i="103"/>
  <c r="E52" i="103" s="1"/>
  <c r="E87" i="103" s="1"/>
  <c r="E143" i="103" s="1"/>
  <c r="G132" i="98"/>
  <c r="H77" i="98"/>
  <c r="H132" i="98" s="1"/>
  <c r="I188" i="98"/>
  <c r="I132" i="98"/>
  <c r="D35" i="98"/>
  <c r="D38" i="98"/>
  <c r="D41" i="98" s="1"/>
  <c r="D34" i="98"/>
  <c r="A20" i="116"/>
  <c r="B19" i="116"/>
  <c r="A26" i="114"/>
  <c r="B25" i="114"/>
  <c r="B27" i="112"/>
  <c r="A29" i="112"/>
  <c r="G188" i="98"/>
  <c r="H25" i="98"/>
  <c r="K52" i="98"/>
  <c r="H209" i="98" s="1"/>
  <c r="L87" i="98"/>
  <c r="C212" i="98" l="1"/>
  <c r="C211" i="98"/>
  <c r="F87" i="103"/>
  <c r="F143" i="103" s="1"/>
  <c r="J52" i="98"/>
  <c r="D37" i="98"/>
  <c r="D40" i="98"/>
  <c r="D43" i="98" s="1"/>
  <c r="H188" i="98"/>
  <c r="B20" i="116"/>
  <c r="A21" i="116"/>
  <c r="A27" i="114"/>
  <c r="B26" i="114"/>
  <c r="B29" i="112"/>
  <c r="A30" i="112"/>
  <c r="L143" i="98"/>
  <c r="K87" i="98"/>
  <c r="K143" i="98" s="1"/>
  <c r="I25" i="98"/>
  <c r="F132" i="98" s="1"/>
  <c r="J87" i="98" l="1"/>
  <c r="J143" i="98" s="1"/>
  <c r="G209" i="98"/>
  <c r="I52" i="98"/>
  <c r="E209" i="98" s="1"/>
  <c r="B21" i="116"/>
  <c r="A22" i="116"/>
  <c r="A28" i="114"/>
  <c r="B27" i="114"/>
  <c r="B30" i="112"/>
  <c r="A31" i="112"/>
  <c r="F188" i="98"/>
  <c r="K27" i="92"/>
  <c r="K26" i="92"/>
  <c r="J27" i="92"/>
  <c r="J26" i="92"/>
  <c r="K24" i="92"/>
  <c r="K47" i="92" s="1"/>
  <c r="J24" i="92"/>
  <c r="J47" i="92" s="1"/>
  <c r="K37" i="92"/>
  <c r="K40" i="92"/>
  <c r="P13" i="90"/>
  <c r="O13" i="90"/>
  <c r="J37" i="92"/>
  <c r="J40" i="92"/>
  <c r="H52" i="98" l="1"/>
  <c r="D209" i="98" s="1"/>
  <c r="I87" i="98"/>
  <c r="I143" i="98" s="1"/>
  <c r="B22" i="116"/>
  <c r="A23" i="116"/>
  <c r="B28" i="114"/>
  <c r="A29" i="114"/>
  <c r="A30" i="114" s="1"/>
  <c r="B31" i="112"/>
  <c r="A33" i="112"/>
  <c r="J28" i="92"/>
  <c r="K28" i="92"/>
  <c r="A31" i="114" l="1"/>
  <c r="B31" i="114" s="1"/>
  <c r="B30" i="114"/>
  <c r="G52" i="98"/>
  <c r="H87" i="98"/>
  <c r="H143" i="98" s="1"/>
  <c r="A24" i="116"/>
  <c r="B23" i="116"/>
  <c r="A32" i="114"/>
  <c r="B29" i="114"/>
  <c r="B33" i="112"/>
  <c r="A34" i="112"/>
  <c r="B117" i="86"/>
  <c r="B103" i="86"/>
  <c r="F52" i="98" l="1"/>
  <c r="G87" i="98"/>
  <c r="G143" i="98" s="1"/>
  <c r="B24" i="116"/>
  <c r="A25" i="116"/>
  <c r="B32" i="114"/>
  <c r="A33" i="114"/>
  <c r="B34" i="112"/>
  <c r="A35" i="112"/>
  <c r="I33" i="90"/>
  <c r="H33" i="90"/>
  <c r="E52" i="98" l="1"/>
  <c r="E87" i="98" s="1"/>
  <c r="E143" i="98" s="1"/>
  <c r="F87" i="98"/>
  <c r="F143" i="98" s="1"/>
  <c r="B25" i="116"/>
  <c r="A26" i="116"/>
  <c r="A34" i="114"/>
  <c r="B33" i="114"/>
  <c r="A37" i="112"/>
  <c r="B35" i="112"/>
  <c r="K25" i="91"/>
  <c r="J25" i="91"/>
  <c r="B27" i="91"/>
  <c r="I56" i="86"/>
  <c r="H56" i="86"/>
  <c r="K77" i="86"/>
  <c r="J77" i="86"/>
  <c r="K84" i="86"/>
  <c r="J84" i="86"/>
  <c r="J123" i="81"/>
  <c r="O221" i="83"/>
  <c r="I77" i="91" l="1"/>
  <c r="I132" i="91" s="1"/>
  <c r="I188" i="91" s="1"/>
  <c r="G132" i="91"/>
  <c r="H77" i="91"/>
  <c r="H132" i="91" s="1"/>
  <c r="B26" i="116"/>
  <c r="A27" i="116"/>
  <c r="A35" i="114"/>
  <c r="B34" i="114"/>
  <c r="B37" i="112"/>
  <c r="A38" i="112"/>
  <c r="B140" i="98"/>
  <c r="B129" i="98"/>
  <c r="B179" i="98"/>
  <c r="B174" i="98"/>
  <c r="B169" i="98"/>
  <c r="B164" i="98"/>
  <c r="B159" i="98"/>
  <c r="B154" i="98"/>
  <c r="B149" i="98"/>
  <c r="B144" i="98"/>
  <c r="B85" i="98"/>
  <c r="B74" i="98"/>
  <c r="P69" i="98"/>
  <c r="O69" i="98"/>
  <c r="P65" i="98"/>
  <c r="O65" i="98"/>
  <c r="P61" i="98"/>
  <c r="O61" i="98"/>
  <c r="P57" i="98"/>
  <c r="O57" i="98"/>
  <c r="P53" i="98"/>
  <c r="O53" i="98"/>
  <c r="B49" i="98"/>
  <c r="B32" i="98"/>
  <c r="B22" i="98"/>
  <c r="A28" i="116" l="1"/>
  <c r="B27" i="116"/>
  <c r="B35" i="114"/>
  <c r="A36" i="114"/>
  <c r="A39" i="112"/>
  <c r="B38" i="112"/>
  <c r="B53" i="98"/>
  <c r="B69" i="98"/>
  <c r="B65" i="98"/>
  <c r="B61" i="98"/>
  <c r="B57" i="98"/>
  <c r="B179" i="91"/>
  <c r="B174" i="91"/>
  <c r="B38" i="98"/>
  <c r="B28" i="116" l="1"/>
  <c r="A29" i="116"/>
  <c r="B36" i="114"/>
  <c r="A37" i="114"/>
  <c r="A38" i="114" s="1"/>
  <c r="A41" i="112"/>
  <c r="B41" i="112" s="1"/>
  <c r="B39" i="112"/>
  <c r="K50" i="92"/>
  <c r="A39" i="114" l="1"/>
  <c r="B39" i="114" s="1"/>
  <c r="B38" i="114"/>
  <c r="B29" i="116"/>
  <c r="A30" i="116"/>
  <c r="A40" i="114"/>
  <c r="B37" i="114"/>
  <c r="O81" i="92"/>
  <c r="O67" i="92"/>
  <c r="O393" i="83"/>
  <c r="O345" i="83"/>
  <c r="B345" i="83" s="1"/>
  <c r="O305" i="83"/>
  <c r="O235" i="83"/>
  <c r="O172" i="83"/>
  <c r="O67" i="83"/>
  <c r="P81" i="92"/>
  <c r="P67" i="92"/>
  <c r="P393" i="83"/>
  <c r="P378" i="83"/>
  <c r="P365" i="83"/>
  <c r="P305" i="83"/>
  <c r="P235" i="83"/>
  <c r="P221" i="83"/>
  <c r="P172" i="83"/>
  <c r="P67" i="83"/>
  <c r="B30" i="116" l="1"/>
  <c r="A31" i="116"/>
  <c r="A41" i="114"/>
  <c r="B40" i="114"/>
  <c r="J50" i="92"/>
  <c r="A32" i="116" l="1"/>
  <c r="B31" i="116"/>
  <c r="A42" i="114"/>
  <c r="B41" i="114"/>
  <c r="G40" i="92"/>
  <c r="H37" i="92"/>
  <c r="G37" i="92"/>
  <c r="G28" i="92"/>
  <c r="I27" i="92"/>
  <c r="H27" i="92"/>
  <c r="I26" i="92"/>
  <c r="H26" i="92"/>
  <c r="H49" i="92" s="1"/>
  <c r="L92" i="91"/>
  <c r="K92" i="91"/>
  <c r="J92" i="91"/>
  <c r="I92" i="91"/>
  <c r="H92" i="91"/>
  <c r="G92" i="91"/>
  <c r="F92" i="91"/>
  <c r="E92" i="91"/>
  <c r="B32" i="116" l="1"/>
  <c r="A33" i="116"/>
  <c r="B42" i="114"/>
  <c r="A43" i="114"/>
  <c r="H28" i="92"/>
  <c r="I28" i="92"/>
  <c r="B33" i="116" l="1"/>
  <c r="A34" i="116"/>
  <c r="A44" i="114"/>
  <c r="B43" i="114"/>
  <c r="B123" i="81"/>
  <c r="E123" i="81"/>
  <c r="B34" i="116" l="1"/>
  <c r="A35" i="116"/>
  <c r="B44" i="114"/>
  <c r="A45" i="114"/>
  <c r="A46" i="114" s="1"/>
  <c r="B169" i="91"/>
  <c r="B216" i="91"/>
  <c r="A47" i="114" l="1"/>
  <c r="B47" i="114" s="1"/>
  <c r="B46" i="114"/>
  <c r="A36" i="116"/>
  <c r="B35" i="116"/>
  <c r="A48" i="114"/>
  <c r="B45" i="114"/>
  <c r="B199" i="91"/>
  <c r="B211" i="91" s="1"/>
  <c r="B196" i="91"/>
  <c r="B24" i="86"/>
  <c r="B212" i="91"/>
  <c r="B207" i="91"/>
  <c r="B204" i="91"/>
  <c r="B185" i="91"/>
  <c r="B140" i="91"/>
  <c r="B36" i="116" l="1"/>
  <c r="A37" i="116"/>
  <c r="B48" i="114"/>
  <c r="A49" i="114"/>
  <c r="B50" i="110"/>
  <c r="B141" i="104"/>
  <c r="B141" i="107"/>
  <c r="B141" i="108"/>
  <c r="B141" i="106"/>
  <c r="B50" i="106"/>
  <c r="B50" i="105"/>
  <c r="B50" i="107"/>
  <c r="B50" i="109"/>
  <c r="B141" i="105"/>
  <c r="B141" i="109"/>
  <c r="B50" i="108"/>
  <c r="B141" i="110"/>
  <c r="B50" i="104"/>
  <c r="B141" i="103"/>
  <c r="B75" i="86"/>
  <c r="B91" i="86"/>
  <c r="B50" i="103"/>
  <c r="B40" i="86"/>
  <c r="B141" i="98"/>
  <c r="B50" i="98"/>
  <c r="B50" i="91"/>
  <c r="B141" i="91"/>
  <c r="B54" i="86"/>
  <c r="B74" i="91"/>
  <c r="B207" i="83"/>
  <c r="B37" i="116" l="1"/>
  <c r="A38" i="116"/>
  <c r="A50" i="114"/>
  <c r="B49" i="114"/>
  <c r="D43" i="82"/>
  <c r="B43" i="82"/>
  <c r="D38" i="82"/>
  <c r="B38" i="82"/>
  <c r="D47" i="82"/>
  <c r="B47" i="82"/>
  <c r="B37" i="82"/>
  <c r="B38" i="116" l="1"/>
  <c r="A39" i="116"/>
  <c r="B50" i="114"/>
  <c r="A51" i="114"/>
  <c r="L52" i="91"/>
  <c r="J209" i="91" l="1"/>
  <c r="A40" i="116"/>
  <c r="B39" i="116"/>
  <c r="A52" i="114"/>
  <c r="B51" i="114"/>
  <c r="K52" i="91"/>
  <c r="L87" i="91"/>
  <c r="H188" i="91" s="1"/>
  <c r="B189" i="83"/>
  <c r="B187" i="83"/>
  <c r="J52" i="91" l="1"/>
  <c r="J87" i="91" s="1"/>
  <c r="J143" i="91" s="1"/>
  <c r="H209" i="91"/>
  <c r="B40" i="116"/>
  <c r="A41" i="116"/>
  <c r="B52" i="114"/>
  <c r="A53" i="114"/>
  <c r="A54" i="114" s="1"/>
  <c r="K87" i="91"/>
  <c r="K143" i="91" s="1"/>
  <c r="L143" i="91"/>
  <c r="P70" i="91"/>
  <c r="O70" i="91"/>
  <c r="P66" i="91"/>
  <c r="O66" i="91"/>
  <c r="P62" i="91"/>
  <c r="O62" i="91"/>
  <c r="P58" i="91"/>
  <c r="O58" i="91"/>
  <c r="P54" i="91"/>
  <c r="O54" i="91"/>
  <c r="B54" i="114" l="1"/>
  <c r="A55" i="114"/>
  <c r="B55" i="114" s="1"/>
  <c r="I52" i="91"/>
  <c r="E209" i="91" s="1"/>
  <c r="G209" i="91"/>
  <c r="B41" i="116"/>
  <c r="A42" i="116"/>
  <c r="A56" i="114"/>
  <c r="B53" i="114"/>
  <c r="H52" i="91" l="1"/>
  <c r="I87" i="91"/>
  <c r="I143" i="91" s="1"/>
  <c r="B42" i="116"/>
  <c r="A43" i="116"/>
  <c r="B56" i="114"/>
  <c r="A57" i="114"/>
  <c r="B22" i="91"/>
  <c r="G52" i="91" l="1"/>
  <c r="D209" i="91"/>
  <c r="H87" i="91"/>
  <c r="H143" i="91" s="1"/>
  <c r="A44" i="116"/>
  <c r="B43" i="116"/>
  <c r="A58" i="114"/>
  <c r="B57" i="114"/>
  <c r="B407" i="83"/>
  <c r="F52" i="91" l="1"/>
  <c r="G87" i="91"/>
  <c r="G143" i="91" s="1"/>
  <c r="A45" i="116"/>
  <c r="B44" i="116"/>
  <c r="B58" i="114"/>
  <c r="A59" i="114"/>
  <c r="B95" i="92"/>
  <c r="B81" i="92"/>
  <c r="B67" i="92"/>
  <c r="B54" i="92"/>
  <c r="F50" i="92"/>
  <c r="B50" i="92"/>
  <c r="F49" i="92"/>
  <c r="G47" i="92"/>
  <c r="B44" i="92"/>
  <c r="I40" i="92"/>
  <c r="H40" i="92"/>
  <c r="B38" i="92"/>
  <c r="B49" i="92" s="1"/>
  <c r="I37" i="92"/>
  <c r="B35" i="92"/>
  <c r="D44" i="90" s="1"/>
  <c r="D28" i="92"/>
  <c r="D26" i="92"/>
  <c r="B26" i="92"/>
  <c r="G24" i="92"/>
  <c r="H24" i="92" s="1"/>
  <c r="I24" i="92" s="1"/>
  <c r="B22" i="92"/>
  <c r="B129" i="91"/>
  <c r="B85" i="91"/>
  <c r="B69" i="91"/>
  <c r="B65" i="91"/>
  <c r="B61" i="91"/>
  <c r="B57" i="91"/>
  <c r="B53" i="91"/>
  <c r="B49" i="91"/>
  <c r="P32" i="91"/>
  <c r="O32" i="91"/>
  <c r="B31" i="91"/>
  <c r="D30" i="91"/>
  <c r="D28" i="91"/>
  <c r="B28" i="91"/>
  <c r="B29" i="92" s="1"/>
  <c r="G25" i="91"/>
  <c r="B17" i="91"/>
  <c r="B17" i="103" s="1"/>
  <c r="D38" i="92" l="1"/>
  <c r="D32" i="92"/>
  <c r="D35" i="92" s="1"/>
  <c r="D29" i="92"/>
  <c r="D34" i="92"/>
  <c r="D37" i="92" s="1"/>
  <c r="D31" i="92"/>
  <c r="D40" i="92"/>
  <c r="E52" i="91"/>
  <c r="F87" i="91"/>
  <c r="F143" i="91" s="1"/>
  <c r="B45" i="116"/>
  <c r="A46" i="116"/>
  <c r="A60" i="114"/>
  <c r="B59" i="114"/>
  <c r="D32" i="91"/>
  <c r="B90" i="91"/>
  <c r="C133" i="91" s="1"/>
  <c r="B115" i="91"/>
  <c r="B100" i="91"/>
  <c r="B105" i="91"/>
  <c r="B125" i="91"/>
  <c r="B95" i="91"/>
  <c r="B120" i="91"/>
  <c r="C199" i="91"/>
  <c r="B110" i="91"/>
  <c r="D34" i="91"/>
  <c r="B102" i="91"/>
  <c r="B112" i="91"/>
  <c r="B127" i="91"/>
  <c r="B97" i="91"/>
  <c r="B107" i="91"/>
  <c r="B92" i="91"/>
  <c r="B122" i="91"/>
  <c r="B117" i="91"/>
  <c r="B17" i="92"/>
  <c r="B17" i="98"/>
  <c r="B164" i="91"/>
  <c r="B159" i="91"/>
  <c r="B149" i="91"/>
  <c r="B154" i="91"/>
  <c r="B38" i="91"/>
  <c r="D43" i="90" s="1"/>
  <c r="B32" i="91"/>
  <c r="D41" i="90" s="1"/>
  <c r="B144" i="91"/>
  <c r="H50" i="92"/>
  <c r="I50" i="92"/>
  <c r="H47" i="92"/>
  <c r="I47" i="92" s="1"/>
  <c r="H25" i="91"/>
  <c r="B37" i="86"/>
  <c r="O90" i="86" l="1"/>
  <c r="P90" i="86"/>
  <c r="E87" i="91"/>
  <c r="E143" i="91" s="1"/>
  <c r="D35" i="91"/>
  <c r="D38" i="91"/>
  <c r="D41" i="91" s="1"/>
  <c r="D37" i="91"/>
  <c r="D40" i="91"/>
  <c r="D43" i="91" s="1"/>
  <c r="B46" i="116"/>
  <c r="A47" i="116"/>
  <c r="A61" i="114"/>
  <c r="A62" i="114" s="1"/>
  <c r="B60" i="114"/>
  <c r="B183" i="91"/>
  <c r="B168" i="91"/>
  <c r="B153" i="91"/>
  <c r="B64" i="91"/>
  <c r="B178" i="91"/>
  <c r="B56" i="91"/>
  <c r="B163" i="91"/>
  <c r="B72" i="91"/>
  <c r="B173" i="91"/>
  <c r="B158" i="91"/>
  <c r="B68" i="91"/>
  <c r="B148" i="91"/>
  <c r="B60" i="91"/>
  <c r="C212" i="91"/>
  <c r="C211" i="91"/>
  <c r="B171" i="91"/>
  <c r="B156" i="91"/>
  <c r="B66" i="91"/>
  <c r="B181" i="91"/>
  <c r="B54" i="91"/>
  <c r="B166" i="91"/>
  <c r="C78" i="91"/>
  <c r="B151" i="91"/>
  <c r="B62" i="91"/>
  <c r="B161" i="91"/>
  <c r="B70" i="91"/>
  <c r="B58" i="91"/>
  <c r="B176" i="91"/>
  <c r="B146" i="91"/>
  <c r="C189" i="91" s="1"/>
  <c r="I25" i="91"/>
  <c r="F132" i="91" s="1"/>
  <c r="B62" i="114" l="1"/>
  <c r="A63" i="114"/>
  <c r="B63" i="114" s="1"/>
  <c r="B47" i="116"/>
  <c r="A48" i="116"/>
  <c r="A64" i="114"/>
  <c r="B61" i="114"/>
  <c r="F188" i="91"/>
  <c r="G188" i="91"/>
  <c r="B48" i="116" l="1"/>
  <c r="A49" i="116"/>
  <c r="B64" i="114"/>
  <c r="A65" i="114"/>
  <c r="B172" i="83"/>
  <c r="B166" i="83"/>
  <c r="A50" i="116" l="1"/>
  <c r="B49" i="116"/>
  <c r="A66" i="114"/>
  <c r="B65" i="114"/>
  <c r="A51" i="116" l="1"/>
  <c r="B51" i="116" s="1"/>
  <c r="B50" i="116"/>
  <c r="B66" i="114"/>
  <c r="A67" i="114"/>
  <c r="E33" i="90"/>
  <c r="B30" i="90"/>
  <c r="B15" i="90"/>
  <c r="G14" i="90"/>
  <c r="F14" i="90"/>
  <c r="E14" i="90"/>
  <c r="D14" i="90"/>
  <c r="C14" i="90"/>
  <c r="B14" i="90"/>
  <c r="B97" i="86"/>
  <c r="B96" i="86"/>
  <c r="B95" i="86"/>
  <c r="B94" i="86"/>
  <c r="B93" i="86"/>
  <c r="B90" i="86"/>
  <c r="B87" i="86"/>
  <c r="I84" i="86"/>
  <c r="H84" i="86"/>
  <c r="G84" i="86"/>
  <c r="B84" i="86"/>
  <c r="B83" i="86"/>
  <c r="B82" i="86"/>
  <c r="B81" i="86"/>
  <c r="B80" i="86"/>
  <c r="B79" i="86"/>
  <c r="G77" i="86"/>
  <c r="B74" i="86"/>
  <c r="B71" i="86"/>
  <c r="B60" i="86"/>
  <c r="B58" i="86"/>
  <c r="E56" i="86"/>
  <c r="B53" i="86"/>
  <c r="B23" i="86"/>
  <c r="B20" i="86"/>
  <c r="B18" i="86"/>
  <c r="B17" i="86"/>
  <c r="B16" i="86"/>
  <c r="B15" i="86"/>
  <c r="B14" i="86"/>
  <c r="P10" i="86"/>
  <c r="B10" i="86" s="1"/>
  <c r="B13" i="84"/>
  <c r="E12" i="84"/>
  <c r="B10" i="84"/>
  <c r="B10" i="89" s="1"/>
  <c r="B8" i="84"/>
  <c r="B421" i="83"/>
  <c r="B393" i="83"/>
  <c r="B378" i="83"/>
  <c r="B365" i="83"/>
  <c r="B363" i="83"/>
  <c r="B362" i="83"/>
  <c r="B361" i="83"/>
  <c r="B359" i="83"/>
  <c r="B331" i="83"/>
  <c r="B318" i="83"/>
  <c r="B305" i="83"/>
  <c r="B289" i="83"/>
  <c r="B276" i="83"/>
  <c r="B263" i="83"/>
  <c r="B250" i="83"/>
  <c r="B248" i="83"/>
  <c r="B235" i="83"/>
  <c r="B221" i="83"/>
  <c r="B153" i="83"/>
  <c r="B81" i="83"/>
  <c r="B67" i="83"/>
  <c r="B38" i="83"/>
  <c r="B25" i="83"/>
  <c r="B10" i="83"/>
  <c r="B9" i="83"/>
  <c r="B8" i="83"/>
  <c r="B29" i="82"/>
  <c r="L27" i="82"/>
  <c r="K27" i="82"/>
  <c r="J27" i="82"/>
  <c r="I27" i="82"/>
  <c r="H27" i="82"/>
  <c r="G27" i="82"/>
  <c r="F27" i="82"/>
  <c r="E27" i="82"/>
  <c r="D27" i="82"/>
  <c r="B27" i="82"/>
  <c r="L20" i="82"/>
  <c r="K20" i="82"/>
  <c r="J20" i="82"/>
  <c r="I20" i="82"/>
  <c r="H20" i="82"/>
  <c r="G20" i="82"/>
  <c r="F20" i="82"/>
  <c r="E20" i="82"/>
  <c r="D20" i="82"/>
  <c r="B20" i="82"/>
  <c r="B15" i="82"/>
  <c r="B12" i="82"/>
  <c r="B10" i="82"/>
  <c r="L8" i="82"/>
  <c r="K8" i="82"/>
  <c r="J8" i="82"/>
  <c r="I8" i="82"/>
  <c r="H8" i="82"/>
  <c r="G8" i="82"/>
  <c r="F8" i="82"/>
  <c r="E8" i="82"/>
  <c r="D8" i="82"/>
  <c r="B8" i="82"/>
  <c r="J122" i="81"/>
  <c r="E122" i="81"/>
  <c r="B122" i="81"/>
  <c r="B120" i="81"/>
  <c r="L118" i="81"/>
  <c r="K118" i="81"/>
  <c r="J118" i="81"/>
  <c r="I118" i="81"/>
  <c r="H118" i="81"/>
  <c r="F118" i="81"/>
  <c r="E118" i="81"/>
  <c r="D118" i="81"/>
  <c r="C118" i="81"/>
  <c r="B114" i="81"/>
  <c r="B111" i="81"/>
  <c r="B110" i="81"/>
  <c r="B109" i="81"/>
  <c r="L107" i="81"/>
  <c r="K107" i="81"/>
  <c r="J107" i="81"/>
  <c r="I107" i="81"/>
  <c r="H107" i="81"/>
  <c r="F107" i="81"/>
  <c r="E107" i="81"/>
  <c r="D107" i="81"/>
  <c r="C107" i="81"/>
  <c r="B99" i="81"/>
  <c r="B97" i="81"/>
  <c r="B95" i="81"/>
  <c r="B93" i="81"/>
  <c r="B91" i="81"/>
  <c r="B78" i="81"/>
  <c r="B77" i="81"/>
  <c r="B74" i="81"/>
  <c r="B72" i="81"/>
  <c r="B70" i="81"/>
  <c r="B64" i="81"/>
  <c r="L62" i="81"/>
  <c r="K62" i="81"/>
  <c r="J62" i="81"/>
  <c r="I62" i="81"/>
  <c r="H62" i="81"/>
  <c r="F62" i="81"/>
  <c r="E62" i="81"/>
  <c r="D62" i="81"/>
  <c r="C62" i="81"/>
  <c r="P58" i="81"/>
  <c r="O58" i="81"/>
  <c r="L56" i="81"/>
  <c r="K56" i="81"/>
  <c r="J56" i="81"/>
  <c r="I56" i="81"/>
  <c r="H56" i="81"/>
  <c r="F56" i="81"/>
  <c r="E56" i="81"/>
  <c r="D56" i="81"/>
  <c r="C56" i="81"/>
  <c r="B56" i="81"/>
  <c r="B39" i="81"/>
  <c r="B41" i="81"/>
  <c r="B34" i="81"/>
  <c r="B27" i="81"/>
  <c r="L25" i="81"/>
  <c r="K25" i="81"/>
  <c r="J25" i="81"/>
  <c r="I25" i="81"/>
  <c r="H25" i="81"/>
  <c r="F25" i="81"/>
  <c r="E25" i="81"/>
  <c r="D25" i="81"/>
  <c r="C25" i="81"/>
  <c r="B67" i="114" l="1"/>
  <c r="A68" i="114"/>
  <c r="B8" i="103"/>
  <c r="B8" i="104"/>
  <c r="B8" i="109"/>
  <c r="B8" i="105"/>
  <c r="B8" i="106"/>
  <c r="B8" i="110"/>
  <c r="B8" i="107"/>
  <c r="B8" i="108"/>
  <c r="B12" i="103"/>
  <c r="B12" i="110"/>
  <c r="B12" i="107"/>
  <c r="B12" i="106"/>
  <c r="B12" i="104"/>
  <c r="B12" i="108"/>
  <c r="B12" i="109"/>
  <c r="B12" i="105"/>
  <c r="B15" i="103"/>
  <c r="B15" i="110"/>
  <c r="B15" i="107"/>
  <c r="B15" i="108"/>
  <c r="B15" i="106"/>
  <c r="B15" i="109"/>
  <c r="B15" i="105"/>
  <c r="B15" i="104"/>
  <c r="B16" i="103"/>
  <c r="B16" i="105"/>
  <c r="B16" i="110"/>
  <c r="B16" i="109"/>
  <c r="B16" i="108"/>
  <c r="B16" i="107"/>
  <c r="B16" i="106"/>
  <c r="B16" i="104"/>
  <c r="B14" i="103"/>
  <c r="B14" i="106"/>
  <c r="B14" i="110"/>
  <c r="B14" i="107"/>
  <c r="B14" i="108"/>
  <c r="B14" i="104"/>
  <c r="B14" i="109"/>
  <c r="B14" i="105"/>
  <c r="B9" i="103"/>
  <c r="B9" i="110"/>
  <c r="B9" i="105"/>
  <c r="B9" i="106"/>
  <c r="B9" i="107"/>
  <c r="B9" i="104"/>
  <c r="B9" i="109"/>
  <c r="B9" i="108"/>
  <c r="B13" i="103"/>
  <c r="B13" i="106"/>
  <c r="B13" i="110"/>
  <c r="B13" i="107"/>
  <c r="B13" i="108"/>
  <c r="B13" i="104"/>
  <c r="B13" i="109"/>
  <c r="B13" i="105"/>
  <c r="B10" i="92"/>
  <c r="B14" i="92"/>
  <c r="B15" i="92"/>
  <c r="B12" i="92"/>
  <c r="B13" i="92"/>
  <c r="B16" i="92"/>
  <c r="B4" i="98"/>
  <c r="B4" i="91"/>
  <c r="B4" i="86"/>
  <c r="B4" i="89"/>
  <c r="B4" i="84"/>
  <c r="B4" i="90"/>
  <c r="B4" i="92"/>
  <c r="B4" i="83"/>
  <c r="B8" i="91"/>
  <c r="B8" i="92"/>
  <c r="B8" i="86"/>
  <c r="B8" i="98"/>
  <c r="B9" i="92"/>
  <c r="B9" i="98"/>
  <c r="B9" i="91"/>
  <c r="B9" i="86"/>
  <c r="B12" i="98"/>
  <c r="B12" i="91"/>
  <c r="B13" i="91"/>
  <c r="B13" i="98"/>
  <c r="B15" i="91"/>
  <c r="B15" i="98"/>
  <c r="B14" i="91"/>
  <c r="B14" i="98"/>
  <c r="B16" i="91"/>
  <c r="B16" i="98"/>
  <c r="D58" i="81"/>
  <c r="B13" i="90"/>
  <c r="B5" i="82"/>
  <c r="C15" i="90"/>
  <c r="G15" i="90"/>
  <c r="F15" i="90"/>
  <c r="E15" i="90"/>
  <c r="D15" i="90"/>
  <c r="F56" i="86"/>
  <c r="G56" i="86" s="1"/>
  <c r="H77" i="86"/>
  <c r="I77" i="86" s="1"/>
  <c r="F33" i="90"/>
  <c r="G33" i="90" s="1"/>
  <c r="B5" i="109" l="1"/>
  <c r="B5" i="106"/>
  <c r="B5" i="107"/>
  <c r="B5" i="110"/>
  <c r="B5" i="105"/>
  <c r="B5" i="104"/>
  <c r="B5" i="108"/>
  <c r="B68" i="114"/>
  <c r="A69" i="114"/>
  <c r="A70" i="114" s="1"/>
  <c r="B5" i="90"/>
  <c r="B5" i="83"/>
  <c r="B5" i="84"/>
  <c r="B5" i="98"/>
  <c r="B5" i="86"/>
  <c r="B5" i="91"/>
  <c r="B5" i="103"/>
  <c r="B5" i="92"/>
  <c r="B5" i="89"/>
  <c r="A71" i="114" l="1"/>
  <c r="B71" i="114" s="1"/>
  <c r="B70" i="114"/>
  <c r="A72" i="114"/>
  <c r="B69" i="114"/>
  <c r="A73" i="114" l="1"/>
  <c r="B72" i="114"/>
  <c r="A74" i="114" l="1"/>
  <c r="B73" i="114"/>
  <c r="A75" i="114" l="1"/>
  <c r="B74" i="114"/>
  <c r="B75" i="114" l="1"/>
  <c r="A76" i="114"/>
  <c r="A77" i="114" l="1"/>
  <c r="B76" i="114"/>
  <c r="B77" i="114" l="1"/>
  <c r="A80" i="114"/>
  <c r="A81" i="114" l="1"/>
  <c r="B81" i="114" s="1"/>
  <c r="B80" i="114"/>
</calcChain>
</file>

<file path=xl/sharedStrings.xml><?xml version="1.0" encoding="utf-8"?>
<sst xmlns="http://schemas.openxmlformats.org/spreadsheetml/2006/main" count="3627" uniqueCount="811">
  <si>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</si>
  <si>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</si>
  <si>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</si>
  <si>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</si>
  <si>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</si>
  <si>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</si>
  <si>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</si>
  <si>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</si>
  <si>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</si>
  <si>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</si>
  <si>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</si>
  <si>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</si>
  <si>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</si>
  <si>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</si>
  <si>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</si>
  <si>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</si>
  <si>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</si>
  <si>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</si>
  <si>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</si>
  <si>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</si>
  <si>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</si>
  <si>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</si>
  <si>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</si>
  <si>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</si>
  <si>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</si>
  <si>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</si>
  <si>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</si>
  <si>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</si>
  <si>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</si>
  <si>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</si>
  <si>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</si>
  <si>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</si>
  <si>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</si>
  <si>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</si>
  <si>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</si>
  <si>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</si>
  <si>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</si>
  <si>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</si>
  <si>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</si>
  <si>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</si>
  <si>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</si>
  <si>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</si>
  <si>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</si>
  <si>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</si>
  <si>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</si>
  <si>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</si>
  <si>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</si>
  <si>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</si>
  <si>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</si>
  <si>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</si>
  <si>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</si>
  <si>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</si>
  <si>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</si>
  <si>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</si>
  <si>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</si>
  <si>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</si>
  <si>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</si>
  <si>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</si>
  <si>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</si>
  <si>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</si>
  <si>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</si>
  <si>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</si>
  <si>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</si>
  <si>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</si>
  <si>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</si>
  <si>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</si>
  <si>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</si>
  <si>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</si>
  <si>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</si>
  <si>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</si>
  <si>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</si>
  <si>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</si>
  <si>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Provide a brief history of your firm, with particular emphasis on activities regarding the goods.</t>
  </si>
  <si>
    <t>Donnez un bref historique de votre entreprise, en insistant plus particulièrement sur les activités entourant les marchandises.</t>
  </si>
  <si>
    <t>Question 17</t>
  </si>
  <si>
    <t>Delivery cost is included in the selling price</t>
  </si>
  <si>
    <t>Delivery cost is charged to the purchaser</t>
  </si>
  <si>
    <t>Delivery cost is assumed and arranged by the purchaser</t>
  </si>
  <si>
    <t xml:space="preserve"> Les frais de livraison sont inclus dans le prix de vente</t>
  </si>
  <si>
    <t xml:space="preserve"> Les frais de livraison sont facturés à l’acheteur </t>
  </si>
  <si>
    <t xml:space="preserve"> Les frais de livraison sont pris en charge par l’acheteur</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</si>
  <si>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</si>
  <si>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</si>
  <si>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</si>
  <si>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</si>
  <si>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</si>
  <si>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</si>
  <si>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</si>
  <si>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</si>
  <si>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</si>
  <si>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</si>
  <si>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</si>
  <si>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</si>
  <si>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</si>
  <si>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</si>
  <si>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</si>
  <si>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</si>
  <si>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</si>
  <si>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</si>
  <si>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</si>
  <si>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</si>
  <si>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</si>
  <si>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</si>
  <si>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</si>
  <si>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</si>
  <si>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</si>
  <si>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</si>
  <si>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</si>
  <si>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</si>
  <si>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</si>
  <si>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</si>
  <si>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</si>
  <si>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</si>
  <si>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</si>
  <si>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</si>
  <si>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</si>
  <si>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</si>
  <si>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</si>
  <si>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</si>
  <si>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</si>
  <si>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</si>
  <si>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</si>
  <si>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</si>
  <si>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</si>
  <si>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</si>
  <si>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</si>
  <si>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</si>
  <si>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</si>
  <si>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</si>
  <si>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</si>
  <si>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</si>
  <si>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</si>
  <si>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</si>
  <si>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Question</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</si>
  <si>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</si>
  <si>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</si>
  <si>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</si>
  <si>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</si>
  <si>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</si>
  <si>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</si>
  <si>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</si>
  <si>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</si>
  <si>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</si>
  <si>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</si>
  <si>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</si>
  <si>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</si>
  <si>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</si>
  <si>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</si>
  <si>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</si>
  <si>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</si>
  <si>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</si>
  <si>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</si>
  <si>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</si>
  <si>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</si>
  <si>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</si>
  <si>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</si>
  <si>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</si>
  <si>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</si>
  <si>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Verification</t>
  </si>
  <si>
    <t>Vérification</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</si>
  <si>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</si>
  <si>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</si>
  <si>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</si>
  <si>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</si>
  <si>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</si>
  <si>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</si>
  <si>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</si>
  <si>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</si>
  <si>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</si>
  <si>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</si>
  <si>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</si>
  <si>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Indiquez dans quels segments de marché ce produit est vendu.</t>
  </si>
  <si>
    <t>Type</t>
  </si>
  <si>
    <t xml:space="preserve">Exporter name: </t>
  </si>
  <si>
    <t>Nom de l'exportateur :</t>
  </si>
  <si>
    <t>Importations</t>
  </si>
  <si>
    <t xml:space="preserve">Report the volume and value of sales of imports in Canada for each benchmark product listed below : </t>
  </si>
  <si>
    <t>Indiquez le volume et la valeur des ventes d'importation au Canada pour chaque produit de référence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</si>
  <si>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</si>
  <si>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</si>
  <si>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</si>
  <si>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Using data provided in Question 1 on the Imp tabs with the data provided in Question 1 on the Invent-Stock tab, the questionnaire calculates ending inventory as follows: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</si>
  <si>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</si>
  <si>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</si>
  <si>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</si>
  <si>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</si>
  <si>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</si>
  <si>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</si>
  <si>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</si>
  <si>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</si>
  <si>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</si>
  <si>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</si>
  <si>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</si>
  <si>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</si>
  <si>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</si>
  <si>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</si>
  <si>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</si>
  <si>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</si>
  <si>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</si>
  <si>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</si>
  <si>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</si>
  <si>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</si>
  <si>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</si>
  <si>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</si>
  <si>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</si>
  <si>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</si>
  <si>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</si>
  <si>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</si>
  <si>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</si>
  <si>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</si>
  <si>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</si>
  <si>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</si>
  <si>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</si>
  <si>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</si>
  <si>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</si>
  <si>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</si>
  <si>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</si>
  <si>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Si votre entreprise désire ajouter des commentaires concernant vos réponses, vous les inscrivez ici. Indiquez à quelle question se rapportent vos commentaires.</t>
  </si>
  <si>
    <t>Indiquez le volume des importations et le stock de clôtures au Canada des marchandises provenant de l'exportateur décrit ci-dessus :</t>
  </si>
  <si>
    <t>Stock de clôtures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</si>
  <si>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</si>
  <si>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</si>
  <si>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</si>
  <si>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</si>
  <si>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</si>
  <si>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</si>
  <si>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</si>
  <si>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Unaccounted</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</si>
  <si>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</si>
  <si>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</si>
  <si>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</si>
  <si>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</si>
  <si>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</si>
  <si>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le dumping et le subventionnement</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</si>
  <si>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</si>
  <si>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</si>
  <si>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</si>
  <si>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</si>
  <si>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</si>
  <si>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</si>
  <si>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</si>
  <si>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</si>
  <si>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</si>
  <si>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</si>
  <si>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</si>
  <si>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</si>
  <si>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</si>
  <si>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</si>
  <si>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</si>
  <si>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</si>
  <si>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</si>
  <si>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</si>
  <si>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</si>
  <si>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</si>
  <si>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</si>
  <si>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Correct</t>
  </si>
  <si>
    <t>CBSA POI</t>
  </si>
  <si>
    <t>Do not complete this tab if your firm is an end user or a retailer.</t>
  </si>
  <si>
    <t>Ignorez cet onglet si votre entreprise est un utilisateur final ou un détaillant.</t>
  </si>
  <si>
    <t>• Report all sales to Canadian and foreign associated firms.</t>
  </si>
  <si>
    <t>• Report all sales as of the date of shipment to the customer or the customer’s warehouse.</t>
  </si>
  <si>
    <t>• Report all values in Canadian dollars.</t>
  </si>
  <si>
    <t>• Déclarez toutes les ventes aux entreprises associées canadiennes et étrangères.</t>
  </si>
  <si>
    <t>• Déclarez toutes les ventes à compter de la date de l’expédition au client ou à son entrepôt.</t>
  </si>
  <si>
    <t>• Déclarez toutes les valeurs en dollars canadiens.</t>
  </si>
  <si>
    <t>Export sales</t>
  </si>
  <si>
    <t>En utilisant les données fournies à la question 1 dans les onglets Imp avec les données fournies à la question 1 sur l'onglet Invent-Stock, le questionnaire calcule le stock de clôtures comme suit :</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</si>
  <si>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</si>
  <si>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</si>
  <si>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</si>
  <si>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Selectionnez oui ou non</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</si>
  <si>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</si>
  <si>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</si>
  <si>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</si>
  <si>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</si>
  <si>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</si>
  <si>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</si>
  <si>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Question 26</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</si>
  <si>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</si>
  <si>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</si>
  <si>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</si>
  <si>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</si>
  <si>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</si>
  <si>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</si>
  <si>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</si>
  <si>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</si>
  <si>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</si>
  <si>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</si>
  <si>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</si>
  <si>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</si>
  <si>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</si>
  <si>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Unit of measure (singular)</t>
  </si>
  <si>
    <t>distributors</t>
  </si>
  <si>
    <t>distributeurs</t>
  </si>
  <si>
    <t>Important notes for formatting</t>
  </si>
  <si>
    <t>Ensure the total of all column widths in a tab equals 1340 pixels to allow for consistent scaling when exported to PDF.</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</si>
  <si>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</si>
  <si>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</si>
  <si>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</si>
  <si>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</si>
  <si>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</si>
  <si>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</si>
  <si>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</si>
  <si>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</si>
  <si>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</si>
  <si>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</si>
  <si>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</si>
  <si>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</si>
  <si>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</si>
  <si>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</si>
  <si>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</si>
  <si>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</si>
  <si>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</si>
  <si>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</si>
  <si>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</si>
  <si>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</si>
  <si>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</si>
  <si>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</si>
  <si>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</si>
  <si>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</si>
  <si>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</si>
  <si>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</si>
  <si>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</si>
  <si>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</si>
  <si>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</si>
  <si>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</si>
  <si>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</si>
  <si>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</si>
  <si>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</si>
  <si>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</si>
  <si>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</si>
  <si>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IMPORTATION DE PRODUITS DE RÉFÉRENCE</t>
  </si>
  <si>
    <t>IMPORTS AND SALES</t>
  </si>
  <si>
    <t>IMPORTATIONS ET VENTES</t>
  </si>
  <si>
    <t>SALES IN CANADA OF IMPORTS TO THE TOP FIVE ACCOUNTS</t>
  </si>
  <si>
    <t>VENTES AU CANADA D'IMPORTATION À VOS CINQ PLUS IMPORTANTS CLIENTS</t>
  </si>
  <si>
    <t>SALES IN CANADA OF IMPORTS OF BENCHMARK PRODUCTS</t>
  </si>
  <si>
    <t>VENTES AU CANADA D'IMPORTATION DE PRODUITS DE RÉFÉRENCE</t>
  </si>
  <si>
    <t>IMPORT DATA FOR CBSA PERIOD OF DUMPING INVESTIGATION</t>
  </si>
  <si>
    <t>DONNÉES SUR LES IMPORTATIONS POUR LA PÉRIODE D'ENQUÊTE ANTIDUMPING DE L'ASFC</t>
  </si>
  <si>
    <t>IMPORT DATA FOR MASSIVE IMPORTATION ANALYSIS</t>
  </si>
  <si>
    <t>IMPORTER DES DONNÉES POUR L'ANALYSE DES IMPORTATIONS MASSIVES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</si>
  <si>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</si>
  <si>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</si>
  <si>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</si>
  <si>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</si>
  <si>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</si>
  <si>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</si>
  <si>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</si>
  <si>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</si>
  <si>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</si>
  <si>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</si>
  <si>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Les marchandises sont généralement classées dans le Tarif des douanes sous les numéros suivants du Système harmonisé de désignation et de codification des marchandises (SH) :</t>
  </si>
  <si>
    <t>Public Question 1</t>
  </si>
  <si>
    <t>Countries for Imp-Exp tabs</t>
  </si>
  <si>
    <t>Other country 3</t>
  </si>
  <si>
    <t>Autre pays 3</t>
  </si>
  <si>
    <t>Other country 4</t>
  </si>
  <si>
    <t>Autre pays 4</t>
  </si>
  <si>
    <t>Other country 5</t>
  </si>
  <si>
    <t>Autre pays 5</t>
  </si>
  <si>
    <t>Imp-Exp Question 1</t>
  </si>
  <si>
    <t>Imp-Exp Questions 2, 3, 4</t>
  </si>
  <si>
    <t>Imp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</si>
  <si>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</si>
  <si>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</si>
  <si>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</si>
  <si>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</si>
  <si>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</si>
  <si>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</si>
  <si>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</si>
  <si>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</si>
  <si>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Dans le tableau ci-dessous, « Erreur » signifie que les ventes totales des produits de référence de votre entreprise dépassent les ventes totales d'importation de votre entreprise pour cette période. Par conséquent, veuillez modifier les données ci-dessus si nécessaire.</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</si>
  <si>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</si>
  <si>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</si>
  <si>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</si>
  <si>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</si>
  <si>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</si>
  <si>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</si>
  <si>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</si>
  <si>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</si>
  <si>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</si>
  <si>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</si>
  <si>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</si>
  <si>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i.e. columns B-L should be 134 pixels each.</t>
  </si>
  <si>
    <t>Q1</t>
  </si>
  <si>
    <t>Other Countries</t>
  </si>
  <si>
    <t>Autre pays</t>
  </si>
  <si>
    <t>Jun-Dec 2023</t>
  </si>
  <si>
    <t>juin-déc 2023</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</si>
  <si>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</si>
  <si>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</si>
  <si>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</si>
  <si>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</si>
  <si>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</si>
  <si>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</si>
  <si>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</si>
  <si>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</si>
  <si>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</si>
  <si>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</si>
  <si>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</si>
  <si>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</si>
  <si>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</si>
  <si>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</si>
  <si>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</si>
  <si>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</si>
  <si>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</si>
  <si>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</si>
  <si>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</si>
  <si>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</si>
  <si>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oct-déc</t>
  </si>
  <si>
    <t>janv</t>
  </si>
  <si>
    <t>Jan-Mar</t>
  </si>
  <si>
    <t>janv-mars</t>
  </si>
  <si>
    <t>avr</t>
  </si>
  <si>
    <t>Apr-May</t>
  </si>
  <si>
    <t>Apr-Jun</t>
  </si>
  <si>
    <t>juil</t>
  </si>
  <si>
    <t>Jul-Aug</t>
  </si>
  <si>
    <t>juil-août</t>
  </si>
  <si>
    <t>janv-févr</t>
  </si>
  <si>
    <t>avr-mai</t>
  </si>
  <si>
    <t>avr-juin</t>
  </si>
  <si>
    <t>Jul-Sept</t>
  </si>
  <si>
    <t>juil-sept</t>
  </si>
  <si>
    <t>oct</t>
  </si>
  <si>
    <t>Oct-Nov</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</si>
  <si>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</si>
  <si>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</si>
  <si>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</si>
  <si>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</si>
  <si>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</si>
  <si>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</si>
  <si>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</si>
  <si>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</si>
  <si>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</si>
  <si>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</si>
  <si>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</si>
  <si>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</si>
  <si>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</si>
  <si>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</si>
  <si>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</si>
  <si>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</si>
  <si>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</si>
  <si>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</si>
  <si>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China</t>
  </si>
  <si>
    <t>la Chine</t>
  </si>
  <si>
    <t>Chine</t>
  </si>
  <si>
    <t xml:space="preserve">Your firm arranges and pays for delivery directly. </t>
  </si>
  <si>
    <t>https://www.cbsa-asfc.gc.ca/sima-lmsi/i-e/cisp2025/cisp2025-in-eng.html#3-2</t>
  </si>
  <si>
    <t>https://www.cbsa-asfc.gc.ca/sima-lmsi/i-e/cisp2025/cisp2025-in-fra.html#3-2</t>
  </si>
  <si>
    <t>AA</t>
  </si>
  <si>
    <t>Provide the proportion of your import net delivered selling value represented by delivery costs.</t>
  </si>
  <si>
    <t>Indiquez la proportion de la valeur de vente nette rendue de vos ventes à l’importation qui est représentée par les frais de livraison.</t>
  </si>
  <si>
    <t>Additional product information can be found on the CBSA website :</t>
  </si>
  <si>
    <t>Des renseignements supplémentaires sur le produit se trouvent sur le site Web de l’ASFC :</t>
  </si>
  <si>
    <t>Valeur des ventes, nette de tout escompte (comptant, de quantité ou différé), allocation, taxe, remise et incitatif, qu’ils soient ou non inscrits sur la facture. Cette valeur inclut l’ensemble des frais de livraison (fret, manutention et assurance) supportés par votre entreprise à compter du point d’expédition directe au Canada et incorporés au prix de vente, ou une estimation desdits frais lorsque ceux-ci sont assumés par vos clients.</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</si>
  <si>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indiquer le type d’affiliation et son rôle dans l'industrie.</t>
  </si>
  <si>
    <t xml:space="preserve">• Indiquez seulement les ventes effectuées à partir des importations de votre entreprise. Les ventes de marchandises achetées auprès de producteurs canadiens doivent être exclues. </t>
  </si>
  <si>
    <t xml:space="preserve">Indiquez les importations et les ventes de marchandises de votre entreprise en provenance de la : </t>
  </si>
  <si>
    <t>Indiquez les importations de votre entreprise et les ventes des importations des marchandises en provenance des :</t>
  </si>
  <si>
    <t>Fournissez la répartition régionale des ventes d'importations de marchandises par votre entreprise.</t>
  </si>
  <si>
    <t xml:space="preserve">Provide the regional distribution of your firm's sales volume of imports of the goods. </t>
  </si>
  <si>
    <t>Confirm that all data reported in this questionnaire pertain to the goods as defined in the "Intro" tab.</t>
  </si>
  <si>
    <t>Confirmez que toutes les données déclarées dans ce questionnaire concernent les marchandises telles que définies dans l’onglet « Intro ».</t>
  </si>
  <si>
    <t>Company:</t>
  </si>
  <si>
    <t>Respondent Type:</t>
  </si>
  <si>
    <t>Activity:</t>
  </si>
  <si>
    <t>Country:</t>
  </si>
  <si>
    <t>Subject/Non:</t>
  </si>
  <si>
    <t>Other Country:</t>
  </si>
  <si>
    <t>Trade Level:</t>
  </si>
  <si>
    <t>Sales To:</t>
  </si>
  <si>
    <t>I 2023</t>
  </si>
  <si>
    <t>I 2024</t>
  </si>
  <si>
    <t>Importer   |  Importateurs</t>
  </si>
  <si>
    <t>Imports from  |  Importations de</t>
  </si>
  <si>
    <t>China  |  Chine</t>
  </si>
  <si>
    <t>Subject</t>
  </si>
  <si>
    <t>-</t>
  </si>
  <si>
    <t>United States  |  États-Unis</t>
  </si>
  <si>
    <t>Non-subject</t>
  </si>
  <si>
    <t>Other Countries  |  Autres pays</t>
  </si>
  <si>
    <t>Sales to | Ventes à</t>
  </si>
  <si>
    <t>From Imports</t>
  </si>
  <si>
    <t>Distributors  |  Distributeurs</t>
  </si>
  <si>
    <t>Export Sales |  Ventes à l'exportation</t>
  </si>
  <si>
    <t>Respondent</t>
  </si>
  <si>
    <t>Collapsed Respondent Name</t>
  </si>
  <si>
    <t>Resp. Type</t>
  </si>
  <si>
    <t>Trade Level</t>
  </si>
  <si>
    <t>Tab in Q</t>
  </si>
  <si>
    <t>Countries - Q</t>
  </si>
  <si>
    <t>Exporter - Q</t>
  </si>
  <si>
    <t>Exporter</t>
  </si>
  <si>
    <t>de minimis</t>
  </si>
  <si>
    <t>Subject &amp; NS #</t>
  </si>
  <si>
    <t>Source</t>
  </si>
  <si>
    <t>Other
Countries</t>
  </si>
  <si>
    <t>Inquiry Type</t>
  </si>
  <si>
    <t>Transaction</t>
  </si>
  <si>
    <t>Sales to:</t>
  </si>
  <si>
    <t>Market Segment</t>
  </si>
  <si>
    <t>VOL  - 2022</t>
  </si>
  <si>
    <t>VOL  - 2023</t>
  </si>
  <si>
    <t>VOL  - 2024</t>
  </si>
  <si>
    <t>VOL - Q  - 
2024</t>
  </si>
  <si>
    <t>VOL  - Q
2025</t>
  </si>
  <si>
    <t>POID</t>
  </si>
  <si>
    <t>VAL  - 2022</t>
  </si>
  <si>
    <t>VAL  - 2023</t>
  </si>
  <si>
    <t>VAL  - 2024</t>
  </si>
  <si>
    <t>VAL  - Q
2024</t>
  </si>
  <si>
    <t>VAL  - Q
2025</t>
  </si>
  <si>
    <t>UV  - 2022</t>
  </si>
  <si>
    <t>UV  - 2023</t>
  </si>
  <si>
    <t>UV  - 2024</t>
  </si>
  <si>
    <t>UV  - Q
2024</t>
  </si>
  <si>
    <t>UV  - Q
2025</t>
  </si>
  <si>
    <t>DEL  - 2022</t>
  </si>
  <si>
    <t>DEL  - 2023</t>
  </si>
  <si>
    <t>DEL  - 2024</t>
  </si>
  <si>
    <t>DEL  - Q
2024</t>
  </si>
  <si>
    <t>DEL  - Q
2025</t>
  </si>
  <si>
    <t>2 - Importer</t>
  </si>
  <si>
    <t>1 - Distributor</t>
  </si>
  <si>
    <t>B - Vendor 1</t>
  </si>
  <si>
    <t>Significant</t>
  </si>
  <si>
    <t>1 - China</t>
  </si>
  <si>
    <t>Dumping and Subsidizing</t>
  </si>
  <si>
    <t>Imp</t>
  </si>
  <si>
    <t>Imp-Sls</t>
  </si>
  <si>
    <t>2 - End user / Mechanical contractor</t>
  </si>
  <si>
    <t>C - Vendor 2</t>
  </si>
  <si>
    <t>D - Vendor 3</t>
  </si>
  <si>
    <t>E - Vendor 4</t>
  </si>
  <si>
    <t>F - Vendor 5</t>
  </si>
  <si>
    <t>G - Vendor 6</t>
  </si>
  <si>
    <t>H - Vendor 7</t>
  </si>
  <si>
    <t>I - Vendor 8</t>
  </si>
  <si>
    <t>zUS</t>
  </si>
  <si>
    <t>Insignificant</t>
  </si>
  <si>
    <t>2 - USA</t>
  </si>
  <si>
    <t xml:space="preserve">United States  |  États-Unis </t>
  </si>
  <si>
    <t>Non-Subject</t>
  </si>
  <si>
    <t>zzOther</t>
  </si>
  <si>
    <t>Firm Type</t>
  </si>
  <si>
    <t>Product</t>
  </si>
  <si>
    <t>Importer</t>
  </si>
  <si>
    <t>DIST VS EU</t>
  </si>
  <si>
    <t>Other Country</t>
  </si>
  <si>
    <t>VOL-Q3 - 2024</t>
  </si>
  <si>
    <t>VOL-Q4 - 2024</t>
  </si>
  <si>
    <t>VOL-Q1 - 2025</t>
  </si>
  <si>
    <t>VOL-Q2 - 2025</t>
  </si>
  <si>
    <t>VOL-Q3 - 2025</t>
  </si>
  <si>
    <t>INV-Q3 - 2024</t>
  </si>
  <si>
    <t>INV-Q4 - 2024</t>
  </si>
  <si>
    <t>INV-Q1 - 2025</t>
  </si>
  <si>
    <t>INV-Q2 - 2025</t>
  </si>
  <si>
    <t>INV-Q3 - 2025</t>
  </si>
  <si>
    <t>Importer Sample</t>
  </si>
  <si>
    <t>DIST</t>
  </si>
  <si>
    <t>3 - Other Countries</t>
  </si>
  <si>
    <t>Collapsed Respondent</t>
  </si>
  <si>
    <t>Tab in Q.</t>
  </si>
  <si>
    <t>Product Name</t>
  </si>
  <si>
    <t>Product #</t>
  </si>
  <si>
    <t>Q3  |  T3 2023</t>
  </si>
  <si>
    <t>Q4  |  T4 2023</t>
  </si>
  <si>
    <t>Q1  |  T1 2024</t>
  </si>
  <si>
    <t>Q2  |  T2 2024</t>
  </si>
  <si>
    <t>Q3  |  T3 2024</t>
  </si>
  <si>
    <t>Q4  |  T4 2024</t>
  </si>
  <si>
    <t>Q1  |  T1 2025</t>
  </si>
  <si>
    <t>Q2  |  T2 2025</t>
  </si>
  <si>
    <t>1 - Dist</t>
  </si>
  <si>
    <t>Asphalt/tar coated cast iron soil pipe, without hub and/or spigot, with an outside diameter of 4” (100 MM)  |  Tuyau de chute en fonte, revêtu d’asphalte ou de goudron, sans manchon ni emboîture, diamètre extérieur de 4” (100 mm)</t>
  </si>
  <si>
    <t>Benchmark Product 1  |  Produit de référence 1</t>
  </si>
  <si>
    <t>Asphalt/tar coated cast iron soil pipe, without hub and/or spigot, with an outside diameter of 3” (75 MM)  |  Tuyau de chute en fonte, revêtu d’asphalte ou de goudron, sans manchon ni emboîture, diamètre extérieur de 3” (75 mm)</t>
  </si>
  <si>
    <t>Benchmark Product 2  |  Produit de référence 2</t>
  </si>
  <si>
    <t>Asphalt/tar coated cast iron soil pipe, without hub and/or spigot, with an outside diameter of 2” (50 MM)  |  Tuyau de chute en fonte, revêtu d’asphalte ou de goudron, sans manchon ni emboîture, diamètre extérieur de 2” (50 mm)</t>
  </si>
  <si>
    <t>Benchmark Product 3  |  Produit de référence 3</t>
  </si>
  <si>
    <t>Respondent Type</t>
  </si>
  <si>
    <t>From</t>
  </si>
  <si>
    <t>Section</t>
  </si>
  <si>
    <t>Region</t>
  </si>
  <si>
    <t>I 2025</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</si>
  <si>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</si>
  <si>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</si>
  <si>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</si>
  <si>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</si>
  <si>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</si>
  <si>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</si>
  <si>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</si>
  <si>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</si>
  <si>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</si>
  <si>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</si>
  <si>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</si>
  <si>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</si>
  <si>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</si>
  <si>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</si>
  <si>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</si>
  <si>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Account #1</t>
  </si>
  <si>
    <t>Dom</t>
  </si>
  <si>
    <t>Account #2</t>
  </si>
  <si>
    <t>Account #3</t>
  </si>
  <si>
    <t>Account #4</t>
  </si>
  <si>
    <t>Account #5</t>
  </si>
  <si>
    <t>September 30</t>
  </si>
  <si>
    <t>30 septembre</t>
  </si>
  <si>
    <t>janv-sept 2024</t>
  </si>
  <si>
    <t>janv-sept 2025</t>
  </si>
  <si>
    <t>Thermoformed molded fibre plates and platters regardless of diameter or length, and bowls with diameters or widths of eight centimeters or greater and lips up to eight centimetres, regardless of fibre source, thickness, additives, colour, design, coating, or surface or other finishing.</t>
  </si>
  <si>
    <t>https://www.cbsa-asfc.gc.ca/sima-lmsi/i-e/tmft2025/tmft2025-in-eng.html#3-2</t>
  </si>
  <si>
    <t>https://www.cbsa-asfc.gc.ca/sima-lmsi/i-e/tmft2025/tmft2025-in-fra.html#3-2</t>
  </si>
  <si>
    <t>T3</t>
  </si>
  <si>
    <t>T4 - 2025</t>
  </si>
  <si>
    <t>pieces</t>
  </si>
  <si>
    <t>pièces</t>
  </si>
  <si>
    <t>piece</t>
  </si>
  <si>
    <t>pièce</t>
  </si>
  <si>
    <t>vaisselle en fibre moulée thermoformée</t>
  </si>
  <si>
    <t>The following questions refer to the goods as defined in the product description on the Intro tab.</t>
  </si>
  <si>
    <t>Les questions suivantes font référence aux marchandises comme définies dans la description du produit de l'onglet Intro.</t>
  </si>
  <si>
    <t>Assiettes et plateaux en fibres moulées thermoformées, quel que soit leur diamètre ou leur longueur, ainsi que bols d’un diamètre ou d’une largeur de huit centimètres ou plus et dont le rebord peut atteindre jusqu’à huit centimètres, sans égard à la source de fibres, à l’épaisseur, aux additifs, à la couleur, au design, au revêtement, à la surface ou à tout autre fini.</t>
  </si>
  <si>
    <t>Paula Place</t>
  </si>
  <si>
    <t>paula.place@tribunal.gc.ca</t>
  </si>
  <si>
    <t>343-574-3196</t>
  </si>
  <si>
    <t>Thy Dao</t>
  </si>
  <si>
    <t>thy.dao@tribunal.gc.ca</t>
  </si>
  <si>
    <t>613-558-6438</t>
  </si>
  <si>
    <t>end users</t>
  </si>
  <si>
    <t>utilisateurs finals</t>
  </si>
  <si>
    <t>détaillants</t>
  </si>
  <si>
    <t>AAA</t>
  </si>
  <si>
    <t>Brand</t>
  </si>
  <si>
    <t xml:space="preserve">Shape </t>
  </si>
  <si>
    <t>Confirm TMFT (Yes/No)</t>
  </si>
  <si>
    <t>Website link to images</t>
  </si>
  <si>
    <t>If your firm has not purchased the goods manufactured by Canadian producers since January 1, 2022, explain why.</t>
  </si>
  <si>
    <t>Produit</t>
  </si>
  <si>
    <t>Marque</t>
  </si>
  <si>
    <t>Forme</t>
  </si>
  <si>
    <t>Lien du site web vers les images</t>
  </si>
  <si>
    <t>Total Quantity (pieces)</t>
  </si>
  <si>
    <t>Quantité totale (pièces)</t>
  </si>
  <si>
    <t>VFMT confirmée (Oui/Non)</t>
  </si>
  <si>
    <t>NOTE</t>
  </si>
  <si>
    <t>Country of origin</t>
  </si>
  <si>
    <t>Pays d'origine</t>
  </si>
  <si>
    <t>NOTE: The goods do not include pressed paper or paperboard plates, platters or bowls, which are made from an existing sheet of paper or paperboard and which are often characterized by visible fold lines on or near the rim. For additional details, view the Info tab.</t>
  </si>
  <si>
    <t>REMARQUE : Les biens n’incluent pas les assiettes, plateaux ou bols en papier ou en carton pressé, qui sont fabriqués à partir d’une feuille existante de papier ou de carton et qui se caractérisent souvent par des lignes de pliage visibles sur ou près du rebord. Pour de plus amples renseignements, consultez l’onglet « Info ».</t>
  </si>
  <si>
    <t>the dumping and subsidizing</t>
  </si>
  <si>
    <t>4823.61.00.00,  4823.69.00.90,  4823.70.00.00,  4823.90.00.90</t>
  </si>
  <si>
    <t>The goods are commonly classified in the Customs Tariff under the following Harmonized Commodity Description and Coding System (HS) numbers:</t>
  </si>
  <si>
    <t>retailers</t>
  </si>
  <si>
    <t>Distributor</t>
  </si>
  <si>
    <t>End user</t>
  </si>
  <si>
    <t>Retailer</t>
  </si>
  <si>
    <t>Distributeur</t>
  </si>
  <si>
    <t>Utilisateurs final</t>
  </si>
  <si>
    <t>Détaillant</t>
  </si>
  <si>
    <r>
      <t xml:space="preserve">1. Ensure that the goods are thermoformed molded fiber tableware (TMFT) and </t>
    </r>
    <r>
      <rPr>
        <b/>
        <sz val="10.5"/>
        <color theme="1"/>
        <rFont val="Calibri"/>
        <family val="2"/>
      </rPr>
      <t xml:space="preserve">not </t>
    </r>
    <r>
      <rPr>
        <sz val="10.5"/>
        <color theme="1"/>
        <rFont val="Calibri"/>
        <family val="2"/>
      </rPr>
      <t>pressed paper or paperboard tableware, in accordance with the definition of the goods. If unsure if products would be considered TMFT, please contact your supplier.</t>
    </r>
  </si>
  <si>
    <r>
      <t xml:space="preserve">2. “Confirm TMFT” means that you have verified (via product spec sheet, manufacturer statement, or supplier confirmation) that the item is TMFT and </t>
    </r>
    <r>
      <rPr>
        <b/>
        <sz val="10.5"/>
        <color theme="1"/>
        <rFont val="Calibri"/>
        <family val="2"/>
        <scheme val="minor"/>
      </rPr>
      <t xml:space="preserve">not </t>
    </r>
    <r>
      <rPr>
        <sz val="10.5"/>
        <color theme="1"/>
        <rFont val="Calibri"/>
        <family val="2"/>
        <scheme val="minor"/>
      </rPr>
      <t>pressed paper, paperboard or other.</t>
    </r>
  </si>
  <si>
    <t>2. « VFMT confirmée » signifie que vous avez vérifié (au moyen d’une fiche technique du produit, d’une déclaration du fabricant ou d’une confirmation du fournisseur) que l’article est de la VMFT et non un produit en papier pressé, en carton ou autre.</t>
  </si>
  <si>
    <t>Size (dimensions or oz/ml)</t>
  </si>
  <si>
    <t>Comment on how the Canadian market for the goods has changed since January 1, 2025. Has your firm’s import strategy for the goods changed? Has the domestic price premium for the goods changed as a result of any efforts to buy Canadian products?</t>
  </si>
  <si>
    <t>Commentez la façon dont le marché canadien des marchandises a changé depuis le 1er janvier 2025. La stratégie d’importation de votre entreprise pour les marchandises a-t-elle changé? La majoration du prix intérieur des marchandises a-t-elle changé à la suite d'efforts visant à acheter des produits canadiens?</t>
  </si>
  <si>
    <t>Imports into Canada</t>
  </si>
  <si>
    <t>Jan-Sept 2024</t>
  </si>
  <si>
    <t>Jan-Sept 2025</t>
  </si>
  <si>
    <t>Trade Level 3 (plural)</t>
  </si>
  <si>
    <t>March 23, 2026</t>
  </si>
  <si>
    <t>le 23 mars 2026</t>
  </si>
  <si>
    <t>No. 1 - Round plate (6” -7” (inclusive) diameter), 10-20 count package</t>
  </si>
  <si>
    <t>No. 2 - Round plate (6” -7” (inclusive) diameter), 35-50 count package</t>
  </si>
  <si>
    <t>No. 3 - Round plate (8.5” – 9” (inclusive) diameter), 15 – 26 count package</t>
  </si>
  <si>
    <t>No. 4 - Round plate (8.5” – 9” (inclusive) diameter), 35 – 50 count package</t>
  </si>
  <si>
    <t>No. 5 - Round plate (8.5” – 9” (inclusive) diameter), 125 – 180 count package</t>
  </si>
  <si>
    <t>No. 6 - Round plate (10” – 10.5” (inclusive) diameter), 10 – 20 count package</t>
  </si>
  <si>
    <t>No. 7 - Round plate (10” – 10.5” (inclusive) diameter), 35 – 50 count package</t>
  </si>
  <si>
    <t>No. 8 - Round plate (10” – 10.5” (inclusive) diameter), 125 – 180 count package</t>
  </si>
  <si>
    <t>N° 8 - Assiette ronde (diamètre de 10 à 10,5 po inclusivement), emballage de 125 à 180 pièces</t>
  </si>
  <si>
    <t>N° 7 - Assiette ronde (diamètre de 10 à 10,5 po inclusivement), emballage de 35 à 50 pièces</t>
  </si>
  <si>
    <t>N° 6 - Assiette ronde (diamètre de 10 à 10,5 po inclusivement), emballage de 10 à 20 pièces</t>
  </si>
  <si>
    <t>N° 5 - Assiette ronde (diamètre de 8,5 à 9 po inclusivement), emballage de 125 à 180 pièces</t>
  </si>
  <si>
    <t>N° 4 - Assiette ronde (diamètre de 8,5 à 9 po inclusivement), emballage de 35 à 50 pièces</t>
  </si>
  <si>
    <t>N° 3 - Assiette ronde (diamètre de 8,5 à 9 po inclusivement), emballage de 15 à 26 pièces</t>
  </si>
  <si>
    <t>N° 2 - Assiette ronde (diamètre de 6 à 7 po inclusivement), emballage de 35 à 50 pièces</t>
  </si>
  <si>
    <t>N° 1 - Assiette ronde (diamètre de 6 à 7 po inclusivement), emballage de 10 à 20 pièces</t>
  </si>
  <si>
    <t>Q4 - 2025</t>
  </si>
  <si>
    <t>2025</t>
  </si>
  <si>
    <t>Jan-Feb 2026</t>
  </si>
  <si>
    <t>jan-fév 2026</t>
  </si>
  <si>
    <t>Jan-Feb 2025</t>
  </si>
  <si>
    <t>jan-fév 2025</t>
  </si>
  <si>
    <t>Oct-</t>
  </si>
  <si>
    <t>May-Jun 2025</t>
  </si>
  <si>
    <t>mai-juin 2025</t>
  </si>
  <si>
    <t xml:space="preserve">If your firm has purchased the goods manufactured by Canadian producers since January 1, 2022, provide the names of the Canadian producers, as well as the specifications of the goods purchased from the Canadian producers in the following table: </t>
  </si>
  <si>
    <t>Si votre entreprise a acheté des marchandises fabriquées par des producteurs canadiens depuis le 1er janvier 2022, fournissez les noms des producteurs canadiens, ainsi que les spécifications des produits achetés auprès des producteurs canadiens dans le tableau suivant :</t>
  </si>
  <si>
    <t>Canadian producer</t>
  </si>
  <si>
    <t>Producteur canadien</t>
  </si>
  <si>
    <t>Year purchased</t>
  </si>
  <si>
    <t>Number of pieces per sleeve/package</t>
  </si>
  <si>
    <t>Année acheté</t>
  </si>
  <si>
    <t>Format 
(dimensions ou oz/ml)</t>
  </si>
  <si>
    <t>Quantité de pièces par manchon/
emballage</t>
  </si>
  <si>
    <t>Si votre entreprise n’a pas acheté de marchandises fabriqués par des producteurs canadiens depuis le 1er janvier 2022, expliquer pourquoi.</t>
  </si>
  <si>
    <t xml:space="preserve">If your firm, as importer of record, has sold imports of the goods to Canadian producers since January 1, 2022, provide details regarding the specifications of the goods and the countries of origin in the following table: </t>
  </si>
  <si>
    <t>1. Veillez à ce que les marchandises soient de la vaisselle en fibre moulée thermoformée (VFMT) et non de la vaisselle en papier ou en carton, conformément à la définition des biens.  Si vous n’êtes pas certain que les produits soient considérés comme de la VMFT, veuillez communiquer avec votre fournisseur.</t>
  </si>
  <si>
    <t>kg</t>
  </si>
  <si>
    <t>Si votre entreprise, en tant que titre d’importateur officiel, a vendu des importations de marchandises à des producterus canadiens depuis le 1er janvier 2022, fournissez des détails concernant les spécifications des marchandises et les pays d'origine dans le tableau suivant :</t>
  </si>
  <si>
    <t>• If your firm is an end user or a retailer, do not report sales of imports or inventories of imports.</t>
  </si>
  <si>
    <t>• Si votre entreprise est un utilisateur final ou un détaillant, ne déclarez pas ses ventes d’importations ou ses stocks d’importations.</t>
  </si>
  <si>
    <t>October 1, 2024 - September 30, 2025</t>
  </si>
  <si>
    <t>1 octobre 2024 - 30 septembre 2025</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</si>
  <si>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</si>
  <si>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</si>
  <si>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</si>
  <si>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à un détaillant) ?</t>
  </si>
  <si>
    <t>Votre entreprise a vendu les marchandises, sans modification, à d'autres entreprises (c'est-à-dire à un distributeur des marchandises) ?</t>
  </si>
  <si>
    <t>Votre entreprise a utilisé les marchandises à ses propres fins et les marchandises n'ont été vendues à aucun titre (c'est-à-dire en tant qu'utilisateur final des marchandises) ?</t>
  </si>
  <si>
    <t>Votre entreprise a utilisé les marchandises dans la production d'un bien que vous avez ensuite vendu (c'est-à-dire à un utilisateur final des marchandises) ?</t>
  </si>
  <si>
    <t>Your firm used the goods in the production of a different good which you then sold (i.e. an end user of the goods)?</t>
  </si>
  <si>
    <t>NQ-2025-008</t>
  </si>
  <si>
    <t>Report the volume and value of imports for each benchmark product listed below. **Note that "count package" refers to the package size for individual sale, regardless of how many packages may be consolidated in a larger quality (such as a carton or pallet) when sold by the vendor.</t>
  </si>
  <si>
    <t>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</si>
  <si>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</si>
  <si>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</si>
  <si>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Select all that apply</t>
  </si>
  <si>
    <t>Sélectionnez toutes les réponses qui s'appliquent.</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</si>
  <si>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</si>
  <si>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à la question 6.</t>
  </si>
  <si>
    <t>United States of America</t>
  </si>
  <si>
    <t>États-Unis d'Amérique</t>
  </si>
  <si>
    <t>Report the volume of imports and the ending inventory in Canada of the goods imported from the United States of America.</t>
  </si>
  <si>
    <t>Indiquez le volume des importations et le stock de clôtures au Canada des marchandises importées des États-Unis d'Amérique.</t>
  </si>
  <si>
    <t>Report the volume of imports and the ending inventory in Canada of the goods imported from Other Countries.</t>
  </si>
  <si>
    <t>Indiquez le volume des importations et le stock de clôtures au Canada des marchandises importées des autres pays.</t>
  </si>
  <si>
    <t>Benchmark Product 2  |  Produit de référence 3</t>
  </si>
  <si>
    <t>Benchmark Product 3  |  Produit de référence 4</t>
  </si>
  <si>
    <t>Round plate (6” -7” (inclusive) diameter), 10-20 count package  |  Assiette ronde (diamètre de 6 à 7 po inclusivement), emballage de 10 à 20 pièces</t>
  </si>
  <si>
    <t>Round plate (6” -7” (inclusive) diameter), 35-50 count package  |  Assiette ronde (diamètre de 6 à 7 po inclusivement), emballage de 35 à 50 pièces</t>
  </si>
  <si>
    <t>Round plate (8.5” – 9” (inclusive) diameter), 15 – 26 count package  |  Assiette ronde (diamètre de 8,5 à 9 po inclusivement), emballage de 15 à 26 pièces</t>
  </si>
  <si>
    <t>Round plate (8.5” – 9” (inclusive) diameter), 35 – 50 count package  |  Assiette ronde (diamètre de 8,5 à 9 po inclusivement), emballage de 35 à 50 pièces</t>
  </si>
  <si>
    <t>Round plate (8.5” – 9” (inclusive) diameter), 125 – 180 count package  |  Assiette ronde (diamètre de 8,5 à 9 po inclusivement), emballage de 125 à 180 pièces</t>
  </si>
  <si>
    <t>Round plate (10” – 10.5” (inclusive) diameter), 10 – 20 count package  |  Assiette ronde (diamètre de 10 à 10,5 po inclusivement), emballage de 10 à 20 pièces</t>
  </si>
  <si>
    <t>Round plate (10” – 10.5” (inclusive) diameter), 35 – 50 count package  |  Assiette ronde (diamètre de 10 à 10,5 po inclusivement), emballage de 35 à 50 pièces</t>
  </si>
  <si>
    <t>Round plate (10” – 10.5” (inclusive) diameter), 125 – 180 count package  |  Assiette ronde (diamètre de 10 à 10,5 po inclusivement), emballage de 125 à 180 pièces</t>
  </si>
  <si>
    <t>VOL-Q4 - 2025</t>
  </si>
  <si>
    <t>INV-Q4 - 2025</t>
  </si>
  <si>
    <t>Q3  |  T3 2025</t>
  </si>
  <si>
    <t>Retailer  | Détaillant</t>
  </si>
  <si>
    <t>End user | Utilisateurs final</t>
  </si>
  <si>
    <t>thermoformed molded fibre tableware</t>
  </si>
  <si>
    <t>Respondant</t>
  </si>
  <si>
    <t>Sheet</t>
  </si>
  <si>
    <t>Comment</t>
  </si>
  <si>
    <t>Answer</t>
  </si>
  <si>
    <t>Public</t>
  </si>
  <si>
    <t>Q 2.</t>
  </si>
  <si>
    <t>Q 4.</t>
  </si>
  <si>
    <t>Q 5.</t>
  </si>
  <si>
    <t>Q 6.</t>
  </si>
  <si>
    <t>Q 7.</t>
  </si>
  <si>
    <t>Q 8. ExP</t>
  </si>
  <si>
    <t>Q 8. A</t>
  </si>
  <si>
    <t>Q 8. B</t>
  </si>
  <si>
    <t>Q 8. C</t>
  </si>
  <si>
    <t>Q 9. A</t>
  </si>
  <si>
    <t>Q 9. B</t>
  </si>
  <si>
    <t>Q 9. C</t>
  </si>
  <si>
    <t>Q 10.</t>
  </si>
  <si>
    <t>Q 11.</t>
  </si>
  <si>
    <t>Q 12.</t>
  </si>
  <si>
    <t>Q 13. A</t>
  </si>
  <si>
    <t>Q 13. Exp</t>
  </si>
  <si>
    <t>Q 14.</t>
  </si>
  <si>
    <t>Q 15.</t>
  </si>
  <si>
    <t>Q 16.</t>
  </si>
  <si>
    <t>Q 17.</t>
  </si>
  <si>
    <t>Q 18.</t>
  </si>
  <si>
    <t>Q 19.</t>
  </si>
  <si>
    <t>Q 20.</t>
  </si>
  <si>
    <t>Q 21. Exp</t>
  </si>
  <si>
    <t>Q 21. A</t>
  </si>
  <si>
    <t>Q 21. B</t>
  </si>
  <si>
    <t>Q 21. C</t>
  </si>
  <si>
    <t>Q 22.</t>
  </si>
  <si>
    <t>Q 23.</t>
  </si>
  <si>
    <t>Q 24.</t>
  </si>
  <si>
    <t>Q 25.</t>
  </si>
  <si>
    <t>Q 26.</t>
  </si>
  <si>
    <t>AddPub</t>
  </si>
  <si>
    <t>Q 1.</t>
  </si>
  <si>
    <t>Q 3.</t>
  </si>
  <si>
    <t>US•ÉU</t>
  </si>
  <si>
    <t>Other•Autre</t>
  </si>
  <si>
    <t>Invent-Stock</t>
  </si>
  <si>
    <t>Q 2. Exp</t>
  </si>
  <si>
    <t>AddPro</t>
  </si>
  <si>
    <t>Imp-Exp1</t>
  </si>
  <si>
    <t>Imp-Exp2</t>
  </si>
  <si>
    <t>Imp-Exp3</t>
  </si>
  <si>
    <t>Imp-Exp4</t>
  </si>
  <si>
    <t>Imp-Exp5</t>
  </si>
  <si>
    <t>Imp-Exp6</t>
  </si>
  <si>
    <t>Imp-Exp7</t>
  </si>
  <si>
    <t>Imp-Exp8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</si>
</sst>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_-* #,##0_-;\-* #,##0_-;_-* &quot;-&quot;??_-;_-@_-"/>
  </numFmts>
  <fonts count="72"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u/>
      <sz val="11"/>
      <color theme="10"/>
      <name val="Calibri"/>
      <family val="2"/>
      <scheme val="minor"/>
    </font>
    <font>
      <sz val="10.5"/>
      <color rgb="FF0000FF"/>
      <name val="Calibri"/>
      <family val="2"/>
      <scheme val="minor"/>
    </font>
    <font>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sz val="9"/>
      <name val="Calibri"/>
      <family val="2"/>
      <scheme val="minor"/>
    </font>
    <font>
      <b/>
      <u/>
      <sz val="10"/>
      <color theme="0"/>
      <name val="Calibri"/>
      <family val="2"/>
      <scheme val="minor"/>
    </font>
    <font>
      <sz val="8"/>
      <color theme="1"/>
      <name val="Arial"/>
      <family val="2"/>
    </font>
    <font>
      <b/>
      <u/>
      <sz val="10"/>
      <color theme="0"/>
      <name val="Cambria"/>
      <family val="2"/>
      <scheme val="major"/>
    </font>
    <font>
      <b/>
      <sz val="10"/>
      <name val="Calibri"/>
      <family val="2"/>
      <scheme val="minor"/>
    </font>
    <font>
      <b/>
      <sz val="10.5"/>
      <color rgb="FFFF0000"/>
      <name val="Calibri"/>
      <family val="2"/>
    </font>
    <font>
      <b/>
      <sz val="11"/>
      <color theme="1"/>
      <name val="Calibri"/>
      <family val="2"/>
      <scheme val="minor"/>
    </font>
    <font>
      <sz val="10.5"/>
      <color rgb="FF333333"/>
      <name val="Calibri"/>
      <family val="2"/>
      <scheme val="minor"/>
    </font>
    <font>
      <b/>
      <sz val="10.5"/>
      <color rgb="FFFFFF00"/>
      <name val="Calibri"/>
      <family val="2"/>
      <scheme val="minor"/>
    </font>
    <font>
      <sz val="11"/>
      <color theme="0"/>
      <name val="Calibri"/>
      <family val="2"/>
      <scheme val="minor"/>
    </font>
    <font>
      <b/>
      <u/>
      <sz val="10"/>
      <color theme="1"/>
      <name val="Calibri"/>
      <family val="2"/>
      <scheme val="minor"/>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theme="6" tint="0.59999389629810485"/>
        <bgColor indexed="64"/>
      </patternFill>
    </fill>
    <fill>
      <patternFill patternType="darkUp">
        <bgColor theme="4" tint="0.79998168889431442"/>
      </patternFill>
    </fill>
    <fill>
      <patternFill patternType="darkUp"/>
    </fill>
    <fill>
      <patternFill patternType="solid">
        <fgColor theme="9" tint="0.79998168889431442"/>
        <bgColor indexed="64"/>
      </patternFill>
    </fill>
    <fill>
      <patternFill patternType="darkUp">
        <bgColor theme="9" tint="0.79998168889431442"/>
      </patternFill>
    </fill>
    <fill>
      <patternFill patternType="solid">
        <fgColor rgb="FFFFC000"/>
        <bgColor theme="4" tint="0.79998168889431442"/>
      </patternFill>
    </fill>
    <fill>
      <patternFill patternType="solid">
        <fgColor theme="4" tint="0.79998168889431442"/>
        <bgColor theme="4" tint="0.79998168889431442"/>
      </patternFill>
    </fill>
    <fill>
      <patternFill patternType="solid">
        <fgColor theme="6" tint="0.39997558519241921"/>
        <bgColor indexed="64"/>
      </patternFill>
    </fill>
    <fill>
      <patternFill patternType="lightUp">
        <bgColor theme="6" tint="0.39997558519241921"/>
      </patternFill>
    </fill>
    <fill>
      <patternFill patternType="lightUp"/>
    </fill>
    <fill>
      <patternFill patternType="solid">
        <fgColor indexed="65"/>
        <bgColor indexed="64"/>
      </patternFill>
    </fill>
    <fill>
      <patternFill patternType="solid">
        <fgColor theme="6" tint="0.79998168889431442"/>
        <bgColor indexed="64"/>
      </patternFill>
    </fill>
    <fill>
      <patternFill patternType="lightUp">
        <bgColor theme="6" tint="0.79998168889431442"/>
      </patternFill>
    </fill>
    <fill>
      <patternFill patternType="solid">
        <fgColor theme="9" tint="0.59999389629810485"/>
        <bgColor indexed="64"/>
      </patternFill>
    </fill>
    <fill>
      <patternFill patternType="lightUp">
        <bgColor theme="9" tint="0.59999389629810485"/>
      </patternFill>
    </fill>
    <fill>
      <patternFill patternType="lightUp">
        <bgColor theme="9" tint="0.79998168889431442"/>
      </patternFill>
    </fill>
    <fill>
      <patternFill patternType="solid">
        <fgColor theme="5" tint="0.59999389629810485"/>
        <bgColor indexed="64"/>
      </patternFill>
    </fill>
    <fill>
      <patternFill patternType="darkUp">
        <bgColor theme="6" tint="0.39997558519241921"/>
      </patternFill>
    </fill>
    <fill>
      <patternFill patternType="darkUp">
        <bgColor theme="6" tint="0.79998168889431442"/>
      </patternFill>
    </fill>
    <fill>
      <patternFill patternType="darkUp">
        <bgColor theme="9" tint="0.59999389629810485"/>
      </patternFill>
    </fill>
  </fills>
  <borders count="73">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style="thin">
        <color auto="1"/>
      </right>
      <top style="thin">
        <color theme="0" tint="-0.499984740745262"/>
      </top>
      <bottom/>
      <diagonal/>
    </border>
    <border>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top/>
      <bottom/>
      <diagonal/>
    </border>
    <border>
      <left style="mediumDashed">
        <color indexed="64"/>
      </left>
      <right style="medium">
        <color indexed="64"/>
      </right>
      <top style="medium">
        <color indexed="64"/>
      </top>
      <bottom/>
      <diagonal/>
    </border>
    <border>
      <left/>
      <right style="dashDot">
        <color indexed="64"/>
      </right>
      <top/>
      <bottom/>
      <diagonal/>
    </border>
    <border>
      <left style="medium">
        <color indexed="64"/>
      </left>
      <right style="medium">
        <color indexed="64"/>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dotted">
        <color auto="1"/>
      </left>
      <right/>
      <top style="thin">
        <color theme="4" tint="0.39997558519241921"/>
      </top>
      <bottom style="thin">
        <color theme="4" tint="0.39997558519241921"/>
      </bottom>
      <diagonal/>
    </border>
    <border>
      <left/>
      <right/>
      <top style="thin">
        <color theme="1"/>
      </top>
      <bottom/>
      <diagonal/>
    </border>
    <border>
      <left/>
      <right style="medium">
        <color indexed="64"/>
      </right>
      <top style="thin">
        <color indexed="64"/>
      </top>
      <bottom/>
      <diagonal/>
    </border>
    <border>
      <left/>
      <right style="medium">
        <color indexed="64"/>
      </right>
      <top style="thin">
        <color theme="1"/>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s>
  <cellStyleXfs count="25692">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53" fillId="0" borderId="0" applyNumberFormat="0" applyFill="0" applyBorder="0" applyAlignment="0" applyProtection="0"/>
    <xf numFmtId="0" fontId="29" fillId="0" borderId="0"/>
    <xf numFmtId="0" fontId="22" fillId="0" borderId="0"/>
    <xf numFmtId="0" fontId="16" fillId="0" borderId="0"/>
  </cellStyleXfs>
  <cellXfs count="719">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41" fillId="33" borderId="13" xfId="0" applyFont="1" applyFill="1" applyBorder="1" applyAlignment="1">
      <alignment horizontal="centerContinuous" vertical="top" wrapText="1"/>
    </xf>
    <xf numFmtId="0" fontId="41" fillId="33" borderId="17" xfId="0" applyFont="1" applyFill="1" applyBorder="1" applyAlignment="1">
      <alignment horizontal="centerContinuous" vertical="top" wrapText="1"/>
    </xf>
    <xf numFmtId="0" fontId="41" fillId="33" borderId="14" xfId="0" applyFont="1" applyFill="1" applyBorder="1" applyAlignment="1">
      <alignment horizontal="centerContinuous" vertical="top" wrapText="1"/>
    </xf>
    <xf numFmtId="0" fontId="5" fillId="0" borderId="0" xfId="0" applyFont="1" applyAlignment="1">
      <alignment horizontal="left" vertical="top"/>
    </xf>
    <xf numFmtId="0" fontId="36" fillId="33" borderId="0" xfId="0" applyFont="1" applyFill="1" applyAlignment="1">
      <alignment vertical="top" wrapText="1"/>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6" fillId="0" borderId="0" xfId="0" applyFont="1" applyBorder="1" applyAlignment="1">
      <alignment horizontal="center"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6" fillId="0" borderId="0" xfId="0" applyFont="1" applyBorder="1" applyAlignment="1">
      <alignment vertical="center"/>
    </xf>
    <xf numFmtId="0" fontId="4" fillId="37" borderId="0" xfId="0" applyFont="1" applyFill="1" applyAlignment="1">
      <alignment vertical="top" wrapText="1"/>
    </xf>
    <xf numFmtId="0" fontId="50" fillId="37" borderId="0" xfId="0" applyFont="1" applyFill="1" applyAlignment="1">
      <alignment vertical="top"/>
    </xf>
    <xf numFmtId="0" fontId="5" fillId="0" borderId="8" xfId="0" applyFont="1" applyBorder="1" applyAlignment="1">
      <alignment vertical="top" wrapText="1"/>
    </xf>
    <xf numFmtId="0" fontId="5" fillId="0" borderId="0" xfId="0" applyFont="1" applyAlignment="1">
      <alignment vertical="top" wrapText="1"/>
    </xf>
    <xf numFmtId="0" fontId="52" fillId="0" borderId="0" xfId="0" applyFont="1" applyAlignment="1">
      <alignment vertical="center"/>
    </xf>
    <xf numFmtId="0" fontId="39" fillId="0" borderId="0" xfId="0" applyFont="1"/>
    <xf numFmtId="0" fontId="52" fillId="40"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0" xfId="0" applyFont="1" applyFill="1" applyAlignment="1">
      <alignment horizontal="right" vertical="top" inden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horizontal="left" vertical="center" wrapText="1"/>
    </xf>
    <xf numFmtId="0" fontId="5" fillId="0" borderId="8" xfId="0" applyFont="1" applyBorder="1" applyAlignment="1">
      <alignment vertical="top" wrapText="1"/>
    </xf>
    <xf numFmtId="0" fontId="5" fillId="0" borderId="0" xfId="0" applyFont="1" applyAlignment="1">
      <alignment vertical="top" wrapText="1"/>
    </xf>
    <xf numFmtId="0" fontId="5" fillId="0" borderId="7" xfId="0" applyFont="1" applyBorder="1" applyAlignment="1">
      <alignment horizontal="right" vertical="top" wrapText="1" indent="1"/>
    </xf>
    <xf numFmtId="0" fontId="49" fillId="0" borderId="7" xfId="0" applyFont="1" applyBorder="1" applyAlignment="1">
      <alignment horizontal="left" vertical="top" wrapText="1"/>
    </xf>
    <xf numFmtId="0" fontId="49" fillId="0" borderId="0" xfId="0" applyFont="1" applyBorder="1" applyAlignment="1">
      <alignment horizontal="lef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7" fontId="39" fillId="35" borderId="20" xfId="25686" applyNumberFormat="1" applyFont="1" applyFill="1" applyBorder="1" applyAlignment="1" applyProtection="1">
      <alignment horizontal="right" vertical="top" wrapText="1"/>
      <protection locked="0"/>
    </xf>
    <xf numFmtId="167" fontId="39" fillId="36" borderId="20" xfId="25686" applyNumberFormat="1" applyFont="1" applyFill="1" applyBorder="1" applyAlignment="1" applyProtection="1">
      <alignment horizontal="right" vertical="top" wrapText="1"/>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7" fontId="39" fillId="35" borderId="20" xfId="25686" applyNumberFormat="1" applyFont="1" applyFill="1" applyBorder="1" applyAlignment="1" applyProtection="1">
      <alignment horizontal="right" vertical="center" wrapText="1"/>
      <protection locked="0"/>
    </xf>
    <xf numFmtId="167" fontId="39" fillId="35" borderId="31" xfId="25686" applyNumberFormat="1" applyFont="1" applyFill="1" applyBorder="1" applyAlignment="1" applyProtection="1">
      <alignment horizontal="right" vertical="center" wrapText="1"/>
      <protection locked="0"/>
    </xf>
    <xf numFmtId="167" fontId="39" fillId="36" borderId="20"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center" wrapText="1"/>
    </xf>
    <xf numFmtId="167" fontId="39" fillId="35" borderId="23" xfId="25686" applyNumberFormat="1" applyFont="1" applyFill="1" applyBorder="1" applyAlignment="1" applyProtection="1">
      <alignment horizontal="right" vertical="center" wrapText="1"/>
      <protection locked="0"/>
    </xf>
    <xf numFmtId="167" fontId="39" fillId="35" borderId="48"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0" fontId="50" fillId="0" borderId="0" xfId="0" applyFont="1" applyAlignment="1">
      <alignment vertical="top"/>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165" fontId="39" fillId="36" borderId="20" xfId="25686" applyNumberFormat="1" applyFont="1" applyFill="1" applyBorder="1" applyAlignment="1" applyProtection="1">
      <alignment horizontal="right" vertical="center" wrapText="1"/>
    </xf>
    <xf numFmtId="165" fontId="39" fillId="36" borderId="31" xfId="25686" applyNumberFormat="1" applyFont="1" applyFill="1" applyBorder="1" applyAlignment="1" applyProtection="1">
      <alignment horizontal="righ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horizontal="left" vertical="top"/>
    </xf>
    <xf numFmtId="0" fontId="4" fillId="34" borderId="0" xfId="0" applyFont="1" applyFill="1" applyBorder="1"/>
    <xf numFmtId="0" fontId="4" fillId="34" borderId="8" xfId="0" applyFont="1" applyFill="1" applyBorder="1"/>
    <xf numFmtId="0" fontId="4" fillId="34" borderId="8" xfId="0" applyFont="1" applyFill="1" applyBorder="1" applyAlignment="1">
      <alignment horizontal="centerContinuous" vertical="top" wrapText="1"/>
    </xf>
    <xf numFmtId="1" fontId="39" fillId="34" borderId="0" xfId="183" applyNumberFormat="1" applyFont="1" applyFill="1" applyBorder="1" applyAlignment="1" applyProtection="1">
      <alignment horizontal="right" vertical="top" wrapText="1"/>
    </xf>
    <xf numFmtId="1" fontId="39" fillId="34" borderId="8" xfId="183" applyNumberFormat="1" applyFont="1" applyFill="1" applyBorder="1" applyAlignment="1" applyProtection="1">
      <alignment horizontal="right" vertical="top" wrapText="1"/>
    </xf>
    <xf numFmtId="0" fontId="53" fillId="0" borderId="0" xfId="25688" applyAlignment="1">
      <alignment vertical="top"/>
    </xf>
    <xf numFmtId="0" fontId="0" fillId="0" borderId="0" xfId="0" applyAlignment="1">
      <alignment vertical="top"/>
    </xf>
    <xf numFmtId="0" fontId="4" fillId="0" borderId="0" xfId="0" applyFont="1" applyFill="1" applyAlignment="1">
      <alignment vertical="top" wrapText="1"/>
    </xf>
    <xf numFmtId="0" fontId="4" fillId="0" borderId="0" xfId="0" applyFont="1" applyFill="1" applyBorder="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5" fillId="33" borderId="16" xfId="0" applyFont="1" applyFill="1" applyBorder="1"/>
    <xf numFmtId="167" fontId="55" fillId="33" borderId="16" xfId="25686" applyNumberFormat="1" applyFont="1" applyFill="1" applyBorder="1"/>
    <xf numFmtId="167" fontId="55" fillId="33" borderId="16" xfId="25686" applyNumberFormat="1" applyFont="1" applyFill="1" applyBorder="1" applyAlignment="1">
      <alignment horizontal="left"/>
    </xf>
    <xf numFmtId="167" fontId="55" fillId="33" borderId="55" xfId="25686" applyNumberFormat="1" applyFont="1" applyFill="1" applyBorder="1"/>
    <xf numFmtId="0" fontId="55" fillId="33" borderId="16" xfId="0" applyFont="1" applyFill="1" applyBorder="1" applyAlignment="1">
      <alignment horizontal="center"/>
    </xf>
    <xf numFmtId="0" fontId="55" fillId="33" borderId="56" xfId="0" applyFont="1" applyFill="1" applyBorder="1" applyAlignment="1">
      <alignment horizontal="center"/>
    </xf>
    <xf numFmtId="0" fontId="55" fillId="33" borderId="57" xfId="0" applyFont="1" applyFill="1" applyBorder="1" applyAlignment="1">
      <alignment horizontal="center"/>
    </xf>
    <xf numFmtId="0" fontId="10" fillId="42" borderId="0" xfId="0" applyFont="1" applyFill="1"/>
    <xf numFmtId="0" fontId="10" fillId="43" borderId="0" xfId="0" applyFont="1" applyFill="1"/>
    <xf numFmtId="167" fontId="10" fillId="43" borderId="0" xfId="25686" applyNumberFormat="1" applyFont="1" applyFill="1"/>
    <xf numFmtId="167" fontId="10" fillId="43" borderId="58" xfId="25686" applyNumberFormat="1" applyFont="1" applyFill="1" applyBorder="1"/>
    <xf numFmtId="1" fontId="10" fillId="42" borderId="0" xfId="0" applyNumberFormat="1" applyFont="1" applyFill="1" applyAlignment="1">
      <alignment horizontal="center"/>
    </xf>
    <xf numFmtId="0" fontId="9" fillId="0" borderId="0" xfId="0" applyFont="1"/>
    <xf numFmtId="167" fontId="9" fillId="0" borderId="0" xfId="25686" applyNumberFormat="1" applyFont="1" applyFill="1"/>
    <xf numFmtId="167" fontId="9" fillId="0" borderId="58" xfId="25686" applyNumberFormat="1" applyFont="1" applyFill="1" applyBorder="1"/>
    <xf numFmtId="1" fontId="9" fillId="42" borderId="0" xfId="0" applyNumberFormat="1" applyFont="1" applyFill="1" applyAlignment="1">
      <alignment horizontal="center"/>
    </xf>
    <xf numFmtId="0" fontId="9" fillId="44" borderId="0" xfId="0" applyFont="1" applyFill="1"/>
    <xf numFmtId="167" fontId="9" fillId="44" borderId="0" xfId="25686" applyNumberFormat="1" applyFont="1" applyFill="1"/>
    <xf numFmtId="167" fontId="9" fillId="42" borderId="0" xfId="25686" applyNumberFormat="1" applyFont="1" applyFill="1"/>
    <xf numFmtId="167" fontId="9" fillId="44" borderId="58" xfId="25686" applyNumberFormat="1" applyFont="1" applyFill="1" applyBorder="1"/>
    <xf numFmtId="0" fontId="56" fillId="33" borderId="0" xfId="25689" applyFont="1" applyFill="1" applyAlignment="1">
      <alignment wrapText="1"/>
    </xf>
    <xf numFmtId="0" fontId="57" fillId="33" borderId="0" xfId="25689" applyFont="1" applyFill="1"/>
    <xf numFmtId="0" fontId="58" fillId="33" borderId="0" xfId="0" applyFont="1" applyFill="1"/>
    <xf numFmtId="0" fontId="56" fillId="33" borderId="0" xfId="25689" applyFont="1" applyFill="1" applyAlignment="1">
      <alignment horizontal="center" wrapText="1"/>
    </xf>
    <xf numFmtId="168" fontId="59" fillId="33" borderId="59" xfId="25690" applyNumberFormat="1" applyFont="1" applyFill="1" applyBorder="1" applyAlignment="1">
      <alignment horizontal="left" wrapText="1"/>
    </xf>
    <xf numFmtId="168" fontId="59" fillId="33" borderId="59" xfId="25690" applyNumberFormat="1" applyFont="1" applyFill="1" applyBorder="1" applyAlignment="1">
      <alignment horizontal="center" wrapText="1"/>
    </xf>
    <xf numFmtId="168" fontId="59" fillId="33" borderId="60" xfId="25690" applyNumberFormat="1" applyFont="1" applyFill="1" applyBorder="1" applyAlignment="1">
      <alignment horizontal="left" wrapText="1"/>
    </xf>
    <xf numFmtId="43" fontId="59" fillId="33" borderId="0" xfId="25690" applyNumberFormat="1" applyFont="1" applyFill="1" applyAlignment="1">
      <alignment horizontal="left" wrapText="1"/>
    </xf>
    <xf numFmtId="43" fontId="59" fillId="33" borderId="59" xfId="25690" applyNumberFormat="1" applyFont="1" applyFill="1" applyBorder="1" applyAlignment="1">
      <alignment horizontal="left" wrapText="1"/>
    </xf>
    <xf numFmtId="43" fontId="59" fillId="33" borderId="60" xfId="25690" applyNumberFormat="1" applyFont="1" applyFill="1" applyBorder="1" applyAlignment="1">
      <alignment horizontal="left" wrapText="1"/>
    </xf>
    <xf numFmtId="0" fontId="59" fillId="33" borderId="59" xfId="25690" applyFont="1" applyFill="1" applyBorder="1" applyAlignment="1">
      <alignment horizontal="left" wrapText="1"/>
    </xf>
    <xf numFmtId="0" fontId="59" fillId="33" borderId="60" xfId="25690" applyFont="1" applyFill="1" applyBorder="1" applyAlignment="1">
      <alignment horizontal="left" wrapText="1"/>
    </xf>
    <xf numFmtId="168" fontId="59" fillId="33" borderId="59" xfId="601" applyNumberFormat="1" applyFont="1" applyFill="1" applyBorder="1" applyAlignment="1" applyProtection="1">
      <alignment horizontal="left" wrapText="1"/>
    </xf>
    <xf numFmtId="0" fontId="60" fillId="42" borderId="0" xfId="25689" applyFont="1" applyFill="1"/>
    <xf numFmtId="0" fontId="60" fillId="35" borderId="0" xfId="25689" applyFont="1" applyFill="1"/>
    <xf numFmtId="0" fontId="60" fillId="45" borderId="0" xfId="25689" applyFont="1" applyFill="1"/>
    <xf numFmtId="0" fontId="60" fillId="35" borderId="0" xfId="25689" applyFont="1" applyFill="1" applyAlignment="1">
      <alignment horizontal="center"/>
    </xf>
    <xf numFmtId="0" fontId="60" fillId="35" borderId="0" xfId="25689" applyFont="1" applyFill="1" applyAlignment="1">
      <alignment horizontal="left"/>
    </xf>
    <xf numFmtId="168" fontId="60" fillId="35" borderId="0" xfId="25689" applyNumberFormat="1" applyFont="1" applyFill="1" applyAlignment="1">
      <alignment wrapText="1"/>
    </xf>
    <xf numFmtId="168" fontId="60" fillId="0" borderId="58" xfId="25689" applyNumberFormat="1" applyFont="1" applyBorder="1" applyAlignment="1">
      <alignment wrapText="1"/>
    </xf>
    <xf numFmtId="168" fontId="60" fillId="42" borderId="0" xfId="601" applyNumberFormat="1" applyFont="1" applyFill="1" applyBorder="1" applyAlignment="1">
      <alignment wrapText="1"/>
    </xf>
    <xf numFmtId="168" fontId="60" fillId="42" borderId="61" xfId="601" applyNumberFormat="1" applyFont="1" applyFill="1" applyBorder="1" applyAlignment="1">
      <alignment wrapText="1"/>
    </xf>
    <xf numFmtId="168" fontId="60" fillId="42" borderId="58" xfId="601" applyNumberFormat="1" applyFont="1" applyFill="1" applyBorder="1" applyAlignment="1">
      <alignment wrapText="1"/>
    </xf>
    <xf numFmtId="168" fontId="60" fillId="35" borderId="0" xfId="601" applyNumberFormat="1" applyFont="1" applyFill="1" applyBorder="1" applyAlignment="1">
      <alignment wrapText="1"/>
    </xf>
    <xf numFmtId="168" fontId="60" fillId="35" borderId="61" xfId="601" applyNumberFormat="1" applyFont="1" applyFill="1" applyBorder="1" applyAlignment="1">
      <alignment wrapText="1"/>
    </xf>
    <xf numFmtId="168" fontId="60" fillId="35" borderId="58" xfId="601" applyNumberFormat="1" applyFont="1" applyFill="1" applyBorder="1" applyAlignment="1">
      <alignment wrapText="1"/>
    </xf>
    <xf numFmtId="168" fontId="60" fillId="42" borderId="0" xfId="601" applyNumberFormat="1" applyFont="1" applyFill="1" applyBorder="1" applyAlignment="1" applyProtection="1">
      <alignment wrapText="1"/>
    </xf>
    <xf numFmtId="168" fontId="60" fillId="42" borderId="58" xfId="601" applyNumberFormat="1" applyFont="1" applyFill="1" applyBorder="1" applyAlignment="1" applyProtection="1">
      <alignment wrapText="1"/>
    </xf>
    <xf numFmtId="0" fontId="61" fillId="0" borderId="0" xfId="25689" applyFont="1"/>
    <xf numFmtId="0" fontId="61" fillId="46" borderId="0" xfId="25689" applyFont="1" applyFill="1"/>
    <xf numFmtId="0" fontId="61" fillId="0" borderId="0" xfId="25689" applyFont="1" applyAlignment="1">
      <alignment horizontal="center"/>
    </xf>
    <xf numFmtId="0" fontId="61" fillId="0" borderId="0" xfId="25689" applyFont="1" applyAlignment="1">
      <alignment horizontal="left"/>
    </xf>
    <xf numFmtId="168" fontId="61" fillId="0" borderId="0" xfId="25689" applyNumberFormat="1" applyFont="1" applyAlignment="1">
      <alignment wrapText="1"/>
    </xf>
    <xf numFmtId="168" fontId="61" fillId="0" borderId="58" xfId="25689" applyNumberFormat="1" applyFont="1" applyBorder="1" applyAlignment="1">
      <alignment wrapText="1"/>
    </xf>
    <xf numFmtId="168" fontId="61" fillId="42" borderId="0" xfId="601" applyNumberFormat="1" applyFont="1" applyFill="1" applyBorder="1" applyAlignment="1">
      <alignment wrapText="1"/>
    </xf>
    <xf numFmtId="168" fontId="61" fillId="42" borderId="61" xfId="601" applyNumberFormat="1" applyFont="1" applyFill="1" applyBorder="1" applyAlignment="1">
      <alignment wrapText="1"/>
    </xf>
    <xf numFmtId="168" fontId="61" fillId="42" borderId="58" xfId="601" applyNumberFormat="1" applyFont="1" applyFill="1" applyBorder="1" applyAlignment="1">
      <alignment wrapText="1"/>
    </xf>
    <xf numFmtId="168" fontId="61" fillId="0" borderId="0" xfId="601" applyNumberFormat="1" applyFont="1" applyFill="1" applyBorder="1" applyAlignment="1">
      <alignment wrapText="1"/>
    </xf>
    <xf numFmtId="168" fontId="61" fillId="0" borderId="61" xfId="601" applyNumberFormat="1" applyFont="1" applyFill="1" applyBorder="1" applyAlignment="1">
      <alignment wrapText="1"/>
    </xf>
    <xf numFmtId="168" fontId="61" fillId="0" borderId="58" xfId="601" applyNumberFormat="1" applyFont="1" applyFill="1" applyBorder="1" applyAlignment="1">
      <alignment wrapText="1"/>
    </xf>
    <xf numFmtId="168" fontId="61" fillId="42" borderId="0" xfId="601" applyNumberFormat="1" applyFont="1" applyFill="1" applyBorder="1" applyAlignment="1" applyProtection="1">
      <alignment wrapText="1"/>
    </xf>
    <xf numFmtId="168" fontId="61" fillId="42" borderId="58" xfId="601" applyNumberFormat="1" applyFont="1" applyFill="1" applyBorder="1" applyAlignment="1" applyProtection="1">
      <alignment wrapText="1"/>
    </xf>
    <xf numFmtId="0" fontId="61" fillId="0" borderId="58" xfId="25689" applyFont="1" applyBorder="1"/>
    <xf numFmtId="168" fontId="60" fillId="35" borderId="0" xfId="601" applyNumberFormat="1" applyFont="1" applyFill="1" applyBorder="1" applyAlignment="1" applyProtection="1">
      <alignment wrapText="1"/>
    </xf>
    <xf numFmtId="168" fontId="60" fillId="35" borderId="61" xfId="601" applyNumberFormat="1" applyFont="1" applyFill="1" applyBorder="1" applyAlignment="1" applyProtection="1">
      <alignment wrapText="1"/>
    </xf>
    <xf numFmtId="168" fontId="60" fillId="35" borderId="58" xfId="601" applyNumberFormat="1" applyFont="1" applyFill="1" applyBorder="1" applyAlignment="1" applyProtection="1">
      <alignment wrapText="1"/>
    </xf>
    <xf numFmtId="168" fontId="61" fillId="0" borderId="0" xfId="601" applyNumberFormat="1" applyFont="1" applyFill="1" applyBorder="1" applyAlignment="1" applyProtection="1">
      <alignment wrapText="1"/>
    </xf>
    <xf numFmtId="168" fontId="61" fillId="0" borderId="61" xfId="601" applyNumberFormat="1" applyFont="1" applyFill="1" applyBorder="1" applyAlignment="1" applyProtection="1">
      <alignment wrapText="1"/>
    </xf>
    <xf numFmtId="168" fontId="61" fillId="0" borderId="58" xfId="601" applyNumberFormat="1" applyFont="1" applyFill="1" applyBorder="1" applyAlignment="1" applyProtection="1">
      <alignment wrapText="1"/>
    </xf>
    <xf numFmtId="0" fontId="60" fillId="47" borderId="0" xfId="25689" applyFont="1" applyFill="1"/>
    <xf numFmtId="0" fontId="60" fillId="48" borderId="0" xfId="25689" applyFont="1" applyFill="1"/>
    <xf numFmtId="0" fontId="60" fillId="47" borderId="0" xfId="25689" applyFont="1" applyFill="1" applyAlignment="1">
      <alignment horizontal="center"/>
    </xf>
    <xf numFmtId="0" fontId="60" fillId="47" borderId="0" xfId="25689" applyFont="1" applyFill="1" applyAlignment="1">
      <alignment horizontal="left"/>
    </xf>
    <xf numFmtId="168" fontId="60" fillId="47" borderId="0" xfId="25689" applyNumberFormat="1" applyFont="1" applyFill="1" applyAlignment="1">
      <alignment wrapText="1"/>
    </xf>
    <xf numFmtId="0" fontId="60" fillId="0" borderId="58" xfId="25689" applyFont="1" applyBorder="1"/>
    <xf numFmtId="168" fontId="60" fillId="47" borderId="0" xfId="601" applyNumberFormat="1" applyFont="1" applyFill="1" applyBorder="1" applyAlignment="1" applyProtection="1">
      <alignment wrapText="1"/>
    </xf>
    <xf numFmtId="168" fontId="60" fillId="47" borderId="61" xfId="601" applyNumberFormat="1" applyFont="1" applyFill="1" applyBorder="1" applyAlignment="1" applyProtection="1">
      <alignment wrapText="1"/>
    </xf>
    <xf numFmtId="168" fontId="60" fillId="47" borderId="58" xfId="601" applyNumberFormat="1" applyFont="1" applyFill="1" applyBorder="1" applyAlignment="1" applyProtection="1">
      <alignment wrapText="1"/>
    </xf>
    <xf numFmtId="168" fontId="61" fillId="42" borderId="0" xfId="601" applyNumberFormat="1" applyFont="1" applyFill="1" applyBorder="1" applyProtection="1"/>
    <xf numFmtId="168" fontId="61" fillId="42" borderId="58" xfId="601" applyNumberFormat="1" applyFont="1" applyFill="1" applyBorder="1" applyProtection="1"/>
    <xf numFmtId="0" fontId="60" fillId="42" borderId="0" xfId="25689" applyFont="1" applyFill="1" applyAlignment="1">
      <alignment horizontal="center"/>
    </xf>
    <xf numFmtId="0" fontId="14" fillId="0" borderId="0" xfId="0" applyFont="1"/>
    <xf numFmtId="0" fontId="14" fillId="33" borderId="0" xfId="0" applyFont="1" applyFill="1"/>
    <xf numFmtId="0" fontId="62" fillId="33" borderId="0" xfId="0" applyFont="1" applyFill="1"/>
    <xf numFmtId="0" fontId="62" fillId="33" borderId="59" xfId="0" applyFont="1" applyFill="1" applyBorder="1"/>
    <xf numFmtId="0" fontId="62" fillId="33" borderId="62" xfId="0" applyFont="1" applyFill="1" applyBorder="1"/>
    <xf numFmtId="0" fontId="62" fillId="33" borderId="58" xfId="0" applyFont="1" applyFill="1" applyBorder="1"/>
    <xf numFmtId="0" fontId="9" fillId="0" borderId="0" xfId="0" applyFont="1" applyAlignment="1">
      <alignment vertical="top"/>
    </xf>
    <xf numFmtId="0" fontId="49" fillId="0" borderId="0" xfId="0" applyFont="1"/>
    <xf numFmtId="168" fontId="49" fillId="42" borderId="0" xfId="103" applyNumberFormat="1" applyFont="1" applyFill="1" applyBorder="1"/>
    <xf numFmtId="168" fontId="49" fillId="42" borderId="58" xfId="103" applyNumberFormat="1" applyFont="1" applyFill="1" applyBorder="1"/>
    <xf numFmtId="43" fontId="49" fillId="0" borderId="0" xfId="103" applyFont="1" applyFill="1" applyBorder="1"/>
    <xf numFmtId="43" fontId="49" fillId="0" borderId="58" xfId="103" applyFont="1" applyFill="1" applyBorder="1"/>
    <xf numFmtId="0" fontId="56" fillId="33" borderId="63" xfId="25689" applyFont="1" applyFill="1" applyBorder="1" applyAlignment="1">
      <alignment wrapText="1"/>
    </xf>
    <xf numFmtId="0" fontId="56" fillId="33" borderId="64" xfId="25689" applyFont="1" applyFill="1" applyBorder="1" applyAlignment="1">
      <alignment wrapText="1"/>
    </xf>
    <xf numFmtId="0" fontId="58" fillId="33" borderId="64" xfId="0" applyFont="1" applyFill="1" applyBorder="1"/>
    <xf numFmtId="0" fontId="56" fillId="33" borderId="64" xfId="25689" applyFont="1" applyFill="1" applyBorder="1" applyAlignment="1">
      <alignment horizontal="center" wrapText="1"/>
    </xf>
    <xf numFmtId="168" fontId="59" fillId="33" borderId="65" xfId="25690" applyNumberFormat="1" applyFont="1" applyFill="1" applyBorder="1" applyAlignment="1">
      <alignment horizontal="left" wrapText="1"/>
    </xf>
    <xf numFmtId="168" fontId="59" fillId="33" borderId="65" xfId="25690" applyNumberFormat="1" applyFont="1" applyFill="1" applyBorder="1" applyAlignment="1">
      <alignment horizontal="center" wrapText="1"/>
    </xf>
    <xf numFmtId="168" fontId="59" fillId="33" borderId="64" xfId="25690" applyNumberFormat="1" applyFont="1" applyFill="1" applyBorder="1" applyAlignment="1">
      <alignment horizontal="center" wrapText="1"/>
    </xf>
    <xf numFmtId="43" fontId="59" fillId="33" borderId="64" xfId="25690" applyNumberFormat="1" applyFont="1" applyFill="1" applyBorder="1" applyAlignment="1">
      <alignment horizontal="left" wrapText="1"/>
    </xf>
    <xf numFmtId="43" fontId="59" fillId="33" borderId="65" xfId="25690" applyNumberFormat="1" applyFont="1" applyFill="1" applyBorder="1" applyAlignment="1">
      <alignment horizontal="left" wrapText="1"/>
    </xf>
    <xf numFmtId="43" fontId="59" fillId="33" borderId="66" xfId="25690" applyNumberFormat="1" applyFont="1" applyFill="1" applyBorder="1" applyAlignment="1">
      <alignment horizontal="left" wrapText="1"/>
    </xf>
    <xf numFmtId="0" fontId="63" fillId="49" borderId="63" xfId="0" applyFont="1" applyFill="1" applyBorder="1"/>
    <xf numFmtId="0" fontId="63" fillId="50" borderId="64" xfId="0" applyFont="1" applyFill="1" applyBorder="1"/>
    <xf numFmtId="167" fontId="63" fillId="49" borderId="64" xfId="25686" applyNumberFormat="1" applyFont="1" applyFill="1" applyBorder="1"/>
    <xf numFmtId="167" fontId="63" fillId="49" borderId="67" xfId="25686" applyNumberFormat="1" applyFont="1" applyFill="1" applyBorder="1"/>
    <xf numFmtId="167" fontId="63" fillId="49" borderId="66" xfId="25686" applyNumberFormat="1" applyFont="1" applyFill="1" applyBorder="1"/>
    <xf numFmtId="0" fontId="63" fillId="0" borderId="63" xfId="0" applyFont="1" applyBorder="1"/>
    <xf numFmtId="0" fontId="63" fillId="0" borderId="64" xfId="0" applyFont="1" applyBorder="1"/>
    <xf numFmtId="167" fontId="63" fillId="42" borderId="64" xfId="25686" applyNumberFormat="1" applyFont="1" applyFill="1" applyBorder="1"/>
    <xf numFmtId="167" fontId="63" fillId="42" borderId="66" xfId="25686" applyNumberFormat="1" applyFont="1" applyFill="1" applyBorder="1"/>
    <xf numFmtId="0" fontId="63" fillId="50" borderId="63" xfId="0" applyFont="1" applyFill="1" applyBorder="1"/>
    <xf numFmtId="37" fontId="63" fillId="0" borderId="63" xfId="0" applyNumberFormat="1" applyFont="1" applyBorder="1"/>
    <xf numFmtId="37" fontId="63" fillId="0" borderId="64" xfId="0" applyNumberFormat="1" applyFont="1" applyBorder="1"/>
    <xf numFmtId="37" fontId="63" fillId="50" borderId="63" xfId="0" applyNumberFormat="1" applyFont="1" applyFill="1" applyBorder="1"/>
    <xf numFmtId="37" fontId="63" fillId="50" borderId="64" xfId="0" applyNumberFormat="1" applyFont="1" applyFill="1" applyBorder="1"/>
    <xf numFmtId="0" fontId="14" fillId="33" borderId="68" xfId="25689" applyFont="1" applyFill="1" applyBorder="1"/>
    <xf numFmtId="0" fontId="57" fillId="33" borderId="0" xfId="25689" applyFont="1" applyFill="1" applyAlignment="1">
      <alignment wrapText="1"/>
    </xf>
    <xf numFmtId="0" fontId="14" fillId="33" borderId="17" xfId="25689" applyFont="1" applyFill="1" applyBorder="1" applyAlignment="1">
      <alignment wrapText="1"/>
    </xf>
    <xf numFmtId="0" fontId="14" fillId="33" borderId="69" xfId="25689" applyFont="1" applyFill="1" applyBorder="1" applyAlignment="1">
      <alignment wrapText="1"/>
    </xf>
    <xf numFmtId="0" fontId="14" fillId="33" borderId="68" xfId="25689" applyFont="1" applyFill="1" applyBorder="1" applyAlignment="1">
      <alignment wrapText="1"/>
    </xf>
    <xf numFmtId="0" fontId="10" fillId="42" borderId="0" xfId="25689" applyFont="1" applyFill="1"/>
    <xf numFmtId="0" fontId="10" fillId="51" borderId="0" xfId="25689" applyFont="1" applyFill="1"/>
    <xf numFmtId="0" fontId="10" fillId="52" borderId="0" xfId="25689" applyFont="1" applyFill="1"/>
    <xf numFmtId="0" fontId="10" fillId="51" borderId="58" xfId="25689" applyFont="1" applyFill="1" applyBorder="1"/>
    <xf numFmtId="167" fontId="10" fillId="42" borderId="0" xfId="105" applyNumberFormat="1" applyFont="1" applyFill="1"/>
    <xf numFmtId="167" fontId="10" fillId="42" borderId="58" xfId="105" applyNumberFormat="1" applyFont="1" applyFill="1" applyBorder="1"/>
    <xf numFmtId="167" fontId="10" fillId="42" borderId="59" xfId="105" applyNumberFormat="1" applyFont="1" applyFill="1" applyBorder="1"/>
    <xf numFmtId="167" fontId="10" fillId="51" borderId="59" xfId="105" applyNumberFormat="1" applyFont="1" applyFill="1" applyBorder="1"/>
    <xf numFmtId="167" fontId="10" fillId="51" borderId="0" xfId="105" applyNumberFormat="1" applyFont="1" applyFill="1"/>
    <xf numFmtId="167" fontId="10" fillId="51" borderId="58" xfId="105" applyNumberFormat="1" applyFont="1" applyFill="1" applyBorder="1"/>
    <xf numFmtId="0" fontId="9" fillId="0" borderId="0" xfId="25689" applyFont="1"/>
    <xf numFmtId="0" fontId="9" fillId="53" borderId="0" xfId="25689" applyFont="1" applyFill="1"/>
    <xf numFmtId="0" fontId="9" fillId="54" borderId="0" xfId="25689" applyFont="1" applyFill="1"/>
    <xf numFmtId="0" fontId="9" fillId="0" borderId="58" xfId="25689" applyFont="1" applyBorder="1"/>
    <xf numFmtId="167" fontId="9" fillId="42" borderId="0" xfId="105" applyNumberFormat="1" applyFont="1" applyFill="1"/>
    <xf numFmtId="167" fontId="9" fillId="42" borderId="58" xfId="105" applyNumberFormat="1" applyFont="1" applyFill="1" applyBorder="1"/>
    <xf numFmtId="167" fontId="9" fillId="42" borderId="59" xfId="105" applyNumberFormat="1" applyFont="1" applyFill="1" applyBorder="1"/>
    <xf numFmtId="167" fontId="9" fillId="0" borderId="59" xfId="105" applyNumberFormat="1" applyFont="1" applyFill="1" applyBorder="1"/>
    <xf numFmtId="167" fontId="9" fillId="0" borderId="0" xfId="105" applyNumberFormat="1" applyFont="1" applyFill="1"/>
    <xf numFmtId="167" fontId="9" fillId="0" borderId="58" xfId="105" applyNumberFormat="1" applyFont="1" applyFill="1" applyBorder="1"/>
    <xf numFmtId="0" fontId="9" fillId="55" borderId="0" xfId="25689" applyFont="1" applyFill="1"/>
    <xf numFmtId="0" fontId="9" fillId="56" borderId="0" xfId="25689" applyFont="1" applyFill="1"/>
    <xf numFmtId="0" fontId="9" fillId="55" borderId="58" xfId="25689" applyFont="1" applyFill="1" applyBorder="1"/>
    <xf numFmtId="167" fontId="9" fillId="55" borderId="59" xfId="105" applyNumberFormat="1" applyFont="1" applyFill="1" applyBorder="1"/>
    <xf numFmtId="167" fontId="9" fillId="55" borderId="0" xfId="105" applyNumberFormat="1" applyFont="1" applyFill="1"/>
    <xf numFmtId="167" fontId="9" fillId="55" borderId="58" xfId="105" applyNumberFormat="1" applyFont="1" applyFill="1" applyBorder="1"/>
    <xf numFmtId="0" fontId="10" fillId="57" borderId="0" xfId="25689" applyFont="1" applyFill="1"/>
    <xf numFmtId="0" fontId="10" fillId="58" borderId="0" xfId="25689" applyFont="1" applyFill="1"/>
    <xf numFmtId="0" fontId="10" fillId="57" borderId="58" xfId="25689" applyFont="1" applyFill="1" applyBorder="1"/>
    <xf numFmtId="167" fontId="10" fillId="57" borderId="59" xfId="105" applyNumberFormat="1" applyFont="1" applyFill="1" applyBorder="1"/>
    <xf numFmtId="167" fontId="10" fillId="57" borderId="0" xfId="105" applyNumberFormat="1" applyFont="1" applyFill="1"/>
    <xf numFmtId="167" fontId="10" fillId="57" borderId="58" xfId="105" applyNumberFormat="1" applyFont="1" applyFill="1" applyBorder="1"/>
    <xf numFmtId="0" fontId="9" fillId="47" borderId="0" xfId="25689" applyFont="1" applyFill="1"/>
    <xf numFmtId="0" fontId="9" fillId="59" borderId="0" xfId="25689" applyFont="1" applyFill="1"/>
    <xf numFmtId="0" fontId="9" fillId="47" borderId="58" xfId="25689" applyFont="1" applyFill="1" applyBorder="1"/>
    <xf numFmtId="167" fontId="9" fillId="47" borderId="59" xfId="105" applyNumberFormat="1" applyFont="1" applyFill="1" applyBorder="1"/>
    <xf numFmtId="167" fontId="9" fillId="47" borderId="0" xfId="105" applyNumberFormat="1" applyFont="1" applyFill="1"/>
    <xf numFmtId="167" fontId="9" fillId="47" borderId="58" xfId="105" applyNumberFormat="1" applyFont="1" applyFill="1" applyBorder="1"/>
    <xf numFmtId="0" fontId="62" fillId="33" borderId="59" xfId="25691" applyFont="1" applyFill="1" applyBorder="1"/>
    <xf numFmtId="0" fontId="62" fillId="33" borderId="0" xfId="25691" applyFont="1" applyFill="1"/>
    <xf numFmtId="0" fontId="62" fillId="33" borderId="0" xfId="25690" quotePrefix="1" applyFont="1" applyFill="1" applyAlignment="1">
      <alignment horizontal="right"/>
    </xf>
    <xf numFmtId="0" fontId="62" fillId="33" borderId="58" xfId="25690" quotePrefix="1" applyFont="1" applyFill="1" applyBorder="1" applyAlignment="1">
      <alignment horizontal="right"/>
    </xf>
    <xf numFmtId="0" fontId="49" fillId="37" borderId="0" xfId="25691" applyFont="1" applyFill="1"/>
    <xf numFmtId="0" fontId="49" fillId="37" borderId="0" xfId="0" applyFont="1" applyFill="1" applyAlignment="1">
      <alignment horizontal="left" indent="1"/>
    </xf>
    <xf numFmtId="0" fontId="49" fillId="37" borderId="58" xfId="0" applyFont="1" applyFill="1" applyBorder="1" applyAlignment="1">
      <alignment horizontal="left" indent="1"/>
    </xf>
    <xf numFmtId="167" fontId="49" fillId="42" borderId="0" xfId="25686" applyNumberFormat="1" applyFont="1" applyFill="1"/>
    <xf numFmtId="167" fontId="49" fillId="42" borderId="58" xfId="25686" applyNumberFormat="1" applyFont="1" applyFill="1" applyBorder="1"/>
    <xf numFmtId="9" fontId="49" fillId="42" borderId="0" xfId="25687" applyFont="1" applyFill="1"/>
    <xf numFmtId="9" fontId="49" fillId="42" borderId="58" xfId="25687" applyFont="1" applyFill="1" applyBorder="1"/>
    <xf numFmtId="0" fontId="49" fillId="0" borderId="0" xfId="25691" applyFont="1"/>
    <xf numFmtId="0" fontId="49" fillId="0" borderId="0" xfId="0" applyFont="1" applyAlignment="1">
      <alignment horizontal="left" indent="1"/>
    </xf>
    <xf numFmtId="0" fontId="49" fillId="0" borderId="58" xfId="0" applyFont="1" applyBorder="1" applyAlignment="1">
      <alignment horizontal="left" indent="1"/>
    </xf>
    <xf numFmtId="0" fontId="60" fillId="60" borderId="0" xfId="102" applyNumberFormat="1" applyFont="1" applyFill="1" applyAlignment="1" applyProtection="1">
      <alignment horizontal="left"/>
    </xf>
    <xf numFmtId="0" fontId="60" fillId="60" borderId="0" xfId="102" applyNumberFormat="1" applyFont="1" applyFill="1" applyAlignment="1" applyProtection="1">
      <alignment horizontal="left" wrapText="1"/>
    </xf>
    <xf numFmtId="0" fontId="64" fillId="33" borderId="0" xfId="0" applyFont="1" applyFill="1"/>
    <xf numFmtId="0" fontId="14" fillId="33" borderId="70" xfId="25689" applyFont="1" applyFill="1" applyBorder="1" applyAlignment="1">
      <alignment wrapText="1"/>
    </xf>
    <xf numFmtId="0" fontId="14" fillId="33" borderId="0" xfId="25689" applyFont="1" applyFill="1" applyAlignment="1">
      <alignment wrapText="1"/>
    </xf>
    <xf numFmtId="0" fontId="14" fillId="33" borderId="58" xfId="25689" applyFont="1" applyFill="1" applyBorder="1" applyAlignment="1">
      <alignment wrapText="1"/>
    </xf>
    <xf numFmtId="0" fontId="65" fillId="42" borderId="0" xfId="25689" applyFont="1" applyFill="1"/>
    <xf numFmtId="0" fontId="65" fillId="51" borderId="0" xfId="25689" applyFont="1" applyFill="1"/>
    <xf numFmtId="0" fontId="61" fillId="61" borderId="0" xfId="25689" applyFont="1" applyFill="1"/>
    <xf numFmtId="0" fontId="61" fillId="51" borderId="0" xfId="25689" applyFont="1" applyFill="1"/>
    <xf numFmtId="0" fontId="65" fillId="51" borderId="0" xfId="25689" applyFont="1" applyFill="1" applyAlignment="1">
      <alignment horizontal="center"/>
    </xf>
    <xf numFmtId="0" fontId="65" fillId="51" borderId="58" xfId="25689" applyFont="1" applyFill="1" applyBorder="1"/>
    <xf numFmtId="167" fontId="65" fillId="42" borderId="0" xfId="102" applyNumberFormat="1" applyFont="1" applyFill="1" applyBorder="1" applyAlignment="1"/>
    <xf numFmtId="167" fontId="65" fillId="42" borderId="58" xfId="102" applyNumberFormat="1" applyFont="1" applyFill="1" applyBorder="1" applyAlignment="1"/>
    <xf numFmtId="167" fontId="10" fillId="51" borderId="0" xfId="102" applyNumberFormat="1" applyFont="1" applyFill="1" applyBorder="1"/>
    <xf numFmtId="167" fontId="10" fillId="51" borderId="58" xfId="102" applyNumberFormat="1" applyFont="1" applyFill="1" applyBorder="1"/>
    <xf numFmtId="0" fontId="49" fillId="0" borderId="0" xfId="25689" applyFont="1"/>
    <xf numFmtId="0" fontId="61" fillId="54" borderId="0" xfId="25689" applyFont="1" applyFill="1"/>
    <xf numFmtId="0" fontId="49" fillId="0" borderId="0" xfId="25689" applyFont="1" applyAlignment="1">
      <alignment horizontal="center"/>
    </xf>
    <xf numFmtId="0" fontId="49" fillId="42" borderId="0" xfId="25689" applyFont="1" applyFill="1"/>
    <xf numFmtId="0" fontId="49" fillId="0" borderId="58" xfId="25689" applyFont="1" applyBorder="1"/>
    <xf numFmtId="167" fontId="49" fillId="42" borderId="0" xfId="102" applyNumberFormat="1" applyFont="1" applyFill="1" applyBorder="1" applyAlignment="1"/>
    <xf numFmtId="167" fontId="49" fillId="42" borderId="58" xfId="102" applyNumberFormat="1" applyFont="1" applyFill="1" applyBorder="1" applyAlignment="1"/>
    <xf numFmtId="167" fontId="9" fillId="0" borderId="0" xfId="102" applyNumberFormat="1" applyFont="1" applyFill="1" applyBorder="1"/>
    <xf numFmtId="167" fontId="9" fillId="0" borderId="58" xfId="102" applyNumberFormat="1" applyFont="1" applyFill="1" applyBorder="1"/>
    <xf numFmtId="0" fontId="49" fillId="55" borderId="0" xfId="25689" applyFont="1" applyFill="1"/>
    <xf numFmtId="0" fontId="61" fillId="62" borderId="0" xfId="25689" applyFont="1" applyFill="1"/>
    <xf numFmtId="0" fontId="61" fillId="55" borderId="0" xfId="25689" applyFont="1" applyFill="1"/>
    <xf numFmtId="0" fontId="49" fillId="55" borderId="0" xfId="25689" applyFont="1" applyFill="1" applyAlignment="1">
      <alignment horizontal="center"/>
    </xf>
    <xf numFmtId="0" fontId="49" fillId="55" borderId="58" xfId="25689" applyFont="1" applyFill="1" applyBorder="1"/>
    <xf numFmtId="167" fontId="9" fillId="55" borderId="0" xfId="102" applyNumberFormat="1" applyFont="1" applyFill="1" applyBorder="1"/>
    <xf numFmtId="167" fontId="9" fillId="55" borderId="58" xfId="102" applyNumberFormat="1" applyFont="1" applyFill="1" applyBorder="1"/>
    <xf numFmtId="0" fontId="65" fillId="57" borderId="0" xfId="25689" applyFont="1" applyFill="1"/>
    <xf numFmtId="0" fontId="61" fillId="63" borderId="0" xfId="25689" applyFont="1" applyFill="1"/>
    <xf numFmtId="0" fontId="61" fillId="57" borderId="0" xfId="25689" applyFont="1" applyFill="1"/>
    <xf numFmtId="0" fontId="65" fillId="57" borderId="0" xfId="25689" applyFont="1" applyFill="1" applyAlignment="1">
      <alignment horizontal="center"/>
    </xf>
    <xf numFmtId="0" fontId="65" fillId="57" borderId="58" xfId="25689" applyFont="1" applyFill="1" applyBorder="1"/>
    <xf numFmtId="167" fontId="10" fillId="57" borderId="0" xfId="102" applyNumberFormat="1" applyFont="1" applyFill="1" applyBorder="1"/>
    <xf numFmtId="167" fontId="10" fillId="57" borderId="58" xfId="102" applyNumberFormat="1" applyFont="1" applyFill="1" applyBorder="1"/>
    <xf numFmtId="0" fontId="49" fillId="47" borderId="0" xfId="25689" applyFont="1" applyFill="1"/>
    <xf numFmtId="0" fontId="61" fillId="48" borderId="0" xfId="25689" applyFont="1" applyFill="1"/>
    <xf numFmtId="0" fontId="61" fillId="47" borderId="0" xfId="25689" applyFont="1" applyFill="1"/>
    <xf numFmtId="0" fontId="49" fillId="47" borderId="0" xfId="25689" applyFont="1" applyFill="1" applyAlignment="1">
      <alignment horizontal="center"/>
    </xf>
    <xf numFmtId="0" fontId="49" fillId="47" borderId="58" xfId="25689" applyFont="1" applyFill="1" applyBorder="1"/>
    <xf numFmtId="167" fontId="9" fillId="47" borderId="0" xfId="102" applyNumberFormat="1" applyFont="1" applyFill="1" applyBorder="1"/>
    <xf numFmtId="167" fontId="9" fillId="47" borderId="58" xfId="102" applyNumberFormat="1" applyFont="1" applyFill="1" applyBorder="1"/>
    <xf numFmtId="1" fontId="10" fillId="42" borderId="58" xfId="0" applyNumberFormat="1" applyFont="1" applyFill="1" applyBorder="1" applyAlignment="1">
      <alignment horizontal="center"/>
    </xf>
    <xf numFmtId="1" fontId="9" fillId="42" borderId="58" xfId="0" applyNumberFormat="1" applyFont="1" applyFill="1" applyBorder="1" applyAlignment="1">
      <alignment horizontal="center"/>
    </xf>
    <xf numFmtId="0" fontId="66" fillId="34" borderId="0" xfId="0" applyFont="1" applyFill="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0" fillId="0" borderId="0" xfId="0" applyAlignment="1">
      <alignment vertical="top"/>
    </xf>
    <xf numFmtId="0" fontId="0" fillId="0" borderId="8" xfId="0" applyBorder="1" applyAlignment="1">
      <alignment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7" fillId="38" borderId="20" xfId="0" applyFont="1" applyFill="1" applyBorder="1" applyAlignment="1">
      <alignment horizontal="center" vertical="center" wrapText="1"/>
    </xf>
    <xf numFmtId="0" fontId="5" fillId="0" borderId="35" xfId="0" applyFont="1" applyBorder="1" applyAlignment="1">
      <alignment vertical="center" wrapText="1"/>
    </xf>
    <xf numFmtId="0" fontId="39" fillId="0" borderId="0" xfId="0" applyFont="1" applyAlignment="1">
      <alignment horizontal="center" vertical="top"/>
    </xf>
    <xf numFmtId="0" fontId="39" fillId="0" borderId="0" xfId="0" applyFont="1" applyAlignment="1">
      <alignment horizontal="left" vertical="top"/>
    </xf>
    <xf numFmtId="49" fontId="5" fillId="0" borderId="0" xfId="0" quotePrefix="1" applyNumberFormat="1" applyFont="1" applyAlignment="1">
      <alignment vertical="top"/>
    </xf>
    <xf numFmtId="15" fontId="5" fillId="0" borderId="0" xfId="0" quotePrefix="1" applyNumberFormat="1" applyFont="1" applyAlignment="1">
      <alignment vertical="top"/>
    </xf>
    <xf numFmtId="167" fontId="39" fillId="35" borderId="23" xfId="25686" applyNumberFormat="1" applyFont="1" applyFill="1" applyBorder="1" applyAlignment="1" applyProtection="1">
      <alignment horizontal="right" vertical="top"/>
      <protection locked="0"/>
    </xf>
    <xf numFmtId="167" fontId="39" fillId="35" borderId="23" xfId="25686" applyNumberFormat="1" applyFont="1" applyFill="1" applyBorder="1" applyAlignment="1" applyProtection="1">
      <alignment horizontal="right" vertical="top" wrapText="1"/>
      <protection locked="0"/>
    </xf>
    <xf numFmtId="165" fontId="39" fillId="36" borderId="46" xfId="25686" applyNumberFormat="1" applyFont="1" applyFill="1" applyBorder="1" applyAlignment="1" applyProtection="1">
      <alignment horizontal="right" vertical="top"/>
    </xf>
    <xf numFmtId="165" fontId="39" fillId="36" borderId="46" xfId="25686" applyNumberFormat="1" applyFont="1" applyFill="1" applyBorder="1" applyAlignment="1" applyProtection="1">
      <alignment horizontal="right" vertical="center" wrapText="1"/>
    </xf>
    <xf numFmtId="0" fontId="68" fillId="0" borderId="0" xfId="0" applyFont="1" applyAlignment="1">
      <alignment vertical="top" wrapText="1"/>
    </xf>
    <xf numFmtId="167" fontId="39" fillId="36" borderId="48" xfId="25686" applyNumberFormat="1" applyFont="1" applyFill="1" applyBorder="1" applyAlignment="1" applyProtection="1">
      <alignment horizontal="right" vertical="center" wrapText="1"/>
    </xf>
    <xf numFmtId="0" fontId="4" fillId="0" borderId="0" xfId="0" quotePrefix="1" applyFont="1" applyAlignment="1">
      <alignment horizontal="left" vertical="top"/>
    </xf>
    <xf numFmtId="15" fontId="4" fillId="0" borderId="0" xfId="0" quotePrefix="1" applyNumberFormat="1" applyFont="1" applyAlignment="1">
      <alignment horizontal="left" vertical="top"/>
    </xf>
    <xf numFmtId="14" fontId="4" fillId="0" borderId="0" xfId="0" quotePrefix="1" applyNumberFormat="1" applyFont="1" applyAlignment="1">
      <alignment horizontal="left" vertical="top"/>
    </xf>
    <xf numFmtId="0" fontId="5" fillId="0" borderId="0" xfId="0" applyFont="1"/>
    <xf numFmtId="49" fontId="4" fillId="0" borderId="0" xfId="0" applyNumberFormat="1" applyFont="1" applyAlignment="1">
      <alignment horizontal="left" vertical="top"/>
    </xf>
    <xf numFmtId="0" fontId="6" fillId="0" borderId="0" xfId="0" applyFont="1" applyBorder="1" applyAlignment="1">
      <alignment horizontal="center" vertical="top"/>
    </xf>
    <xf numFmtId="0" fontId="4" fillId="0" borderId="0" xfId="0" applyFont="1" applyBorder="1" applyAlignment="1">
      <alignment horizontal="center" vertical="top"/>
    </xf>
    <xf numFmtId="0" fontId="4" fillId="0" borderId="8" xfId="0" applyFont="1" applyBorder="1" applyAlignment="1">
      <alignment horizontal="center" vertical="top"/>
    </xf>
    <xf numFmtId="0" fontId="5" fillId="0" borderId="10" xfId="0" applyFont="1" applyBorder="1" applyAlignment="1">
      <alignment horizontal="left" vertical="top" wrapText="1"/>
    </xf>
    <xf numFmtId="0" fontId="7" fillId="38" borderId="20" xfId="0" applyFont="1" applyFill="1" applyBorder="1" applyAlignment="1">
      <alignment horizontal="center" vertical="center" wrapText="1"/>
    </xf>
    <xf numFmtId="0" fontId="7" fillId="0" borderId="0" xfId="0" applyFont="1" applyBorder="1" applyAlignment="1">
      <alignment horizontal="center" vertical="top"/>
    </xf>
    <xf numFmtId="0" fontId="5" fillId="0" borderId="7" xfId="0" applyFont="1" applyBorder="1" applyAlignment="1">
      <alignment horizontal="left" vertical="center" indent="1"/>
    </xf>
    <xf numFmtId="0" fontId="6" fillId="38" borderId="20" xfId="0" applyFont="1" applyFill="1" applyBorder="1" applyAlignment="1">
      <alignment horizontal="center" vertical="center" wrapText="1"/>
    </xf>
    <xf numFmtId="0" fontId="39" fillId="35" borderId="20" xfId="183" applyNumberFormat="1" applyFont="1" applyFill="1" applyBorder="1" applyAlignment="1" applyProtection="1">
      <alignment horizontal="center" vertical="top" wrapText="1"/>
      <protection locked="0"/>
    </xf>
    <xf numFmtId="0" fontId="6" fillId="38" borderId="35"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0" xfId="0" applyFont="1" applyBorder="1" applyAlignment="1">
      <alignment vertical="center" wrapText="1"/>
    </xf>
    <xf numFmtId="0" fontId="4" fillId="0" borderId="0" xfId="0" applyFont="1" applyAlignment="1"/>
    <xf numFmtId="0" fontId="7" fillId="0" borderId="0" xfId="0" applyFont="1" applyAlignment="1"/>
    <xf numFmtId="0" fontId="36" fillId="34" borderId="0" xfId="0" applyFont="1" applyFill="1" applyAlignment="1">
      <alignment horizontal="left"/>
    </xf>
    <xf numFmtId="0" fontId="36" fillId="34" borderId="0" xfId="0" applyFont="1" applyFill="1" applyAlignment="1"/>
    <xf numFmtId="0" fontId="37" fillId="0" borderId="0" xfId="0" applyFont="1" applyAlignment="1"/>
    <xf numFmtId="0" fontId="3" fillId="0" borderId="0" xfId="0" applyFont="1" applyAlignment="1"/>
    <xf numFmtId="0" fontId="36" fillId="0" borderId="0" xfId="0" applyFont="1" applyAlignment="1"/>
    <xf numFmtId="0" fontId="37" fillId="34" borderId="0" xfId="0" applyFont="1" applyFill="1" applyAlignment="1"/>
    <xf numFmtId="0" fontId="52" fillId="40" borderId="0" xfId="0" applyFont="1" applyFill="1" applyAlignment="1"/>
    <xf numFmtId="0" fontId="5" fillId="0" borderId="0" xfId="0" applyFont="1" applyAlignment="1">
      <alignment horizontal="left"/>
    </xf>
    <xf numFmtId="0" fontId="52" fillId="0" borderId="0" xfId="0" applyFont="1" applyAlignment="1"/>
    <xf numFmtId="0" fontId="4" fillId="0" borderId="0" xfId="0" applyFont="1" applyFill="1" applyAlignment="1"/>
    <xf numFmtId="0" fontId="7" fillId="0" borderId="0" xfId="0" applyFont="1" applyFill="1" applyAlignment="1"/>
    <xf numFmtId="0" fontId="37" fillId="0" borderId="0" xfId="0" applyFont="1" applyAlignment="1">
      <alignment horizontal="left"/>
    </xf>
    <xf numFmtId="0" fontId="4" fillId="0" borderId="0" xfId="0" applyFont="1" applyAlignment="1">
      <alignment vertical="center"/>
    </xf>
    <xf numFmtId="0" fontId="4" fillId="35" borderId="22" xfId="0" applyFont="1" applyFill="1" applyBorder="1" applyAlignment="1" applyProtection="1">
      <alignment horizontal="center" vertical="center" wrapText="1"/>
      <protection locked="0"/>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36" xfId="0" applyFont="1" applyBorder="1" applyAlignment="1">
      <alignment horizontal="left" vertical="center" wrapText="1"/>
    </xf>
    <xf numFmtId="0" fontId="4" fillId="35" borderId="20" xfId="0" applyFont="1" applyFill="1" applyBorder="1" applyAlignment="1" applyProtection="1">
      <alignment horizontal="center" vertical="center" wrapText="1"/>
      <protection locked="0"/>
    </xf>
    <xf numFmtId="0" fontId="7" fillId="0" borderId="0" xfId="0" applyFont="1" applyAlignment="1">
      <alignment horizontal="center"/>
    </xf>
    <xf numFmtId="1" fontId="39" fillId="35" borderId="20" xfId="25687" applyNumberFormat="1" applyFont="1" applyFill="1" applyBorder="1" applyAlignment="1" applyProtection="1">
      <alignment horizontal="center" vertical="center"/>
      <protection locked="0"/>
    </xf>
    <xf numFmtId="167" fontId="39" fillId="35" borderId="20" xfId="25686" applyNumberFormat="1" applyFont="1" applyFill="1" applyBorder="1" applyAlignment="1" applyProtection="1">
      <alignment horizontal="center" vertical="top"/>
      <protection locked="0"/>
    </xf>
    <xf numFmtId="1" fontId="39" fillId="35" borderId="20" xfId="25686" applyNumberFormat="1" applyFont="1" applyFill="1" applyBorder="1" applyAlignment="1" applyProtection="1">
      <alignment horizontal="center" vertical="top"/>
      <protection locked="0"/>
    </xf>
    <xf numFmtId="0" fontId="70" fillId="0" borderId="0" xfId="0" applyFont="1"/>
    <xf numFmtId="0" fontId="65" fillId="0" borderId="0" xfId="0" applyFont="1"/>
    <xf numFmtId="49" fontId="9" fillId="0" borderId="0" xfId="0" applyNumberFormat="1" applyFont="1"/>
    <xf numFmtId="0" fontId="9" fillId="0" borderId="0" xfId="0" applyFont="1" applyAlignment="1">
      <alignment horizontal="left"/>
    </xf>
    <xf numFmtId="1" fontId="9" fillId="0" borderId="0" xfId="0" applyNumberFormat="1" applyFont="1" applyAlignment="1">
      <alignment horizontal="left"/>
    </xf>
    <xf numFmtId="0" fontId="10" fillId="0" borderId="0" xfId="0" applyFont="1"/>
    <xf numFmtId="0" fontId="71" fillId="0" borderId="0" xfId="0" applyFont="1"/>
    <xf numFmtId="0" fontId="48" fillId="41" borderId="0" xfId="0" applyFont="1" applyFill="1" applyAlignment="1">
      <alignment horizontal="center" vertical="top"/>
    </xf>
    <xf numFmtId="0" fontId="48" fillId="37" borderId="0" xfId="0" applyFont="1" applyFill="1" applyAlignment="1">
      <alignment horizontal="center" vertical="top" wrapText="1"/>
    </xf>
    <xf numFmtId="0" fontId="48" fillId="0" borderId="0" xfId="0" applyFont="1" applyAlignment="1">
      <alignment horizontal="center" vertical="top"/>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41" fillId="33" borderId="0" xfId="0" applyFont="1" applyFill="1" applyAlignment="1">
      <alignment horizontal="center" vertical="top"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top" wrapText="1"/>
      <protection locked="0"/>
    </xf>
    <xf numFmtId="0" fontId="39" fillId="35" borderId="0" xfId="183" applyNumberFormat="1" applyFont="1" applyFill="1" applyBorder="1" applyAlignment="1" applyProtection="1">
      <alignment horizontal="left" vertical="top" wrapText="1"/>
      <protection locked="0"/>
    </xf>
    <xf numFmtId="0" fontId="39" fillId="35" borderId="8" xfId="183" applyNumberFormat="1" applyFont="1" applyFill="1" applyBorder="1" applyAlignment="1" applyProtection="1">
      <alignment horizontal="left" vertical="top"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4" fillId="0" borderId="7" xfId="0" applyFont="1" applyBorder="1" applyAlignment="1" applyProtection="1">
      <alignment vertical="top"/>
      <protection locked="0"/>
    </xf>
    <xf numFmtId="0" fontId="0" fillId="0" borderId="0" xfId="0" applyAlignment="1" applyProtection="1">
      <alignment vertical="top"/>
      <protection locked="0"/>
    </xf>
    <xf numFmtId="0" fontId="0" fillId="0" borderId="8" xfId="0" applyBorder="1" applyAlignment="1" applyProtection="1">
      <alignment vertical="top"/>
      <protection locked="0"/>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49" fillId="35" borderId="20" xfId="0" applyFont="1" applyFill="1" applyBorder="1" applyAlignment="1" applyProtection="1">
      <alignment horizontal="center" vertical="center" wrapText="1"/>
      <protection locked="0"/>
    </xf>
    <xf numFmtId="0" fontId="49" fillId="35" borderId="20" xfId="0" applyFont="1" applyFill="1" applyBorder="1" applyAlignment="1" applyProtection="1">
      <alignment horizontal="left" vertical="center" wrapText="1"/>
      <protection locked="0"/>
    </xf>
    <xf numFmtId="0" fontId="49" fillId="35" borderId="31" xfId="0" applyFont="1" applyFill="1" applyBorder="1" applyAlignment="1" applyProtection="1">
      <alignment horizontal="left" vertical="center" wrapText="1"/>
      <protection locked="0"/>
    </xf>
    <xf numFmtId="0" fontId="49" fillId="35" borderId="35" xfId="0" applyFont="1" applyFill="1" applyBorder="1" applyAlignment="1" applyProtection="1">
      <alignment horizontal="left" vertical="center" wrapText="1"/>
      <protection locked="0"/>
    </xf>
    <xf numFmtId="0" fontId="39" fillId="35" borderId="20" xfId="183" applyNumberFormat="1" applyFont="1" applyFill="1" applyBorder="1" applyAlignment="1" applyProtection="1">
      <alignment horizontal="center" vertical="center" wrapText="1"/>
      <protection locked="0"/>
    </xf>
    <xf numFmtId="0" fontId="6" fillId="38" borderId="35" xfId="0" applyFont="1" applyFill="1" applyBorder="1" applyAlignment="1">
      <alignment horizontal="center" vertical="center" wrapText="1"/>
    </xf>
    <xf numFmtId="0" fontId="6" fillId="38" borderId="20" xfId="0" applyFont="1" applyFill="1" applyBorder="1" applyAlignment="1">
      <alignment horizontal="center" vertical="center"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7" fillId="34" borderId="35" xfId="0" applyFont="1" applyFill="1" applyBorder="1" applyAlignment="1">
      <alignment horizontal="center" vertical="center"/>
    </xf>
    <xf numFmtId="0" fontId="39" fillId="35" borderId="44" xfId="183" applyNumberFormat="1" applyFont="1" applyFill="1" applyBorder="1" applyAlignment="1" applyProtection="1">
      <alignment horizontal="left" vertical="center" wrapText="1"/>
      <protection locked="0"/>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8" borderId="31" xfId="0" applyFont="1" applyFill="1" applyBorder="1" applyAlignment="1">
      <alignment horizontal="center" vertical="center" wrapText="1"/>
    </xf>
    <xf numFmtId="0" fontId="47" fillId="39" borderId="13" xfId="0" applyFont="1" applyFill="1" applyBorder="1" applyAlignment="1">
      <alignment horizontal="center" vertical="top" wrapText="1"/>
    </xf>
    <xf numFmtId="0" fontId="47"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35" xfId="0" applyFont="1" applyBorder="1" applyAlignment="1">
      <alignment horizontal="left" vertical="top" wrapText="1" indent="1"/>
    </xf>
    <xf numFmtId="0" fontId="5" fillId="0" borderId="20" xfId="0" applyFont="1" applyBorder="1" applyAlignment="1">
      <alignment horizontal="left" vertical="top" wrapText="1" indent="1"/>
    </xf>
    <xf numFmtId="0" fontId="4" fillId="0" borderId="20" xfId="0" applyFont="1" applyBorder="1" applyAlignment="1">
      <alignment horizontal="left" vertical="top" wrapText="1" inden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6" fillId="0" borderId="7" xfId="0" applyFont="1" applyBorder="1" applyAlignment="1">
      <alignment horizontal="left" vertical="top" wrapText="1"/>
    </xf>
    <xf numFmtId="0" fontId="67" fillId="0" borderId="0" xfId="0" applyFont="1" applyAlignment="1">
      <alignment horizontal="left" vertical="top" wrapText="1"/>
    </xf>
    <xf numFmtId="0" fontId="67" fillId="0" borderId="8" xfId="0" applyFont="1" applyBorder="1" applyAlignment="1">
      <alignment horizontal="left" vertical="top" wrapText="1"/>
    </xf>
    <xf numFmtId="0" fontId="41" fillId="33" borderId="0" xfId="0" applyFont="1" applyFill="1" applyAlignment="1">
      <alignment horizontal="center" vertical="top"/>
    </xf>
    <xf numFmtId="0" fontId="41" fillId="33" borderId="0" xfId="0" applyFont="1" applyFill="1" applyAlignment="1">
      <alignment horizontal="left" vertical="top" wrapText="1"/>
    </xf>
    <xf numFmtId="0" fontId="6" fillId="34" borderId="7" xfId="0" applyFont="1" applyFill="1" applyBorder="1" applyAlignment="1">
      <alignment horizontal="center" vertical="top" wrapText="1"/>
    </xf>
    <xf numFmtId="0" fontId="0" fillId="0" borderId="0" xfId="0" applyFont="1" applyAlignment="1">
      <alignment horizontal="left" vertical="top" wrapText="1"/>
    </xf>
    <xf numFmtId="0" fontId="0" fillId="0" borderId="8" xfId="0" applyFont="1"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67" fillId="38" borderId="31" xfId="0" applyFont="1" applyFill="1" applyBorder="1" applyAlignment="1">
      <alignment horizontal="center" vertical="center" wrapText="1"/>
    </xf>
    <xf numFmtId="0" fontId="5" fillId="0" borderId="71" xfId="0" applyFont="1" applyBorder="1" applyAlignment="1">
      <alignment horizontal="left" vertical="top" wrapText="1" indent="1"/>
    </xf>
    <xf numFmtId="0" fontId="5" fillId="0" borderId="72" xfId="0" applyFont="1" applyBorder="1" applyAlignment="1">
      <alignment horizontal="left" vertical="top" wrapText="1" indent="1"/>
    </xf>
    <xf numFmtId="0" fontId="5" fillId="0" borderId="44" xfId="0" applyFont="1" applyBorder="1" applyAlignment="1">
      <alignment horizontal="left" vertical="top" wrapText="1" indent="1"/>
    </xf>
    <xf numFmtId="0" fontId="4" fillId="0" borderId="7" xfId="0" applyFont="1" applyBorder="1" applyAlignment="1">
      <alignment horizontal="left"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35" xfId="0" applyFont="1" applyBorder="1" applyAlignment="1">
      <alignment horizontal="left" vertical="top" wrapText="1" inden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69" fillId="33" borderId="0" xfId="0" applyFont="1" applyFill="1" applyAlignment="1">
      <alignment horizontal="left" vertical="top" wrapText="1"/>
    </xf>
    <xf numFmtId="0" fontId="5" fillId="0" borderId="7" xfId="0" applyFont="1" applyBorder="1" applyAlignment="1">
      <alignment horizontal="right" vertical="top" wrapText="1" indent="1"/>
    </xf>
    <xf numFmtId="0" fontId="4" fillId="0" borderId="0" xfId="0" applyFont="1" applyBorder="1" applyAlignment="1">
      <alignment horizontal="right" vertical="top" wrapText="1" indent="1"/>
    </xf>
    <xf numFmtId="0" fontId="5" fillId="0" borderId="0" xfId="0" applyFont="1" applyBorder="1" applyAlignment="1">
      <alignment horizontal="right" vertical="top" wrapText="1" indent="1"/>
    </xf>
    <xf numFmtId="0" fontId="41" fillId="33" borderId="0" xfId="0" applyFont="1" applyFill="1" applyAlignment="1">
      <alignment horizontal="left" wrapText="1"/>
    </xf>
    <xf numFmtId="0" fontId="7" fillId="38" borderId="20" xfId="0" applyNumberFormat="1" applyFont="1" applyFill="1" applyBorder="1" applyAlignment="1">
      <alignment horizontal="center" vertical="center"/>
    </xf>
    <xf numFmtId="0" fontId="6" fillId="38" borderId="51" xfId="0" applyFont="1" applyFill="1" applyBorder="1" applyAlignment="1">
      <alignment horizontal="center" vertical="center" wrapText="1"/>
    </xf>
    <xf numFmtId="0" fontId="6" fillId="38" borderId="52" xfId="0" applyFont="1" applyFill="1" applyBorder="1" applyAlignment="1">
      <alignment horizontal="center" vertical="center" wrapText="1"/>
    </xf>
    <xf numFmtId="0" fontId="6" fillId="38" borderId="49" xfId="0" applyFont="1" applyFill="1" applyBorder="1" applyAlignment="1">
      <alignment horizontal="center" vertical="center" wrapText="1"/>
    </xf>
    <xf numFmtId="0" fontId="6" fillId="38" borderId="53" xfId="0" applyFont="1" applyFill="1" applyBorder="1" applyAlignment="1">
      <alignment horizontal="center" vertical="center" wrapText="1"/>
    </xf>
    <xf numFmtId="0" fontId="5" fillId="0" borderId="20" xfId="0" applyFont="1" applyBorder="1" applyAlignment="1">
      <alignment horizontal="right" vertical="top" wrapText="1" indent="1"/>
    </xf>
    <xf numFmtId="0" fontId="5" fillId="0" borderId="35" xfId="0" applyFont="1" applyBorder="1" applyAlignment="1">
      <alignment horizontal="right" vertical="top" wrapText="1" inden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41" fillId="33" borderId="0" xfId="0" applyFont="1" applyFill="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5" fillId="0" borderId="20" xfId="0" applyFont="1" applyBorder="1" applyAlignment="1">
      <alignment horizontal="right" vertical="center" wrapText="1" indent="1"/>
    </xf>
    <xf numFmtId="0" fontId="7" fillId="38" borderId="31" xfId="0" applyFont="1" applyFill="1" applyBorder="1" applyAlignment="1">
      <alignment horizontal="center" vertical="center" wrapText="1"/>
    </xf>
    <xf numFmtId="0" fontId="5" fillId="0" borderId="20" xfId="0" applyFont="1" applyBorder="1" applyAlignment="1">
      <alignment horizontal="right" vertical="top" indent="1"/>
    </xf>
    <xf numFmtId="0" fontId="45" fillId="38" borderId="31" xfId="0" applyFont="1" applyFill="1" applyBorder="1" applyAlignment="1">
      <alignment horizontal="center" vertical="center" wrapText="1"/>
    </xf>
    <xf numFmtId="0" fontId="45" fillId="38" borderId="34" xfId="0" applyFont="1" applyFill="1" applyBorder="1" applyAlignment="1">
      <alignment horizontal="center" vertical="center" wrapText="1"/>
    </xf>
    <xf numFmtId="0" fontId="45" fillId="38" borderId="35" xfId="0" applyFont="1" applyFill="1" applyBorder="1" applyAlignment="1">
      <alignment horizontal="center" vertical="center"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center" indent="1"/>
    </xf>
    <xf numFmtId="0" fontId="5" fillId="0" borderId="0" xfId="0" applyFont="1" applyBorder="1" applyAlignment="1">
      <alignment horizontal="right" vertical="center" inden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8" xfId="0" applyFont="1" applyBorder="1" applyAlignment="1">
      <alignment horizontal="right" vertical="top" indent="1"/>
    </xf>
    <xf numFmtId="0" fontId="5" fillId="0" borderId="46" xfId="0" applyFont="1" applyBorder="1" applyAlignment="1">
      <alignment horizontal="right" vertical="top" indent="1"/>
    </xf>
    <xf numFmtId="0" fontId="7" fillId="38" borderId="24" xfId="0" applyFont="1" applyFill="1" applyBorder="1" applyAlignment="1">
      <alignment horizontal="center" vertical="center" wrapText="1"/>
    </xf>
    <xf numFmtId="0" fontId="7" fillId="38" borderId="25" xfId="0" applyFont="1" applyFill="1" applyBorder="1" applyAlignment="1">
      <alignment horizontal="center" vertical="center" wrapText="1"/>
    </xf>
    <xf numFmtId="0" fontId="7" fillId="38" borderId="26" xfId="0" applyFont="1" applyFill="1" applyBorder="1" applyAlignment="1">
      <alignment horizontal="center" vertical="center" wrapText="1"/>
    </xf>
    <xf numFmtId="3" fontId="39" fillId="35" borderId="50" xfId="25686" applyNumberFormat="1" applyFont="1" applyFill="1" applyBorder="1" applyAlignment="1" applyProtection="1">
      <alignment horizontal="center" vertical="center"/>
      <protection locked="0"/>
    </xf>
    <xf numFmtId="3" fontId="39" fillId="35" borderId="72" xfId="25686" applyNumberFormat="1" applyFont="1" applyFill="1" applyBorder="1" applyAlignment="1" applyProtection="1">
      <alignment horizontal="center" vertical="center"/>
      <protection locked="0"/>
    </xf>
    <xf numFmtId="3" fontId="39" fillId="35" borderId="44" xfId="25686" applyNumberFormat="1" applyFont="1" applyFill="1" applyBorder="1" applyAlignment="1" applyProtection="1">
      <alignment horizontal="center" vertical="center"/>
      <protection locked="0"/>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40" xfId="0" applyFont="1" applyBorder="1" applyAlignment="1">
      <alignment horizontal="center" vertical="center" wrapText="1"/>
    </xf>
    <xf numFmtId="0" fontId="6" fillId="38" borderId="35" xfId="0" applyFont="1" applyFill="1" applyBorder="1" applyAlignment="1">
      <alignment horizontal="right" vertical="top" wrapText="1" indent="16"/>
    </xf>
    <xf numFmtId="0" fontId="6" fillId="38" borderId="20" xfId="0" applyFont="1" applyFill="1" applyBorder="1" applyAlignment="1">
      <alignment horizontal="right" vertical="top" wrapText="1" indent="16"/>
    </xf>
    <xf numFmtId="0" fontId="6" fillId="38" borderId="35" xfId="0" applyFont="1" applyFill="1" applyBorder="1" applyAlignment="1">
      <alignment horizontal="right" vertical="top" indent="18"/>
    </xf>
    <xf numFmtId="0" fontId="6" fillId="38" borderId="20" xfId="0" applyFont="1" applyFill="1" applyBorder="1" applyAlignment="1">
      <alignment horizontal="right" vertical="top" indent="18"/>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48" xfId="0" applyFont="1" applyBorder="1" applyAlignment="1">
      <alignment horizontal="right" vertical="center" wrapText="1" indent="1"/>
    </xf>
    <xf numFmtId="0" fontId="5" fillId="0" borderId="46" xfId="0" applyFont="1" applyBorder="1" applyAlignment="1">
      <alignment horizontal="right" vertical="center" wrapText="1" indent="1"/>
    </xf>
    <xf numFmtId="0" fontId="6" fillId="38" borderId="35" xfId="0" applyFont="1" applyFill="1" applyBorder="1" applyAlignment="1">
      <alignment horizontal="right" vertical="top" wrapText="1" indent="17"/>
    </xf>
    <xf numFmtId="0" fontId="6" fillId="38" borderId="20" xfId="0" applyFont="1" applyFill="1" applyBorder="1" applyAlignment="1">
      <alignment horizontal="right" vertical="top" wrapText="1" indent="17"/>
    </xf>
    <xf numFmtId="0" fontId="6" fillId="38" borderId="35" xfId="0" applyFont="1" applyFill="1" applyBorder="1" applyAlignment="1">
      <alignment horizontal="right" vertical="center" wrapText="1" indent="18"/>
    </xf>
    <xf numFmtId="0" fontId="6" fillId="38" borderId="20" xfId="0" applyFont="1" applyFill="1" applyBorder="1" applyAlignment="1">
      <alignment horizontal="right" vertical="center" wrapText="1" indent="18"/>
    </xf>
    <xf numFmtId="0" fontId="5" fillId="0" borderId="7" xfId="0" applyFont="1" applyBorder="1" applyAlignment="1">
      <alignment horizontal="left" vertical="center" wrapText="1" indent="1"/>
    </xf>
    <xf numFmtId="0" fontId="5" fillId="0" borderId="0" xfId="0" applyFont="1" applyBorder="1" applyAlignment="1">
      <alignment horizontal="left" vertical="center" wrapText="1" indent="1"/>
    </xf>
    <xf numFmtId="0" fontId="45" fillId="38" borderId="32" xfId="0" applyFont="1" applyFill="1" applyBorder="1" applyAlignment="1">
      <alignment horizontal="center" vertical="center" wrapText="1"/>
    </xf>
    <xf numFmtId="0" fontId="45" fillId="38" borderId="54" xfId="0" applyFont="1" applyFill="1" applyBorder="1" applyAlignment="1">
      <alignment horizontal="center" vertical="center" wrapText="1"/>
    </xf>
    <xf numFmtId="0" fontId="45" fillId="38" borderId="36" xfId="0" applyFont="1" applyFill="1" applyBorder="1" applyAlignment="1">
      <alignment horizontal="center" vertical="center" wrapText="1"/>
    </xf>
    <xf numFmtId="0" fontId="4" fillId="35" borderId="31" xfId="0" applyFont="1" applyFill="1" applyBorder="1" applyAlignment="1" applyProtection="1">
      <alignment horizontal="center" vertical="center" wrapText="1"/>
      <protection locked="0"/>
    </xf>
    <xf numFmtId="0" fontId="4" fillId="35" borderId="34" xfId="0" applyFont="1" applyFill="1" applyBorder="1" applyAlignment="1" applyProtection="1">
      <alignment horizontal="center" vertical="center" wrapText="1"/>
      <protection locked="0"/>
    </xf>
    <xf numFmtId="0" fontId="4" fillId="35" borderId="35" xfId="0" applyFont="1" applyFill="1" applyBorder="1" applyAlignment="1" applyProtection="1">
      <alignment horizontal="center" vertical="center" wrapText="1"/>
      <protection locked="0"/>
    </xf>
    <xf numFmtId="0" fontId="5" fillId="0" borderId="23" xfId="0" applyFont="1" applyBorder="1" applyAlignment="1">
      <alignment horizontal="right" vertical="center" wrapText="1" indent="1"/>
    </xf>
    <xf numFmtId="0" fontId="5" fillId="0" borderId="71" xfId="0" applyFont="1" applyBorder="1" applyAlignment="1">
      <alignment horizontal="left" vertical="center" wrapText="1" indent="1"/>
    </xf>
    <xf numFmtId="0" fontId="5" fillId="0" borderId="72" xfId="0" applyFont="1" applyBorder="1" applyAlignment="1">
      <alignment horizontal="left" vertical="center" wrapText="1" indent="1"/>
    </xf>
    <xf numFmtId="0" fontId="5" fillId="0" borderId="44" xfId="0" applyFont="1" applyBorder="1" applyAlignment="1">
      <alignment horizontal="left" vertical="center" wrapText="1" indent="1"/>
    </xf>
    <xf numFmtId="167" fontId="39" fillId="36" borderId="20" xfId="25686" applyNumberFormat="1" applyFont="1" applyFill="1" applyBorder="1" applyAlignment="1" applyProtection="1">
      <alignment horizontal="center" vertical="center" wrapText="1"/>
    </xf>
    <xf numFmtId="0" fontId="5" fillId="0" borderId="22"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23" xfId="0" applyFont="1" applyBorder="1" applyAlignment="1">
      <alignment horizontal="center" vertical="center" wrapText="1"/>
    </xf>
    <xf numFmtId="0" fontId="39" fillId="36" borderId="20" xfId="183" applyNumberFormat="1" applyFont="1" applyFill="1" applyBorder="1" applyAlignment="1" applyProtection="1">
      <alignment horizontal="left" vertical="top" wrapText="1"/>
    </xf>
    <xf numFmtId="0" fontId="4" fillId="35" borderId="0" xfId="0" applyFont="1" applyFill="1" applyAlignment="1" applyProtection="1">
      <alignment horizontal="left" vertical="top" wrapText="1"/>
      <protection locked="0"/>
    </xf>
  </cellXfs>
  <cellStyles count="25692">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Hyperlink" xfId="25688" builtinId="8"/>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90" xr:uid="{B5FF3E25-BEFF-493D-AAFC-F35A34137F2D}"/>
    <cellStyle name="Normal_Production" xfId="25691" xr:uid="{875BC6E7-FD5C-44B6-B2CF-FB5B8F9B9E21}"/>
    <cellStyle name="Normal_Sheet1" xfId="25689" xr:uid="{0962C246-7CCC-40EB-9FA8-78AA4367B9BD}"/>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30">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339725</xdr:colOff>
      <xdr:row>0</xdr:row>
      <xdr:rowOff>0</xdr:rowOff>
    </xdr:from>
    <xdr:to>
      <xdr:col>11</xdr:col>
      <xdr:colOff>958850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10725" y="0"/>
          <a:ext cx="163512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0BC2ED1-3E03-40A1-A112-629FFBAB4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B062F44-BB85-415D-92E7-3F827AB83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E715BC90-A1DE-4570-8712-900B3763A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BAC34DD-B03C-41D3-9FAD-C71A3242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C6328ED-C2C7-4F37-BA68-DB72BAFF9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B6424AD-9DF7-484D-B776-9D397D9BE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C2CE094-E781-4665-B075-F86A96C00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F30B152-EA5C-4477-A1C9-5EC6435ED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2B9CAE2-BA42-4FCE-BF6A-EFBE08172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92050" y="889000"/>
          <a:ext cx="0" cy="1778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D4941A1-2004-4B5E-A487-085DBD093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6B571EA-D2BA-40BC-905E-C45F41502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1D0FDB7-68A6-4454-831E-116C0A44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822CCDA-CE94-413A-BD96-B45D6BC2A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2F15C475-8894-4ADB-966B-7F42F8E74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7F254801-0E50-4217-B00C-79EDDCD79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6793090-E892-43D0-8BC8-02173727F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7BEF902-3246-4F55-A4E4-91F23CDE8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1C179DA-BE15-4953-99CB-F202A1C8C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2D5B37D-F8BA-4C24-B33A-BA35A0C15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ABA248E-5738-4AF1-B0BC-F07C1A894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AE894D-204F-4B6C-BC99-D7EA73AFFB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8C631E4-3EFE-4B20-86D7-13027C3D7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EBEA825-27D7-4CBF-8698-656084849A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C6B17E6-C11E-4DE9-A02E-847F82672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B431DB1-6DCA-4E3E-BB19-E755DE312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DAEF698-C549-4528-9AD5-514A1D764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41C695E-324D-45D3-A264-E51C60541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bsa-asfc.gc.ca/sima-lmsi/i-e/cisp2025/cisp2025-in-fra.html" TargetMode="External"/><Relationship Id="rId1" Type="http://schemas.openxmlformats.org/officeDocument/2006/relationships/hyperlink" Target="https://www.cbsa-asfc.gc.ca/sima-lmsi/i-e/cisp2025/cisp2025-in-eng.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P67"/>
  <sheetViews>
    <sheetView zoomScaleNormal="100" workbookViewId="0">
      <selection activeCell="B4" sqref="B4"/>
    </sheetView>
  </sheetViews>
  <sheetFormatPr defaultColWidth="8.81640625" defaultRowHeight="14" x14ac:dyDescent="0.35"/>
  <cols>
    <col min="1" max="1" width="24.453125" style="87" bestFit="1" customWidth="1"/>
    <col min="2" max="2" width="29.453125" style="10" customWidth="1"/>
    <col min="3" max="3" width="32.1796875" style="10" bestFit="1" customWidth="1"/>
    <col min="4" max="4" width="18.81640625" style="10" bestFit="1" customWidth="1"/>
    <col min="5" max="5" width="8.81640625" style="10"/>
    <col min="6" max="6" width="11.81640625" style="10" customWidth="1"/>
    <col min="7" max="7" width="14.7265625" style="10" customWidth="1"/>
    <col min="8" max="10" width="8.81640625" style="10"/>
    <col min="11" max="11" width="17" style="10" customWidth="1"/>
    <col min="12" max="12" width="14.81640625" style="10" customWidth="1"/>
    <col min="13" max="14" width="9.453125" style="10" customWidth="1"/>
    <col min="15" max="16" width="9.453125" style="10" hidden="1" customWidth="1"/>
    <col min="17" max="18" width="9.453125" style="10" customWidth="1"/>
    <col min="19" max="16384" width="8.81640625" style="10"/>
  </cols>
  <sheetData>
    <row r="1" spans="1:12" s="99" customFormat="1" x14ac:dyDescent="0.35">
      <c r="A1" s="99" t="s">
        <v>96</v>
      </c>
      <c r="B1" s="99" t="s">
        <v>97</v>
      </c>
      <c r="C1" s="99" t="s">
        <v>98</v>
      </c>
      <c r="F1" s="99" t="s">
        <v>99</v>
      </c>
    </row>
    <row r="2" spans="1:12" x14ac:dyDescent="0.35">
      <c r="A2" s="87" t="s">
        <v>100</v>
      </c>
      <c r="B2" s="10" t="s">
        <v>726</v>
      </c>
      <c r="C2" s="10" t="str">
        <f>B2</f>
        <v>NQ-2025-008</v>
      </c>
      <c r="F2" s="10" t="s">
        <v>226</v>
      </c>
    </row>
    <row r="3" spans="1:12" x14ac:dyDescent="0.35">
      <c r="A3" s="87" t="s">
        <v>101</v>
      </c>
      <c r="B3" s="10" t="s">
        <v>756</v>
      </c>
      <c r="C3" s="10" t="s">
        <v>622</v>
      </c>
      <c r="F3" s="10" t="s">
        <v>225</v>
      </c>
    </row>
    <row r="4" spans="1:12" x14ac:dyDescent="0.35">
      <c r="A4" s="87" t="s">
        <v>172</v>
      </c>
      <c r="B4" s="10" t="s">
        <v>653</v>
      </c>
      <c r="C4" s="10" t="s">
        <v>233</v>
      </c>
      <c r="F4" s="10" t="s">
        <v>224</v>
      </c>
    </row>
    <row r="5" spans="1:12" ht="28" x14ac:dyDescent="0.35">
      <c r="A5" s="98" t="s">
        <v>297</v>
      </c>
      <c r="B5" s="10" t="s">
        <v>445</v>
      </c>
      <c r="C5" s="10" t="s">
        <v>446</v>
      </c>
      <c r="D5" s="73" t="s">
        <v>439</v>
      </c>
    </row>
    <row r="6" spans="1:12" x14ac:dyDescent="0.35">
      <c r="A6" s="87" t="s">
        <v>254</v>
      </c>
      <c r="B6" s="73">
        <v>2022</v>
      </c>
      <c r="C6" s="73">
        <f>B6</f>
        <v>2022</v>
      </c>
      <c r="F6" s="152" t="s">
        <v>294</v>
      </c>
    </row>
    <row r="7" spans="1:12" x14ac:dyDescent="0.35">
      <c r="A7" s="87" t="s">
        <v>269</v>
      </c>
      <c r="B7" s="88" t="s">
        <v>609</v>
      </c>
      <c r="C7" s="154" t="s">
        <v>610</v>
      </c>
      <c r="F7" s="10" t="s">
        <v>295</v>
      </c>
    </row>
    <row r="8" spans="1:12" x14ac:dyDescent="0.35">
      <c r="A8" s="87" t="s">
        <v>253</v>
      </c>
      <c r="B8" s="424" t="s">
        <v>692</v>
      </c>
      <c r="C8" s="424" t="str">
        <f>B8</f>
        <v>2025</v>
      </c>
      <c r="F8" s="10" t="s">
        <v>384</v>
      </c>
    </row>
    <row r="9" spans="1:12" x14ac:dyDescent="0.35">
      <c r="A9" s="87" t="s">
        <v>234</v>
      </c>
      <c r="B9" s="10" t="s">
        <v>670</v>
      </c>
      <c r="C9" s="10" t="s">
        <v>611</v>
      </c>
      <c r="F9" s="73" t="s">
        <v>296</v>
      </c>
    </row>
    <row r="10" spans="1:12" x14ac:dyDescent="0.35">
      <c r="A10" s="87" t="s">
        <v>235</v>
      </c>
      <c r="B10" s="10" t="s">
        <v>671</v>
      </c>
      <c r="C10" s="10" t="s">
        <v>612</v>
      </c>
    </row>
    <row r="11" spans="1:12" x14ac:dyDescent="0.35">
      <c r="A11" s="87" t="s">
        <v>102</v>
      </c>
      <c r="B11" s="412" t="s">
        <v>673</v>
      </c>
      <c r="C11" s="413" t="s">
        <v>674</v>
      </c>
    </row>
    <row r="12" spans="1:12" x14ac:dyDescent="0.35">
      <c r="F12" s="152" t="s">
        <v>390</v>
      </c>
    </row>
    <row r="13" spans="1:12" x14ac:dyDescent="0.35">
      <c r="A13" s="87" t="s">
        <v>288</v>
      </c>
      <c r="B13" s="10" t="s">
        <v>626</v>
      </c>
      <c r="C13" s="10" t="s">
        <v>627</v>
      </c>
      <c r="D13" s="10" t="s">
        <v>628</v>
      </c>
      <c r="F13" s="105" t="s">
        <v>435</v>
      </c>
      <c r="G13" s="105" t="s">
        <v>403</v>
      </c>
      <c r="H13" s="470" t="s">
        <v>407</v>
      </c>
      <c r="I13" s="470"/>
      <c r="J13" s="105" t="s">
        <v>430</v>
      </c>
      <c r="K13" s="105" t="s">
        <v>71</v>
      </c>
      <c r="L13" s="105" t="s">
        <v>436</v>
      </c>
    </row>
    <row r="14" spans="1:12" x14ac:dyDescent="0.35">
      <c r="A14" s="87" t="s">
        <v>289</v>
      </c>
      <c r="B14" s="10" t="s">
        <v>629</v>
      </c>
      <c r="C14" s="10" t="s">
        <v>630</v>
      </c>
      <c r="D14" s="10" t="s">
        <v>631</v>
      </c>
      <c r="F14" s="10" t="s">
        <v>391</v>
      </c>
      <c r="G14" s="10" t="s">
        <v>404</v>
      </c>
      <c r="H14" s="10" t="s">
        <v>408</v>
      </c>
      <c r="I14" s="10" t="s">
        <v>410</v>
      </c>
      <c r="J14" s="10" t="str">
        <f>$B$8</f>
        <v>2025</v>
      </c>
      <c r="K14" s="10" t="str">
        <f>IF(Intro!$G$21="English",Variables!H14&amp;" "&amp;Variables!J14,Variables!I14&amp;" "&amp;Variables!J14)</f>
        <v>oct-déc 2025</v>
      </c>
      <c r="L14" s="10" t="s">
        <v>385</v>
      </c>
    </row>
    <row r="15" spans="1:12" x14ac:dyDescent="0.35">
      <c r="F15" s="10" t="s">
        <v>392</v>
      </c>
      <c r="G15" s="10" t="s">
        <v>405</v>
      </c>
      <c r="H15" s="10" t="s">
        <v>391</v>
      </c>
      <c r="I15" s="10" t="s">
        <v>411</v>
      </c>
      <c r="J15" s="10">
        <f>$B$8+1</f>
        <v>2026</v>
      </c>
      <c r="K15" s="10" t="str">
        <f>IF(Intro!$G$21="English",Variables!H15&amp;" "&amp;Variables!J15,Variables!I15&amp;" "&amp;Variables!J15)</f>
        <v>janv 2026</v>
      </c>
      <c r="L15" s="10" t="s">
        <v>385</v>
      </c>
    </row>
    <row r="16" spans="1:12" x14ac:dyDescent="0.35">
      <c r="A16" s="87" t="s">
        <v>109</v>
      </c>
      <c r="B16" s="411" t="s">
        <v>613</v>
      </c>
      <c r="C16" s="411" t="s">
        <v>625</v>
      </c>
      <c r="F16" s="10" t="s">
        <v>393</v>
      </c>
      <c r="G16" s="10" t="s">
        <v>405</v>
      </c>
      <c r="H16" s="10" t="s">
        <v>409</v>
      </c>
      <c r="I16" s="10" t="s">
        <v>420</v>
      </c>
      <c r="J16" s="10">
        <f>$B$8+1</f>
        <v>2026</v>
      </c>
      <c r="K16" s="10" t="str">
        <f>IF(Intro!$G$21="English",Variables!H16&amp;" "&amp;Variables!J16,Variables!I16&amp;" "&amp;Variables!J16)</f>
        <v>janv-févr 2026</v>
      </c>
      <c r="L16" s="10" t="s">
        <v>385</v>
      </c>
    </row>
    <row r="17" spans="1:12" x14ac:dyDescent="0.35">
      <c r="A17" s="98" t="s">
        <v>287</v>
      </c>
      <c r="B17" s="27" t="s">
        <v>614</v>
      </c>
      <c r="C17" s="410" t="s">
        <v>615</v>
      </c>
      <c r="F17" s="10" t="s">
        <v>394</v>
      </c>
      <c r="G17" s="10" t="s">
        <v>405</v>
      </c>
      <c r="H17" s="10" t="s">
        <v>412</v>
      </c>
      <c r="I17" s="10" t="s">
        <v>413</v>
      </c>
      <c r="J17" s="10">
        <f>$B$8+1</f>
        <v>2026</v>
      </c>
      <c r="K17" s="10" t="str">
        <f>IF(Intro!$G$21="English",Variables!H17&amp;" "&amp;Variables!J17,Variables!I17&amp;" "&amp;Variables!J17)</f>
        <v>janv-mars 2026</v>
      </c>
      <c r="L17" s="10" t="s">
        <v>406</v>
      </c>
    </row>
    <row r="18" spans="1:12" x14ac:dyDescent="0.35">
      <c r="A18" s="98"/>
      <c r="F18" s="10" t="s">
        <v>395</v>
      </c>
      <c r="G18" s="10" t="s">
        <v>385</v>
      </c>
      <c r="H18" s="10" t="s">
        <v>394</v>
      </c>
      <c r="I18" s="10" t="s">
        <v>414</v>
      </c>
      <c r="J18" s="10" t="str">
        <f t="shared" ref="J18:J25" si="0">$B$8</f>
        <v>2025</v>
      </c>
      <c r="K18" s="10" t="str">
        <f>IF(Intro!$G$21="English",Variables!H18&amp;" "&amp;Variables!J18,Variables!I18&amp;" "&amp;Variables!J18)</f>
        <v>avr 2025</v>
      </c>
      <c r="L18" s="10" t="s">
        <v>406</v>
      </c>
    </row>
    <row r="19" spans="1:12" x14ac:dyDescent="0.35">
      <c r="A19" s="87" t="s">
        <v>110</v>
      </c>
      <c r="B19" s="41" t="s">
        <v>248</v>
      </c>
      <c r="C19" s="41" t="s">
        <v>248</v>
      </c>
      <c r="F19" s="10" t="s">
        <v>396</v>
      </c>
      <c r="G19" s="10" t="s">
        <v>385</v>
      </c>
      <c r="H19" s="10" t="s">
        <v>415</v>
      </c>
      <c r="I19" s="10" t="s">
        <v>421</v>
      </c>
      <c r="J19" s="10" t="str">
        <f t="shared" si="0"/>
        <v>2025</v>
      </c>
      <c r="K19" s="10" t="str">
        <f>IF(Intro!$G$21="English",Variables!H19&amp;" "&amp;Variables!J19,Variables!I19&amp;" "&amp;Variables!J19)</f>
        <v>avr-mai 2025</v>
      </c>
      <c r="L19" s="10" t="s">
        <v>406</v>
      </c>
    </row>
    <row r="20" spans="1:12" x14ac:dyDescent="0.35">
      <c r="A20" s="87" t="s">
        <v>111</v>
      </c>
      <c r="B20" s="41" t="s">
        <v>247</v>
      </c>
      <c r="C20" s="41" t="s">
        <v>431</v>
      </c>
      <c r="F20" s="10" t="s">
        <v>397</v>
      </c>
      <c r="G20" s="10" t="s">
        <v>385</v>
      </c>
      <c r="H20" s="10" t="s">
        <v>416</v>
      </c>
      <c r="I20" s="10" t="s">
        <v>422</v>
      </c>
      <c r="J20" s="10" t="str">
        <f t="shared" si="0"/>
        <v>2025</v>
      </c>
      <c r="K20" s="10" t="str">
        <f>IF(Intro!$G$21="English",Variables!H20&amp;" "&amp;Variables!J20,Variables!I20&amp;" "&amp;Variables!J20)</f>
        <v>avr-juin 2025</v>
      </c>
      <c r="L20" s="10" t="s">
        <v>404</v>
      </c>
    </row>
    <row r="21" spans="1:12" ht="28" x14ac:dyDescent="0.35">
      <c r="A21" s="87" t="s">
        <v>112</v>
      </c>
      <c r="B21" s="418" t="s">
        <v>654</v>
      </c>
      <c r="C21" s="418" t="str">
        <f>B21</f>
        <v>4823.61.00.00,  4823.69.00.90,  4823.70.00.00,  4823.90.00.90</v>
      </c>
      <c r="F21" s="10" t="s">
        <v>398</v>
      </c>
      <c r="G21" s="10" t="s">
        <v>406</v>
      </c>
      <c r="H21" s="10" t="s">
        <v>397</v>
      </c>
      <c r="I21" s="10" t="s">
        <v>417</v>
      </c>
      <c r="J21" s="10" t="str">
        <f t="shared" si="0"/>
        <v>2025</v>
      </c>
      <c r="K21" s="10" t="str">
        <f>IF(Intro!$G$21="English",Variables!H21&amp;" "&amp;Variables!J21,Variables!I21&amp;" "&amp;Variables!J21)</f>
        <v>juil 2025</v>
      </c>
      <c r="L21" s="10" t="s">
        <v>404</v>
      </c>
    </row>
    <row r="22" spans="1:12" x14ac:dyDescent="0.35">
      <c r="F22" s="10" t="s">
        <v>399</v>
      </c>
      <c r="G22" s="10" t="s">
        <v>406</v>
      </c>
      <c r="H22" s="10" t="s">
        <v>418</v>
      </c>
      <c r="I22" s="10" t="s">
        <v>419</v>
      </c>
      <c r="J22" s="10" t="str">
        <f t="shared" si="0"/>
        <v>2025</v>
      </c>
      <c r="K22" s="10" t="str">
        <f>IF(Intro!$G$21="English",Variables!H22&amp;" "&amp;Variables!J22,Variables!I22&amp;" "&amp;Variables!J22)</f>
        <v>juil-août 2025</v>
      </c>
      <c r="L22" s="10" t="s">
        <v>404</v>
      </c>
    </row>
    <row r="23" spans="1:12" x14ac:dyDescent="0.35">
      <c r="A23" s="87" t="s">
        <v>290</v>
      </c>
      <c r="B23" s="10" t="s">
        <v>618</v>
      </c>
      <c r="C23" s="10" t="s">
        <v>619</v>
      </c>
      <c r="F23" s="10" t="s">
        <v>400</v>
      </c>
      <c r="G23" s="10" t="s">
        <v>406</v>
      </c>
      <c r="H23" s="10" t="s">
        <v>423</v>
      </c>
      <c r="I23" s="10" t="s">
        <v>424</v>
      </c>
      <c r="J23" s="10" t="str">
        <f t="shared" si="0"/>
        <v>2025</v>
      </c>
      <c r="K23" s="10" t="str">
        <f>IF(Intro!$G$21="English",Variables!H23&amp;" "&amp;Variables!J23,Variables!I23&amp;" "&amp;Variables!J23)</f>
        <v>juil-sept 2025</v>
      </c>
      <c r="L23" s="10" t="s">
        <v>405</v>
      </c>
    </row>
    <row r="24" spans="1:12" x14ac:dyDescent="0.35">
      <c r="A24" s="87" t="s">
        <v>291</v>
      </c>
      <c r="B24" s="10" t="s">
        <v>620</v>
      </c>
      <c r="C24" s="10" t="s">
        <v>621</v>
      </c>
      <c r="F24" s="10" t="s">
        <v>401</v>
      </c>
      <c r="G24" s="10" t="s">
        <v>404</v>
      </c>
      <c r="H24" s="10" t="s">
        <v>400</v>
      </c>
      <c r="I24" s="10" t="s">
        <v>425</v>
      </c>
      <c r="J24" s="10" t="str">
        <f t="shared" si="0"/>
        <v>2025</v>
      </c>
      <c r="K24" s="10" t="str">
        <f>IF(Intro!$G$21="English",Variables!H24&amp;" "&amp;Variables!J24,Variables!I24&amp;" "&amp;Variables!J24)</f>
        <v>oct 2025</v>
      </c>
      <c r="L24" s="10" t="s">
        <v>405</v>
      </c>
    </row>
    <row r="25" spans="1:12" x14ac:dyDescent="0.35">
      <c r="F25" s="10" t="s">
        <v>402</v>
      </c>
      <c r="G25" s="10" t="s">
        <v>404</v>
      </c>
      <c r="H25" s="10" t="s">
        <v>426</v>
      </c>
      <c r="I25" s="10" t="s">
        <v>427</v>
      </c>
      <c r="J25" s="10" t="str">
        <f t="shared" si="0"/>
        <v>2025</v>
      </c>
      <c r="K25" s="10" t="str">
        <f>IF(Intro!$G$21="English",Variables!H25&amp;" "&amp;Variables!J25,Variables!I25&amp;" "&amp;Variables!J25)</f>
        <v>oct-nov 2025</v>
      </c>
      <c r="L25" s="10" t="s">
        <v>405</v>
      </c>
    </row>
    <row r="26" spans="1:12" x14ac:dyDescent="0.35">
      <c r="A26" s="87" t="s">
        <v>103</v>
      </c>
      <c r="B26" s="10" t="s">
        <v>292</v>
      </c>
      <c r="C26" s="10" t="s">
        <v>293</v>
      </c>
    </row>
    <row r="27" spans="1:12" x14ac:dyDescent="0.35">
      <c r="A27" s="87" t="s">
        <v>246</v>
      </c>
      <c r="B27" s="10" t="s">
        <v>656</v>
      </c>
      <c r="C27" s="10" t="s">
        <v>634</v>
      </c>
    </row>
    <row r="28" spans="1:12" x14ac:dyDescent="0.35">
      <c r="A28" s="87" t="s">
        <v>672</v>
      </c>
      <c r="B28" s="10" t="s">
        <v>632</v>
      </c>
      <c r="C28" s="10" t="s">
        <v>633</v>
      </c>
    </row>
    <row r="30" spans="1:12" x14ac:dyDescent="0.35">
      <c r="A30" s="87" t="s">
        <v>252</v>
      </c>
      <c r="B30" s="10" t="s">
        <v>404</v>
      </c>
      <c r="C30" s="10" t="s">
        <v>616</v>
      </c>
    </row>
    <row r="31" spans="1:12" x14ac:dyDescent="0.35">
      <c r="A31" s="87" t="s">
        <v>104</v>
      </c>
      <c r="B31" s="10" t="s">
        <v>675</v>
      </c>
      <c r="C31" s="10" t="s">
        <v>690</v>
      </c>
    </row>
    <row r="32" spans="1:12" x14ac:dyDescent="0.35">
      <c r="A32" s="87" t="s">
        <v>105</v>
      </c>
      <c r="B32" s="10" t="s">
        <v>676</v>
      </c>
      <c r="C32" s="10" t="s">
        <v>689</v>
      </c>
    </row>
    <row r="33" spans="1:4" x14ac:dyDescent="0.35">
      <c r="A33" s="87" t="s">
        <v>106</v>
      </c>
      <c r="B33" s="10" t="s">
        <v>677</v>
      </c>
      <c r="C33" s="10" t="s">
        <v>688</v>
      </c>
    </row>
    <row r="34" spans="1:4" x14ac:dyDescent="0.35">
      <c r="A34" s="87" t="s">
        <v>107</v>
      </c>
      <c r="B34" s="10" t="s">
        <v>678</v>
      </c>
      <c r="C34" s="10" t="s">
        <v>687</v>
      </c>
    </row>
    <row r="35" spans="1:4" x14ac:dyDescent="0.35">
      <c r="A35" s="87" t="s">
        <v>108</v>
      </c>
      <c r="B35" s="10" t="s">
        <v>679</v>
      </c>
      <c r="C35" s="10" t="s">
        <v>686</v>
      </c>
    </row>
    <row r="36" spans="1:4" x14ac:dyDescent="0.35">
      <c r="A36" s="87" t="s">
        <v>206</v>
      </c>
      <c r="B36" s="10" t="s">
        <v>680</v>
      </c>
      <c r="C36" s="10" t="s">
        <v>685</v>
      </c>
    </row>
    <row r="37" spans="1:4" x14ac:dyDescent="0.35">
      <c r="A37" s="87" t="s">
        <v>231</v>
      </c>
      <c r="B37" s="10" t="s">
        <v>681</v>
      </c>
      <c r="C37" s="10" t="s">
        <v>684</v>
      </c>
    </row>
    <row r="38" spans="1:4" x14ac:dyDescent="0.35">
      <c r="A38" s="87" t="s">
        <v>232</v>
      </c>
      <c r="B38" s="10" t="s">
        <v>682</v>
      </c>
      <c r="C38" s="10" t="s">
        <v>683</v>
      </c>
    </row>
    <row r="40" spans="1:4" x14ac:dyDescent="0.35">
      <c r="A40" s="87" t="s">
        <v>256</v>
      </c>
      <c r="B40" s="421" t="s">
        <v>716</v>
      </c>
      <c r="C40" s="421" t="s">
        <v>717</v>
      </c>
    </row>
    <row r="41" spans="1:4" x14ac:dyDescent="0.35">
      <c r="A41" s="87" t="s">
        <v>432</v>
      </c>
      <c r="B41" s="421">
        <v>46080</v>
      </c>
      <c r="C41" s="421"/>
    </row>
    <row r="42" spans="1:4" x14ac:dyDescent="0.35">
      <c r="A42" s="87" t="s">
        <v>433</v>
      </c>
      <c r="B42" s="421">
        <f>B41-90</f>
        <v>45990</v>
      </c>
      <c r="C42" s="420"/>
    </row>
    <row r="43" spans="1:4" x14ac:dyDescent="0.35">
      <c r="A43" s="87" t="s">
        <v>434</v>
      </c>
      <c r="B43" s="420" t="str">
        <f>VLOOKUP(TEXT(B42,"mmm"),F15:L26,7,FALSE)</f>
        <v>Q4</v>
      </c>
      <c r="C43" s="421"/>
    </row>
    <row r="44" spans="1:4" x14ac:dyDescent="0.35">
      <c r="A44" s="87" t="s">
        <v>428</v>
      </c>
      <c r="B44" s="422" t="str">
        <f>TEXT(((DATEVALUE(B11))-21),"mmm")</f>
        <v>Mar</v>
      </c>
      <c r="C44" s="422" t="s">
        <v>431</v>
      </c>
      <c r="D44" s="153"/>
    </row>
    <row r="45" spans="1:4" x14ac:dyDescent="0.35">
      <c r="A45" s="87" t="s">
        <v>429</v>
      </c>
      <c r="B45" s="421" t="str">
        <f>VLOOKUP(B44,F15:K26,6,FALSE)</f>
        <v>janv-févr 2026</v>
      </c>
      <c r="C45" s="421" t="s">
        <v>431</v>
      </c>
    </row>
    <row r="46" spans="1:4" x14ac:dyDescent="0.35">
      <c r="B46" s="78"/>
    </row>
    <row r="47" spans="1:4" x14ac:dyDescent="0.35">
      <c r="A47" s="469" t="s">
        <v>354</v>
      </c>
      <c r="B47" s="469"/>
      <c r="C47" s="469"/>
      <c r="D47" s="469"/>
    </row>
    <row r="48" spans="1:4" x14ac:dyDescent="0.35">
      <c r="A48" s="98" t="s">
        <v>361</v>
      </c>
      <c r="B48" s="10" t="s">
        <v>445</v>
      </c>
      <c r="C48" s="10" t="s">
        <v>447</v>
      </c>
      <c r="D48" s="87" t="str">
        <f>IF(Intro!$G$21="English",B48,C48)</f>
        <v>Chine</v>
      </c>
    </row>
    <row r="49" spans="1:4" x14ac:dyDescent="0.35">
      <c r="B49" s="10" t="s">
        <v>735</v>
      </c>
      <c r="C49" s="10" t="s">
        <v>736</v>
      </c>
      <c r="D49" s="87" t="str">
        <f>IF(Intro!$G$21="English",B49,C49)</f>
        <v>États-Unis d'Amérique</v>
      </c>
    </row>
    <row r="50" spans="1:4" x14ac:dyDescent="0.35">
      <c r="A50" s="98"/>
      <c r="B50" s="10" t="s">
        <v>386</v>
      </c>
      <c r="C50" s="10" t="s">
        <v>387</v>
      </c>
      <c r="D50" s="87" t="str">
        <f>IF(Intro!$G$21="English",B50,C50)</f>
        <v>Autre pays</v>
      </c>
    </row>
    <row r="51" spans="1:4" x14ac:dyDescent="0.35">
      <c r="A51" s="98"/>
      <c r="B51" s="10" t="s">
        <v>355</v>
      </c>
      <c r="C51" s="10" t="s">
        <v>356</v>
      </c>
      <c r="D51" s="87" t="str">
        <f>IF(Intro!$G$21="English",B51,C51)</f>
        <v>Autre pays 3</v>
      </c>
    </row>
    <row r="52" spans="1:4" x14ac:dyDescent="0.35">
      <c r="A52" s="98"/>
      <c r="B52" s="10" t="s">
        <v>357</v>
      </c>
      <c r="C52" s="10" t="s">
        <v>358</v>
      </c>
      <c r="D52" s="87" t="str">
        <f>IF(Intro!$G$21="English",B52,C52)</f>
        <v>Autre pays 4</v>
      </c>
    </row>
    <row r="53" spans="1:4" x14ac:dyDescent="0.35">
      <c r="A53" s="98"/>
      <c r="B53" s="10" t="s">
        <v>359</v>
      </c>
      <c r="C53" s="10" t="s">
        <v>360</v>
      </c>
      <c r="D53" s="87" t="str">
        <f>IF(Intro!$G$21="English",B53,C53)</f>
        <v>Autre pays 5</v>
      </c>
    </row>
    <row r="55" spans="1:4" x14ac:dyDescent="0.35">
      <c r="A55" s="468" t="s">
        <v>366</v>
      </c>
      <c r="B55" s="468"/>
      <c r="C55" s="468"/>
      <c r="D55" s="468"/>
    </row>
    <row r="56" spans="1:4" x14ac:dyDescent="0.35">
      <c r="D56" s="105"/>
    </row>
    <row r="57" spans="1:4" x14ac:dyDescent="0.35">
      <c r="A57" s="87" t="s">
        <v>377</v>
      </c>
      <c r="B57" s="10" t="s">
        <v>378</v>
      </c>
      <c r="C57" s="10" t="s">
        <v>380</v>
      </c>
      <c r="D57" s="87" t="str">
        <f>IF(Intro!$G$21="English",B57,C57)</f>
        <v>Oui</v>
      </c>
    </row>
    <row r="58" spans="1:4" x14ac:dyDescent="0.35">
      <c r="B58" s="10" t="s">
        <v>379</v>
      </c>
      <c r="C58" s="10" t="s">
        <v>381</v>
      </c>
      <c r="D58" s="87" t="str">
        <f>IF(Intro!$G$21="English",B58,C58)</f>
        <v>Non</v>
      </c>
    </row>
    <row r="59" spans="1:4" x14ac:dyDescent="0.35">
      <c r="D59" s="105"/>
    </row>
    <row r="60" spans="1:4" x14ac:dyDescent="0.35">
      <c r="A60" s="87" t="s">
        <v>353</v>
      </c>
      <c r="B60" s="10" t="s">
        <v>657</v>
      </c>
      <c r="C60" s="10" t="s">
        <v>660</v>
      </c>
      <c r="D60" s="87" t="str">
        <f>IF(Intro!$G$21="English",B60,C60)</f>
        <v>Distributeur</v>
      </c>
    </row>
    <row r="61" spans="1:4" x14ac:dyDescent="0.35">
      <c r="B61" s="10" t="s">
        <v>659</v>
      </c>
      <c r="C61" s="10" t="s">
        <v>662</v>
      </c>
      <c r="D61" s="87" t="str">
        <f>IF(Intro!$G$21="English",B62,C62)</f>
        <v>Utilisateurs final</v>
      </c>
    </row>
    <row r="62" spans="1:4" x14ac:dyDescent="0.35">
      <c r="B62" s="10" t="s">
        <v>658</v>
      </c>
      <c r="C62" s="10" t="s">
        <v>661</v>
      </c>
      <c r="D62" s="87" t="str">
        <f>IF(Intro!$G$21="English",B61,C61)</f>
        <v>Détaillant</v>
      </c>
    </row>
    <row r="63" spans="1:4" x14ac:dyDescent="0.35">
      <c r="B63" s="10" t="s">
        <v>326</v>
      </c>
      <c r="C63" s="10" t="s">
        <v>327</v>
      </c>
      <c r="D63" s="87" t="str">
        <f>IF(Intro!$G$21="English",B63,C63)</f>
        <v>Autre</v>
      </c>
    </row>
    <row r="65" spans="1:4" x14ac:dyDescent="0.35">
      <c r="A65" s="87" t="s">
        <v>362</v>
      </c>
      <c r="B65" s="10" t="s">
        <v>158</v>
      </c>
      <c r="C65" s="10" t="s">
        <v>159</v>
      </c>
      <c r="D65" s="87" t="str">
        <f>IF(Intro!$G$21="English",B65,C65)</f>
        <v>Vérification</v>
      </c>
    </row>
    <row r="66" spans="1:4" x14ac:dyDescent="0.35">
      <c r="A66" s="87" t="s">
        <v>363</v>
      </c>
      <c r="B66" s="10" t="s">
        <v>196</v>
      </c>
      <c r="C66" s="10" t="s">
        <v>197</v>
      </c>
      <c r="D66" s="87" t="str">
        <f>IF(Intro!$G$21="English",B66,C66)</f>
        <v>Erreur</v>
      </c>
    </row>
    <row r="67" spans="1:4" x14ac:dyDescent="0.35">
      <c r="B67" s="10" t="s">
        <v>198</v>
      </c>
      <c r="C67" s="10" t="s">
        <v>255</v>
      </c>
      <c r="D67" s="87" t="str">
        <f>IF(Intro!$G$21="English",B67,C67)</f>
        <v>Correct</v>
      </c>
    </row>
  </sheetData>
  <sheetProtection algorithmName="SHA-512" hashValue="KJ9wIsHBCg+XnXeXXKfp5NMcpHGh30eN3b32e92ZoAOOEp9V5oysKnBMCvTdrHSI3bA9sovrgOi65XxJGpzD5A==" saltValue="pfJ+uV+uI7ZwGwpYgRrCyQ==" spinCount="100000" sheet="1" objects="1" scenarios="1" selectLockedCells="1"/>
  <mergeCells count="3">
    <mergeCell ref="A55:D55"/>
    <mergeCell ref="A47:D47"/>
    <mergeCell ref="H13:I13"/>
  </mergeCells>
  <phoneticPr fontId="42"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CE65F-2B96-4192-ACF0-F479DC4F43D9}">
  <sheetPr>
    <tabColor rgb="FF92D050"/>
    <pageSetUpPr fitToPage="1"/>
  </sheetPr>
  <dimension ref="A1:S227"/>
  <sheetViews>
    <sheetView showGridLines="0" zoomScaleNormal="100" zoomScaleSheetLayoutView="142"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60" t="str">
        <f>IF(Intro!$G$21="English",O10,P10)</f>
        <v>Utilisez un onglet numéroté « Imp-Exp » pour chaque exportateur à partir duquel votre entreprise a importé. Pour obtenir des onglets « Imp-Exp » supplémentaires, contactez un analyste de cas identifié dans l'onglet « Intro ».</v>
      </c>
      <c r="C10" s="660"/>
      <c r="D10" s="660"/>
      <c r="E10" s="660"/>
      <c r="F10" s="660"/>
      <c r="G10" s="660"/>
      <c r="H10" s="660"/>
      <c r="I10" s="660"/>
      <c r="J10" s="660"/>
      <c r="K10" s="660"/>
      <c r="L10" s="660"/>
      <c r="M10" s="23"/>
      <c r="N10" s="23"/>
      <c r="O10" s="10" t="s">
        <v>343</v>
      </c>
      <c r="P10" s="10" t="s">
        <v>342</v>
      </c>
    </row>
    <row r="11" spans="1:16" s="6" customFormat="1" x14ac:dyDescent="0.35">
      <c r="A11" s="33"/>
      <c r="B11" s="660"/>
      <c r="C11" s="660"/>
      <c r="D11" s="660"/>
      <c r="E11" s="660"/>
      <c r="F11" s="660"/>
      <c r="G11" s="660"/>
      <c r="H11" s="660"/>
      <c r="I11" s="660"/>
      <c r="J11" s="660"/>
      <c r="K11" s="660"/>
      <c r="L11" s="660"/>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IF(Intro!$G$21="English",O17,P17)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 xml:space="preserve">Indiquez les importations et les ventes de marchandises de votre entreprise en provenance de la : </v>
      </c>
      <c r="C22" s="514"/>
      <c r="D22" s="514"/>
      <c r="E22" s="514"/>
      <c r="F22" s="514"/>
      <c r="G22" s="668" t="str">
        <f>IF(Intro!$G$21="English",Variables!B48,Variables!C48)</f>
        <v>Chine</v>
      </c>
      <c r="H22" s="669"/>
      <c r="I22" s="669"/>
      <c r="J22" s="669"/>
      <c r="K22" s="670"/>
      <c r="L22" s="175"/>
      <c r="M22" s="10"/>
      <c r="O22" s="10" t="s">
        <v>283</v>
      </c>
      <c r="P22" s="10" t="s">
        <v>459</v>
      </c>
    </row>
    <row r="23" spans="1:16" ht="15.5" x14ac:dyDescent="0.35">
      <c r="B23" s="672" t="str">
        <f>IF(Intro!$G$21="English",O23,P23)</f>
        <v>Nom de l'exportateur :</v>
      </c>
      <c r="C23" s="673"/>
      <c r="D23" s="673"/>
      <c r="E23" s="673"/>
      <c r="F23" s="673"/>
      <c r="G23" s="671"/>
      <c r="H23" s="671"/>
      <c r="I23" s="671"/>
      <c r="J23" s="671"/>
      <c r="K23" s="671"/>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7"/>
      <c r="C26" s="118"/>
      <c r="D26" s="118"/>
      <c r="E26" s="118"/>
      <c r="F26" s="118"/>
      <c r="G26" s="642"/>
      <c r="H26" s="642"/>
      <c r="I26" s="642"/>
      <c r="J26" s="642"/>
      <c r="K26" s="642"/>
      <c r="L26" s="71"/>
      <c r="M26" s="10"/>
      <c r="O26" s="21"/>
    </row>
    <row r="27" spans="1:16" s="11" customFormat="1" x14ac:dyDescent="0.35">
      <c r="A27" s="32"/>
      <c r="B27" s="689" t="str">
        <f>IF(Intro!$G$21="English",O27,P27)</f>
        <v>Importations au Canada</v>
      </c>
      <c r="C27" s="690"/>
      <c r="D27" s="690"/>
      <c r="E27" s="690"/>
      <c r="F27" s="690"/>
      <c r="G27" s="690"/>
      <c r="H27" s="690"/>
      <c r="I27" s="690"/>
      <c r="J27" s="690"/>
      <c r="K27" s="690"/>
      <c r="L27" s="71"/>
      <c r="O27" s="26" t="s">
        <v>669</v>
      </c>
      <c r="P27" s="11" t="s">
        <v>238</v>
      </c>
    </row>
    <row r="28" spans="1:16" x14ac:dyDescent="0.35">
      <c r="B28" s="693" t="str">
        <f>IF(Intro!$G$21="English",O28,P28)</f>
        <v>Importations</v>
      </c>
      <c r="C28" s="694"/>
      <c r="D28" s="667" t="str">
        <f>IF(Intro!$G$21="English",Variables!$B$23,Variables!$C$23)</f>
        <v>pièces</v>
      </c>
      <c r="E28" s="667"/>
      <c r="F28" s="667"/>
      <c r="G28" s="133"/>
      <c r="H28" s="133"/>
      <c r="I28" s="133"/>
      <c r="J28" s="133"/>
      <c r="K28" s="126"/>
      <c r="L28" s="71"/>
      <c r="M28" s="10"/>
      <c r="O28" s="10" t="s">
        <v>95</v>
      </c>
      <c r="P28" s="10" t="s">
        <v>175</v>
      </c>
    </row>
    <row r="29" spans="1:16" x14ac:dyDescent="0.35">
      <c r="B29" s="693"/>
      <c r="C29" s="694"/>
      <c r="D29" s="667" t="str">
        <f>IF(Intro!$G$21="English",O29,P29)</f>
        <v>valeur d'achat nette rendue (CAD)</v>
      </c>
      <c r="E29" s="667"/>
      <c r="F29" s="667"/>
      <c r="G29" s="133"/>
      <c r="H29" s="133"/>
      <c r="I29" s="133"/>
      <c r="J29" s="133"/>
      <c r="K29" s="126"/>
      <c r="L29" s="71"/>
      <c r="M29" s="10"/>
      <c r="O29" s="10" t="s">
        <v>345</v>
      </c>
      <c r="P29" s="10" t="s">
        <v>344</v>
      </c>
    </row>
    <row r="30" spans="1:16" x14ac:dyDescent="0.35">
      <c r="B30" s="693"/>
      <c r="C30" s="694"/>
      <c r="D30" s="667" t="str">
        <f>"$ / "&amp;IF(Intro!$G$21="English",Variables!$B$24,Variables!$C$24)</f>
        <v>$ / pièce</v>
      </c>
      <c r="E30" s="667"/>
      <c r="F30" s="667"/>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91" t="str">
        <f>IF(Intro!$G$21="English",O31,P31)</f>
        <v>Ventes au Canada</v>
      </c>
      <c r="C31" s="692"/>
      <c r="D31" s="692"/>
      <c r="E31" s="692"/>
      <c r="F31" s="692"/>
      <c r="G31" s="692"/>
      <c r="H31" s="692"/>
      <c r="I31" s="692"/>
      <c r="J31" s="692"/>
      <c r="K31" s="692"/>
      <c r="L31" s="71"/>
      <c r="O31" s="26" t="s">
        <v>239</v>
      </c>
      <c r="P31" s="11" t="s">
        <v>240</v>
      </c>
    </row>
    <row r="32" spans="1:16" x14ac:dyDescent="0.35">
      <c r="B32" s="471" t="str">
        <f>IF(Intro!$G$21="English",O32,P32)</f>
        <v>Ventes aux distributeurs au Canada</v>
      </c>
      <c r="C32" s="472"/>
      <c r="D32" s="667" t="str">
        <f>D28</f>
        <v>pièces</v>
      </c>
      <c r="E32" s="667"/>
      <c r="F32" s="667"/>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7" t="str">
        <f>IF(Intro!$G$21="English",O33,P33)</f>
        <v>valeur de vente nette rendue (CAD)</v>
      </c>
      <c r="E33" s="667"/>
      <c r="F33" s="667"/>
      <c r="G33" s="133"/>
      <c r="H33" s="133"/>
      <c r="I33" s="133"/>
      <c r="J33" s="133"/>
      <c r="K33" s="126"/>
      <c r="L33" s="71"/>
      <c r="M33" s="10"/>
      <c r="O33" s="10" t="s">
        <v>347</v>
      </c>
      <c r="P33" s="10" t="s">
        <v>346</v>
      </c>
    </row>
    <row r="34" spans="1:16" ht="14.5" thickBot="1" x14ac:dyDescent="0.4">
      <c r="B34" s="676"/>
      <c r="C34" s="677"/>
      <c r="D34" s="679" t="str">
        <f>D30</f>
        <v>$ / pièce</v>
      </c>
      <c r="E34" s="679"/>
      <c r="F34" s="679"/>
      <c r="G34" s="416" t="str">
        <f>IF(G32=0,"-",G33/G32)</f>
        <v>-</v>
      </c>
      <c r="H34" s="416" t="str">
        <f>IF(H32=0,"-",H33/H32)</f>
        <v>-</v>
      </c>
      <c r="I34" s="416" t="str">
        <f t="shared" ref="I34:K34" si="1">IF(I32=0,"-",I33/I32)</f>
        <v>-</v>
      </c>
      <c r="J34" s="416" t="str">
        <f t="shared" si="1"/>
        <v>-</v>
      </c>
      <c r="K34" s="416" t="str">
        <f t="shared" si="1"/>
        <v>-</v>
      </c>
      <c r="L34" s="71"/>
      <c r="M34" s="10"/>
    </row>
    <row r="35" spans="1:16" x14ac:dyDescent="0.35">
      <c r="B35" s="674" t="str">
        <f>IF(Intro!$G$21="English",O35,P35)</f>
        <v>Ventes aux détaillants au Canada</v>
      </c>
      <c r="C35" s="675"/>
      <c r="D35" s="678" t="str">
        <f>D32</f>
        <v>pièces</v>
      </c>
      <c r="E35" s="678"/>
      <c r="F35" s="678"/>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7" t="str">
        <f>D33</f>
        <v>valeur de vente nette rendue (CAD)</v>
      </c>
      <c r="E36" s="667"/>
      <c r="F36" s="667"/>
      <c r="G36" s="133"/>
      <c r="H36" s="133"/>
      <c r="I36" s="133"/>
      <c r="J36" s="133"/>
      <c r="K36" s="126"/>
      <c r="L36" s="71"/>
      <c r="M36" s="10"/>
    </row>
    <row r="37" spans="1:16" ht="14.5" thickBot="1" x14ac:dyDescent="0.4">
      <c r="B37" s="676"/>
      <c r="C37" s="677"/>
      <c r="D37" s="679" t="str">
        <f>D34</f>
        <v>$ / pièce</v>
      </c>
      <c r="E37" s="679"/>
      <c r="F37" s="679"/>
      <c r="G37" s="416" t="str">
        <f>IF(G35=0,"-",G36/G35)</f>
        <v>-</v>
      </c>
      <c r="H37" s="416" t="str">
        <f>IF(H35=0,"-",H36/H35)</f>
        <v>-</v>
      </c>
      <c r="I37" s="416" t="str">
        <f t="shared" ref="I37:K37" si="2">IF(I35=0,"-",I36/I35)</f>
        <v>-</v>
      </c>
      <c r="J37" s="416" t="str">
        <f t="shared" si="2"/>
        <v>-</v>
      </c>
      <c r="K37" s="416" t="str">
        <f t="shared" si="2"/>
        <v>-</v>
      </c>
      <c r="L37" s="71"/>
      <c r="M37" s="10"/>
    </row>
    <row r="38" spans="1:16" x14ac:dyDescent="0.35">
      <c r="B38" s="674" t="str">
        <f>IF(Intro!$G$21="English",O38,P38)</f>
        <v>Ventes aux utilisateurs finals au Canada</v>
      </c>
      <c r="C38" s="675"/>
      <c r="D38" s="678" t="str">
        <f>D32</f>
        <v>pièces</v>
      </c>
      <c r="E38" s="678"/>
      <c r="F38" s="678"/>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7" t="str">
        <f>D33</f>
        <v>valeur de vente nette rendue (CAD)</v>
      </c>
      <c r="E39" s="667"/>
      <c r="F39" s="667"/>
      <c r="G39" s="133"/>
      <c r="H39" s="133"/>
      <c r="I39" s="133"/>
      <c r="J39" s="133"/>
      <c r="K39" s="126"/>
      <c r="L39" s="71"/>
      <c r="M39" s="10"/>
    </row>
    <row r="40" spans="1:16" ht="14.5" thickBot="1" x14ac:dyDescent="0.4">
      <c r="B40" s="676"/>
      <c r="C40" s="677"/>
      <c r="D40" s="679" t="str">
        <f>D34</f>
        <v>$ / pièce</v>
      </c>
      <c r="E40" s="679"/>
      <c r="F40" s="679"/>
      <c r="G40" s="416" t="str">
        <f>IF(G38=0,"-",G39/G38)</f>
        <v>-</v>
      </c>
      <c r="H40" s="416" t="str">
        <f>IF(H38=0,"-",H39/H38)</f>
        <v>-</v>
      </c>
      <c r="I40" s="416" t="str">
        <f t="shared" ref="I40:K40" si="3">IF(I38=0,"-",I39/I38)</f>
        <v>-</v>
      </c>
      <c r="J40" s="416" t="str">
        <f t="shared" si="3"/>
        <v>-</v>
      </c>
      <c r="K40" s="416" t="str">
        <f t="shared" si="3"/>
        <v>-</v>
      </c>
      <c r="L40" s="71"/>
      <c r="M40" s="10"/>
    </row>
    <row r="41" spans="1:16" x14ac:dyDescent="0.35">
      <c r="B41" s="661" t="str">
        <f>IF(Intro!$G$21="English",O41,P41)</f>
        <v>Ventes totales au Canada</v>
      </c>
      <c r="C41" s="662"/>
      <c r="D41" s="663" t="str">
        <f>D38</f>
        <v>pièces</v>
      </c>
      <c r="E41" s="663"/>
      <c r="F41" s="663"/>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67"/>
      <c r="C42" s="568"/>
      <c r="D42" s="664" t="str">
        <f>D39</f>
        <v>valeur de vente nette rendue (CAD)</v>
      </c>
      <c r="E42" s="664"/>
      <c r="F42" s="664"/>
      <c r="G42" s="134">
        <f>G33+G39+G36</f>
        <v>0</v>
      </c>
      <c r="H42" s="134">
        <f t="shared" si="4"/>
        <v>0</v>
      </c>
      <c r="I42" s="134">
        <f t="shared" si="4"/>
        <v>0</v>
      </c>
      <c r="J42" s="134">
        <f t="shared" si="4"/>
        <v>0</v>
      </c>
      <c r="K42" s="134">
        <f t="shared" si="4"/>
        <v>0</v>
      </c>
      <c r="L42" s="71"/>
      <c r="M42" s="10"/>
    </row>
    <row r="43" spans="1:16" x14ac:dyDescent="0.35">
      <c r="B43" s="567"/>
      <c r="C43" s="568"/>
      <c r="D43" s="664" t="str">
        <f>D40</f>
        <v>$ / pièce</v>
      </c>
      <c r="E43" s="664"/>
      <c r="F43" s="664"/>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171"/>
      <c r="C51" s="172"/>
      <c r="D51" s="35"/>
      <c r="E51" s="36"/>
      <c r="F51" s="36"/>
      <c r="G51" s="36"/>
      <c r="H51" s="36"/>
      <c r="I51" s="36"/>
      <c r="J51" s="36"/>
      <c r="K51" s="36"/>
      <c r="L51" s="17"/>
      <c r="M51" s="10"/>
      <c r="O51" s="21"/>
    </row>
    <row r="52" spans="2:16" x14ac:dyDescent="0.35">
      <c r="B52" s="657"/>
      <c r="C52" s="658"/>
      <c r="D52" s="659"/>
      <c r="E52" s="176" t="str">
        <f>IF(Intro!$G$21="English","Q","T")&amp;IF(MID(F52,2,1)&lt;&gt;"1",MID(F52,2,1)-1&amp;" - "&amp;MID(F52,6,4),"4 - "&amp;MID(F52,6,4)-1)</f>
        <v>T4 - 2023</v>
      </c>
      <c r="F52" s="176" t="str">
        <f>IF(Intro!$G$21="English","Q","T")&amp;IF(MID(G52,2,1)&lt;&gt;"1",MID(G52,2,1)-1&amp;" - "&amp;MID(G52,6,4),"4 - "&amp;MID(G52,6,4)-1)</f>
        <v>T1 - 2024</v>
      </c>
      <c r="G52" s="176" t="str">
        <f>IF(Intro!$G$21="English","Q","T")&amp;IF(MID(H52,2,1)&lt;&gt;"1",MID(H52,2,1)-1&amp;" - "&amp;MID(H52,6,4),"4 - "&amp;MID(H52,6,4)-1)</f>
        <v>T2 - 2024</v>
      </c>
      <c r="H52" s="176" t="str">
        <f>IF(Intro!$G$21="English","Q","T")&amp;IF(MID(I52,2,1)&lt;&gt;"1",MID(I52,2,1)-1&amp;" - "&amp;MID(I52,6,4),"4 - "&amp;MID(I52,6,4)-1)</f>
        <v>T3 - 2024</v>
      </c>
      <c r="I52" s="176" t="str">
        <f>IF(Intro!$G$21="English","Q","T")&amp;IF(MID(J52,2,1)&lt;&gt;"1",MID(J52,2,1)-1&amp;" - "&amp;MID(J52,6,4),"4 - "&amp;MID(J52,6,4)-1)</f>
        <v>T4 - 2024</v>
      </c>
      <c r="J52" s="176" t="str">
        <f>IF(Intro!$G$21="English","Q","T")&amp;IF(MID(K52,2,1)&lt;&gt;"1",MID(K52,2,1)-1&amp;" - "&amp;MID(K52,6,4),"4 - "&amp;MID(K52,6,4)-1)</f>
        <v>T1 - 2025</v>
      </c>
      <c r="K52" s="176" t="str">
        <f>IF(Intro!$G$21="English","Q","T")&amp;IF(MID(L52,2,1)&lt;&gt;"1",MID(L52,2,1)-1&amp;" - "&amp;MID(L52,6,4),"4 - "&amp;MID(L52,6,4)-1)</f>
        <v>T2 - 2025</v>
      </c>
      <c r="L52" s="177" t="str">
        <f>IF(Intro!$G$21="English",Variables!B30&amp;" - ",Variables!C30&amp;" - ")&amp;Variables!B8</f>
        <v>T3 - 2025</v>
      </c>
      <c r="M52" s="10"/>
      <c r="O52" s="21"/>
    </row>
    <row r="53" spans="2:16" x14ac:dyDescent="0.35">
      <c r="B53" s="581" t="str">
        <f>IF(Intro!$G$21="English",O54,P54)</f>
        <v xml:space="preserve">Client 1 - </v>
      </c>
      <c r="C53" s="582"/>
      <c r="D53" s="582"/>
      <c r="E53" s="582"/>
      <c r="F53" s="582"/>
      <c r="G53" s="582"/>
      <c r="H53" s="582"/>
      <c r="I53" s="582"/>
      <c r="J53" s="582"/>
      <c r="K53" s="582"/>
      <c r="L53" s="597"/>
      <c r="M53" s="10"/>
      <c r="O53" s="21"/>
    </row>
    <row r="54" spans="2:16" x14ac:dyDescent="0.35">
      <c r="B54" s="656" t="str">
        <f>D$32</f>
        <v>pièces</v>
      </c>
      <c r="C54" s="655"/>
      <c r="D54" s="655"/>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56" t="str">
        <f>D$33</f>
        <v>valeur de vente nette rendue (CAD)</v>
      </c>
      <c r="C55" s="655"/>
      <c r="D55" s="655"/>
      <c r="E55" s="136"/>
      <c r="F55" s="136"/>
      <c r="G55" s="136"/>
      <c r="H55" s="136"/>
      <c r="I55" s="136"/>
      <c r="J55" s="136"/>
      <c r="K55" s="136"/>
      <c r="L55" s="137"/>
      <c r="M55" s="10"/>
    </row>
    <row r="56" spans="2:16" x14ac:dyDescent="0.35">
      <c r="B56" s="656" t="str">
        <f>D$34</f>
        <v>$ / pièce</v>
      </c>
      <c r="C56" s="655"/>
      <c r="D56" s="655"/>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581" t="str">
        <f>IF(Intro!$G$21="English",O58,P58)</f>
        <v xml:space="preserve">Client 2 - </v>
      </c>
      <c r="C57" s="582"/>
      <c r="D57" s="582"/>
      <c r="E57" s="582"/>
      <c r="F57" s="582"/>
      <c r="G57" s="582"/>
      <c r="H57" s="582"/>
      <c r="I57" s="582"/>
      <c r="J57" s="582"/>
      <c r="K57" s="582"/>
      <c r="L57" s="597"/>
      <c r="M57" s="10"/>
    </row>
    <row r="58" spans="2:16" x14ac:dyDescent="0.35">
      <c r="B58" s="656" t="str">
        <f>D$32</f>
        <v>pièces</v>
      </c>
      <c r="C58" s="655"/>
      <c r="D58" s="655"/>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56" t="str">
        <f>D$33</f>
        <v>valeur de vente nette rendue (CAD)</v>
      </c>
      <c r="C59" s="655"/>
      <c r="D59" s="655"/>
      <c r="E59" s="136"/>
      <c r="F59" s="136"/>
      <c r="G59" s="136"/>
      <c r="H59" s="136"/>
      <c r="I59" s="136"/>
      <c r="J59" s="136"/>
      <c r="K59" s="136"/>
      <c r="L59" s="137"/>
      <c r="M59" s="10"/>
    </row>
    <row r="60" spans="2:16" x14ac:dyDescent="0.35">
      <c r="B60" s="656" t="str">
        <f>D$34</f>
        <v>$ / pièce</v>
      </c>
      <c r="C60" s="655"/>
      <c r="D60" s="655"/>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581" t="str">
        <f>IF(Intro!$G$21="English",O62,P62)</f>
        <v xml:space="preserve">Client 3 - </v>
      </c>
      <c r="C61" s="582"/>
      <c r="D61" s="582"/>
      <c r="E61" s="582"/>
      <c r="F61" s="582"/>
      <c r="G61" s="582"/>
      <c r="H61" s="582"/>
      <c r="I61" s="582"/>
      <c r="J61" s="582"/>
      <c r="K61" s="582"/>
      <c r="L61" s="597"/>
      <c r="M61" s="10"/>
    </row>
    <row r="62" spans="2:16" x14ac:dyDescent="0.35">
      <c r="B62" s="656" t="str">
        <f>D$32</f>
        <v>pièces</v>
      </c>
      <c r="C62" s="655"/>
      <c r="D62" s="655"/>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56" t="str">
        <f>D$33</f>
        <v>valeur de vente nette rendue (CAD)</v>
      </c>
      <c r="C63" s="655"/>
      <c r="D63" s="655"/>
      <c r="E63" s="136"/>
      <c r="F63" s="136"/>
      <c r="G63" s="136"/>
      <c r="H63" s="136"/>
      <c r="I63" s="136"/>
      <c r="J63" s="136"/>
      <c r="K63" s="136"/>
      <c r="L63" s="137"/>
      <c r="M63" s="10"/>
    </row>
    <row r="64" spans="2:16" x14ac:dyDescent="0.35">
      <c r="B64" s="656" t="str">
        <f>D$34</f>
        <v>$ / pièce</v>
      </c>
      <c r="C64" s="655"/>
      <c r="D64" s="655"/>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581" t="str">
        <f>IF(Intro!$G$21="English",O66,P66)</f>
        <v xml:space="preserve">Client 4 - </v>
      </c>
      <c r="C65" s="582"/>
      <c r="D65" s="582"/>
      <c r="E65" s="582"/>
      <c r="F65" s="582"/>
      <c r="G65" s="582"/>
      <c r="H65" s="582"/>
      <c r="I65" s="582"/>
      <c r="J65" s="582"/>
      <c r="K65" s="582"/>
      <c r="L65" s="597"/>
      <c r="M65" s="10"/>
    </row>
    <row r="66" spans="1:19" x14ac:dyDescent="0.35">
      <c r="B66" s="656" t="str">
        <f>D$32</f>
        <v>pièces</v>
      </c>
      <c r="C66" s="655"/>
      <c r="D66" s="655"/>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56" t="str">
        <f>D$33</f>
        <v>valeur de vente nette rendue (CAD)</v>
      </c>
      <c r="C67" s="655"/>
      <c r="D67" s="655"/>
      <c r="E67" s="136"/>
      <c r="F67" s="136"/>
      <c r="G67" s="136"/>
      <c r="H67" s="136"/>
      <c r="I67" s="136"/>
      <c r="J67" s="136"/>
      <c r="K67" s="136"/>
      <c r="L67" s="137"/>
      <c r="M67" s="10"/>
    </row>
    <row r="68" spans="1:19" x14ac:dyDescent="0.35">
      <c r="B68" s="656" t="str">
        <f>D$34</f>
        <v>$ / pièce</v>
      </c>
      <c r="C68" s="655"/>
      <c r="D68" s="655"/>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581" t="str">
        <f>IF(Intro!$G$21="English",O70,P70)</f>
        <v xml:space="preserve">Client 5 - </v>
      </c>
      <c r="C69" s="582"/>
      <c r="D69" s="582"/>
      <c r="E69" s="582"/>
      <c r="F69" s="582"/>
      <c r="G69" s="582"/>
      <c r="H69" s="582"/>
      <c r="I69" s="582"/>
      <c r="J69" s="582"/>
      <c r="K69" s="582"/>
      <c r="L69" s="597"/>
      <c r="M69" s="10"/>
    </row>
    <row r="70" spans="1:19" x14ac:dyDescent="0.35">
      <c r="B70" s="656" t="str">
        <f>D$32</f>
        <v>pièces</v>
      </c>
      <c r="C70" s="655"/>
      <c r="D70" s="655"/>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56" t="str">
        <f>D$33</f>
        <v>valeur de vente nette rendue (CAD)</v>
      </c>
      <c r="C71" s="655"/>
      <c r="D71" s="655"/>
      <c r="E71" s="136"/>
      <c r="F71" s="136"/>
      <c r="G71" s="136"/>
      <c r="H71" s="136"/>
      <c r="I71" s="136"/>
      <c r="J71" s="136"/>
      <c r="K71" s="136"/>
      <c r="L71" s="137"/>
      <c r="M71" s="10"/>
    </row>
    <row r="72" spans="1:19" x14ac:dyDescent="0.35">
      <c r="B72" s="656" t="str">
        <f>D$34</f>
        <v>$ / pièce</v>
      </c>
      <c r="C72" s="655"/>
      <c r="D72" s="655"/>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6"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7"/>
      <c r="D74" s="487"/>
      <c r="E74" s="487"/>
      <c r="F74" s="487"/>
      <c r="G74" s="487"/>
      <c r="H74" s="487"/>
      <c r="I74" s="487"/>
      <c r="J74" s="487"/>
      <c r="K74" s="487"/>
      <c r="L74" s="488"/>
      <c r="M74" s="10"/>
      <c r="O74" s="10" t="s">
        <v>367</v>
      </c>
      <c r="P74" s="10" t="s">
        <v>368</v>
      </c>
      <c r="S74" s="39"/>
    </row>
    <row r="75" spans="1:19" x14ac:dyDescent="0.35">
      <c r="B75" s="486"/>
      <c r="C75" s="487"/>
      <c r="D75" s="487"/>
      <c r="E75" s="487"/>
      <c r="F75" s="487"/>
      <c r="G75" s="487"/>
      <c r="H75" s="487"/>
      <c r="I75" s="487"/>
      <c r="J75" s="487"/>
      <c r="K75" s="487"/>
      <c r="L75" s="488"/>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D32</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D33</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64"/>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57"/>
      <c r="C87" s="658"/>
      <c r="D87" s="659"/>
      <c r="E87" s="176" t="str">
        <f t="shared" ref="E87:L87" si="11">E52</f>
        <v>T4 - 2023</v>
      </c>
      <c r="F87" s="176" t="str">
        <f t="shared" si="11"/>
        <v>T1 - 2024</v>
      </c>
      <c r="G87" s="176" t="str">
        <f t="shared" si="11"/>
        <v>T2 - 2024</v>
      </c>
      <c r="H87" s="176" t="str">
        <f t="shared" si="11"/>
        <v>T3 - 2024</v>
      </c>
      <c r="I87" s="176" t="str">
        <f t="shared" si="11"/>
        <v>T4 - 2024</v>
      </c>
      <c r="J87" s="176" t="str">
        <f t="shared" si="11"/>
        <v>T1 - 2025</v>
      </c>
      <c r="K87" s="176" t="str">
        <f t="shared" si="11"/>
        <v>T2 - 2025</v>
      </c>
      <c r="L87" s="177" t="str">
        <f t="shared" si="11"/>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D$28</f>
        <v>pièces</v>
      </c>
      <c r="C90" s="655"/>
      <c r="D90" s="655"/>
      <c r="E90" s="136"/>
      <c r="F90" s="136"/>
      <c r="G90" s="136"/>
      <c r="H90" s="136"/>
      <c r="I90" s="136"/>
      <c r="J90" s="136"/>
      <c r="K90" s="136"/>
      <c r="L90" s="137"/>
      <c r="M90" s="10"/>
    </row>
    <row r="91" spans="1:16" x14ac:dyDescent="0.35">
      <c r="B91" s="656" t="str">
        <f>D$29</f>
        <v>valeur d'achat nette rendue (CAD)</v>
      </c>
      <c r="C91" s="655"/>
      <c r="D91" s="655"/>
      <c r="E91" s="136"/>
      <c r="F91" s="136"/>
      <c r="G91" s="136"/>
      <c r="H91" s="136"/>
      <c r="I91" s="136"/>
      <c r="J91" s="136"/>
      <c r="K91" s="136"/>
      <c r="L91" s="137"/>
      <c r="M91" s="10"/>
    </row>
    <row r="92" spans="1:16" x14ac:dyDescent="0.35">
      <c r="B92" s="656" t="str">
        <f>D$30</f>
        <v>$ / pièce</v>
      </c>
      <c r="C92" s="655"/>
      <c r="D92" s="655"/>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D$28</f>
        <v>pièces</v>
      </c>
      <c r="C95" s="655"/>
      <c r="D95" s="655"/>
      <c r="E95" s="136"/>
      <c r="F95" s="136"/>
      <c r="G95" s="136"/>
      <c r="H95" s="136"/>
      <c r="I95" s="136"/>
      <c r="J95" s="136"/>
      <c r="K95" s="136"/>
      <c r="L95" s="137"/>
      <c r="M95" s="10"/>
    </row>
    <row r="96" spans="1:16" x14ac:dyDescent="0.35">
      <c r="B96" s="656" t="str">
        <f>D$29</f>
        <v>valeur d'achat nette rendue (CAD)</v>
      </c>
      <c r="C96" s="655"/>
      <c r="D96" s="655"/>
      <c r="E96" s="136"/>
      <c r="F96" s="136"/>
      <c r="G96" s="136"/>
      <c r="H96" s="136"/>
      <c r="I96" s="136"/>
      <c r="J96" s="136"/>
      <c r="K96" s="136"/>
      <c r="L96" s="137"/>
      <c r="M96" s="10"/>
    </row>
    <row r="97" spans="2:13" x14ac:dyDescent="0.35">
      <c r="B97" s="656" t="str">
        <f>D$30</f>
        <v>$ / pièce</v>
      </c>
      <c r="C97" s="655"/>
      <c r="D97" s="655"/>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D$28</f>
        <v>pièces</v>
      </c>
      <c r="C100" s="655"/>
      <c r="D100" s="655"/>
      <c r="E100" s="136"/>
      <c r="F100" s="136"/>
      <c r="G100" s="136"/>
      <c r="H100" s="136"/>
      <c r="I100" s="136"/>
      <c r="J100" s="136"/>
      <c r="K100" s="136"/>
      <c r="L100" s="137"/>
      <c r="M100" s="10"/>
    </row>
    <row r="101" spans="2:13" x14ac:dyDescent="0.35">
      <c r="B101" s="656" t="str">
        <f>D$29</f>
        <v>valeur d'achat nette rendue (CAD)</v>
      </c>
      <c r="C101" s="655"/>
      <c r="D101" s="655"/>
      <c r="E101" s="136"/>
      <c r="F101" s="136"/>
      <c r="G101" s="136"/>
      <c r="H101" s="136"/>
      <c r="I101" s="136"/>
      <c r="J101" s="136"/>
      <c r="K101" s="136"/>
      <c r="L101" s="137"/>
      <c r="M101" s="10"/>
    </row>
    <row r="102" spans="2:13" x14ac:dyDescent="0.35">
      <c r="B102" s="656" t="str">
        <f>D$30</f>
        <v>$ / pièce</v>
      </c>
      <c r="C102" s="655"/>
      <c r="D102" s="655"/>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D$28</f>
        <v>pièces</v>
      </c>
      <c r="C105" s="655"/>
      <c r="D105" s="655"/>
      <c r="E105" s="136"/>
      <c r="F105" s="136"/>
      <c r="G105" s="136"/>
      <c r="H105" s="136"/>
      <c r="I105" s="136"/>
      <c r="J105" s="136"/>
      <c r="K105" s="136"/>
      <c r="L105" s="137"/>
      <c r="M105" s="10"/>
    </row>
    <row r="106" spans="2:13" x14ac:dyDescent="0.35">
      <c r="B106" s="656" t="str">
        <f>D$29</f>
        <v>valeur d'achat nette rendue (CAD)</v>
      </c>
      <c r="C106" s="655"/>
      <c r="D106" s="655"/>
      <c r="E106" s="136"/>
      <c r="F106" s="136"/>
      <c r="G106" s="136"/>
      <c r="H106" s="136"/>
      <c r="I106" s="136"/>
      <c r="J106" s="136"/>
      <c r="K106" s="136"/>
      <c r="L106" s="137"/>
      <c r="M106" s="10"/>
    </row>
    <row r="107" spans="2:13" x14ac:dyDescent="0.35">
      <c r="B107" s="656" t="str">
        <f>D$30</f>
        <v>$ / pièce</v>
      </c>
      <c r="C107" s="655"/>
      <c r="D107" s="655"/>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D$28</f>
        <v>pièces</v>
      </c>
      <c r="C110" s="655"/>
      <c r="D110" s="655"/>
      <c r="E110" s="136"/>
      <c r="F110" s="136"/>
      <c r="G110" s="136"/>
      <c r="H110" s="136"/>
      <c r="I110" s="136"/>
      <c r="J110" s="136"/>
      <c r="K110" s="136"/>
      <c r="L110" s="137"/>
      <c r="M110" s="10"/>
    </row>
    <row r="111" spans="2:13" x14ac:dyDescent="0.35">
      <c r="B111" s="656" t="str">
        <f>D$29</f>
        <v>valeur d'achat nette rendue (CAD)</v>
      </c>
      <c r="C111" s="655"/>
      <c r="D111" s="655"/>
      <c r="E111" s="136"/>
      <c r="F111" s="136"/>
      <c r="G111" s="136"/>
      <c r="H111" s="136"/>
      <c r="I111" s="136"/>
      <c r="J111" s="136"/>
      <c r="K111" s="136"/>
      <c r="L111" s="137"/>
      <c r="M111" s="10"/>
    </row>
    <row r="112" spans="2:13" x14ac:dyDescent="0.35">
      <c r="B112" s="656" t="str">
        <f>D$30</f>
        <v>$ / pièce</v>
      </c>
      <c r="C112" s="655"/>
      <c r="D112" s="655"/>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D$28</f>
        <v>pièces</v>
      </c>
      <c r="C115" s="655"/>
      <c r="D115" s="655"/>
      <c r="E115" s="136"/>
      <c r="F115" s="136"/>
      <c r="G115" s="136"/>
      <c r="H115" s="136"/>
      <c r="I115" s="136"/>
      <c r="J115" s="136"/>
      <c r="K115" s="136"/>
      <c r="L115" s="137"/>
      <c r="M115" s="10"/>
    </row>
    <row r="116" spans="2:13" x14ac:dyDescent="0.35">
      <c r="B116" s="656" t="str">
        <f>D$29</f>
        <v>valeur d'achat nette rendue (CAD)</v>
      </c>
      <c r="C116" s="655"/>
      <c r="D116" s="655"/>
      <c r="E116" s="136"/>
      <c r="F116" s="136"/>
      <c r="G116" s="136"/>
      <c r="H116" s="136"/>
      <c r="I116" s="136"/>
      <c r="J116" s="136"/>
      <c r="K116" s="136"/>
      <c r="L116" s="137"/>
      <c r="M116" s="10"/>
    </row>
    <row r="117" spans="2:13" x14ac:dyDescent="0.35">
      <c r="B117" s="656" t="str">
        <f>D$30</f>
        <v>$ / pièce</v>
      </c>
      <c r="C117" s="655"/>
      <c r="D117" s="655"/>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D$28</f>
        <v>pièces</v>
      </c>
      <c r="C120" s="655"/>
      <c r="D120" s="655"/>
      <c r="E120" s="136"/>
      <c r="F120" s="136"/>
      <c r="G120" s="136"/>
      <c r="H120" s="136"/>
      <c r="I120" s="136"/>
      <c r="J120" s="136"/>
      <c r="K120" s="136"/>
      <c r="L120" s="137"/>
      <c r="M120" s="10"/>
    </row>
    <row r="121" spans="2:13" x14ac:dyDescent="0.35">
      <c r="B121" s="656" t="str">
        <f>D$29</f>
        <v>valeur d'achat nette rendue (CAD)</v>
      </c>
      <c r="C121" s="655"/>
      <c r="D121" s="655"/>
      <c r="E121" s="136"/>
      <c r="F121" s="136"/>
      <c r="G121" s="136"/>
      <c r="H121" s="136"/>
      <c r="I121" s="136"/>
      <c r="J121" s="136"/>
      <c r="K121" s="136"/>
      <c r="L121" s="137"/>
      <c r="M121" s="10"/>
    </row>
    <row r="122" spans="2:13" x14ac:dyDescent="0.35">
      <c r="B122" s="656" t="str">
        <f>D$30</f>
        <v>$ / pièce</v>
      </c>
      <c r="C122" s="655"/>
      <c r="D122" s="655"/>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D$28</f>
        <v>pièces</v>
      </c>
      <c r="C125" s="655"/>
      <c r="D125" s="655"/>
      <c r="E125" s="136"/>
      <c r="F125" s="136"/>
      <c r="G125" s="136"/>
      <c r="H125" s="136"/>
      <c r="I125" s="136"/>
      <c r="J125" s="136"/>
      <c r="K125" s="136"/>
      <c r="L125" s="137"/>
      <c r="M125" s="10"/>
    </row>
    <row r="126" spans="2:13" x14ac:dyDescent="0.35">
      <c r="B126" s="656" t="str">
        <f>D$29</f>
        <v>valeur d'achat nette rendue (CAD)</v>
      </c>
      <c r="C126" s="655"/>
      <c r="D126" s="655"/>
      <c r="E126" s="136"/>
      <c r="F126" s="136"/>
      <c r="G126" s="136"/>
      <c r="H126" s="136"/>
      <c r="I126" s="136"/>
      <c r="J126" s="136"/>
      <c r="K126" s="136"/>
      <c r="L126" s="137"/>
      <c r="M126" s="10"/>
    </row>
    <row r="127" spans="2:13" x14ac:dyDescent="0.35">
      <c r="B127" s="656" t="str">
        <f>D$30</f>
        <v>$ / pièce</v>
      </c>
      <c r="C127" s="655"/>
      <c r="D127" s="655"/>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6"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7"/>
      <c r="D129" s="487"/>
      <c r="E129" s="487"/>
      <c r="F129" s="487"/>
      <c r="G129" s="487"/>
      <c r="H129" s="487"/>
      <c r="I129" s="487"/>
      <c r="J129" s="487"/>
      <c r="K129" s="487"/>
      <c r="L129" s="488"/>
      <c r="M129" s="10"/>
      <c r="O129" s="10" t="s">
        <v>369</v>
      </c>
      <c r="P129" s="10" t="s">
        <v>370</v>
      </c>
      <c r="S129" s="39"/>
    </row>
    <row r="130" spans="1:19" x14ac:dyDescent="0.35">
      <c r="B130" s="486"/>
      <c r="C130" s="487"/>
      <c r="D130" s="487"/>
      <c r="E130" s="487"/>
      <c r="F130" s="487"/>
      <c r="G130" s="487"/>
      <c r="H130" s="487"/>
      <c r="I130" s="487"/>
      <c r="J130" s="487"/>
      <c r="K130" s="487"/>
      <c r="L130" s="488"/>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B90</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B91</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171"/>
      <c r="C142" s="172"/>
      <c r="D142" s="35"/>
      <c r="E142" s="36"/>
      <c r="F142" s="36"/>
      <c r="G142" s="36"/>
      <c r="H142" s="36"/>
      <c r="I142" s="36"/>
      <c r="J142" s="36"/>
      <c r="K142" s="36"/>
      <c r="L142" s="17"/>
      <c r="M142" s="10"/>
      <c r="O142" s="21"/>
    </row>
    <row r="143" spans="1:19" x14ac:dyDescent="0.35">
      <c r="B143" s="657"/>
      <c r="C143" s="658"/>
      <c r="D143" s="659"/>
      <c r="E143" s="176" t="str">
        <f>E87</f>
        <v>T4 - 2023</v>
      </c>
      <c r="F143" s="176" t="str">
        <f t="shared" ref="F143:L143" si="20">F87</f>
        <v>T1 - 2024</v>
      </c>
      <c r="G143" s="176" t="str">
        <f t="shared" si="20"/>
        <v>T2 - 2024</v>
      </c>
      <c r="H143" s="176" t="str">
        <f t="shared" si="20"/>
        <v>T3 - 2024</v>
      </c>
      <c r="I143" s="176" t="str">
        <f t="shared" si="20"/>
        <v>T4 - 2024</v>
      </c>
      <c r="J143" s="176" t="str">
        <f t="shared" si="20"/>
        <v>T1 - 2025</v>
      </c>
      <c r="K143" s="176" t="str">
        <f t="shared" si="20"/>
        <v>T2 - 2025</v>
      </c>
      <c r="L143" s="177" t="str">
        <f t="shared" si="20"/>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D$32</f>
        <v>pièces</v>
      </c>
      <c r="C146" s="655"/>
      <c r="D146" s="655"/>
      <c r="E146" s="136"/>
      <c r="F146" s="136"/>
      <c r="G146" s="136"/>
      <c r="H146" s="136"/>
      <c r="I146" s="136"/>
      <c r="J146" s="136"/>
      <c r="K146" s="136"/>
      <c r="L146" s="137"/>
      <c r="M146" s="10"/>
    </row>
    <row r="147" spans="2:13" x14ac:dyDescent="0.35">
      <c r="B147" s="656" t="str">
        <f>D$33</f>
        <v>valeur de vente nette rendue (CAD)</v>
      </c>
      <c r="C147" s="655"/>
      <c r="D147" s="655"/>
      <c r="E147" s="136"/>
      <c r="F147" s="136"/>
      <c r="G147" s="136"/>
      <c r="H147" s="136"/>
      <c r="I147" s="136"/>
      <c r="J147" s="136"/>
      <c r="K147" s="136"/>
      <c r="L147" s="137"/>
      <c r="M147" s="10"/>
    </row>
    <row r="148" spans="2:13" x14ac:dyDescent="0.35">
      <c r="B148" s="656" t="str">
        <f>D$34</f>
        <v>$ / pièce</v>
      </c>
      <c r="C148" s="655"/>
      <c r="D148" s="655"/>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D$32</f>
        <v>pièces</v>
      </c>
      <c r="C151" s="655"/>
      <c r="D151" s="655"/>
      <c r="E151" s="136"/>
      <c r="F151" s="136"/>
      <c r="G151" s="136"/>
      <c r="H151" s="136"/>
      <c r="I151" s="136"/>
      <c r="J151" s="136"/>
      <c r="K151" s="136"/>
      <c r="L151" s="137"/>
      <c r="M151" s="10"/>
    </row>
    <row r="152" spans="2:13" x14ac:dyDescent="0.35">
      <c r="B152" s="656" t="str">
        <f>D$33</f>
        <v>valeur de vente nette rendue (CAD)</v>
      </c>
      <c r="C152" s="655"/>
      <c r="D152" s="655"/>
      <c r="E152" s="136"/>
      <c r="F152" s="136"/>
      <c r="G152" s="136"/>
      <c r="H152" s="136"/>
      <c r="I152" s="136"/>
      <c r="J152" s="136"/>
      <c r="K152" s="136"/>
      <c r="L152" s="137"/>
      <c r="M152" s="10"/>
    </row>
    <row r="153" spans="2:13" x14ac:dyDescent="0.35">
      <c r="B153" s="656" t="str">
        <f>D$34</f>
        <v>$ / pièce</v>
      </c>
      <c r="C153" s="655"/>
      <c r="D153" s="655"/>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D$32</f>
        <v>pièces</v>
      </c>
      <c r="C156" s="655"/>
      <c r="D156" s="655"/>
      <c r="E156" s="136"/>
      <c r="F156" s="136"/>
      <c r="G156" s="136"/>
      <c r="H156" s="136"/>
      <c r="I156" s="136"/>
      <c r="J156" s="136"/>
      <c r="K156" s="136"/>
      <c r="L156" s="137"/>
      <c r="M156" s="10"/>
    </row>
    <row r="157" spans="2:13" x14ac:dyDescent="0.35">
      <c r="B157" s="656" t="str">
        <f>D$33</f>
        <v>valeur de vente nette rendue (CAD)</v>
      </c>
      <c r="C157" s="655"/>
      <c r="D157" s="655"/>
      <c r="E157" s="136"/>
      <c r="F157" s="136"/>
      <c r="G157" s="136"/>
      <c r="H157" s="136"/>
      <c r="I157" s="136"/>
      <c r="J157" s="136"/>
      <c r="K157" s="136"/>
      <c r="L157" s="137"/>
      <c r="M157" s="10"/>
    </row>
    <row r="158" spans="2:13" x14ac:dyDescent="0.35">
      <c r="B158" s="656" t="str">
        <f>D$34</f>
        <v>$ / pièce</v>
      </c>
      <c r="C158" s="655"/>
      <c r="D158" s="655"/>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D$32</f>
        <v>pièces</v>
      </c>
      <c r="C161" s="655"/>
      <c r="D161" s="655"/>
      <c r="E161" s="136"/>
      <c r="F161" s="136"/>
      <c r="G161" s="136"/>
      <c r="H161" s="136"/>
      <c r="I161" s="136"/>
      <c r="J161" s="136"/>
      <c r="K161" s="136"/>
      <c r="L161" s="137"/>
      <c r="M161" s="10"/>
    </row>
    <row r="162" spans="2:13" x14ac:dyDescent="0.35">
      <c r="B162" s="656" t="str">
        <f>D$33</f>
        <v>valeur de vente nette rendue (CAD)</v>
      </c>
      <c r="C162" s="655"/>
      <c r="D162" s="655"/>
      <c r="E162" s="136"/>
      <c r="F162" s="136"/>
      <c r="G162" s="136"/>
      <c r="H162" s="136"/>
      <c r="I162" s="136"/>
      <c r="J162" s="136"/>
      <c r="K162" s="136"/>
      <c r="L162" s="137"/>
      <c r="M162" s="10"/>
    </row>
    <row r="163" spans="2:13" x14ac:dyDescent="0.35">
      <c r="B163" s="656" t="str">
        <f>D$34</f>
        <v>$ / pièce</v>
      </c>
      <c r="C163" s="655"/>
      <c r="D163" s="655"/>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D$32</f>
        <v>pièces</v>
      </c>
      <c r="C166" s="655"/>
      <c r="D166" s="655"/>
      <c r="E166" s="136"/>
      <c r="F166" s="136"/>
      <c r="G166" s="136"/>
      <c r="H166" s="136"/>
      <c r="I166" s="136"/>
      <c r="J166" s="136"/>
      <c r="K166" s="136"/>
      <c r="L166" s="137"/>
      <c r="M166" s="10"/>
    </row>
    <row r="167" spans="2:13" x14ac:dyDescent="0.35">
      <c r="B167" s="656" t="str">
        <f>D$33</f>
        <v>valeur de vente nette rendue (CAD)</v>
      </c>
      <c r="C167" s="655"/>
      <c r="D167" s="655"/>
      <c r="E167" s="136"/>
      <c r="F167" s="136"/>
      <c r="G167" s="136"/>
      <c r="H167" s="136"/>
      <c r="I167" s="136"/>
      <c r="J167" s="136"/>
      <c r="K167" s="136"/>
      <c r="L167" s="137"/>
      <c r="M167" s="10"/>
    </row>
    <row r="168" spans="2:13" x14ac:dyDescent="0.35">
      <c r="B168" s="656" t="str">
        <f>D$34</f>
        <v>$ / pièce</v>
      </c>
      <c r="C168" s="655"/>
      <c r="D168" s="655"/>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D$32</f>
        <v>pièces</v>
      </c>
      <c r="C171" s="655"/>
      <c r="D171" s="655"/>
      <c r="E171" s="136"/>
      <c r="F171" s="136"/>
      <c r="G171" s="136"/>
      <c r="H171" s="136"/>
      <c r="I171" s="136"/>
      <c r="J171" s="136"/>
      <c r="K171" s="136"/>
      <c r="L171" s="137"/>
      <c r="M171" s="10"/>
    </row>
    <row r="172" spans="2:13" x14ac:dyDescent="0.35">
      <c r="B172" s="656" t="str">
        <f>D$33</f>
        <v>valeur de vente nette rendue (CAD)</v>
      </c>
      <c r="C172" s="655"/>
      <c r="D172" s="655"/>
      <c r="E172" s="136"/>
      <c r="F172" s="136"/>
      <c r="G172" s="136"/>
      <c r="H172" s="136"/>
      <c r="I172" s="136"/>
      <c r="J172" s="136"/>
      <c r="K172" s="136"/>
      <c r="L172" s="137"/>
      <c r="M172" s="10"/>
    </row>
    <row r="173" spans="2:13" x14ac:dyDescent="0.35">
      <c r="B173" s="656" t="str">
        <f>D$34</f>
        <v>$ / pièce</v>
      </c>
      <c r="C173" s="655"/>
      <c r="D173" s="655"/>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D$32</f>
        <v>pièces</v>
      </c>
      <c r="C176" s="655"/>
      <c r="D176" s="655"/>
      <c r="E176" s="136"/>
      <c r="F176" s="136"/>
      <c r="G176" s="136"/>
      <c r="H176" s="136"/>
      <c r="I176" s="136"/>
      <c r="J176" s="136"/>
      <c r="K176" s="136"/>
      <c r="L176" s="137"/>
      <c r="M176" s="10"/>
    </row>
    <row r="177" spans="1:19" x14ac:dyDescent="0.35">
      <c r="B177" s="656" t="str">
        <f>D$33</f>
        <v>valeur de vente nette rendue (CAD)</v>
      </c>
      <c r="C177" s="655"/>
      <c r="D177" s="655"/>
      <c r="E177" s="136"/>
      <c r="F177" s="136"/>
      <c r="G177" s="136"/>
      <c r="H177" s="136"/>
      <c r="I177" s="136"/>
      <c r="J177" s="136"/>
      <c r="K177" s="136"/>
      <c r="L177" s="137"/>
      <c r="M177" s="10"/>
    </row>
    <row r="178" spans="1:19" x14ac:dyDescent="0.35">
      <c r="B178" s="656" t="str">
        <f>D$34</f>
        <v>$ / pièce</v>
      </c>
      <c r="C178" s="655"/>
      <c r="D178" s="655"/>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D$32</f>
        <v>pièces</v>
      </c>
      <c r="C181" s="655"/>
      <c r="D181" s="655"/>
      <c r="E181" s="136"/>
      <c r="F181" s="136"/>
      <c r="G181" s="136"/>
      <c r="H181" s="136"/>
      <c r="I181" s="136"/>
      <c r="J181" s="136"/>
      <c r="K181" s="136"/>
      <c r="L181" s="137"/>
      <c r="M181" s="10"/>
    </row>
    <row r="182" spans="1:19" x14ac:dyDescent="0.35">
      <c r="B182" s="656" t="str">
        <f>D$33</f>
        <v>valeur de vente nette rendue (CAD)</v>
      </c>
      <c r="C182" s="655"/>
      <c r="D182" s="655"/>
      <c r="E182" s="136"/>
      <c r="F182" s="136"/>
      <c r="G182" s="136"/>
      <c r="H182" s="136"/>
      <c r="I182" s="136"/>
      <c r="J182" s="136"/>
      <c r="K182" s="136"/>
      <c r="L182" s="137"/>
      <c r="M182" s="10"/>
    </row>
    <row r="183" spans="1:19" x14ac:dyDescent="0.35">
      <c r="B183" s="656" t="str">
        <f>D$34</f>
        <v>$ / pièce</v>
      </c>
      <c r="C183" s="655"/>
      <c r="D183" s="655"/>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6"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7"/>
      <c r="D185" s="487"/>
      <c r="E185" s="487"/>
      <c r="F185" s="487"/>
      <c r="G185" s="487"/>
      <c r="H185" s="487"/>
      <c r="I185" s="487"/>
      <c r="J185" s="487"/>
      <c r="K185" s="487"/>
      <c r="L185" s="488"/>
      <c r="M185" s="10"/>
      <c r="O185" s="10" t="s">
        <v>371</v>
      </c>
      <c r="P185" s="10" t="s">
        <v>372</v>
      </c>
      <c r="S185" s="39"/>
    </row>
    <row r="186" spans="1:19" x14ac:dyDescent="0.35">
      <c r="B186" s="486"/>
      <c r="C186" s="487"/>
      <c r="D186" s="487"/>
      <c r="E186" s="487"/>
      <c r="F186" s="487"/>
      <c r="G186" s="487"/>
      <c r="H186" s="487"/>
      <c r="I186" s="487"/>
      <c r="J186" s="487"/>
      <c r="K186" s="487"/>
      <c r="L186" s="488"/>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janv-sept 2024</v>
      </c>
      <c r="I188" s="429" t="str">
        <f>I132</f>
        <v>janv-sept 2025</v>
      </c>
      <c r="J188" s="162"/>
      <c r="K188" s="162"/>
      <c r="L188" s="163"/>
      <c r="M188" s="10"/>
      <c r="O188" s="21"/>
    </row>
    <row r="189" spans="1:19" x14ac:dyDescent="0.35">
      <c r="B189" s="471" t="str">
        <f>Variables!D65</f>
        <v>Vérification</v>
      </c>
      <c r="C189" s="665" t="str">
        <f>B146</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B147</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provenant de l'exportateur décrit ci-dessus :</v>
      </c>
      <c r="C207" s="487"/>
      <c r="D207" s="487"/>
      <c r="E207" s="487"/>
      <c r="F207" s="487"/>
      <c r="G207" s="487"/>
      <c r="H207" s="487"/>
      <c r="I207" s="487"/>
      <c r="J207" s="487"/>
      <c r="K207" s="487"/>
      <c r="L207" s="488"/>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8" s="11" customFormat="1" x14ac:dyDescent="0.35">
      <c r="A225" s="8"/>
      <c r="B225" s="594"/>
      <c r="C225" s="595"/>
      <c r="D225" s="595"/>
      <c r="E225" s="595"/>
      <c r="F225" s="595"/>
      <c r="G225" s="595"/>
      <c r="H225" s="595"/>
      <c r="I225" s="595"/>
      <c r="J225" s="595"/>
      <c r="K225" s="595"/>
      <c r="L225" s="596"/>
      <c r="M225" s="39"/>
    </row>
    <row r="226" spans="1:18" s="11" customFormat="1" x14ac:dyDescent="0.35">
      <c r="A226" s="8"/>
      <c r="B226" s="594"/>
      <c r="C226" s="595"/>
      <c r="D226" s="595"/>
      <c r="E226" s="595"/>
      <c r="F226" s="595"/>
      <c r="G226" s="595"/>
      <c r="H226" s="595"/>
      <c r="I226" s="595"/>
      <c r="J226" s="595"/>
      <c r="K226" s="595"/>
      <c r="L226" s="596"/>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qFFnAulR8CaTFLLUDTHwcwco4dLVQ0YcxIQd5pUflG4ovBtZwEZlwjDrJ7zFESj/6c6tS0hcAJDEhBeFI1f5SQ==" saltValue="oXIMfztsLWBFPGKcTHX2IA==" spinCount="100000" sheet="1" objects="1" scenarios="1" selectLockedCells="1"/>
  <mergeCells count="178">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54:D54"/>
    <mergeCell ref="B55:D55"/>
    <mergeCell ref="B56:D56"/>
    <mergeCell ref="B57:L57"/>
    <mergeCell ref="B58:D58"/>
    <mergeCell ref="B59:D59"/>
    <mergeCell ref="B46:L46"/>
    <mergeCell ref="B47:L47"/>
    <mergeCell ref="B49:L49"/>
    <mergeCell ref="B50:L50"/>
    <mergeCell ref="B52:D52"/>
    <mergeCell ref="B53:L53"/>
    <mergeCell ref="B66:D66"/>
    <mergeCell ref="B67:D67"/>
    <mergeCell ref="B68:D68"/>
    <mergeCell ref="B69:L69"/>
    <mergeCell ref="B70:D70"/>
    <mergeCell ref="B71:D71"/>
    <mergeCell ref="B60:D60"/>
    <mergeCell ref="B61:L61"/>
    <mergeCell ref="B62:D62"/>
    <mergeCell ref="B63:D63"/>
    <mergeCell ref="B64:D64"/>
    <mergeCell ref="B65:L65"/>
    <mergeCell ref="B83:L83"/>
    <mergeCell ref="B85:L85"/>
    <mergeCell ref="B87:D87"/>
    <mergeCell ref="B88:L89"/>
    <mergeCell ref="B90:D90"/>
    <mergeCell ref="B91:D91"/>
    <mergeCell ref="B72:D72"/>
    <mergeCell ref="B74:L75"/>
    <mergeCell ref="B78:B79"/>
    <mergeCell ref="C78:E78"/>
    <mergeCell ref="C79:E79"/>
    <mergeCell ref="B82:L82"/>
    <mergeCell ref="B100:D100"/>
    <mergeCell ref="B101:D101"/>
    <mergeCell ref="B102:D102"/>
    <mergeCell ref="B103:L104"/>
    <mergeCell ref="B105:D105"/>
    <mergeCell ref="B106:D106"/>
    <mergeCell ref="B92:D92"/>
    <mergeCell ref="B93:L94"/>
    <mergeCell ref="B95:D95"/>
    <mergeCell ref="B96:D96"/>
    <mergeCell ref="B97:D97"/>
    <mergeCell ref="B98:L99"/>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93:L193"/>
    <mergeCell ref="B194:L194"/>
    <mergeCell ref="B196:L196"/>
    <mergeCell ref="B199:B201"/>
    <mergeCell ref="D198:G198"/>
    <mergeCell ref="D199:G199"/>
    <mergeCell ref="D200:G200"/>
    <mergeCell ref="D201:G201"/>
    <mergeCell ref="B204:L204"/>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s>
  <conditionalFormatting sqref="F78:I79">
    <cfRule type="cellIs" dxfId="23" priority="3" operator="equal">
      <formula>"Error"</formula>
    </cfRule>
  </conditionalFormatting>
  <conditionalFormatting sqref="F133:I134">
    <cfRule type="cellIs" dxfId="22" priority="2" operator="equal">
      <formula>"Error"</formula>
    </cfRule>
  </conditionalFormatting>
  <conditionalFormatting sqref="F189:I190">
    <cfRule type="cellIs" dxfId="21"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FF38661-5E04-4EEE-B676-D4004BC6A868}">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BC33782A-DE23-4536-B871-A030DDD39A3B}">
      <formula1>1000</formula1>
    </dataValidation>
    <dataValidation allowBlank="1" sqref="G23:K23" xr:uid="{47F0B9E9-D6B7-428E-92D6-80ABFA7AB49D}"/>
  </dataValidations>
  <printOptions horizontalCentered="1"/>
  <pageMargins left="0.25" right="0.25" top="0.75" bottom="0.75" header="0.3" footer="0.3"/>
  <pageSetup scale="74" firstPageNumber="27"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1B43E-6DD0-4584-BA37-842EB9E47EED}">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60" t="str">
        <f>IF(Intro!$G$21="English",O10,P10)</f>
        <v>Utilisez un onglet numéroté « Imp-Exp » pour chaque exportateur à partir duquel votre entreprise a importé. Pour obtenir des onglets « Imp-Exp » supplémentaires, contactez un analyste de cas identifié dans l'onglet « Intro ».</v>
      </c>
      <c r="C10" s="660"/>
      <c r="D10" s="660"/>
      <c r="E10" s="660"/>
      <c r="F10" s="660"/>
      <c r="G10" s="660"/>
      <c r="H10" s="660"/>
      <c r="I10" s="660"/>
      <c r="J10" s="660"/>
      <c r="K10" s="660"/>
      <c r="L10" s="660"/>
      <c r="M10" s="23"/>
      <c r="N10" s="23"/>
      <c r="O10" s="10" t="s">
        <v>343</v>
      </c>
      <c r="P10" s="10" t="s">
        <v>342</v>
      </c>
    </row>
    <row r="11" spans="1:16" s="6" customFormat="1" x14ac:dyDescent="0.35">
      <c r="A11" s="33"/>
      <c r="B11" s="660"/>
      <c r="C11" s="660"/>
      <c r="D11" s="660"/>
      <c r="E11" s="660"/>
      <c r="F11" s="660"/>
      <c r="G11" s="660"/>
      <c r="H11" s="660"/>
      <c r="I11" s="660"/>
      <c r="J11" s="660"/>
      <c r="K11" s="660"/>
      <c r="L11" s="660"/>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IF(Intro!$G$21="English",O17,P17)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 xml:space="preserve">Indiquez les importations et les ventes de marchandises de votre entreprise en provenance de la : </v>
      </c>
      <c r="C22" s="514"/>
      <c r="D22" s="514"/>
      <c r="E22" s="514"/>
      <c r="F22" s="514"/>
      <c r="G22" s="668" t="str">
        <f>IF(Intro!$G$21="English",Variables!B48,Variables!C48)</f>
        <v>Chine</v>
      </c>
      <c r="H22" s="669"/>
      <c r="I22" s="669"/>
      <c r="J22" s="669"/>
      <c r="K22" s="670"/>
      <c r="L22" s="175"/>
      <c r="M22" s="10"/>
      <c r="O22" s="10" t="s">
        <v>283</v>
      </c>
      <c r="P22" s="10" t="s">
        <v>459</v>
      </c>
    </row>
    <row r="23" spans="1:16" ht="15.5" x14ac:dyDescent="0.35">
      <c r="B23" s="672" t="str">
        <f>IF(Intro!$G$21="English",O23,P23)</f>
        <v>Nom de l'exportateur :</v>
      </c>
      <c r="C23" s="673"/>
      <c r="D23" s="673"/>
      <c r="E23" s="673"/>
      <c r="F23" s="673"/>
      <c r="G23" s="671"/>
      <c r="H23" s="671"/>
      <c r="I23" s="671"/>
      <c r="J23" s="671"/>
      <c r="K23" s="671"/>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7"/>
      <c r="C26" s="118"/>
      <c r="D26" s="118"/>
      <c r="E26" s="118"/>
      <c r="F26" s="118"/>
      <c r="G26" s="642"/>
      <c r="H26" s="642"/>
      <c r="I26" s="642"/>
      <c r="J26" s="642"/>
      <c r="K26" s="642"/>
      <c r="L26" s="71"/>
      <c r="M26" s="10"/>
      <c r="O26" s="21"/>
    </row>
    <row r="27" spans="1:16" s="11" customFormat="1" x14ac:dyDescent="0.35">
      <c r="A27" s="32"/>
      <c r="B27" s="689" t="str">
        <f>IF(Intro!$G$21="English",O27,P27)</f>
        <v>Importations au Canada</v>
      </c>
      <c r="C27" s="690"/>
      <c r="D27" s="690"/>
      <c r="E27" s="690"/>
      <c r="F27" s="690"/>
      <c r="G27" s="690"/>
      <c r="H27" s="690"/>
      <c r="I27" s="690"/>
      <c r="J27" s="690"/>
      <c r="K27" s="690"/>
      <c r="L27" s="71"/>
      <c r="O27" s="26" t="s">
        <v>669</v>
      </c>
      <c r="P27" s="11" t="s">
        <v>238</v>
      </c>
    </row>
    <row r="28" spans="1:16" x14ac:dyDescent="0.35">
      <c r="B28" s="693" t="str">
        <f>IF(Intro!$G$21="English",O28,P28)</f>
        <v>Importations</v>
      </c>
      <c r="C28" s="694"/>
      <c r="D28" s="667" t="str">
        <f>IF(Intro!$G$21="English",Variables!$B$23,Variables!$C$23)</f>
        <v>pièces</v>
      </c>
      <c r="E28" s="667"/>
      <c r="F28" s="667"/>
      <c r="G28" s="133"/>
      <c r="H28" s="133"/>
      <c r="I28" s="133"/>
      <c r="J28" s="133"/>
      <c r="K28" s="126"/>
      <c r="L28" s="71"/>
      <c r="M28" s="10"/>
      <c r="O28" s="10" t="s">
        <v>95</v>
      </c>
      <c r="P28" s="10" t="s">
        <v>175</v>
      </c>
    </row>
    <row r="29" spans="1:16" x14ac:dyDescent="0.35">
      <c r="B29" s="693"/>
      <c r="C29" s="694"/>
      <c r="D29" s="667" t="str">
        <f>IF(Intro!$G$21="English",O29,P29)</f>
        <v>valeur d'achat nette rendue (CAD)</v>
      </c>
      <c r="E29" s="667"/>
      <c r="F29" s="667"/>
      <c r="G29" s="133"/>
      <c r="H29" s="133"/>
      <c r="I29" s="133"/>
      <c r="J29" s="133"/>
      <c r="K29" s="126"/>
      <c r="L29" s="71"/>
      <c r="M29" s="10"/>
      <c r="O29" s="10" t="s">
        <v>345</v>
      </c>
      <c r="P29" s="10" t="s">
        <v>344</v>
      </c>
    </row>
    <row r="30" spans="1:16" x14ac:dyDescent="0.35">
      <c r="B30" s="693"/>
      <c r="C30" s="694"/>
      <c r="D30" s="667" t="str">
        <f>"$ / "&amp;IF(Intro!$G$21="English",Variables!$B$24,Variables!$C$24)</f>
        <v>$ / pièce</v>
      </c>
      <c r="E30" s="667"/>
      <c r="F30" s="667"/>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91" t="str">
        <f>IF(Intro!$G$21="English",O31,P31)</f>
        <v>Ventes au Canada</v>
      </c>
      <c r="C31" s="692"/>
      <c r="D31" s="692"/>
      <c r="E31" s="692"/>
      <c r="F31" s="692"/>
      <c r="G31" s="692"/>
      <c r="H31" s="692"/>
      <c r="I31" s="692"/>
      <c r="J31" s="692"/>
      <c r="K31" s="692"/>
      <c r="L31" s="71"/>
      <c r="O31" s="26" t="s">
        <v>239</v>
      </c>
      <c r="P31" s="11" t="s">
        <v>240</v>
      </c>
    </row>
    <row r="32" spans="1:16" x14ac:dyDescent="0.35">
      <c r="B32" s="471" t="str">
        <f>IF(Intro!$G$21="English",O32,P32)</f>
        <v>Ventes aux distributeurs au Canada</v>
      </c>
      <c r="C32" s="472"/>
      <c r="D32" s="667" t="str">
        <f>D28</f>
        <v>pièces</v>
      </c>
      <c r="E32" s="667"/>
      <c r="F32" s="667"/>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7" t="str">
        <f>IF(Intro!$G$21="English",O33,P33)</f>
        <v>valeur de vente nette rendue (CAD)</v>
      </c>
      <c r="E33" s="667"/>
      <c r="F33" s="667"/>
      <c r="G33" s="133"/>
      <c r="H33" s="133"/>
      <c r="I33" s="133"/>
      <c r="J33" s="133"/>
      <c r="K33" s="126"/>
      <c r="L33" s="71"/>
      <c r="M33" s="10"/>
      <c r="O33" s="10" t="s">
        <v>347</v>
      </c>
      <c r="P33" s="10" t="s">
        <v>346</v>
      </c>
    </row>
    <row r="34" spans="1:16" ht="14.5" thickBot="1" x14ac:dyDescent="0.4">
      <c r="B34" s="676"/>
      <c r="C34" s="677"/>
      <c r="D34" s="679" t="str">
        <f>D30</f>
        <v>$ / pièce</v>
      </c>
      <c r="E34" s="679"/>
      <c r="F34" s="679"/>
      <c r="G34" s="416" t="str">
        <f>IF(G32=0,"-",G33/G32)</f>
        <v>-</v>
      </c>
      <c r="H34" s="416" t="str">
        <f>IF(H32=0,"-",H33/H32)</f>
        <v>-</v>
      </c>
      <c r="I34" s="416" t="str">
        <f t="shared" ref="I34:K34" si="1">IF(I32=0,"-",I33/I32)</f>
        <v>-</v>
      </c>
      <c r="J34" s="416" t="str">
        <f t="shared" si="1"/>
        <v>-</v>
      </c>
      <c r="K34" s="416" t="str">
        <f t="shared" si="1"/>
        <v>-</v>
      </c>
      <c r="L34" s="71"/>
      <c r="M34" s="10"/>
    </row>
    <row r="35" spans="1:16" x14ac:dyDescent="0.35">
      <c r="B35" s="674" t="str">
        <f>IF(Intro!$G$21="English",O35,P35)</f>
        <v>Ventes aux détaillants au Canada</v>
      </c>
      <c r="C35" s="675"/>
      <c r="D35" s="678" t="str">
        <f>D32</f>
        <v>pièces</v>
      </c>
      <c r="E35" s="678"/>
      <c r="F35" s="678"/>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7" t="str">
        <f>D33</f>
        <v>valeur de vente nette rendue (CAD)</v>
      </c>
      <c r="E36" s="667"/>
      <c r="F36" s="667"/>
      <c r="G36" s="133"/>
      <c r="H36" s="133"/>
      <c r="I36" s="133"/>
      <c r="J36" s="133"/>
      <c r="K36" s="126"/>
      <c r="L36" s="71"/>
      <c r="M36" s="10"/>
    </row>
    <row r="37" spans="1:16" ht="14.5" thickBot="1" x14ac:dyDescent="0.4">
      <c r="B37" s="676"/>
      <c r="C37" s="677"/>
      <c r="D37" s="679" t="str">
        <f>D34</f>
        <v>$ / pièce</v>
      </c>
      <c r="E37" s="679"/>
      <c r="F37" s="679"/>
      <c r="G37" s="416" t="str">
        <f>IF(G35=0,"-",G36/G35)</f>
        <v>-</v>
      </c>
      <c r="H37" s="416" t="str">
        <f>IF(H35=0,"-",H36/H35)</f>
        <v>-</v>
      </c>
      <c r="I37" s="416" t="str">
        <f t="shared" ref="I37:K37" si="2">IF(I35=0,"-",I36/I35)</f>
        <v>-</v>
      </c>
      <c r="J37" s="416" t="str">
        <f t="shared" si="2"/>
        <v>-</v>
      </c>
      <c r="K37" s="416" t="str">
        <f t="shared" si="2"/>
        <v>-</v>
      </c>
      <c r="L37" s="71"/>
      <c r="M37" s="10"/>
    </row>
    <row r="38" spans="1:16" x14ac:dyDescent="0.35">
      <c r="B38" s="674" t="str">
        <f>IF(Intro!$G$21="English",O38,P38)</f>
        <v>Ventes aux utilisateurs finals au Canada</v>
      </c>
      <c r="C38" s="675"/>
      <c r="D38" s="678" t="str">
        <f>D32</f>
        <v>pièces</v>
      </c>
      <c r="E38" s="678"/>
      <c r="F38" s="678"/>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7" t="str">
        <f>D33</f>
        <v>valeur de vente nette rendue (CAD)</v>
      </c>
      <c r="E39" s="667"/>
      <c r="F39" s="667"/>
      <c r="G39" s="133"/>
      <c r="H39" s="133"/>
      <c r="I39" s="133"/>
      <c r="J39" s="133"/>
      <c r="K39" s="126"/>
      <c r="L39" s="71"/>
      <c r="M39" s="10"/>
    </row>
    <row r="40" spans="1:16" ht="14.5" thickBot="1" x14ac:dyDescent="0.4">
      <c r="B40" s="676"/>
      <c r="C40" s="677"/>
      <c r="D40" s="679" t="str">
        <f>D34</f>
        <v>$ / pièce</v>
      </c>
      <c r="E40" s="679"/>
      <c r="F40" s="679"/>
      <c r="G40" s="416" t="str">
        <f>IF(G38=0,"-",G39/G38)</f>
        <v>-</v>
      </c>
      <c r="H40" s="416" t="str">
        <f>IF(H38=0,"-",H39/H38)</f>
        <v>-</v>
      </c>
      <c r="I40" s="416" t="str">
        <f t="shared" ref="I40:K40" si="3">IF(I38=0,"-",I39/I38)</f>
        <v>-</v>
      </c>
      <c r="J40" s="416" t="str">
        <f t="shared" si="3"/>
        <v>-</v>
      </c>
      <c r="K40" s="416" t="str">
        <f t="shared" si="3"/>
        <v>-</v>
      </c>
      <c r="L40" s="71"/>
      <c r="M40" s="10"/>
    </row>
    <row r="41" spans="1:16" x14ac:dyDescent="0.35">
      <c r="B41" s="661" t="str">
        <f>IF(Intro!$G$21="English",O41,P41)</f>
        <v>Ventes totales au Canada</v>
      </c>
      <c r="C41" s="662"/>
      <c r="D41" s="663" t="str">
        <f>D38</f>
        <v>pièces</v>
      </c>
      <c r="E41" s="663"/>
      <c r="F41" s="663"/>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67"/>
      <c r="C42" s="568"/>
      <c r="D42" s="664" t="str">
        <f>D39</f>
        <v>valeur de vente nette rendue (CAD)</v>
      </c>
      <c r="E42" s="664"/>
      <c r="F42" s="664"/>
      <c r="G42" s="134">
        <f>G33+G39+G36</f>
        <v>0</v>
      </c>
      <c r="H42" s="134">
        <f t="shared" si="4"/>
        <v>0</v>
      </c>
      <c r="I42" s="134">
        <f t="shared" si="4"/>
        <v>0</v>
      </c>
      <c r="J42" s="134">
        <f t="shared" si="4"/>
        <v>0</v>
      </c>
      <c r="K42" s="134">
        <f t="shared" si="4"/>
        <v>0</v>
      </c>
      <c r="L42" s="71"/>
      <c r="M42" s="10"/>
    </row>
    <row r="43" spans="1:16" x14ac:dyDescent="0.35">
      <c r="B43" s="567"/>
      <c r="C43" s="568"/>
      <c r="D43" s="664" t="str">
        <f>D40</f>
        <v>$ / pièce</v>
      </c>
      <c r="E43" s="664"/>
      <c r="F43" s="664"/>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171"/>
      <c r="C51" s="172"/>
      <c r="D51" s="35"/>
      <c r="E51" s="36"/>
      <c r="F51" s="36"/>
      <c r="G51" s="36"/>
      <c r="H51" s="36"/>
      <c r="I51" s="36"/>
      <c r="J51" s="36"/>
      <c r="K51" s="36"/>
      <c r="L51" s="17"/>
      <c r="M51" s="10"/>
      <c r="O51" s="21"/>
    </row>
    <row r="52" spans="2:16" x14ac:dyDescent="0.35">
      <c r="B52" s="657"/>
      <c r="C52" s="658"/>
      <c r="D52" s="659"/>
      <c r="E52" s="176" t="str">
        <f>IF(Intro!$G$21="English","Q","T")&amp;IF(MID(F52,2,1)&lt;&gt;"1",MID(F52,2,1)-1&amp;" - "&amp;MID(F52,6,4),"4 - "&amp;MID(F52,6,4)-1)</f>
        <v>T4 - 2023</v>
      </c>
      <c r="F52" s="176" t="str">
        <f>IF(Intro!$G$21="English","Q","T")&amp;IF(MID(G52,2,1)&lt;&gt;"1",MID(G52,2,1)-1&amp;" - "&amp;MID(G52,6,4),"4 - "&amp;MID(G52,6,4)-1)</f>
        <v>T1 - 2024</v>
      </c>
      <c r="G52" s="176" t="str">
        <f>IF(Intro!$G$21="English","Q","T")&amp;IF(MID(H52,2,1)&lt;&gt;"1",MID(H52,2,1)-1&amp;" - "&amp;MID(H52,6,4),"4 - "&amp;MID(H52,6,4)-1)</f>
        <v>T2 - 2024</v>
      </c>
      <c r="H52" s="176" t="str">
        <f>IF(Intro!$G$21="English","Q","T")&amp;IF(MID(I52,2,1)&lt;&gt;"1",MID(I52,2,1)-1&amp;" - "&amp;MID(I52,6,4),"4 - "&amp;MID(I52,6,4)-1)</f>
        <v>T3 - 2024</v>
      </c>
      <c r="I52" s="176" t="str">
        <f>IF(Intro!$G$21="English","Q","T")&amp;IF(MID(J52,2,1)&lt;&gt;"1",MID(J52,2,1)-1&amp;" - "&amp;MID(J52,6,4),"4 - "&amp;MID(J52,6,4)-1)</f>
        <v>T4 - 2024</v>
      </c>
      <c r="J52" s="176" t="str">
        <f>IF(Intro!$G$21="English","Q","T")&amp;IF(MID(K52,2,1)&lt;&gt;"1",MID(K52,2,1)-1&amp;" - "&amp;MID(K52,6,4),"4 - "&amp;MID(K52,6,4)-1)</f>
        <v>T1 - 2025</v>
      </c>
      <c r="K52" s="176" t="str">
        <f>IF(Intro!$G$21="English","Q","T")&amp;IF(MID(L52,2,1)&lt;&gt;"1",MID(L52,2,1)-1&amp;" - "&amp;MID(L52,6,4),"4 - "&amp;MID(L52,6,4)-1)</f>
        <v>T2 - 2025</v>
      </c>
      <c r="L52" s="177" t="str">
        <f>IF(Intro!$G$21="English",Variables!B30&amp;" - ",Variables!C30&amp;" - ")&amp;Variables!B8</f>
        <v>T3 - 2025</v>
      </c>
      <c r="M52" s="10"/>
      <c r="O52" s="21"/>
    </row>
    <row r="53" spans="2:16" x14ac:dyDescent="0.35">
      <c r="B53" s="581" t="str">
        <f>IF(Intro!$G$21="English",O54,P54)</f>
        <v xml:space="preserve">Client 1 - </v>
      </c>
      <c r="C53" s="582"/>
      <c r="D53" s="582"/>
      <c r="E53" s="582"/>
      <c r="F53" s="582"/>
      <c r="G53" s="582"/>
      <c r="H53" s="582"/>
      <c r="I53" s="582"/>
      <c r="J53" s="582"/>
      <c r="K53" s="582"/>
      <c r="L53" s="597"/>
      <c r="M53" s="10"/>
      <c r="O53" s="21"/>
    </row>
    <row r="54" spans="2:16" x14ac:dyDescent="0.35">
      <c r="B54" s="656" t="str">
        <f>D$32</f>
        <v>pièces</v>
      </c>
      <c r="C54" s="655"/>
      <c r="D54" s="655"/>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56" t="str">
        <f>D$33</f>
        <v>valeur de vente nette rendue (CAD)</v>
      </c>
      <c r="C55" s="655"/>
      <c r="D55" s="655"/>
      <c r="E55" s="136"/>
      <c r="F55" s="136"/>
      <c r="G55" s="136"/>
      <c r="H55" s="136"/>
      <c r="I55" s="136"/>
      <c r="J55" s="136"/>
      <c r="K55" s="136"/>
      <c r="L55" s="137"/>
      <c r="M55" s="10"/>
    </row>
    <row r="56" spans="2:16" x14ac:dyDescent="0.35">
      <c r="B56" s="656" t="str">
        <f>D$34</f>
        <v>$ / pièce</v>
      </c>
      <c r="C56" s="655"/>
      <c r="D56" s="655"/>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581" t="str">
        <f>IF(Intro!$G$21="English",O58,P58)</f>
        <v xml:space="preserve">Client 2 - </v>
      </c>
      <c r="C57" s="582"/>
      <c r="D57" s="582"/>
      <c r="E57" s="582"/>
      <c r="F57" s="582"/>
      <c r="G57" s="582"/>
      <c r="H57" s="582"/>
      <c r="I57" s="582"/>
      <c r="J57" s="582"/>
      <c r="K57" s="582"/>
      <c r="L57" s="597"/>
      <c r="M57" s="10"/>
    </row>
    <row r="58" spans="2:16" x14ac:dyDescent="0.35">
      <c r="B58" s="656" t="str">
        <f>D$32</f>
        <v>pièces</v>
      </c>
      <c r="C58" s="655"/>
      <c r="D58" s="655"/>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56" t="str">
        <f>D$33</f>
        <v>valeur de vente nette rendue (CAD)</v>
      </c>
      <c r="C59" s="655"/>
      <c r="D59" s="655"/>
      <c r="E59" s="136"/>
      <c r="F59" s="136"/>
      <c r="G59" s="136"/>
      <c r="H59" s="136"/>
      <c r="I59" s="136"/>
      <c r="J59" s="136"/>
      <c r="K59" s="136"/>
      <c r="L59" s="137"/>
      <c r="M59" s="10"/>
    </row>
    <row r="60" spans="2:16" x14ac:dyDescent="0.35">
      <c r="B60" s="656" t="str">
        <f>D$34</f>
        <v>$ / pièce</v>
      </c>
      <c r="C60" s="655"/>
      <c r="D60" s="655"/>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581" t="str">
        <f>IF(Intro!$G$21="English",O62,P62)</f>
        <v xml:space="preserve">Client 3 - </v>
      </c>
      <c r="C61" s="582"/>
      <c r="D61" s="582"/>
      <c r="E61" s="582"/>
      <c r="F61" s="582"/>
      <c r="G61" s="582"/>
      <c r="H61" s="582"/>
      <c r="I61" s="582"/>
      <c r="J61" s="582"/>
      <c r="K61" s="582"/>
      <c r="L61" s="597"/>
      <c r="M61" s="10"/>
    </row>
    <row r="62" spans="2:16" x14ac:dyDescent="0.35">
      <c r="B62" s="656" t="str">
        <f>D$32</f>
        <v>pièces</v>
      </c>
      <c r="C62" s="655"/>
      <c r="D62" s="655"/>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56" t="str">
        <f>D$33</f>
        <v>valeur de vente nette rendue (CAD)</v>
      </c>
      <c r="C63" s="655"/>
      <c r="D63" s="655"/>
      <c r="E63" s="136"/>
      <c r="F63" s="136"/>
      <c r="G63" s="136"/>
      <c r="H63" s="136"/>
      <c r="I63" s="136"/>
      <c r="J63" s="136"/>
      <c r="K63" s="136"/>
      <c r="L63" s="137"/>
      <c r="M63" s="10"/>
    </row>
    <row r="64" spans="2:16" x14ac:dyDescent="0.35">
      <c r="B64" s="656" t="str">
        <f>D$34</f>
        <v>$ / pièce</v>
      </c>
      <c r="C64" s="655"/>
      <c r="D64" s="655"/>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581" t="str">
        <f>IF(Intro!$G$21="English",O66,P66)</f>
        <v xml:space="preserve">Client 4 - </v>
      </c>
      <c r="C65" s="582"/>
      <c r="D65" s="582"/>
      <c r="E65" s="582"/>
      <c r="F65" s="582"/>
      <c r="G65" s="582"/>
      <c r="H65" s="582"/>
      <c r="I65" s="582"/>
      <c r="J65" s="582"/>
      <c r="K65" s="582"/>
      <c r="L65" s="597"/>
      <c r="M65" s="10"/>
    </row>
    <row r="66" spans="1:19" x14ac:dyDescent="0.35">
      <c r="B66" s="656" t="str">
        <f>D$32</f>
        <v>pièces</v>
      </c>
      <c r="C66" s="655"/>
      <c r="D66" s="655"/>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56" t="str">
        <f>D$33</f>
        <v>valeur de vente nette rendue (CAD)</v>
      </c>
      <c r="C67" s="655"/>
      <c r="D67" s="655"/>
      <c r="E67" s="136"/>
      <c r="F67" s="136"/>
      <c r="G67" s="136"/>
      <c r="H67" s="136"/>
      <c r="I67" s="136"/>
      <c r="J67" s="136"/>
      <c r="K67" s="136"/>
      <c r="L67" s="137"/>
      <c r="M67" s="10"/>
    </row>
    <row r="68" spans="1:19" x14ac:dyDescent="0.35">
      <c r="B68" s="656" t="str">
        <f>D$34</f>
        <v>$ / pièce</v>
      </c>
      <c r="C68" s="655"/>
      <c r="D68" s="655"/>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581" t="str">
        <f>IF(Intro!$G$21="English",O70,P70)</f>
        <v xml:space="preserve">Client 5 - </v>
      </c>
      <c r="C69" s="582"/>
      <c r="D69" s="582"/>
      <c r="E69" s="582"/>
      <c r="F69" s="582"/>
      <c r="G69" s="582"/>
      <c r="H69" s="582"/>
      <c r="I69" s="582"/>
      <c r="J69" s="582"/>
      <c r="K69" s="582"/>
      <c r="L69" s="597"/>
      <c r="M69" s="10"/>
    </row>
    <row r="70" spans="1:19" x14ac:dyDescent="0.35">
      <c r="B70" s="656" t="str">
        <f>D$32</f>
        <v>pièces</v>
      </c>
      <c r="C70" s="655"/>
      <c r="D70" s="655"/>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56" t="str">
        <f>D$33</f>
        <v>valeur de vente nette rendue (CAD)</v>
      </c>
      <c r="C71" s="655"/>
      <c r="D71" s="655"/>
      <c r="E71" s="136"/>
      <c r="F71" s="136"/>
      <c r="G71" s="136"/>
      <c r="H71" s="136"/>
      <c r="I71" s="136"/>
      <c r="J71" s="136"/>
      <c r="K71" s="136"/>
      <c r="L71" s="137"/>
      <c r="M71" s="10"/>
    </row>
    <row r="72" spans="1:19" x14ac:dyDescent="0.35">
      <c r="B72" s="656" t="str">
        <f>D$34</f>
        <v>$ / pièce</v>
      </c>
      <c r="C72" s="655"/>
      <c r="D72" s="655"/>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6"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7"/>
      <c r="D74" s="487"/>
      <c r="E74" s="487"/>
      <c r="F74" s="487"/>
      <c r="G74" s="487"/>
      <c r="H74" s="487"/>
      <c r="I74" s="487"/>
      <c r="J74" s="487"/>
      <c r="K74" s="487"/>
      <c r="L74" s="488"/>
      <c r="M74" s="10"/>
      <c r="O74" s="10" t="s">
        <v>367</v>
      </c>
      <c r="P74" s="10" t="s">
        <v>368</v>
      </c>
      <c r="S74" s="39"/>
    </row>
    <row r="75" spans="1:19" x14ac:dyDescent="0.35">
      <c r="B75" s="486"/>
      <c r="C75" s="487"/>
      <c r="D75" s="487"/>
      <c r="E75" s="487"/>
      <c r="F75" s="487"/>
      <c r="G75" s="487"/>
      <c r="H75" s="487"/>
      <c r="I75" s="487"/>
      <c r="J75" s="487"/>
      <c r="K75" s="487"/>
      <c r="L75" s="488"/>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D32</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D33</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64"/>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57"/>
      <c r="C87" s="658"/>
      <c r="D87" s="659"/>
      <c r="E87" s="176" t="str">
        <f t="shared" ref="E87:L87" si="11">E52</f>
        <v>T4 - 2023</v>
      </c>
      <c r="F87" s="176" t="str">
        <f t="shared" si="11"/>
        <v>T1 - 2024</v>
      </c>
      <c r="G87" s="176" t="str">
        <f t="shared" si="11"/>
        <v>T2 - 2024</v>
      </c>
      <c r="H87" s="176" t="str">
        <f t="shared" si="11"/>
        <v>T3 - 2024</v>
      </c>
      <c r="I87" s="176" t="str">
        <f t="shared" si="11"/>
        <v>T4 - 2024</v>
      </c>
      <c r="J87" s="176" t="str">
        <f t="shared" si="11"/>
        <v>T1 - 2025</v>
      </c>
      <c r="K87" s="176" t="str">
        <f t="shared" si="11"/>
        <v>T2 - 2025</v>
      </c>
      <c r="L87" s="177" t="str">
        <f t="shared" si="11"/>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D$28</f>
        <v>pièces</v>
      </c>
      <c r="C90" s="655"/>
      <c r="D90" s="655"/>
      <c r="E90" s="136"/>
      <c r="F90" s="136"/>
      <c r="G90" s="136"/>
      <c r="H90" s="136"/>
      <c r="I90" s="136"/>
      <c r="J90" s="136"/>
      <c r="K90" s="136"/>
      <c r="L90" s="137"/>
      <c r="M90" s="10"/>
    </row>
    <row r="91" spans="1:16" x14ac:dyDescent="0.35">
      <c r="B91" s="656" t="str">
        <f>D$29</f>
        <v>valeur d'achat nette rendue (CAD)</v>
      </c>
      <c r="C91" s="655"/>
      <c r="D91" s="655"/>
      <c r="E91" s="136"/>
      <c r="F91" s="136"/>
      <c r="G91" s="136"/>
      <c r="H91" s="136"/>
      <c r="I91" s="136"/>
      <c r="J91" s="136"/>
      <c r="K91" s="136"/>
      <c r="L91" s="137"/>
      <c r="M91" s="10"/>
    </row>
    <row r="92" spans="1:16" x14ac:dyDescent="0.35">
      <c r="B92" s="656" t="str">
        <f>D$30</f>
        <v>$ / pièce</v>
      </c>
      <c r="C92" s="655"/>
      <c r="D92" s="655"/>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D$28</f>
        <v>pièces</v>
      </c>
      <c r="C95" s="655"/>
      <c r="D95" s="655"/>
      <c r="E95" s="136"/>
      <c r="F95" s="136"/>
      <c r="G95" s="136"/>
      <c r="H95" s="136"/>
      <c r="I95" s="136"/>
      <c r="J95" s="136"/>
      <c r="K95" s="136"/>
      <c r="L95" s="137"/>
      <c r="M95" s="10"/>
    </row>
    <row r="96" spans="1:16" x14ac:dyDescent="0.35">
      <c r="B96" s="656" t="str">
        <f>D$29</f>
        <v>valeur d'achat nette rendue (CAD)</v>
      </c>
      <c r="C96" s="655"/>
      <c r="D96" s="655"/>
      <c r="E96" s="136"/>
      <c r="F96" s="136"/>
      <c r="G96" s="136"/>
      <c r="H96" s="136"/>
      <c r="I96" s="136"/>
      <c r="J96" s="136"/>
      <c r="K96" s="136"/>
      <c r="L96" s="137"/>
      <c r="M96" s="10"/>
    </row>
    <row r="97" spans="2:13" x14ac:dyDescent="0.35">
      <c r="B97" s="656" t="str">
        <f>D$30</f>
        <v>$ / pièce</v>
      </c>
      <c r="C97" s="655"/>
      <c r="D97" s="655"/>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D$28</f>
        <v>pièces</v>
      </c>
      <c r="C100" s="655"/>
      <c r="D100" s="655"/>
      <c r="E100" s="136"/>
      <c r="F100" s="136"/>
      <c r="G100" s="136"/>
      <c r="H100" s="136"/>
      <c r="I100" s="136"/>
      <c r="J100" s="136"/>
      <c r="K100" s="136"/>
      <c r="L100" s="137"/>
      <c r="M100" s="10"/>
    </row>
    <row r="101" spans="2:13" x14ac:dyDescent="0.35">
      <c r="B101" s="656" t="str">
        <f>D$29</f>
        <v>valeur d'achat nette rendue (CAD)</v>
      </c>
      <c r="C101" s="655"/>
      <c r="D101" s="655"/>
      <c r="E101" s="136"/>
      <c r="F101" s="136"/>
      <c r="G101" s="136"/>
      <c r="H101" s="136"/>
      <c r="I101" s="136"/>
      <c r="J101" s="136"/>
      <c r="K101" s="136"/>
      <c r="L101" s="137"/>
      <c r="M101" s="10"/>
    </row>
    <row r="102" spans="2:13" x14ac:dyDescent="0.35">
      <c r="B102" s="656" t="str">
        <f>D$30</f>
        <v>$ / pièce</v>
      </c>
      <c r="C102" s="655"/>
      <c r="D102" s="655"/>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D$28</f>
        <v>pièces</v>
      </c>
      <c r="C105" s="655"/>
      <c r="D105" s="655"/>
      <c r="E105" s="136"/>
      <c r="F105" s="136"/>
      <c r="G105" s="136"/>
      <c r="H105" s="136"/>
      <c r="I105" s="136"/>
      <c r="J105" s="136"/>
      <c r="K105" s="136"/>
      <c r="L105" s="137"/>
      <c r="M105" s="10"/>
    </row>
    <row r="106" spans="2:13" x14ac:dyDescent="0.35">
      <c r="B106" s="656" t="str">
        <f>D$29</f>
        <v>valeur d'achat nette rendue (CAD)</v>
      </c>
      <c r="C106" s="655"/>
      <c r="D106" s="655"/>
      <c r="E106" s="136"/>
      <c r="F106" s="136"/>
      <c r="G106" s="136"/>
      <c r="H106" s="136"/>
      <c r="I106" s="136"/>
      <c r="J106" s="136"/>
      <c r="K106" s="136"/>
      <c r="L106" s="137"/>
      <c r="M106" s="10"/>
    </row>
    <row r="107" spans="2:13" x14ac:dyDescent="0.35">
      <c r="B107" s="656" t="str">
        <f>D$30</f>
        <v>$ / pièce</v>
      </c>
      <c r="C107" s="655"/>
      <c r="D107" s="655"/>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D$28</f>
        <v>pièces</v>
      </c>
      <c r="C110" s="655"/>
      <c r="D110" s="655"/>
      <c r="E110" s="136"/>
      <c r="F110" s="136"/>
      <c r="G110" s="136"/>
      <c r="H110" s="136"/>
      <c r="I110" s="136"/>
      <c r="J110" s="136"/>
      <c r="K110" s="136"/>
      <c r="L110" s="137"/>
      <c r="M110" s="10"/>
    </row>
    <row r="111" spans="2:13" x14ac:dyDescent="0.35">
      <c r="B111" s="656" t="str">
        <f>D$29</f>
        <v>valeur d'achat nette rendue (CAD)</v>
      </c>
      <c r="C111" s="655"/>
      <c r="D111" s="655"/>
      <c r="E111" s="136"/>
      <c r="F111" s="136"/>
      <c r="G111" s="136"/>
      <c r="H111" s="136"/>
      <c r="I111" s="136"/>
      <c r="J111" s="136"/>
      <c r="K111" s="136"/>
      <c r="L111" s="137"/>
      <c r="M111" s="10"/>
    </row>
    <row r="112" spans="2:13" x14ac:dyDescent="0.35">
      <c r="B112" s="656" t="str">
        <f>D$30</f>
        <v>$ / pièce</v>
      </c>
      <c r="C112" s="655"/>
      <c r="D112" s="655"/>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D$28</f>
        <v>pièces</v>
      </c>
      <c r="C115" s="655"/>
      <c r="D115" s="655"/>
      <c r="E115" s="136"/>
      <c r="F115" s="136"/>
      <c r="G115" s="136"/>
      <c r="H115" s="136"/>
      <c r="I115" s="136"/>
      <c r="J115" s="136"/>
      <c r="K115" s="136"/>
      <c r="L115" s="137"/>
      <c r="M115" s="10"/>
    </row>
    <row r="116" spans="2:13" x14ac:dyDescent="0.35">
      <c r="B116" s="656" t="str">
        <f>D$29</f>
        <v>valeur d'achat nette rendue (CAD)</v>
      </c>
      <c r="C116" s="655"/>
      <c r="D116" s="655"/>
      <c r="E116" s="136"/>
      <c r="F116" s="136"/>
      <c r="G116" s="136"/>
      <c r="H116" s="136"/>
      <c r="I116" s="136"/>
      <c r="J116" s="136"/>
      <c r="K116" s="136"/>
      <c r="L116" s="137"/>
      <c r="M116" s="10"/>
    </row>
    <row r="117" spans="2:13" x14ac:dyDescent="0.35">
      <c r="B117" s="656" t="str">
        <f>D$30</f>
        <v>$ / pièce</v>
      </c>
      <c r="C117" s="655"/>
      <c r="D117" s="655"/>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D$28</f>
        <v>pièces</v>
      </c>
      <c r="C120" s="655"/>
      <c r="D120" s="655"/>
      <c r="E120" s="136"/>
      <c r="F120" s="136"/>
      <c r="G120" s="136"/>
      <c r="H120" s="136"/>
      <c r="I120" s="136"/>
      <c r="J120" s="136"/>
      <c r="K120" s="136"/>
      <c r="L120" s="137"/>
      <c r="M120" s="10"/>
    </row>
    <row r="121" spans="2:13" x14ac:dyDescent="0.35">
      <c r="B121" s="656" t="str">
        <f>D$29</f>
        <v>valeur d'achat nette rendue (CAD)</v>
      </c>
      <c r="C121" s="655"/>
      <c r="D121" s="655"/>
      <c r="E121" s="136"/>
      <c r="F121" s="136"/>
      <c r="G121" s="136"/>
      <c r="H121" s="136"/>
      <c r="I121" s="136"/>
      <c r="J121" s="136"/>
      <c r="K121" s="136"/>
      <c r="L121" s="137"/>
      <c r="M121" s="10"/>
    </row>
    <row r="122" spans="2:13" x14ac:dyDescent="0.35">
      <c r="B122" s="656" t="str">
        <f>D$30</f>
        <v>$ / pièce</v>
      </c>
      <c r="C122" s="655"/>
      <c r="D122" s="655"/>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D$28</f>
        <v>pièces</v>
      </c>
      <c r="C125" s="655"/>
      <c r="D125" s="655"/>
      <c r="E125" s="136"/>
      <c r="F125" s="136"/>
      <c r="G125" s="136"/>
      <c r="H125" s="136"/>
      <c r="I125" s="136"/>
      <c r="J125" s="136"/>
      <c r="K125" s="136"/>
      <c r="L125" s="137"/>
      <c r="M125" s="10"/>
    </row>
    <row r="126" spans="2:13" x14ac:dyDescent="0.35">
      <c r="B126" s="656" t="str">
        <f>D$29</f>
        <v>valeur d'achat nette rendue (CAD)</v>
      </c>
      <c r="C126" s="655"/>
      <c r="D126" s="655"/>
      <c r="E126" s="136"/>
      <c r="F126" s="136"/>
      <c r="G126" s="136"/>
      <c r="H126" s="136"/>
      <c r="I126" s="136"/>
      <c r="J126" s="136"/>
      <c r="K126" s="136"/>
      <c r="L126" s="137"/>
      <c r="M126" s="10"/>
    </row>
    <row r="127" spans="2:13" x14ac:dyDescent="0.35">
      <c r="B127" s="656" t="str">
        <f>D$30</f>
        <v>$ / pièce</v>
      </c>
      <c r="C127" s="655"/>
      <c r="D127" s="655"/>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6"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7"/>
      <c r="D129" s="487"/>
      <c r="E129" s="487"/>
      <c r="F129" s="487"/>
      <c r="G129" s="487"/>
      <c r="H129" s="487"/>
      <c r="I129" s="487"/>
      <c r="J129" s="487"/>
      <c r="K129" s="487"/>
      <c r="L129" s="488"/>
      <c r="M129" s="10"/>
      <c r="O129" s="10" t="s">
        <v>369</v>
      </c>
      <c r="P129" s="10" t="s">
        <v>370</v>
      </c>
      <c r="S129" s="39"/>
    </row>
    <row r="130" spans="1:19" x14ac:dyDescent="0.35">
      <c r="B130" s="486"/>
      <c r="C130" s="487"/>
      <c r="D130" s="487"/>
      <c r="E130" s="487"/>
      <c r="F130" s="487"/>
      <c r="G130" s="487"/>
      <c r="H130" s="487"/>
      <c r="I130" s="487"/>
      <c r="J130" s="487"/>
      <c r="K130" s="487"/>
      <c r="L130" s="488"/>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B90</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B91</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171"/>
      <c r="C142" s="172"/>
      <c r="D142" s="35"/>
      <c r="E142" s="36"/>
      <c r="F142" s="36"/>
      <c r="G142" s="36"/>
      <c r="H142" s="36"/>
      <c r="I142" s="36"/>
      <c r="J142" s="36"/>
      <c r="K142" s="36"/>
      <c r="L142" s="17"/>
      <c r="M142" s="10"/>
      <c r="O142" s="21"/>
    </row>
    <row r="143" spans="1:19" x14ac:dyDescent="0.35">
      <c r="B143" s="657"/>
      <c r="C143" s="658"/>
      <c r="D143" s="659"/>
      <c r="E143" s="176" t="str">
        <f>E87</f>
        <v>T4 - 2023</v>
      </c>
      <c r="F143" s="176" t="str">
        <f t="shared" ref="F143:L143" si="20">F87</f>
        <v>T1 - 2024</v>
      </c>
      <c r="G143" s="176" t="str">
        <f t="shared" si="20"/>
        <v>T2 - 2024</v>
      </c>
      <c r="H143" s="176" t="str">
        <f t="shared" si="20"/>
        <v>T3 - 2024</v>
      </c>
      <c r="I143" s="176" t="str">
        <f t="shared" si="20"/>
        <v>T4 - 2024</v>
      </c>
      <c r="J143" s="176" t="str">
        <f t="shared" si="20"/>
        <v>T1 - 2025</v>
      </c>
      <c r="K143" s="176" t="str">
        <f t="shared" si="20"/>
        <v>T2 - 2025</v>
      </c>
      <c r="L143" s="177" t="str">
        <f t="shared" si="20"/>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D$32</f>
        <v>pièces</v>
      </c>
      <c r="C146" s="655"/>
      <c r="D146" s="655"/>
      <c r="E146" s="136"/>
      <c r="F146" s="136"/>
      <c r="G146" s="136"/>
      <c r="H146" s="136"/>
      <c r="I146" s="136"/>
      <c r="J146" s="136"/>
      <c r="K146" s="136"/>
      <c r="L146" s="137"/>
      <c r="M146" s="10"/>
    </row>
    <row r="147" spans="2:13" x14ac:dyDescent="0.35">
      <c r="B147" s="656" t="str">
        <f>D$33</f>
        <v>valeur de vente nette rendue (CAD)</v>
      </c>
      <c r="C147" s="655"/>
      <c r="D147" s="655"/>
      <c r="E147" s="136"/>
      <c r="F147" s="136"/>
      <c r="G147" s="136"/>
      <c r="H147" s="136"/>
      <c r="I147" s="136"/>
      <c r="J147" s="136"/>
      <c r="K147" s="136"/>
      <c r="L147" s="137"/>
      <c r="M147" s="10"/>
    </row>
    <row r="148" spans="2:13" x14ac:dyDescent="0.35">
      <c r="B148" s="656" t="str">
        <f>D$34</f>
        <v>$ / pièce</v>
      </c>
      <c r="C148" s="655"/>
      <c r="D148" s="655"/>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D$32</f>
        <v>pièces</v>
      </c>
      <c r="C151" s="655"/>
      <c r="D151" s="655"/>
      <c r="E151" s="136"/>
      <c r="F151" s="136"/>
      <c r="G151" s="136"/>
      <c r="H151" s="136"/>
      <c r="I151" s="136"/>
      <c r="J151" s="136"/>
      <c r="K151" s="136"/>
      <c r="L151" s="137"/>
      <c r="M151" s="10"/>
    </row>
    <row r="152" spans="2:13" x14ac:dyDescent="0.35">
      <c r="B152" s="656" t="str">
        <f>D$33</f>
        <v>valeur de vente nette rendue (CAD)</v>
      </c>
      <c r="C152" s="655"/>
      <c r="D152" s="655"/>
      <c r="E152" s="136"/>
      <c r="F152" s="136"/>
      <c r="G152" s="136"/>
      <c r="H152" s="136"/>
      <c r="I152" s="136"/>
      <c r="J152" s="136"/>
      <c r="K152" s="136"/>
      <c r="L152" s="137"/>
      <c r="M152" s="10"/>
    </row>
    <row r="153" spans="2:13" x14ac:dyDescent="0.35">
      <c r="B153" s="656" t="str">
        <f>D$34</f>
        <v>$ / pièce</v>
      </c>
      <c r="C153" s="655"/>
      <c r="D153" s="655"/>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D$32</f>
        <v>pièces</v>
      </c>
      <c r="C156" s="655"/>
      <c r="D156" s="655"/>
      <c r="E156" s="136"/>
      <c r="F156" s="136"/>
      <c r="G156" s="136"/>
      <c r="H156" s="136"/>
      <c r="I156" s="136"/>
      <c r="J156" s="136"/>
      <c r="K156" s="136"/>
      <c r="L156" s="137"/>
      <c r="M156" s="10"/>
    </row>
    <row r="157" spans="2:13" x14ac:dyDescent="0.35">
      <c r="B157" s="656" t="str">
        <f>D$33</f>
        <v>valeur de vente nette rendue (CAD)</v>
      </c>
      <c r="C157" s="655"/>
      <c r="D157" s="655"/>
      <c r="E157" s="136"/>
      <c r="F157" s="136"/>
      <c r="G157" s="136"/>
      <c r="H157" s="136"/>
      <c r="I157" s="136"/>
      <c r="J157" s="136"/>
      <c r="K157" s="136"/>
      <c r="L157" s="137"/>
      <c r="M157" s="10"/>
    </row>
    <row r="158" spans="2:13" x14ac:dyDescent="0.35">
      <c r="B158" s="656" t="str">
        <f>D$34</f>
        <v>$ / pièce</v>
      </c>
      <c r="C158" s="655"/>
      <c r="D158" s="655"/>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D$32</f>
        <v>pièces</v>
      </c>
      <c r="C161" s="655"/>
      <c r="D161" s="655"/>
      <c r="E161" s="136"/>
      <c r="F161" s="136"/>
      <c r="G161" s="136"/>
      <c r="H161" s="136"/>
      <c r="I161" s="136"/>
      <c r="J161" s="136"/>
      <c r="K161" s="136"/>
      <c r="L161" s="137"/>
      <c r="M161" s="10"/>
    </row>
    <row r="162" spans="2:13" x14ac:dyDescent="0.35">
      <c r="B162" s="656" t="str">
        <f>D$33</f>
        <v>valeur de vente nette rendue (CAD)</v>
      </c>
      <c r="C162" s="655"/>
      <c r="D162" s="655"/>
      <c r="E162" s="136"/>
      <c r="F162" s="136"/>
      <c r="G162" s="136"/>
      <c r="H162" s="136"/>
      <c r="I162" s="136"/>
      <c r="J162" s="136"/>
      <c r="K162" s="136"/>
      <c r="L162" s="137"/>
      <c r="M162" s="10"/>
    </row>
    <row r="163" spans="2:13" x14ac:dyDescent="0.35">
      <c r="B163" s="656" t="str">
        <f>D$34</f>
        <v>$ / pièce</v>
      </c>
      <c r="C163" s="655"/>
      <c r="D163" s="655"/>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D$32</f>
        <v>pièces</v>
      </c>
      <c r="C166" s="655"/>
      <c r="D166" s="655"/>
      <c r="E166" s="136"/>
      <c r="F166" s="136"/>
      <c r="G166" s="136"/>
      <c r="H166" s="136"/>
      <c r="I166" s="136"/>
      <c r="J166" s="136"/>
      <c r="K166" s="136"/>
      <c r="L166" s="137"/>
      <c r="M166" s="10"/>
    </row>
    <row r="167" spans="2:13" x14ac:dyDescent="0.35">
      <c r="B167" s="656" t="str">
        <f>D$33</f>
        <v>valeur de vente nette rendue (CAD)</v>
      </c>
      <c r="C167" s="655"/>
      <c r="D167" s="655"/>
      <c r="E167" s="136"/>
      <c r="F167" s="136"/>
      <c r="G167" s="136"/>
      <c r="H167" s="136"/>
      <c r="I167" s="136"/>
      <c r="J167" s="136"/>
      <c r="K167" s="136"/>
      <c r="L167" s="137"/>
      <c r="M167" s="10"/>
    </row>
    <row r="168" spans="2:13" x14ac:dyDescent="0.35">
      <c r="B168" s="656" t="str">
        <f>D$34</f>
        <v>$ / pièce</v>
      </c>
      <c r="C168" s="655"/>
      <c r="D168" s="655"/>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D$32</f>
        <v>pièces</v>
      </c>
      <c r="C171" s="655"/>
      <c r="D171" s="655"/>
      <c r="E171" s="136"/>
      <c r="F171" s="136"/>
      <c r="G171" s="136"/>
      <c r="H171" s="136"/>
      <c r="I171" s="136"/>
      <c r="J171" s="136"/>
      <c r="K171" s="136"/>
      <c r="L171" s="137"/>
      <c r="M171" s="10"/>
    </row>
    <row r="172" spans="2:13" x14ac:dyDescent="0.35">
      <c r="B172" s="656" t="str">
        <f>D$33</f>
        <v>valeur de vente nette rendue (CAD)</v>
      </c>
      <c r="C172" s="655"/>
      <c r="D172" s="655"/>
      <c r="E172" s="136"/>
      <c r="F172" s="136"/>
      <c r="G172" s="136"/>
      <c r="H172" s="136"/>
      <c r="I172" s="136"/>
      <c r="J172" s="136"/>
      <c r="K172" s="136"/>
      <c r="L172" s="137"/>
      <c r="M172" s="10"/>
    </row>
    <row r="173" spans="2:13" x14ac:dyDescent="0.35">
      <c r="B173" s="656" t="str">
        <f>D$34</f>
        <v>$ / pièce</v>
      </c>
      <c r="C173" s="655"/>
      <c r="D173" s="655"/>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D$32</f>
        <v>pièces</v>
      </c>
      <c r="C176" s="655"/>
      <c r="D176" s="655"/>
      <c r="E176" s="136"/>
      <c r="F176" s="136"/>
      <c r="G176" s="136"/>
      <c r="H176" s="136"/>
      <c r="I176" s="136"/>
      <c r="J176" s="136"/>
      <c r="K176" s="136"/>
      <c r="L176" s="137"/>
      <c r="M176" s="10"/>
    </row>
    <row r="177" spans="1:19" x14ac:dyDescent="0.35">
      <c r="B177" s="656" t="str">
        <f>D$33</f>
        <v>valeur de vente nette rendue (CAD)</v>
      </c>
      <c r="C177" s="655"/>
      <c r="D177" s="655"/>
      <c r="E177" s="136"/>
      <c r="F177" s="136"/>
      <c r="G177" s="136"/>
      <c r="H177" s="136"/>
      <c r="I177" s="136"/>
      <c r="J177" s="136"/>
      <c r="K177" s="136"/>
      <c r="L177" s="137"/>
      <c r="M177" s="10"/>
    </row>
    <row r="178" spans="1:19" x14ac:dyDescent="0.35">
      <c r="B178" s="656" t="str">
        <f>D$34</f>
        <v>$ / pièce</v>
      </c>
      <c r="C178" s="655"/>
      <c r="D178" s="655"/>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D$32</f>
        <v>pièces</v>
      </c>
      <c r="C181" s="655"/>
      <c r="D181" s="655"/>
      <c r="E181" s="136"/>
      <c r="F181" s="136"/>
      <c r="G181" s="136"/>
      <c r="H181" s="136"/>
      <c r="I181" s="136"/>
      <c r="J181" s="136"/>
      <c r="K181" s="136"/>
      <c r="L181" s="137"/>
      <c r="M181" s="10"/>
    </row>
    <row r="182" spans="1:19" x14ac:dyDescent="0.35">
      <c r="B182" s="656" t="str">
        <f>D$33</f>
        <v>valeur de vente nette rendue (CAD)</v>
      </c>
      <c r="C182" s="655"/>
      <c r="D182" s="655"/>
      <c r="E182" s="136"/>
      <c r="F182" s="136"/>
      <c r="G182" s="136"/>
      <c r="H182" s="136"/>
      <c r="I182" s="136"/>
      <c r="J182" s="136"/>
      <c r="K182" s="136"/>
      <c r="L182" s="137"/>
      <c r="M182" s="10"/>
    </row>
    <row r="183" spans="1:19" x14ac:dyDescent="0.35">
      <c r="B183" s="656" t="str">
        <f>D$34</f>
        <v>$ / pièce</v>
      </c>
      <c r="C183" s="655"/>
      <c r="D183" s="655"/>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6"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7"/>
      <c r="D185" s="487"/>
      <c r="E185" s="487"/>
      <c r="F185" s="487"/>
      <c r="G185" s="487"/>
      <c r="H185" s="487"/>
      <c r="I185" s="487"/>
      <c r="J185" s="487"/>
      <c r="K185" s="487"/>
      <c r="L185" s="488"/>
      <c r="M185" s="10"/>
      <c r="O185" s="10" t="s">
        <v>371</v>
      </c>
      <c r="P185" s="10" t="s">
        <v>372</v>
      </c>
      <c r="S185" s="39"/>
    </row>
    <row r="186" spans="1:19" x14ac:dyDescent="0.35">
      <c r="B186" s="486"/>
      <c r="C186" s="487"/>
      <c r="D186" s="487"/>
      <c r="E186" s="487"/>
      <c r="F186" s="487"/>
      <c r="G186" s="487"/>
      <c r="H186" s="487"/>
      <c r="I186" s="487"/>
      <c r="J186" s="487"/>
      <c r="K186" s="487"/>
      <c r="L186" s="488"/>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janv-sept 2024</v>
      </c>
      <c r="I188" s="429" t="str">
        <f>I132</f>
        <v>janv-sept 2025</v>
      </c>
      <c r="J188" s="162"/>
      <c r="K188" s="162"/>
      <c r="L188" s="163"/>
      <c r="M188" s="10"/>
      <c r="O188" s="21"/>
    </row>
    <row r="189" spans="1:19" x14ac:dyDescent="0.35">
      <c r="B189" s="471" t="str">
        <f>Variables!D65</f>
        <v>Vérification</v>
      </c>
      <c r="C189" s="665" t="str">
        <f>B146</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B147</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provenant de l'exportateur décrit ci-dessus :</v>
      </c>
      <c r="C207" s="487"/>
      <c r="D207" s="487"/>
      <c r="E207" s="487"/>
      <c r="F207" s="487"/>
      <c r="G207" s="487"/>
      <c r="H207" s="487"/>
      <c r="I207" s="487"/>
      <c r="J207" s="487"/>
      <c r="K207" s="487"/>
      <c r="L207" s="488"/>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8" s="11" customFormat="1" x14ac:dyDescent="0.35">
      <c r="A225" s="8"/>
      <c r="B225" s="594"/>
      <c r="C225" s="595"/>
      <c r="D225" s="595"/>
      <c r="E225" s="595"/>
      <c r="F225" s="595"/>
      <c r="G225" s="595"/>
      <c r="H225" s="595"/>
      <c r="I225" s="595"/>
      <c r="J225" s="595"/>
      <c r="K225" s="595"/>
      <c r="L225" s="596"/>
      <c r="M225" s="39"/>
    </row>
    <row r="226" spans="1:18" s="11" customFormat="1" x14ac:dyDescent="0.35">
      <c r="A226" s="8"/>
      <c r="B226" s="594"/>
      <c r="C226" s="595"/>
      <c r="D226" s="595"/>
      <c r="E226" s="595"/>
      <c r="F226" s="595"/>
      <c r="G226" s="595"/>
      <c r="H226" s="595"/>
      <c r="I226" s="595"/>
      <c r="J226" s="595"/>
      <c r="K226" s="595"/>
      <c r="L226" s="596"/>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BzXUXVkHTk5+azSOVx/yK5RlY0zWc3NpvY2V06PEcNQVoskpRVvz4JbmOFtpW18nsnm9YkzM1bVnrAeSFU7Adw==" saltValue="qaotV22fc3y/jW0mLE/YcA==" spinCount="100000" sheet="1" objects="1" scenarios="1" selectLockedCells="1"/>
  <mergeCells count="178">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54:D54"/>
    <mergeCell ref="B55:D55"/>
    <mergeCell ref="B56:D56"/>
    <mergeCell ref="B57:L57"/>
    <mergeCell ref="B58:D58"/>
    <mergeCell ref="B59:D59"/>
    <mergeCell ref="B46:L46"/>
    <mergeCell ref="B47:L47"/>
    <mergeCell ref="B49:L49"/>
    <mergeCell ref="B50:L50"/>
    <mergeCell ref="B52:D52"/>
    <mergeCell ref="B53:L53"/>
    <mergeCell ref="B66:D66"/>
    <mergeCell ref="B67:D67"/>
    <mergeCell ref="B68:D68"/>
    <mergeCell ref="B69:L69"/>
    <mergeCell ref="B70:D70"/>
    <mergeCell ref="B71:D71"/>
    <mergeCell ref="B60:D60"/>
    <mergeCell ref="B61:L61"/>
    <mergeCell ref="B62:D62"/>
    <mergeCell ref="B63:D63"/>
    <mergeCell ref="B64:D64"/>
    <mergeCell ref="B65:L65"/>
    <mergeCell ref="B83:L83"/>
    <mergeCell ref="B85:L85"/>
    <mergeCell ref="B87:D87"/>
    <mergeCell ref="B88:L89"/>
    <mergeCell ref="B90:D90"/>
    <mergeCell ref="B91:D91"/>
    <mergeCell ref="B72:D72"/>
    <mergeCell ref="B74:L75"/>
    <mergeCell ref="B78:B79"/>
    <mergeCell ref="C78:E78"/>
    <mergeCell ref="C79:E79"/>
    <mergeCell ref="B82:L82"/>
    <mergeCell ref="B100:D100"/>
    <mergeCell ref="B101:D101"/>
    <mergeCell ref="B102:D102"/>
    <mergeCell ref="B103:L104"/>
    <mergeCell ref="B105:D105"/>
    <mergeCell ref="B106:D106"/>
    <mergeCell ref="B92:D92"/>
    <mergeCell ref="B93:L94"/>
    <mergeCell ref="B95:D95"/>
    <mergeCell ref="B96:D96"/>
    <mergeCell ref="B97:D97"/>
    <mergeCell ref="B98:L99"/>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93:L193"/>
    <mergeCell ref="B194:L194"/>
    <mergeCell ref="B196:L196"/>
    <mergeCell ref="B199:B201"/>
    <mergeCell ref="D198:G198"/>
    <mergeCell ref="D199:G199"/>
    <mergeCell ref="D200:G200"/>
    <mergeCell ref="D201:G201"/>
    <mergeCell ref="B204:L204"/>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s>
  <conditionalFormatting sqref="F78:I79">
    <cfRule type="cellIs" dxfId="20" priority="3" operator="equal">
      <formula>"Error"</formula>
    </cfRule>
  </conditionalFormatting>
  <conditionalFormatting sqref="F133:I134">
    <cfRule type="cellIs" dxfId="19" priority="2" operator="equal">
      <formula>"Error"</formula>
    </cfRule>
  </conditionalFormatting>
  <conditionalFormatting sqref="F189:I190">
    <cfRule type="cellIs" dxfId="18"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E7990A64-7248-4AB6-90A6-DC61805C562A}">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F624E7A9-0C71-4545-B394-CCE5A2B807E0}">
      <formula1>1000</formula1>
    </dataValidation>
    <dataValidation allowBlank="1" sqref="G23:K23" xr:uid="{319D0391-6F1E-442B-839A-98921C23FB96}"/>
  </dataValidations>
  <printOptions horizontalCentered="1"/>
  <pageMargins left="0.25" right="0.25" top="0.75" bottom="0.75" header="0.3" footer="0.3"/>
  <pageSetup scale="74" firstPageNumber="32"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066E2-4E9C-4C54-9B11-2093F94E5A6E}">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60" t="str">
        <f>IF(Intro!$G$21="English",O10,P10)</f>
        <v>Utilisez un onglet numéroté « Imp-Exp » pour chaque exportateur à partir duquel votre entreprise a importé. Pour obtenir des onglets « Imp-Exp » supplémentaires, contactez un analyste de cas identifié dans l'onglet « Intro ».</v>
      </c>
      <c r="C10" s="660"/>
      <c r="D10" s="660"/>
      <c r="E10" s="660"/>
      <c r="F10" s="660"/>
      <c r="G10" s="660"/>
      <c r="H10" s="660"/>
      <c r="I10" s="660"/>
      <c r="J10" s="660"/>
      <c r="K10" s="660"/>
      <c r="L10" s="660"/>
      <c r="M10" s="23"/>
      <c r="N10" s="23"/>
      <c r="O10" s="10" t="s">
        <v>343</v>
      </c>
      <c r="P10" s="10" t="s">
        <v>342</v>
      </c>
    </row>
    <row r="11" spans="1:16" s="6" customFormat="1" x14ac:dyDescent="0.35">
      <c r="A11" s="33"/>
      <c r="B11" s="660"/>
      <c r="C11" s="660"/>
      <c r="D11" s="660"/>
      <c r="E11" s="660"/>
      <c r="F11" s="660"/>
      <c r="G11" s="660"/>
      <c r="H11" s="660"/>
      <c r="I11" s="660"/>
      <c r="J11" s="660"/>
      <c r="K11" s="660"/>
      <c r="L11" s="660"/>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IF(Intro!$G$21="English",O17,P17)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 xml:space="preserve">Indiquez les importations et les ventes de marchandises de votre entreprise en provenance de la : </v>
      </c>
      <c r="C22" s="514"/>
      <c r="D22" s="514"/>
      <c r="E22" s="514"/>
      <c r="F22" s="514"/>
      <c r="G22" s="668" t="str">
        <f>IF(Intro!$G$21="English",Variables!B48,Variables!C48)</f>
        <v>Chine</v>
      </c>
      <c r="H22" s="669"/>
      <c r="I22" s="669"/>
      <c r="J22" s="669"/>
      <c r="K22" s="670"/>
      <c r="L22" s="175"/>
      <c r="M22" s="10"/>
      <c r="O22" s="10" t="s">
        <v>283</v>
      </c>
      <c r="P22" s="10" t="s">
        <v>459</v>
      </c>
    </row>
    <row r="23" spans="1:16" ht="15.5" x14ac:dyDescent="0.35">
      <c r="B23" s="672" t="str">
        <f>IF(Intro!$G$21="English",O23,P23)</f>
        <v>Nom de l'exportateur :</v>
      </c>
      <c r="C23" s="673"/>
      <c r="D23" s="673"/>
      <c r="E23" s="673"/>
      <c r="F23" s="673"/>
      <c r="G23" s="671"/>
      <c r="H23" s="671"/>
      <c r="I23" s="671"/>
      <c r="J23" s="671"/>
      <c r="K23" s="671"/>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7"/>
      <c r="C26" s="118"/>
      <c r="D26" s="118"/>
      <c r="E26" s="118"/>
      <c r="F26" s="118"/>
      <c r="G26" s="642"/>
      <c r="H26" s="642"/>
      <c r="I26" s="642"/>
      <c r="J26" s="642"/>
      <c r="K26" s="642"/>
      <c r="L26" s="71"/>
      <c r="M26" s="10"/>
      <c r="O26" s="21"/>
    </row>
    <row r="27" spans="1:16" s="11" customFormat="1" x14ac:dyDescent="0.35">
      <c r="A27" s="32"/>
      <c r="B27" s="689" t="str">
        <f>IF(Intro!$G$21="English",O27,P27)</f>
        <v>Importations au Canada</v>
      </c>
      <c r="C27" s="690"/>
      <c r="D27" s="690"/>
      <c r="E27" s="690"/>
      <c r="F27" s="690"/>
      <c r="G27" s="690"/>
      <c r="H27" s="690"/>
      <c r="I27" s="690"/>
      <c r="J27" s="690"/>
      <c r="K27" s="690"/>
      <c r="L27" s="71"/>
      <c r="O27" s="26" t="s">
        <v>669</v>
      </c>
      <c r="P27" s="11" t="s">
        <v>238</v>
      </c>
    </row>
    <row r="28" spans="1:16" x14ac:dyDescent="0.35">
      <c r="B28" s="693" t="str">
        <f>IF(Intro!$G$21="English",O28,P28)</f>
        <v>Importations</v>
      </c>
      <c r="C28" s="694"/>
      <c r="D28" s="667" t="str">
        <f>IF(Intro!$G$21="English",Variables!$B$23,Variables!$C$23)</f>
        <v>pièces</v>
      </c>
      <c r="E28" s="667"/>
      <c r="F28" s="667"/>
      <c r="G28" s="133"/>
      <c r="H28" s="133"/>
      <c r="I28" s="133"/>
      <c r="J28" s="133"/>
      <c r="K28" s="126"/>
      <c r="L28" s="71"/>
      <c r="M28" s="10"/>
      <c r="O28" s="10" t="s">
        <v>95</v>
      </c>
      <c r="P28" s="10" t="s">
        <v>175</v>
      </c>
    </row>
    <row r="29" spans="1:16" x14ac:dyDescent="0.35">
      <c r="B29" s="693"/>
      <c r="C29" s="694"/>
      <c r="D29" s="667" t="str">
        <f>IF(Intro!$G$21="English",O29,P29)</f>
        <v>valeur d'achat nette rendue (CAD)</v>
      </c>
      <c r="E29" s="667"/>
      <c r="F29" s="667"/>
      <c r="G29" s="133"/>
      <c r="H29" s="133"/>
      <c r="I29" s="133"/>
      <c r="J29" s="133"/>
      <c r="K29" s="126"/>
      <c r="L29" s="71"/>
      <c r="M29" s="10"/>
      <c r="O29" s="10" t="s">
        <v>345</v>
      </c>
      <c r="P29" s="10" t="s">
        <v>344</v>
      </c>
    </row>
    <row r="30" spans="1:16" x14ac:dyDescent="0.35">
      <c r="B30" s="693"/>
      <c r="C30" s="694"/>
      <c r="D30" s="667" t="str">
        <f>"$ / "&amp;IF(Intro!$G$21="English",Variables!$B$24,Variables!$C$24)</f>
        <v>$ / pièce</v>
      </c>
      <c r="E30" s="667"/>
      <c r="F30" s="667"/>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91" t="str">
        <f>IF(Intro!$G$21="English",O31,P31)</f>
        <v>Ventes au Canada</v>
      </c>
      <c r="C31" s="692"/>
      <c r="D31" s="692"/>
      <c r="E31" s="692"/>
      <c r="F31" s="692"/>
      <c r="G31" s="692"/>
      <c r="H31" s="692"/>
      <c r="I31" s="692"/>
      <c r="J31" s="692"/>
      <c r="K31" s="692"/>
      <c r="L31" s="71"/>
      <c r="O31" s="26" t="s">
        <v>239</v>
      </c>
      <c r="P31" s="11" t="s">
        <v>240</v>
      </c>
    </row>
    <row r="32" spans="1:16" x14ac:dyDescent="0.35">
      <c r="B32" s="471" t="str">
        <f>IF(Intro!$G$21="English",O32,P32)</f>
        <v>Ventes aux distributeurs au Canada</v>
      </c>
      <c r="C32" s="472"/>
      <c r="D32" s="667" t="str">
        <f>D28</f>
        <v>pièces</v>
      </c>
      <c r="E32" s="667"/>
      <c r="F32" s="667"/>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7" t="str">
        <f>IF(Intro!$G$21="English",O33,P33)</f>
        <v>valeur de vente nette rendue (CAD)</v>
      </c>
      <c r="E33" s="667"/>
      <c r="F33" s="667"/>
      <c r="G33" s="133"/>
      <c r="H33" s="133"/>
      <c r="I33" s="133"/>
      <c r="J33" s="133"/>
      <c r="K33" s="126"/>
      <c r="L33" s="71"/>
      <c r="M33" s="10"/>
      <c r="O33" s="10" t="s">
        <v>347</v>
      </c>
      <c r="P33" s="10" t="s">
        <v>346</v>
      </c>
    </row>
    <row r="34" spans="1:16" ht="14.5" thickBot="1" x14ac:dyDescent="0.4">
      <c r="B34" s="676"/>
      <c r="C34" s="677"/>
      <c r="D34" s="679" t="str">
        <f>D30</f>
        <v>$ / pièce</v>
      </c>
      <c r="E34" s="679"/>
      <c r="F34" s="679"/>
      <c r="G34" s="416" t="str">
        <f>IF(G32=0,"-",G33/G32)</f>
        <v>-</v>
      </c>
      <c r="H34" s="416" t="str">
        <f>IF(H32=0,"-",H33/H32)</f>
        <v>-</v>
      </c>
      <c r="I34" s="416" t="str">
        <f t="shared" ref="I34:K34" si="1">IF(I32=0,"-",I33/I32)</f>
        <v>-</v>
      </c>
      <c r="J34" s="416" t="str">
        <f t="shared" si="1"/>
        <v>-</v>
      </c>
      <c r="K34" s="416" t="str">
        <f t="shared" si="1"/>
        <v>-</v>
      </c>
      <c r="L34" s="71"/>
      <c r="M34" s="10"/>
    </row>
    <row r="35" spans="1:16" x14ac:dyDescent="0.35">
      <c r="B35" s="674" t="str">
        <f>IF(Intro!$G$21="English",O35,P35)</f>
        <v>Ventes aux détaillants au Canada</v>
      </c>
      <c r="C35" s="675"/>
      <c r="D35" s="678" t="str">
        <f>D32</f>
        <v>pièces</v>
      </c>
      <c r="E35" s="678"/>
      <c r="F35" s="678"/>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7" t="str">
        <f>D33</f>
        <v>valeur de vente nette rendue (CAD)</v>
      </c>
      <c r="E36" s="667"/>
      <c r="F36" s="667"/>
      <c r="G36" s="133"/>
      <c r="H36" s="133"/>
      <c r="I36" s="133"/>
      <c r="J36" s="133"/>
      <c r="K36" s="126"/>
      <c r="L36" s="71"/>
      <c r="M36" s="10"/>
    </row>
    <row r="37" spans="1:16" ht="14.5" thickBot="1" x14ac:dyDescent="0.4">
      <c r="B37" s="676"/>
      <c r="C37" s="677"/>
      <c r="D37" s="679" t="str">
        <f>D34</f>
        <v>$ / pièce</v>
      </c>
      <c r="E37" s="679"/>
      <c r="F37" s="679"/>
      <c r="G37" s="416" t="str">
        <f>IF(G35=0,"-",G36/G35)</f>
        <v>-</v>
      </c>
      <c r="H37" s="416" t="str">
        <f>IF(H35=0,"-",H36/H35)</f>
        <v>-</v>
      </c>
      <c r="I37" s="416" t="str">
        <f t="shared" ref="I37:K37" si="2">IF(I35=0,"-",I36/I35)</f>
        <v>-</v>
      </c>
      <c r="J37" s="416" t="str">
        <f t="shared" si="2"/>
        <v>-</v>
      </c>
      <c r="K37" s="416" t="str">
        <f t="shared" si="2"/>
        <v>-</v>
      </c>
      <c r="L37" s="71"/>
      <c r="M37" s="10"/>
    </row>
    <row r="38" spans="1:16" x14ac:dyDescent="0.35">
      <c r="B38" s="674" t="str">
        <f>IF(Intro!$G$21="English",O38,P38)</f>
        <v>Ventes aux utilisateurs finals au Canada</v>
      </c>
      <c r="C38" s="675"/>
      <c r="D38" s="678" t="str">
        <f>D32</f>
        <v>pièces</v>
      </c>
      <c r="E38" s="678"/>
      <c r="F38" s="678"/>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7" t="str">
        <f>D33</f>
        <v>valeur de vente nette rendue (CAD)</v>
      </c>
      <c r="E39" s="667"/>
      <c r="F39" s="667"/>
      <c r="G39" s="133"/>
      <c r="H39" s="133"/>
      <c r="I39" s="133"/>
      <c r="J39" s="133"/>
      <c r="K39" s="126"/>
      <c r="L39" s="71"/>
      <c r="M39" s="10"/>
    </row>
    <row r="40" spans="1:16" ht="14.5" thickBot="1" x14ac:dyDescent="0.4">
      <c r="B40" s="676"/>
      <c r="C40" s="677"/>
      <c r="D40" s="679" t="str">
        <f>D34</f>
        <v>$ / pièce</v>
      </c>
      <c r="E40" s="679"/>
      <c r="F40" s="679"/>
      <c r="G40" s="416" t="str">
        <f>IF(G38=0,"-",G39/G38)</f>
        <v>-</v>
      </c>
      <c r="H40" s="416" t="str">
        <f>IF(H38=0,"-",H39/H38)</f>
        <v>-</v>
      </c>
      <c r="I40" s="416" t="str">
        <f t="shared" ref="I40:K40" si="3">IF(I38=0,"-",I39/I38)</f>
        <v>-</v>
      </c>
      <c r="J40" s="416" t="str">
        <f t="shared" si="3"/>
        <v>-</v>
      </c>
      <c r="K40" s="416" t="str">
        <f t="shared" si="3"/>
        <v>-</v>
      </c>
      <c r="L40" s="71"/>
      <c r="M40" s="10"/>
    </row>
    <row r="41" spans="1:16" x14ac:dyDescent="0.35">
      <c r="B41" s="661" t="str">
        <f>IF(Intro!$G$21="English",O41,P41)</f>
        <v>Ventes totales au Canada</v>
      </c>
      <c r="C41" s="662"/>
      <c r="D41" s="663" t="str">
        <f>D38</f>
        <v>pièces</v>
      </c>
      <c r="E41" s="663"/>
      <c r="F41" s="663"/>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67"/>
      <c r="C42" s="568"/>
      <c r="D42" s="664" t="str">
        <f>D39</f>
        <v>valeur de vente nette rendue (CAD)</v>
      </c>
      <c r="E42" s="664"/>
      <c r="F42" s="664"/>
      <c r="G42" s="134">
        <f>G33+G39+G36</f>
        <v>0</v>
      </c>
      <c r="H42" s="134">
        <f t="shared" si="4"/>
        <v>0</v>
      </c>
      <c r="I42" s="134">
        <f t="shared" si="4"/>
        <v>0</v>
      </c>
      <c r="J42" s="134">
        <f t="shared" si="4"/>
        <v>0</v>
      </c>
      <c r="K42" s="134">
        <f t="shared" si="4"/>
        <v>0</v>
      </c>
      <c r="L42" s="71"/>
      <c r="M42" s="10"/>
    </row>
    <row r="43" spans="1:16" x14ac:dyDescent="0.35">
      <c r="B43" s="567"/>
      <c r="C43" s="568"/>
      <c r="D43" s="664" t="str">
        <f>D40</f>
        <v>$ / pièce</v>
      </c>
      <c r="E43" s="664"/>
      <c r="F43" s="664"/>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171"/>
      <c r="C51" s="172"/>
      <c r="D51" s="35"/>
      <c r="E51" s="36"/>
      <c r="F51" s="36"/>
      <c r="G51" s="36"/>
      <c r="H51" s="36"/>
      <c r="I51" s="36"/>
      <c r="J51" s="36"/>
      <c r="K51" s="36"/>
      <c r="L51" s="17"/>
      <c r="M51" s="10"/>
      <c r="O51" s="21"/>
    </row>
    <row r="52" spans="2:16" x14ac:dyDescent="0.35">
      <c r="B52" s="657"/>
      <c r="C52" s="658"/>
      <c r="D52" s="659"/>
      <c r="E52" s="176" t="str">
        <f>IF(Intro!$G$21="English","Q","T")&amp;IF(MID(F52,2,1)&lt;&gt;"1",MID(F52,2,1)-1&amp;" - "&amp;MID(F52,6,4),"4 - "&amp;MID(F52,6,4)-1)</f>
        <v>T4 - 2023</v>
      </c>
      <c r="F52" s="176" t="str">
        <f>IF(Intro!$G$21="English","Q","T")&amp;IF(MID(G52,2,1)&lt;&gt;"1",MID(G52,2,1)-1&amp;" - "&amp;MID(G52,6,4),"4 - "&amp;MID(G52,6,4)-1)</f>
        <v>T1 - 2024</v>
      </c>
      <c r="G52" s="176" t="str">
        <f>IF(Intro!$G$21="English","Q","T")&amp;IF(MID(H52,2,1)&lt;&gt;"1",MID(H52,2,1)-1&amp;" - "&amp;MID(H52,6,4),"4 - "&amp;MID(H52,6,4)-1)</f>
        <v>T2 - 2024</v>
      </c>
      <c r="H52" s="176" t="str">
        <f>IF(Intro!$G$21="English","Q","T")&amp;IF(MID(I52,2,1)&lt;&gt;"1",MID(I52,2,1)-1&amp;" - "&amp;MID(I52,6,4),"4 - "&amp;MID(I52,6,4)-1)</f>
        <v>T3 - 2024</v>
      </c>
      <c r="I52" s="176" t="str">
        <f>IF(Intro!$G$21="English","Q","T")&amp;IF(MID(J52,2,1)&lt;&gt;"1",MID(J52,2,1)-1&amp;" - "&amp;MID(J52,6,4),"4 - "&amp;MID(J52,6,4)-1)</f>
        <v>T4 - 2024</v>
      </c>
      <c r="J52" s="176" t="str">
        <f>IF(Intro!$G$21="English","Q","T")&amp;IF(MID(K52,2,1)&lt;&gt;"1",MID(K52,2,1)-1&amp;" - "&amp;MID(K52,6,4),"4 - "&amp;MID(K52,6,4)-1)</f>
        <v>T1 - 2025</v>
      </c>
      <c r="K52" s="176" t="str">
        <f>IF(Intro!$G$21="English","Q","T")&amp;IF(MID(L52,2,1)&lt;&gt;"1",MID(L52,2,1)-1&amp;" - "&amp;MID(L52,6,4),"4 - "&amp;MID(L52,6,4)-1)</f>
        <v>T2 - 2025</v>
      </c>
      <c r="L52" s="177" t="str">
        <f>IF(Intro!$G$21="English",Variables!B30&amp;" - ",Variables!C30&amp;" - ")&amp;Variables!B8</f>
        <v>T3 - 2025</v>
      </c>
      <c r="M52" s="10"/>
      <c r="O52" s="21"/>
    </row>
    <row r="53" spans="2:16" x14ac:dyDescent="0.35">
      <c r="B53" s="581" t="str">
        <f>IF(Intro!$G$21="English",O54,P54)</f>
        <v xml:space="preserve">Client 1 - </v>
      </c>
      <c r="C53" s="582"/>
      <c r="D53" s="582"/>
      <c r="E53" s="582"/>
      <c r="F53" s="582"/>
      <c r="G53" s="582"/>
      <c r="H53" s="582"/>
      <c r="I53" s="582"/>
      <c r="J53" s="582"/>
      <c r="K53" s="582"/>
      <c r="L53" s="597"/>
      <c r="M53" s="10"/>
      <c r="O53" s="21"/>
    </row>
    <row r="54" spans="2:16" x14ac:dyDescent="0.35">
      <c r="B54" s="656" t="str">
        <f>D$32</f>
        <v>pièces</v>
      </c>
      <c r="C54" s="655"/>
      <c r="D54" s="655"/>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56" t="str">
        <f>D$33</f>
        <v>valeur de vente nette rendue (CAD)</v>
      </c>
      <c r="C55" s="655"/>
      <c r="D55" s="655"/>
      <c r="E55" s="136"/>
      <c r="F55" s="136"/>
      <c r="G55" s="136"/>
      <c r="H55" s="136"/>
      <c r="I55" s="136"/>
      <c r="J55" s="136"/>
      <c r="K55" s="136"/>
      <c r="L55" s="137"/>
      <c r="M55" s="10"/>
    </row>
    <row r="56" spans="2:16" x14ac:dyDescent="0.35">
      <c r="B56" s="656" t="str">
        <f>D$34</f>
        <v>$ / pièce</v>
      </c>
      <c r="C56" s="655"/>
      <c r="D56" s="655"/>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581" t="str">
        <f>IF(Intro!$G$21="English",O58,P58)</f>
        <v xml:space="preserve">Client 2 - </v>
      </c>
      <c r="C57" s="582"/>
      <c r="D57" s="582"/>
      <c r="E57" s="582"/>
      <c r="F57" s="582"/>
      <c r="G57" s="582"/>
      <c r="H57" s="582"/>
      <c r="I57" s="582"/>
      <c r="J57" s="582"/>
      <c r="K57" s="582"/>
      <c r="L57" s="597"/>
      <c r="M57" s="10"/>
    </row>
    <row r="58" spans="2:16" x14ac:dyDescent="0.35">
      <c r="B58" s="656" t="str">
        <f>D$32</f>
        <v>pièces</v>
      </c>
      <c r="C58" s="655"/>
      <c r="D58" s="655"/>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56" t="str">
        <f>D$33</f>
        <v>valeur de vente nette rendue (CAD)</v>
      </c>
      <c r="C59" s="655"/>
      <c r="D59" s="655"/>
      <c r="E59" s="136"/>
      <c r="F59" s="136"/>
      <c r="G59" s="136"/>
      <c r="H59" s="136"/>
      <c r="I59" s="136"/>
      <c r="J59" s="136"/>
      <c r="K59" s="136"/>
      <c r="L59" s="137"/>
      <c r="M59" s="10"/>
    </row>
    <row r="60" spans="2:16" x14ac:dyDescent="0.35">
      <c r="B60" s="656" t="str">
        <f>D$34</f>
        <v>$ / pièce</v>
      </c>
      <c r="C60" s="655"/>
      <c r="D60" s="655"/>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581" t="str">
        <f>IF(Intro!$G$21="English",O62,P62)</f>
        <v xml:space="preserve">Client 3 - </v>
      </c>
      <c r="C61" s="582"/>
      <c r="D61" s="582"/>
      <c r="E61" s="582"/>
      <c r="F61" s="582"/>
      <c r="G61" s="582"/>
      <c r="H61" s="582"/>
      <c r="I61" s="582"/>
      <c r="J61" s="582"/>
      <c r="K61" s="582"/>
      <c r="L61" s="597"/>
      <c r="M61" s="10"/>
    </row>
    <row r="62" spans="2:16" x14ac:dyDescent="0.35">
      <c r="B62" s="656" t="str">
        <f>D$32</f>
        <v>pièces</v>
      </c>
      <c r="C62" s="655"/>
      <c r="D62" s="655"/>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56" t="str">
        <f>D$33</f>
        <v>valeur de vente nette rendue (CAD)</v>
      </c>
      <c r="C63" s="655"/>
      <c r="D63" s="655"/>
      <c r="E63" s="136"/>
      <c r="F63" s="136"/>
      <c r="G63" s="136"/>
      <c r="H63" s="136"/>
      <c r="I63" s="136"/>
      <c r="J63" s="136"/>
      <c r="K63" s="136"/>
      <c r="L63" s="137"/>
      <c r="M63" s="10"/>
    </row>
    <row r="64" spans="2:16" x14ac:dyDescent="0.35">
      <c r="B64" s="656" t="str">
        <f>D$34</f>
        <v>$ / pièce</v>
      </c>
      <c r="C64" s="655"/>
      <c r="D64" s="655"/>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581" t="str">
        <f>IF(Intro!$G$21="English",O66,P66)</f>
        <v xml:space="preserve">Client 4 - </v>
      </c>
      <c r="C65" s="582"/>
      <c r="D65" s="582"/>
      <c r="E65" s="582"/>
      <c r="F65" s="582"/>
      <c r="G65" s="582"/>
      <c r="H65" s="582"/>
      <c r="I65" s="582"/>
      <c r="J65" s="582"/>
      <c r="K65" s="582"/>
      <c r="L65" s="597"/>
      <c r="M65" s="10"/>
    </row>
    <row r="66" spans="1:19" x14ac:dyDescent="0.35">
      <c r="B66" s="656" t="str">
        <f>D$32</f>
        <v>pièces</v>
      </c>
      <c r="C66" s="655"/>
      <c r="D66" s="655"/>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56" t="str">
        <f>D$33</f>
        <v>valeur de vente nette rendue (CAD)</v>
      </c>
      <c r="C67" s="655"/>
      <c r="D67" s="655"/>
      <c r="E67" s="136"/>
      <c r="F67" s="136"/>
      <c r="G67" s="136"/>
      <c r="H67" s="136"/>
      <c r="I67" s="136"/>
      <c r="J67" s="136"/>
      <c r="K67" s="136"/>
      <c r="L67" s="137"/>
      <c r="M67" s="10"/>
    </row>
    <row r="68" spans="1:19" x14ac:dyDescent="0.35">
      <c r="B68" s="656" t="str">
        <f>D$34</f>
        <v>$ / pièce</v>
      </c>
      <c r="C68" s="655"/>
      <c r="D68" s="655"/>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581" t="str">
        <f>IF(Intro!$G$21="English",O70,P70)</f>
        <v xml:space="preserve">Client 5 - </v>
      </c>
      <c r="C69" s="582"/>
      <c r="D69" s="582"/>
      <c r="E69" s="582"/>
      <c r="F69" s="582"/>
      <c r="G69" s="582"/>
      <c r="H69" s="582"/>
      <c r="I69" s="582"/>
      <c r="J69" s="582"/>
      <c r="K69" s="582"/>
      <c r="L69" s="597"/>
      <c r="M69" s="10"/>
    </row>
    <row r="70" spans="1:19" x14ac:dyDescent="0.35">
      <c r="B70" s="656" t="str">
        <f>D$32</f>
        <v>pièces</v>
      </c>
      <c r="C70" s="655"/>
      <c r="D70" s="655"/>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56" t="str">
        <f>D$33</f>
        <v>valeur de vente nette rendue (CAD)</v>
      </c>
      <c r="C71" s="655"/>
      <c r="D71" s="655"/>
      <c r="E71" s="136"/>
      <c r="F71" s="136"/>
      <c r="G71" s="136"/>
      <c r="H71" s="136"/>
      <c r="I71" s="136"/>
      <c r="J71" s="136"/>
      <c r="K71" s="136"/>
      <c r="L71" s="137"/>
      <c r="M71" s="10"/>
    </row>
    <row r="72" spans="1:19" x14ac:dyDescent="0.35">
      <c r="B72" s="656" t="str">
        <f>D$34</f>
        <v>$ / pièce</v>
      </c>
      <c r="C72" s="655"/>
      <c r="D72" s="655"/>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6"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7"/>
      <c r="D74" s="487"/>
      <c r="E74" s="487"/>
      <c r="F74" s="487"/>
      <c r="G74" s="487"/>
      <c r="H74" s="487"/>
      <c r="I74" s="487"/>
      <c r="J74" s="487"/>
      <c r="K74" s="487"/>
      <c r="L74" s="488"/>
      <c r="M74" s="10"/>
      <c r="O74" s="10" t="s">
        <v>367</v>
      </c>
      <c r="P74" s="10" t="s">
        <v>368</v>
      </c>
      <c r="S74" s="39"/>
    </row>
    <row r="75" spans="1:19" x14ac:dyDescent="0.35">
      <c r="B75" s="486"/>
      <c r="C75" s="487"/>
      <c r="D75" s="487"/>
      <c r="E75" s="487"/>
      <c r="F75" s="487"/>
      <c r="G75" s="487"/>
      <c r="H75" s="487"/>
      <c r="I75" s="487"/>
      <c r="J75" s="487"/>
      <c r="K75" s="487"/>
      <c r="L75" s="488"/>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D32</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D33</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64"/>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57"/>
      <c r="C87" s="658"/>
      <c r="D87" s="659"/>
      <c r="E87" s="176" t="str">
        <f t="shared" ref="E87:L87" si="11">E52</f>
        <v>T4 - 2023</v>
      </c>
      <c r="F87" s="176" t="str">
        <f t="shared" si="11"/>
        <v>T1 - 2024</v>
      </c>
      <c r="G87" s="176" t="str">
        <f t="shared" si="11"/>
        <v>T2 - 2024</v>
      </c>
      <c r="H87" s="176" t="str">
        <f t="shared" si="11"/>
        <v>T3 - 2024</v>
      </c>
      <c r="I87" s="176" t="str">
        <f t="shared" si="11"/>
        <v>T4 - 2024</v>
      </c>
      <c r="J87" s="176" t="str">
        <f t="shared" si="11"/>
        <v>T1 - 2025</v>
      </c>
      <c r="K87" s="176" t="str">
        <f t="shared" si="11"/>
        <v>T2 - 2025</v>
      </c>
      <c r="L87" s="177" t="str">
        <f t="shared" si="11"/>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D$28</f>
        <v>pièces</v>
      </c>
      <c r="C90" s="655"/>
      <c r="D90" s="655"/>
      <c r="E90" s="136"/>
      <c r="F90" s="136"/>
      <c r="G90" s="136"/>
      <c r="H90" s="136"/>
      <c r="I90" s="136"/>
      <c r="J90" s="136"/>
      <c r="K90" s="136"/>
      <c r="L90" s="137"/>
      <c r="M90" s="10"/>
    </row>
    <row r="91" spans="1:16" x14ac:dyDescent="0.35">
      <c r="B91" s="656" t="str">
        <f>D$29</f>
        <v>valeur d'achat nette rendue (CAD)</v>
      </c>
      <c r="C91" s="655"/>
      <c r="D91" s="655"/>
      <c r="E91" s="136"/>
      <c r="F91" s="136"/>
      <c r="G91" s="136"/>
      <c r="H91" s="136"/>
      <c r="I91" s="136"/>
      <c r="J91" s="136"/>
      <c r="K91" s="136"/>
      <c r="L91" s="137"/>
      <c r="M91" s="10"/>
    </row>
    <row r="92" spans="1:16" x14ac:dyDescent="0.35">
      <c r="B92" s="656" t="str">
        <f>D$30</f>
        <v>$ / pièce</v>
      </c>
      <c r="C92" s="655"/>
      <c r="D92" s="655"/>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D$28</f>
        <v>pièces</v>
      </c>
      <c r="C95" s="655"/>
      <c r="D95" s="655"/>
      <c r="E95" s="136"/>
      <c r="F95" s="136"/>
      <c r="G95" s="136"/>
      <c r="H95" s="136"/>
      <c r="I95" s="136"/>
      <c r="J95" s="136"/>
      <c r="K95" s="136"/>
      <c r="L95" s="137"/>
      <c r="M95" s="10"/>
    </row>
    <row r="96" spans="1:16" x14ac:dyDescent="0.35">
      <c r="B96" s="656" t="str">
        <f>D$29</f>
        <v>valeur d'achat nette rendue (CAD)</v>
      </c>
      <c r="C96" s="655"/>
      <c r="D96" s="655"/>
      <c r="E96" s="136"/>
      <c r="F96" s="136"/>
      <c r="G96" s="136"/>
      <c r="H96" s="136"/>
      <c r="I96" s="136"/>
      <c r="J96" s="136"/>
      <c r="K96" s="136"/>
      <c r="L96" s="137"/>
      <c r="M96" s="10"/>
    </row>
    <row r="97" spans="2:13" x14ac:dyDescent="0.35">
      <c r="B97" s="656" t="str">
        <f>D$30</f>
        <v>$ / pièce</v>
      </c>
      <c r="C97" s="655"/>
      <c r="D97" s="655"/>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D$28</f>
        <v>pièces</v>
      </c>
      <c r="C100" s="655"/>
      <c r="D100" s="655"/>
      <c r="E100" s="136"/>
      <c r="F100" s="136"/>
      <c r="G100" s="136"/>
      <c r="H100" s="136"/>
      <c r="I100" s="136"/>
      <c r="J100" s="136"/>
      <c r="K100" s="136"/>
      <c r="L100" s="137"/>
      <c r="M100" s="10"/>
    </row>
    <row r="101" spans="2:13" x14ac:dyDescent="0.35">
      <c r="B101" s="656" t="str">
        <f>D$29</f>
        <v>valeur d'achat nette rendue (CAD)</v>
      </c>
      <c r="C101" s="655"/>
      <c r="D101" s="655"/>
      <c r="E101" s="136"/>
      <c r="F101" s="136"/>
      <c r="G101" s="136"/>
      <c r="H101" s="136"/>
      <c r="I101" s="136"/>
      <c r="J101" s="136"/>
      <c r="K101" s="136"/>
      <c r="L101" s="137"/>
      <c r="M101" s="10"/>
    </row>
    <row r="102" spans="2:13" x14ac:dyDescent="0.35">
      <c r="B102" s="656" t="str">
        <f>D$30</f>
        <v>$ / pièce</v>
      </c>
      <c r="C102" s="655"/>
      <c r="D102" s="655"/>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D$28</f>
        <v>pièces</v>
      </c>
      <c r="C105" s="655"/>
      <c r="D105" s="655"/>
      <c r="E105" s="136"/>
      <c r="F105" s="136"/>
      <c r="G105" s="136"/>
      <c r="H105" s="136"/>
      <c r="I105" s="136"/>
      <c r="J105" s="136"/>
      <c r="K105" s="136"/>
      <c r="L105" s="137"/>
      <c r="M105" s="10"/>
    </row>
    <row r="106" spans="2:13" x14ac:dyDescent="0.35">
      <c r="B106" s="656" t="str">
        <f>D$29</f>
        <v>valeur d'achat nette rendue (CAD)</v>
      </c>
      <c r="C106" s="655"/>
      <c r="D106" s="655"/>
      <c r="E106" s="136"/>
      <c r="F106" s="136"/>
      <c r="G106" s="136"/>
      <c r="H106" s="136"/>
      <c r="I106" s="136"/>
      <c r="J106" s="136"/>
      <c r="K106" s="136"/>
      <c r="L106" s="137"/>
      <c r="M106" s="10"/>
    </row>
    <row r="107" spans="2:13" x14ac:dyDescent="0.35">
      <c r="B107" s="656" t="str">
        <f>D$30</f>
        <v>$ / pièce</v>
      </c>
      <c r="C107" s="655"/>
      <c r="D107" s="655"/>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D$28</f>
        <v>pièces</v>
      </c>
      <c r="C110" s="655"/>
      <c r="D110" s="655"/>
      <c r="E110" s="136"/>
      <c r="F110" s="136"/>
      <c r="G110" s="136"/>
      <c r="H110" s="136"/>
      <c r="I110" s="136"/>
      <c r="J110" s="136"/>
      <c r="K110" s="136"/>
      <c r="L110" s="137"/>
      <c r="M110" s="10"/>
    </row>
    <row r="111" spans="2:13" x14ac:dyDescent="0.35">
      <c r="B111" s="656" t="str">
        <f>D$29</f>
        <v>valeur d'achat nette rendue (CAD)</v>
      </c>
      <c r="C111" s="655"/>
      <c r="D111" s="655"/>
      <c r="E111" s="136"/>
      <c r="F111" s="136"/>
      <c r="G111" s="136"/>
      <c r="H111" s="136"/>
      <c r="I111" s="136"/>
      <c r="J111" s="136"/>
      <c r="K111" s="136"/>
      <c r="L111" s="137"/>
      <c r="M111" s="10"/>
    </row>
    <row r="112" spans="2:13" x14ac:dyDescent="0.35">
      <c r="B112" s="656" t="str">
        <f>D$30</f>
        <v>$ / pièce</v>
      </c>
      <c r="C112" s="655"/>
      <c r="D112" s="655"/>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D$28</f>
        <v>pièces</v>
      </c>
      <c r="C115" s="655"/>
      <c r="D115" s="655"/>
      <c r="E115" s="136"/>
      <c r="F115" s="136"/>
      <c r="G115" s="136"/>
      <c r="H115" s="136"/>
      <c r="I115" s="136"/>
      <c r="J115" s="136"/>
      <c r="K115" s="136"/>
      <c r="L115" s="137"/>
      <c r="M115" s="10"/>
    </row>
    <row r="116" spans="2:13" x14ac:dyDescent="0.35">
      <c r="B116" s="656" t="str">
        <f>D$29</f>
        <v>valeur d'achat nette rendue (CAD)</v>
      </c>
      <c r="C116" s="655"/>
      <c r="D116" s="655"/>
      <c r="E116" s="136"/>
      <c r="F116" s="136"/>
      <c r="G116" s="136"/>
      <c r="H116" s="136"/>
      <c r="I116" s="136"/>
      <c r="J116" s="136"/>
      <c r="K116" s="136"/>
      <c r="L116" s="137"/>
      <c r="M116" s="10"/>
    </row>
    <row r="117" spans="2:13" x14ac:dyDescent="0.35">
      <c r="B117" s="656" t="str">
        <f>D$30</f>
        <v>$ / pièce</v>
      </c>
      <c r="C117" s="655"/>
      <c r="D117" s="655"/>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D$28</f>
        <v>pièces</v>
      </c>
      <c r="C120" s="655"/>
      <c r="D120" s="655"/>
      <c r="E120" s="136"/>
      <c r="F120" s="136"/>
      <c r="G120" s="136"/>
      <c r="H120" s="136"/>
      <c r="I120" s="136"/>
      <c r="J120" s="136"/>
      <c r="K120" s="136"/>
      <c r="L120" s="137"/>
      <c r="M120" s="10"/>
    </row>
    <row r="121" spans="2:13" x14ac:dyDescent="0.35">
      <c r="B121" s="656" t="str">
        <f>D$29</f>
        <v>valeur d'achat nette rendue (CAD)</v>
      </c>
      <c r="C121" s="655"/>
      <c r="D121" s="655"/>
      <c r="E121" s="136"/>
      <c r="F121" s="136"/>
      <c r="G121" s="136"/>
      <c r="H121" s="136"/>
      <c r="I121" s="136"/>
      <c r="J121" s="136"/>
      <c r="K121" s="136"/>
      <c r="L121" s="137"/>
      <c r="M121" s="10"/>
    </row>
    <row r="122" spans="2:13" x14ac:dyDescent="0.35">
      <c r="B122" s="656" t="str">
        <f>D$30</f>
        <v>$ / pièce</v>
      </c>
      <c r="C122" s="655"/>
      <c r="D122" s="655"/>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D$28</f>
        <v>pièces</v>
      </c>
      <c r="C125" s="655"/>
      <c r="D125" s="655"/>
      <c r="E125" s="136"/>
      <c r="F125" s="136"/>
      <c r="G125" s="136"/>
      <c r="H125" s="136"/>
      <c r="I125" s="136"/>
      <c r="J125" s="136"/>
      <c r="K125" s="136"/>
      <c r="L125" s="137"/>
      <c r="M125" s="10"/>
    </row>
    <row r="126" spans="2:13" x14ac:dyDescent="0.35">
      <c r="B126" s="656" t="str">
        <f>D$29</f>
        <v>valeur d'achat nette rendue (CAD)</v>
      </c>
      <c r="C126" s="655"/>
      <c r="D126" s="655"/>
      <c r="E126" s="136"/>
      <c r="F126" s="136"/>
      <c r="G126" s="136"/>
      <c r="H126" s="136"/>
      <c r="I126" s="136"/>
      <c r="J126" s="136"/>
      <c r="K126" s="136"/>
      <c r="L126" s="137"/>
      <c r="M126" s="10"/>
    </row>
    <row r="127" spans="2:13" x14ac:dyDescent="0.35">
      <c r="B127" s="656" t="str">
        <f>D$30</f>
        <v>$ / pièce</v>
      </c>
      <c r="C127" s="655"/>
      <c r="D127" s="655"/>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6"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7"/>
      <c r="D129" s="487"/>
      <c r="E129" s="487"/>
      <c r="F129" s="487"/>
      <c r="G129" s="487"/>
      <c r="H129" s="487"/>
      <c r="I129" s="487"/>
      <c r="J129" s="487"/>
      <c r="K129" s="487"/>
      <c r="L129" s="488"/>
      <c r="M129" s="10"/>
      <c r="O129" s="10" t="s">
        <v>369</v>
      </c>
      <c r="P129" s="10" t="s">
        <v>370</v>
      </c>
      <c r="S129" s="39"/>
    </row>
    <row r="130" spans="1:19" x14ac:dyDescent="0.35">
      <c r="B130" s="486"/>
      <c r="C130" s="487"/>
      <c r="D130" s="487"/>
      <c r="E130" s="487"/>
      <c r="F130" s="487"/>
      <c r="G130" s="487"/>
      <c r="H130" s="487"/>
      <c r="I130" s="487"/>
      <c r="J130" s="487"/>
      <c r="K130" s="487"/>
      <c r="L130" s="488"/>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B90</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B91</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171"/>
      <c r="C142" s="172"/>
      <c r="D142" s="35"/>
      <c r="E142" s="36"/>
      <c r="F142" s="36"/>
      <c r="G142" s="36"/>
      <c r="H142" s="36"/>
      <c r="I142" s="36"/>
      <c r="J142" s="36"/>
      <c r="K142" s="36"/>
      <c r="L142" s="17"/>
      <c r="M142" s="10"/>
      <c r="O142" s="21"/>
    </row>
    <row r="143" spans="1:19" x14ac:dyDescent="0.35">
      <c r="B143" s="657"/>
      <c r="C143" s="658"/>
      <c r="D143" s="659"/>
      <c r="E143" s="176" t="str">
        <f>E87</f>
        <v>T4 - 2023</v>
      </c>
      <c r="F143" s="176" t="str">
        <f t="shared" ref="F143:L143" si="20">F87</f>
        <v>T1 - 2024</v>
      </c>
      <c r="G143" s="176" t="str">
        <f t="shared" si="20"/>
        <v>T2 - 2024</v>
      </c>
      <c r="H143" s="176" t="str">
        <f t="shared" si="20"/>
        <v>T3 - 2024</v>
      </c>
      <c r="I143" s="176" t="str">
        <f t="shared" si="20"/>
        <v>T4 - 2024</v>
      </c>
      <c r="J143" s="176" t="str">
        <f t="shared" si="20"/>
        <v>T1 - 2025</v>
      </c>
      <c r="K143" s="176" t="str">
        <f t="shared" si="20"/>
        <v>T2 - 2025</v>
      </c>
      <c r="L143" s="177" t="str">
        <f t="shared" si="20"/>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D$32</f>
        <v>pièces</v>
      </c>
      <c r="C146" s="655"/>
      <c r="D146" s="655"/>
      <c r="E146" s="136"/>
      <c r="F146" s="136"/>
      <c r="G146" s="136"/>
      <c r="H146" s="136"/>
      <c r="I146" s="136"/>
      <c r="J146" s="136"/>
      <c r="K146" s="136"/>
      <c r="L146" s="137"/>
      <c r="M146" s="10"/>
    </row>
    <row r="147" spans="2:13" x14ac:dyDescent="0.35">
      <c r="B147" s="656" t="str">
        <f>D$33</f>
        <v>valeur de vente nette rendue (CAD)</v>
      </c>
      <c r="C147" s="655"/>
      <c r="D147" s="655"/>
      <c r="E147" s="136"/>
      <c r="F147" s="136"/>
      <c r="G147" s="136"/>
      <c r="H147" s="136"/>
      <c r="I147" s="136"/>
      <c r="J147" s="136"/>
      <c r="K147" s="136"/>
      <c r="L147" s="137"/>
      <c r="M147" s="10"/>
    </row>
    <row r="148" spans="2:13" x14ac:dyDescent="0.35">
      <c r="B148" s="656" t="str">
        <f>D$34</f>
        <v>$ / pièce</v>
      </c>
      <c r="C148" s="655"/>
      <c r="D148" s="655"/>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D$32</f>
        <v>pièces</v>
      </c>
      <c r="C151" s="655"/>
      <c r="D151" s="655"/>
      <c r="E151" s="136"/>
      <c r="F151" s="136"/>
      <c r="G151" s="136"/>
      <c r="H151" s="136"/>
      <c r="I151" s="136"/>
      <c r="J151" s="136"/>
      <c r="K151" s="136"/>
      <c r="L151" s="137"/>
      <c r="M151" s="10"/>
    </row>
    <row r="152" spans="2:13" x14ac:dyDescent="0.35">
      <c r="B152" s="656" t="str">
        <f>D$33</f>
        <v>valeur de vente nette rendue (CAD)</v>
      </c>
      <c r="C152" s="655"/>
      <c r="D152" s="655"/>
      <c r="E152" s="136"/>
      <c r="F152" s="136"/>
      <c r="G152" s="136"/>
      <c r="H152" s="136"/>
      <c r="I152" s="136"/>
      <c r="J152" s="136"/>
      <c r="K152" s="136"/>
      <c r="L152" s="137"/>
      <c r="M152" s="10"/>
    </row>
    <row r="153" spans="2:13" x14ac:dyDescent="0.35">
      <c r="B153" s="656" t="str">
        <f>D$34</f>
        <v>$ / pièce</v>
      </c>
      <c r="C153" s="655"/>
      <c r="D153" s="655"/>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D$32</f>
        <v>pièces</v>
      </c>
      <c r="C156" s="655"/>
      <c r="D156" s="655"/>
      <c r="E156" s="136"/>
      <c r="F156" s="136"/>
      <c r="G156" s="136"/>
      <c r="H156" s="136"/>
      <c r="I156" s="136"/>
      <c r="J156" s="136"/>
      <c r="K156" s="136"/>
      <c r="L156" s="137"/>
      <c r="M156" s="10"/>
    </row>
    <row r="157" spans="2:13" x14ac:dyDescent="0.35">
      <c r="B157" s="656" t="str">
        <f>D$33</f>
        <v>valeur de vente nette rendue (CAD)</v>
      </c>
      <c r="C157" s="655"/>
      <c r="D157" s="655"/>
      <c r="E157" s="136"/>
      <c r="F157" s="136"/>
      <c r="G157" s="136"/>
      <c r="H157" s="136"/>
      <c r="I157" s="136"/>
      <c r="J157" s="136"/>
      <c r="K157" s="136"/>
      <c r="L157" s="137"/>
      <c r="M157" s="10"/>
    </row>
    <row r="158" spans="2:13" x14ac:dyDescent="0.35">
      <c r="B158" s="656" t="str">
        <f>D$34</f>
        <v>$ / pièce</v>
      </c>
      <c r="C158" s="655"/>
      <c r="D158" s="655"/>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D$32</f>
        <v>pièces</v>
      </c>
      <c r="C161" s="655"/>
      <c r="D161" s="655"/>
      <c r="E161" s="136"/>
      <c r="F161" s="136"/>
      <c r="G161" s="136"/>
      <c r="H161" s="136"/>
      <c r="I161" s="136"/>
      <c r="J161" s="136"/>
      <c r="K161" s="136"/>
      <c r="L161" s="137"/>
      <c r="M161" s="10"/>
    </row>
    <row r="162" spans="2:13" x14ac:dyDescent="0.35">
      <c r="B162" s="656" t="str">
        <f>D$33</f>
        <v>valeur de vente nette rendue (CAD)</v>
      </c>
      <c r="C162" s="655"/>
      <c r="D162" s="655"/>
      <c r="E162" s="136"/>
      <c r="F162" s="136"/>
      <c r="G162" s="136"/>
      <c r="H162" s="136"/>
      <c r="I162" s="136"/>
      <c r="J162" s="136"/>
      <c r="K162" s="136"/>
      <c r="L162" s="137"/>
      <c r="M162" s="10"/>
    </row>
    <row r="163" spans="2:13" x14ac:dyDescent="0.35">
      <c r="B163" s="656" t="str">
        <f>D$34</f>
        <v>$ / pièce</v>
      </c>
      <c r="C163" s="655"/>
      <c r="D163" s="655"/>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D$32</f>
        <v>pièces</v>
      </c>
      <c r="C166" s="655"/>
      <c r="D166" s="655"/>
      <c r="E166" s="136"/>
      <c r="F166" s="136"/>
      <c r="G166" s="136"/>
      <c r="H166" s="136"/>
      <c r="I166" s="136"/>
      <c r="J166" s="136"/>
      <c r="K166" s="136"/>
      <c r="L166" s="137"/>
      <c r="M166" s="10"/>
    </row>
    <row r="167" spans="2:13" x14ac:dyDescent="0.35">
      <c r="B167" s="656" t="str">
        <f>D$33</f>
        <v>valeur de vente nette rendue (CAD)</v>
      </c>
      <c r="C167" s="655"/>
      <c r="D167" s="655"/>
      <c r="E167" s="136"/>
      <c r="F167" s="136"/>
      <c r="G167" s="136"/>
      <c r="H167" s="136"/>
      <c r="I167" s="136"/>
      <c r="J167" s="136"/>
      <c r="K167" s="136"/>
      <c r="L167" s="137"/>
      <c r="M167" s="10"/>
    </row>
    <row r="168" spans="2:13" x14ac:dyDescent="0.35">
      <c r="B168" s="656" t="str">
        <f>D$34</f>
        <v>$ / pièce</v>
      </c>
      <c r="C168" s="655"/>
      <c r="D168" s="655"/>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D$32</f>
        <v>pièces</v>
      </c>
      <c r="C171" s="655"/>
      <c r="D171" s="655"/>
      <c r="E171" s="136"/>
      <c r="F171" s="136"/>
      <c r="G171" s="136"/>
      <c r="H171" s="136"/>
      <c r="I171" s="136"/>
      <c r="J171" s="136"/>
      <c r="K171" s="136"/>
      <c r="L171" s="137"/>
      <c r="M171" s="10"/>
    </row>
    <row r="172" spans="2:13" x14ac:dyDescent="0.35">
      <c r="B172" s="656" t="str">
        <f>D$33</f>
        <v>valeur de vente nette rendue (CAD)</v>
      </c>
      <c r="C172" s="655"/>
      <c r="D172" s="655"/>
      <c r="E172" s="136"/>
      <c r="F172" s="136"/>
      <c r="G172" s="136"/>
      <c r="H172" s="136"/>
      <c r="I172" s="136"/>
      <c r="J172" s="136"/>
      <c r="K172" s="136"/>
      <c r="L172" s="137"/>
      <c r="M172" s="10"/>
    </row>
    <row r="173" spans="2:13" x14ac:dyDescent="0.35">
      <c r="B173" s="656" t="str">
        <f>D$34</f>
        <v>$ / pièce</v>
      </c>
      <c r="C173" s="655"/>
      <c r="D173" s="655"/>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D$32</f>
        <v>pièces</v>
      </c>
      <c r="C176" s="655"/>
      <c r="D176" s="655"/>
      <c r="E176" s="136"/>
      <c r="F176" s="136"/>
      <c r="G176" s="136"/>
      <c r="H176" s="136"/>
      <c r="I176" s="136"/>
      <c r="J176" s="136"/>
      <c r="K176" s="136"/>
      <c r="L176" s="137"/>
      <c r="M176" s="10"/>
    </row>
    <row r="177" spans="1:19" x14ac:dyDescent="0.35">
      <c r="B177" s="656" t="str">
        <f>D$33</f>
        <v>valeur de vente nette rendue (CAD)</v>
      </c>
      <c r="C177" s="655"/>
      <c r="D177" s="655"/>
      <c r="E177" s="136"/>
      <c r="F177" s="136"/>
      <c r="G177" s="136"/>
      <c r="H177" s="136"/>
      <c r="I177" s="136"/>
      <c r="J177" s="136"/>
      <c r="K177" s="136"/>
      <c r="L177" s="137"/>
      <c r="M177" s="10"/>
    </row>
    <row r="178" spans="1:19" x14ac:dyDescent="0.35">
      <c r="B178" s="656" t="str">
        <f>D$34</f>
        <v>$ / pièce</v>
      </c>
      <c r="C178" s="655"/>
      <c r="D178" s="655"/>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D$32</f>
        <v>pièces</v>
      </c>
      <c r="C181" s="655"/>
      <c r="D181" s="655"/>
      <c r="E181" s="136"/>
      <c r="F181" s="136"/>
      <c r="G181" s="136"/>
      <c r="H181" s="136"/>
      <c r="I181" s="136"/>
      <c r="J181" s="136"/>
      <c r="K181" s="136"/>
      <c r="L181" s="137"/>
      <c r="M181" s="10"/>
    </row>
    <row r="182" spans="1:19" x14ac:dyDescent="0.35">
      <c r="B182" s="656" t="str">
        <f>D$33</f>
        <v>valeur de vente nette rendue (CAD)</v>
      </c>
      <c r="C182" s="655"/>
      <c r="D182" s="655"/>
      <c r="E182" s="136"/>
      <c r="F182" s="136"/>
      <c r="G182" s="136"/>
      <c r="H182" s="136"/>
      <c r="I182" s="136"/>
      <c r="J182" s="136"/>
      <c r="K182" s="136"/>
      <c r="L182" s="137"/>
      <c r="M182" s="10"/>
    </row>
    <row r="183" spans="1:19" x14ac:dyDescent="0.35">
      <c r="B183" s="656" t="str">
        <f>D$34</f>
        <v>$ / pièce</v>
      </c>
      <c r="C183" s="655"/>
      <c r="D183" s="655"/>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6"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7"/>
      <c r="D185" s="487"/>
      <c r="E185" s="487"/>
      <c r="F185" s="487"/>
      <c r="G185" s="487"/>
      <c r="H185" s="487"/>
      <c r="I185" s="487"/>
      <c r="J185" s="487"/>
      <c r="K185" s="487"/>
      <c r="L185" s="488"/>
      <c r="M185" s="10"/>
      <c r="O185" s="10" t="s">
        <v>371</v>
      </c>
      <c r="P185" s="10" t="s">
        <v>372</v>
      </c>
      <c r="S185" s="39"/>
    </row>
    <row r="186" spans="1:19" x14ac:dyDescent="0.35">
      <c r="B186" s="486"/>
      <c r="C186" s="487"/>
      <c r="D186" s="487"/>
      <c r="E186" s="487"/>
      <c r="F186" s="487"/>
      <c r="G186" s="487"/>
      <c r="H186" s="487"/>
      <c r="I186" s="487"/>
      <c r="J186" s="487"/>
      <c r="K186" s="487"/>
      <c r="L186" s="488"/>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janv-sept 2024</v>
      </c>
      <c r="I188" s="429" t="str">
        <f>I132</f>
        <v>janv-sept 2025</v>
      </c>
      <c r="J188" s="162"/>
      <c r="K188" s="162"/>
      <c r="L188" s="163"/>
      <c r="M188" s="10"/>
      <c r="O188" s="21"/>
    </row>
    <row r="189" spans="1:19" x14ac:dyDescent="0.35">
      <c r="B189" s="471" t="str">
        <f>Variables!D65</f>
        <v>Vérification</v>
      </c>
      <c r="C189" s="665" t="str">
        <f>B146</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B147</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provenant de l'exportateur décrit ci-dessus :</v>
      </c>
      <c r="C207" s="487"/>
      <c r="D207" s="487"/>
      <c r="E207" s="487"/>
      <c r="F207" s="487"/>
      <c r="G207" s="487"/>
      <c r="H207" s="487"/>
      <c r="I207" s="487"/>
      <c r="J207" s="487"/>
      <c r="K207" s="487"/>
      <c r="L207" s="488"/>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8" s="11" customFormat="1" x14ac:dyDescent="0.35">
      <c r="A225" s="8"/>
      <c r="B225" s="594"/>
      <c r="C225" s="595"/>
      <c r="D225" s="595"/>
      <c r="E225" s="595"/>
      <c r="F225" s="595"/>
      <c r="G225" s="595"/>
      <c r="H225" s="595"/>
      <c r="I225" s="595"/>
      <c r="J225" s="595"/>
      <c r="K225" s="595"/>
      <c r="L225" s="596"/>
      <c r="M225" s="39"/>
    </row>
    <row r="226" spans="1:18" s="11" customFormat="1" x14ac:dyDescent="0.35">
      <c r="A226" s="8"/>
      <c r="B226" s="594"/>
      <c r="C226" s="595"/>
      <c r="D226" s="595"/>
      <c r="E226" s="595"/>
      <c r="F226" s="595"/>
      <c r="G226" s="595"/>
      <c r="H226" s="595"/>
      <c r="I226" s="595"/>
      <c r="J226" s="595"/>
      <c r="K226" s="595"/>
      <c r="L226" s="596"/>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tGANu5Sjl0fEivDbF90NLhGGF13XbYUF6UXevc7+ixcJ8dp8EkZ155MwBWxgCAAwKfB7e4V9j8LfbeAK+LyqMg==" saltValue="2VDAgNzd6o0hMcwN5y6z5A==" spinCount="100000" sheet="1" objects="1" scenarios="1" selectLockedCells="1"/>
  <mergeCells count="178">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54:D54"/>
    <mergeCell ref="B55:D55"/>
    <mergeCell ref="B56:D56"/>
    <mergeCell ref="B57:L57"/>
    <mergeCell ref="B58:D58"/>
    <mergeCell ref="B59:D59"/>
    <mergeCell ref="B46:L46"/>
    <mergeCell ref="B47:L47"/>
    <mergeCell ref="B49:L49"/>
    <mergeCell ref="B50:L50"/>
    <mergeCell ref="B52:D52"/>
    <mergeCell ref="B53:L53"/>
    <mergeCell ref="B66:D66"/>
    <mergeCell ref="B67:D67"/>
    <mergeCell ref="B68:D68"/>
    <mergeCell ref="B69:L69"/>
    <mergeCell ref="B70:D70"/>
    <mergeCell ref="B71:D71"/>
    <mergeCell ref="B60:D60"/>
    <mergeCell ref="B61:L61"/>
    <mergeCell ref="B62:D62"/>
    <mergeCell ref="B63:D63"/>
    <mergeCell ref="B64:D64"/>
    <mergeCell ref="B65:L65"/>
    <mergeCell ref="B83:L83"/>
    <mergeCell ref="B85:L85"/>
    <mergeCell ref="B87:D87"/>
    <mergeCell ref="B88:L89"/>
    <mergeCell ref="B90:D90"/>
    <mergeCell ref="B91:D91"/>
    <mergeCell ref="B72:D72"/>
    <mergeCell ref="B74:L75"/>
    <mergeCell ref="B78:B79"/>
    <mergeCell ref="C78:E78"/>
    <mergeCell ref="C79:E79"/>
    <mergeCell ref="B82:L82"/>
    <mergeCell ref="B100:D100"/>
    <mergeCell ref="B101:D101"/>
    <mergeCell ref="B102:D102"/>
    <mergeCell ref="B103:L104"/>
    <mergeCell ref="B105:D105"/>
    <mergeCell ref="B106:D106"/>
    <mergeCell ref="B92:D92"/>
    <mergeCell ref="B93:L94"/>
    <mergeCell ref="B95:D95"/>
    <mergeCell ref="B96:D96"/>
    <mergeCell ref="B97:D97"/>
    <mergeCell ref="B98:L99"/>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93:L193"/>
    <mergeCell ref="B194:L194"/>
    <mergeCell ref="B196:L196"/>
    <mergeCell ref="B199:B201"/>
    <mergeCell ref="D198:G198"/>
    <mergeCell ref="D199:G199"/>
    <mergeCell ref="D200:G200"/>
    <mergeCell ref="D201:G201"/>
    <mergeCell ref="B204:L204"/>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s>
  <conditionalFormatting sqref="F78:I79">
    <cfRule type="cellIs" dxfId="17" priority="3" operator="equal">
      <formula>"Error"</formula>
    </cfRule>
  </conditionalFormatting>
  <conditionalFormatting sqref="F133:I134">
    <cfRule type="cellIs" dxfId="16" priority="2" operator="equal">
      <formula>"Error"</formula>
    </cfRule>
  </conditionalFormatting>
  <conditionalFormatting sqref="F189:I190">
    <cfRule type="cellIs" dxfId="15"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1518CC0-F3B5-4A95-B0BB-21B09EB5EE79}">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294C0F86-70F3-4600-89A6-6437D5190A4E}">
      <formula1>1000</formula1>
    </dataValidation>
    <dataValidation allowBlank="1" sqref="G23:K23" xr:uid="{72AAD3A7-379B-4C4B-A2BB-ADBBF123D423}"/>
  </dataValidations>
  <printOptions horizontalCentered="1"/>
  <pageMargins left="0.25" right="0.25" top="0.75" bottom="0.75" header="0.3" footer="0.3"/>
  <pageSetup scale="74" firstPageNumber="37"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50BCB-F736-4E3E-B319-FB6974F3A433}">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60" t="str">
        <f>IF(Intro!$G$21="English",O10,P10)</f>
        <v>Utilisez un onglet numéroté « Imp-Exp » pour chaque exportateur à partir duquel votre entreprise a importé. Pour obtenir des onglets « Imp-Exp » supplémentaires, contactez un analyste de cas identifié dans l'onglet « Intro ».</v>
      </c>
      <c r="C10" s="660"/>
      <c r="D10" s="660"/>
      <c r="E10" s="660"/>
      <c r="F10" s="660"/>
      <c r="G10" s="660"/>
      <c r="H10" s="660"/>
      <c r="I10" s="660"/>
      <c r="J10" s="660"/>
      <c r="K10" s="660"/>
      <c r="L10" s="660"/>
      <c r="M10" s="23"/>
      <c r="N10" s="23"/>
      <c r="O10" s="10" t="s">
        <v>343</v>
      </c>
      <c r="P10" s="10" t="s">
        <v>342</v>
      </c>
    </row>
    <row r="11" spans="1:16" s="6" customFormat="1" x14ac:dyDescent="0.35">
      <c r="A11" s="33"/>
      <c r="B11" s="660"/>
      <c r="C11" s="660"/>
      <c r="D11" s="660"/>
      <c r="E11" s="660"/>
      <c r="F11" s="660"/>
      <c r="G11" s="660"/>
      <c r="H11" s="660"/>
      <c r="I11" s="660"/>
      <c r="J11" s="660"/>
      <c r="K11" s="660"/>
      <c r="L11" s="660"/>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IF(Intro!$G$21="English",O17,P17)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 xml:space="preserve">Indiquez les importations et les ventes de marchandises de votre entreprise en provenance de la : </v>
      </c>
      <c r="C22" s="514"/>
      <c r="D22" s="514"/>
      <c r="E22" s="514"/>
      <c r="F22" s="514"/>
      <c r="G22" s="668" t="str">
        <f>IF(Intro!$G$21="English",Variables!B48,Variables!C48)</f>
        <v>Chine</v>
      </c>
      <c r="H22" s="669"/>
      <c r="I22" s="669"/>
      <c r="J22" s="669"/>
      <c r="K22" s="670"/>
      <c r="L22" s="175"/>
      <c r="M22" s="10"/>
      <c r="O22" s="10" t="s">
        <v>283</v>
      </c>
      <c r="P22" s="10" t="s">
        <v>459</v>
      </c>
    </row>
    <row r="23" spans="1:16" ht="15.5" x14ac:dyDescent="0.35">
      <c r="B23" s="672" t="str">
        <f>IF(Intro!$G$21="English",O23,P23)</f>
        <v>Nom de l'exportateur :</v>
      </c>
      <c r="C23" s="673"/>
      <c r="D23" s="673"/>
      <c r="E23" s="673"/>
      <c r="F23" s="673"/>
      <c r="G23" s="671"/>
      <c r="H23" s="671"/>
      <c r="I23" s="671"/>
      <c r="J23" s="671"/>
      <c r="K23" s="671"/>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7"/>
      <c r="C26" s="118"/>
      <c r="D26" s="118"/>
      <c r="E26" s="118"/>
      <c r="F26" s="118"/>
      <c r="G26" s="642"/>
      <c r="H26" s="642"/>
      <c r="I26" s="642"/>
      <c r="J26" s="642"/>
      <c r="K26" s="642"/>
      <c r="L26" s="71"/>
      <c r="M26" s="10"/>
      <c r="O26" s="21"/>
    </row>
    <row r="27" spans="1:16" s="11" customFormat="1" x14ac:dyDescent="0.35">
      <c r="A27" s="32"/>
      <c r="B27" s="689" t="str">
        <f>IF(Intro!$G$21="English",O27,P27)</f>
        <v>Importations au Canada</v>
      </c>
      <c r="C27" s="690"/>
      <c r="D27" s="690"/>
      <c r="E27" s="690"/>
      <c r="F27" s="690"/>
      <c r="G27" s="690"/>
      <c r="H27" s="690"/>
      <c r="I27" s="690"/>
      <c r="J27" s="690"/>
      <c r="K27" s="690"/>
      <c r="L27" s="71"/>
      <c r="O27" s="26" t="s">
        <v>669</v>
      </c>
      <c r="P27" s="11" t="s">
        <v>238</v>
      </c>
    </row>
    <row r="28" spans="1:16" x14ac:dyDescent="0.35">
      <c r="B28" s="693" t="str">
        <f>IF(Intro!$G$21="English",O28,P28)</f>
        <v>Importations</v>
      </c>
      <c r="C28" s="694"/>
      <c r="D28" s="667" t="str">
        <f>IF(Intro!$G$21="English",Variables!$B$23,Variables!$C$23)</f>
        <v>pièces</v>
      </c>
      <c r="E28" s="667"/>
      <c r="F28" s="667"/>
      <c r="G28" s="133"/>
      <c r="H28" s="133"/>
      <c r="I28" s="133"/>
      <c r="J28" s="133"/>
      <c r="K28" s="126"/>
      <c r="L28" s="71"/>
      <c r="M28" s="10"/>
      <c r="O28" s="10" t="s">
        <v>95</v>
      </c>
      <c r="P28" s="10" t="s">
        <v>175</v>
      </c>
    </row>
    <row r="29" spans="1:16" x14ac:dyDescent="0.35">
      <c r="B29" s="693"/>
      <c r="C29" s="694"/>
      <c r="D29" s="667" t="str">
        <f>IF(Intro!$G$21="English",O29,P29)</f>
        <v>valeur d'achat nette rendue (CAD)</v>
      </c>
      <c r="E29" s="667"/>
      <c r="F29" s="667"/>
      <c r="G29" s="133"/>
      <c r="H29" s="133"/>
      <c r="I29" s="133"/>
      <c r="J29" s="133"/>
      <c r="K29" s="126"/>
      <c r="L29" s="71"/>
      <c r="M29" s="10"/>
      <c r="O29" s="10" t="s">
        <v>345</v>
      </c>
      <c r="P29" s="10" t="s">
        <v>344</v>
      </c>
    </row>
    <row r="30" spans="1:16" x14ac:dyDescent="0.35">
      <c r="B30" s="693"/>
      <c r="C30" s="694"/>
      <c r="D30" s="667" t="str">
        <f>"$ / "&amp;IF(Intro!$G$21="English",Variables!$B$24,Variables!$C$24)</f>
        <v>$ / pièce</v>
      </c>
      <c r="E30" s="667"/>
      <c r="F30" s="667"/>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91" t="str">
        <f>IF(Intro!$G$21="English",O31,P31)</f>
        <v>Ventes au Canada</v>
      </c>
      <c r="C31" s="692"/>
      <c r="D31" s="692"/>
      <c r="E31" s="692"/>
      <c r="F31" s="692"/>
      <c r="G31" s="692"/>
      <c r="H31" s="692"/>
      <c r="I31" s="692"/>
      <c r="J31" s="692"/>
      <c r="K31" s="692"/>
      <c r="L31" s="71"/>
      <c r="O31" s="26" t="s">
        <v>239</v>
      </c>
      <c r="P31" s="11" t="s">
        <v>240</v>
      </c>
    </row>
    <row r="32" spans="1:16" x14ac:dyDescent="0.35">
      <c r="B32" s="471" t="str">
        <f>IF(Intro!$G$21="English",O32,P32)</f>
        <v>Ventes aux distributeurs au Canada</v>
      </c>
      <c r="C32" s="472"/>
      <c r="D32" s="667" t="str">
        <f>D28</f>
        <v>pièces</v>
      </c>
      <c r="E32" s="667"/>
      <c r="F32" s="667"/>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7" t="str">
        <f>IF(Intro!$G$21="English",O33,P33)</f>
        <v>valeur de vente nette rendue (CAD)</v>
      </c>
      <c r="E33" s="667"/>
      <c r="F33" s="667"/>
      <c r="G33" s="133"/>
      <c r="H33" s="133"/>
      <c r="I33" s="133"/>
      <c r="J33" s="133"/>
      <c r="K33" s="126"/>
      <c r="L33" s="71"/>
      <c r="M33" s="10"/>
      <c r="O33" s="10" t="s">
        <v>347</v>
      </c>
      <c r="P33" s="10" t="s">
        <v>346</v>
      </c>
    </row>
    <row r="34" spans="1:16" ht="14.5" thickBot="1" x14ac:dyDescent="0.4">
      <c r="B34" s="676"/>
      <c r="C34" s="677"/>
      <c r="D34" s="679" t="str">
        <f>D30</f>
        <v>$ / pièce</v>
      </c>
      <c r="E34" s="679"/>
      <c r="F34" s="679"/>
      <c r="G34" s="416" t="str">
        <f>IF(G32=0,"-",G33/G32)</f>
        <v>-</v>
      </c>
      <c r="H34" s="416" t="str">
        <f>IF(H32=0,"-",H33/H32)</f>
        <v>-</v>
      </c>
      <c r="I34" s="416" t="str">
        <f t="shared" ref="I34:K34" si="1">IF(I32=0,"-",I33/I32)</f>
        <v>-</v>
      </c>
      <c r="J34" s="416" t="str">
        <f t="shared" si="1"/>
        <v>-</v>
      </c>
      <c r="K34" s="416" t="str">
        <f t="shared" si="1"/>
        <v>-</v>
      </c>
      <c r="L34" s="71"/>
      <c r="M34" s="10"/>
    </row>
    <row r="35" spans="1:16" x14ac:dyDescent="0.35">
      <c r="B35" s="674" t="str">
        <f>IF(Intro!$G$21="English",O35,P35)</f>
        <v>Ventes aux détaillants au Canada</v>
      </c>
      <c r="C35" s="675"/>
      <c r="D35" s="678" t="str">
        <f>D32</f>
        <v>pièces</v>
      </c>
      <c r="E35" s="678"/>
      <c r="F35" s="678"/>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7" t="str">
        <f>D33</f>
        <v>valeur de vente nette rendue (CAD)</v>
      </c>
      <c r="E36" s="667"/>
      <c r="F36" s="667"/>
      <c r="G36" s="133"/>
      <c r="H36" s="133"/>
      <c r="I36" s="133"/>
      <c r="J36" s="133"/>
      <c r="K36" s="126"/>
      <c r="L36" s="71"/>
      <c r="M36" s="10"/>
    </row>
    <row r="37" spans="1:16" ht="14.5" thickBot="1" x14ac:dyDescent="0.4">
      <c r="B37" s="676"/>
      <c r="C37" s="677"/>
      <c r="D37" s="679" t="str">
        <f>D34</f>
        <v>$ / pièce</v>
      </c>
      <c r="E37" s="679"/>
      <c r="F37" s="679"/>
      <c r="G37" s="416" t="str">
        <f>IF(G35=0,"-",G36/G35)</f>
        <v>-</v>
      </c>
      <c r="H37" s="416" t="str">
        <f>IF(H35=0,"-",H36/H35)</f>
        <v>-</v>
      </c>
      <c r="I37" s="416" t="str">
        <f t="shared" ref="I37:K37" si="2">IF(I35=0,"-",I36/I35)</f>
        <v>-</v>
      </c>
      <c r="J37" s="416" t="str">
        <f t="shared" si="2"/>
        <v>-</v>
      </c>
      <c r="K37" s="416" t="str">
        <f t="shared" si="2"/>
        <v>-</v>
      </c>
      <c r="L37" s="71"/>
      <c r="M37" s="10"/>
    </row>
    <row r="38" spans="1:16" x14ac:dyDescent="0.35">
      <c r="B38" s="674" t="str">
        <f>IF(Intro!$G$21="English",O38,P38)</f>
        <v>Ventes aux utilisateurs finals au Canada</v>
      </c>
      <c r="C38" s="675"/>
      <c r="D38" s="678" t="str">
        <f>D32</f>
        <v>pièces</v>
      </c>
      <c r="E38" s="678"/>
      <c r="F38" s="678"/>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7" t="str">
        <f>D33</f>
        <v>valeur de vente nette rendue (CAD)</v>
      </c>
      <c r="E39" s="667"/>
      <c r="F39" s="667"/>
      <c r="G39" s="133"/>
      <c r="H39" s="133"/>
      <c r="I39" s="133"/>
      <c r="J39" s="133"/>
      <c r="K39" s="126"/>
      <c r="L39" s="71"/>
      <c r="M39" s="10"/>
    </row>
    <row r="40" spans="1:16" ht="14.5" thickBot="1" x14ac:dyDescent="0.4">
      <c r="B40" s="676"/>
      <c r="C40" s="677"/>
      <c r="D40" s="679" t="str">
        <f>D34</f>
        <v>$ / pièce</v>
      </c>
      <c r="E40" s="679"/>
      <c r="F40" s="679"/>
      <c r="G40" s="416" t="str">
        <f>IF(G38=0,"-",G39/G38)</f>
        <v>-</v>
      </c>
      <c r="H40" s="416" t="str">
        <f>IF(H38=0,"-",H39/H38)</f>
        <v>-</v>
      </c>
      <c r="I40" s="416" t="str">
        <f t="shared" ref="I40:K40" si="3">IF(I38=0,"-",I39/I38)</f>
        <v>-</v>
      </c>
      <c r="J40" s="416" t="str">
        <f t="shared" si="3"/>
        <v>-</v>
      </c>
      <c r="K40" s="416" t="str">
        <f t="shared" si="3"/>
        <v>-</v>
      </c>
      <c r="L40" s="71"/>
      <c r="M40" s="10"/>
    </row>
    <row r="41" spans="1:16" x14ac:dyDescent="0.35">
      <c r="B41" s="661" t="str">
        <f>IF(Intro!$G$21="English",O41,P41)</f>
        <v>Ventes totales au Canada</v>
      </c>
      <c r="C41" s="662"/>
      <c r="D41" s="663" t="str">
        <f>D38</f>
        <v>pièces</v>
      </c>
      <c r="E41" s="663"/>
      <c r="F41" s="663"/>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67"/>
      <c r="C42" s="568"/>
      <c r="D42" s="664" t="str">
        <f>D39</f>
        <v>valeur de vente nette rendue (CAD)</v>
      </c>
      <c r="E42" s="664"/>
      <c r="F42" s="664"/>
      <c r="G42" s="134">
        <f>G33+G39+G36</f>
        <v>0</v>
      </c>
      <c r="H42" s="134">
        <f t="shared" si="4"/>
        <v>0</v>
      </c>
      <c r="I42" s="134">
        <f t="shared" si="4"/>
        <v>0</v>
      </c>
      <c r="J42" s="134">
        <f t="shared" si="4"/>
        <v>0</v>
      </c>
      <c r="K42" s="134">
        <f t="shared" si="4"/>
        <v>0</v>
      </c>
      <c r="L42" s="71"/>
      <c r="M42" s="10"/>
    </row>
    <row r="43" spans="1:16" x14ac:dyDescent="0.35">
      <c r="B43" s="567"/>
      <c r="C43" s="568"/>
      <c r="D43" s="664" t="str">
        <f>D40</f>
        <v>$ / pièce</v>
      </c>
      <c r="E43" s="664"/>
      <c r="F43" s="664"/>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171"/>
      <c r="C51" s="172"/>
      <c r="D51" s="35"/>
      <c r="E51" s="36"/>
      <c r="F51" s="36"/>
      <c r="G51" s="36"/>
      <c r="H51" s="36"/>
      <c r="I51" s="36"/>
      <c r="J51" s="36"/>
      <c r="K51" s="36"/>
      <c r="L51" s="17"/>
      <c r="M51" s="10"/>
      <c r="O51" s="21"/>
    </row>
    <row r="52" spans="2:16" x14ac:dyDescent="0.35">
      <c r="B52" s="657"/>
      <c r="C52" s="658"/>
      <c r="D52" s="659"/>
      <c r="E52" s="176" t="str">
        <f>IF(Intro!$G$21="English","Q","T")&amp;IF(MID(F52,2,1)&lt;&gt;"1",MID(F52,2,1)-1&amp;" - "&amp;MID(F52,6,4),"4 - "&amp;MID(F52,6,4)-1)</f>
        <v>T4 - 2023</v>
      </c>
      <c r="F52" s="176" t="str">
        <f>IF(Intro!$G$21="English","Q","T")&amp;IF(MID(G52,2,1)&lt;&gt;"1",MID(G52,2,1)-1&amp;" - "&amp;MID(G52,6,4),"4 - "&amp;MID(G52,6,4)-1)</f>
        <v>T1 - 2024</v>
      </c>
      <c r="G52" s="176" t="str">
        <f>IF(Intro!$G$21="English","Q","T")&amp;IF(MID(H52,2,1)&lt;&gt;"1",MID(H52,2,1)-1&amp;" - "&amp;MID(H52,6,4),"4 - "&amp;MID(H52,6,4)-1)</f>
        <v>T2 - 2024</v>
      </c>
      <c r="H52" s="176" t="str">
        <f>IF(Intro!$G$21="English","Q","T")&amp;IF(MID(I52,2,1)&lt;&gt;"1",MID(I52,2,1)-1&amp;" - "&amp;MID(I52,6,4),"4 - "&amp;MID(I52,6,4)-1)</f>
        <v>T3 - 2024</v>
      </c>
      <c r="I52" s="176" t="str">
        <f>IF(Intro!$G$21="English","Q","T")&amp;IF(MID(J52,2,1)&lt;&gt;"1",MID(J52,2,1)-1&amp;" - "&amp;MID(J52,6,4),"4 - "&amp;MID(J52,6,4)-1)</f>
        <v>T4 - 2024</v>
      </c>
      <c r="J52" s="176" t="str">
        <f>IF(Intro!$G$21="English","Q","T")&amp;IF(MID(K52,2,1)&lt;&gt;"1",MID(K52,2,1)-1&amp;" - "&amp;MID(K52,6,4),"4 - "&amp;MID(K52,6,4)-1)</f>
        <v>T1 - 2025</v>
      </c>
      <c r="K52" s="176" t="str">
        <f>IF(Intro!$G$21="English","Q","T")&amp;IF(MID(L52,2,1)&lt;&gt;"1",MID(L52,2,1)-1&amp;" - "&amp;MID(L52,6,4),"4 - "&amp;MID(L52,6,4)-1)</f>
        <v>T2 - 2025</v>
      </c>
      <c r="L52" s="177" t="str">
        <f>IF(Intro!$G$21="English",Variables!B30&amp;" - ",Variables!C30&amp;" - ")&amp;Variables!B8</f>
        <v>T3 - 2025</v>
      </c>
      <c r="M52" s="10"/>
      <c r="O52" s="21"/>
    </row>
    <row r="53" spans="2:16" x14ac:dyDescent="0.35">
      <c r="B53" s="581" t="str">
        <f>IF(Intro!$G$21="English",O54,P54)</f>
        <v xml:space="preserve">Client 1 - </v>
      </c>
      <c r="C53" s="582"/>
      <c r="D53" s="582"/>
      <c r="E53" s="582"/>
      <c r="F53" s="582"/>
      <c r="G53" s="582"/>
      <c r="H53" s="582"/>
      <c r="I53" s="582"/>
      <c r="J53" s="582"/>
      <c r="K53" s="582"/>
      <c r="L53" s="597"/>
      <c r="M53" s="10"/>
      <c r="O53" s="21"/>
    </row>
    <row r="54" spans="2:16" x14ac:dyDescent="0.35">
      <c r="B54" s="656" t="str">
        <f>D$32</f>
        <v>pièces</v>
      </c>
      <c r="C54" s="655"/>
      <c r="D54" s="655"/>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56" t="str">
        <f>D$33</f>
        <v>valeur de vente nette rendue (CAD)</v>
      </c>
      <c r="C55" s="655"/>
      <c r="D55" s="655"/>
      <c r="E55" s="136"/>
      <c r="F55" s="136"/>
      <c r="G55" s="136"/>
      <c r="H55" s="136"/>
      <c r="I55" s="136"/>
      <c r="J55" s="136"/>
      <c r="K55" s="136"/>
      <c r="L55" s="137"/>
      <c r="M55" s="10"/>
    </row>
    <row r="56" spans="2:16" x14ac:dyDescent="0.35">
      <c r="B56" s="656" t="str">
        <f>D$34</f>
        <v>$ / pièce</v>
      </c>
      <c r="C56" s="655"/>
      <c r="D56" s="655"/>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581" t="str">
        <f>IF(Intro!$G$21="English",O58,P58)</f>
        <v xml:space="preserve">Client 2 - </v>
      </c>
      <c r="C57" s="582"/>
      <c r="D57" s="582"/>
      <c r="E57" s="582"/>
      <c r="F57" s="582"/>
      <c r="G57" s="582"/>
      <c r="H57" s="582"/>
      <c r="I57" s="582"/>
      <c r="J57" s="582"/>
      <c r="K57" s="582"/>
      <c r="L57" s="597"/>
      <c r="M57" s="10"/>
    </row>
    <row r="58" spans="2:16" x14ac:dyDescent="0.35">
      <c r="B58" s="656" t="str">
        <f>D$32</f>
        <v>pièces</v>
      </c>
      <c r="C58" s="655"/>
      <c r="D58" s="655"/>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56" t="str">
        <f>D$33</f>
        <v>valeur de vente nette rendue (CAD)</v>
      </c>
      <c r="C59" s="655"/>
      <c r="D59" s="655"/>
      <c r="E59" s="136"/>
      <c r="F59" s="136"/>
      <c r="G59" s="136"/>
      <c r="H59" s="136"/>
      <c r="I59" s="136"/>
      <c r="J59" s="136"/>
      <c r="K59" s="136"/>
      <c r="L59" s="137"/>
      <c r="M59" s="10"/>
    </row>
    <row r="60" spans="2:16" x14ac:dyDescent="0.35">
      <c r="B60" s="656" t="str">
        <f>D$34</f>
        <v>$ / pièce</v>
      </c>
      <c r="C60" s="655"/>
      <c r="D60" s="655"/>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581" t="str">
        <f>IF(Intro!$G$21="English",O62,P62)</f>
        <v xml:space="preserve">Client 3 - </v>
      </c>
      <c r="C61" s="582"/>
      <c r="D61" s="582"/>
      <c r="E61" s="582"/>
      <c r="F61" s="582"/>
      <c r="G61" s="582"/>
      <c r="H61" s="582"/>
      <c r="I61" s="582"/>
      <c r="J61" s="582"/>
      <c r="K61" s="582"/>
      <c r="L61" s="597"/>
      <c r="M61" s="10"/>
    </row>
    <row r="62" spans="2:16" x14ac:dyDescent="0.35">
      <c r="B62" s="656" t="str">
        <f>D$32</f>
        <v>pièces</v>
      </c>
      <c r="C62" s="655"/>
      <c r="D62" s="655"/>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56" t="str">
        <f>D$33</f>
        <v>valeur de vente nette rendue (CAD)</v>
      </c>
      <c r="C63" s="655"/>
      <c r="D63" s="655"/>
      <c r="E63" s="136"/>
      <c r="F63" s="136"/>
      <c r="G63" s="136"/>
      <c r="H63" s="136"/>
      <c r="I63" s="136"/>
      <c r="J63" s="136"/>
      <c r="K63" s="136"/>
      <c r="L63" s="137"/>
      <c r="M63" s="10"/>
    </row>
    <row r="64" spans="2:16" x14ac:dyDescent="0.35">
      <c r="B64" s="656" t="str">
        <f>D$34</f>
        <v>$ / pièce</v>
      </c>
      <c r="C64" s="655"/>
      <c r="D64" s="655"/>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581" t="str">
        <f>IF(Intro!$G$21="English",O66,P66)</f>
        <v xml:space="preserve">Client 4 - </v>
      </c>
      <c r="C65" s="582"/>
      <c r="D65" s="582"/>
      <c r="E65" s="582"/>
      <c r="F65" s="582"/>
      <c r="G65" s="582"/>
      <c r="H65" s="582"/>
      <c r="I65" s="582"/>
      <c r="J65" s="582"/>
      <c r="K65" s="582"/>
      <c r="L65" s="597"/>
      <c r="M65" s="10"/>
    </row>
    <row r="66" spans="1:19" x14ac:dyDescent="0.35">
      <c r="B66" s="656" t="str">
        <f>D$32</f>
        <v>pièces</v>
      </c>
      <c r="C66" s="655"/>
      <c r="D66" s="655"/>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56" t="str">
        <f>D$33</f>
        <v>valeur de vente nette rendue (CAD)</v>
      </c>
      <c r="C67" s="655"/>
      <c r="D67" s="655"/>
      <c r="E67" s="136"/>
      <c r="F67" s="136"/>
      <c r="G67" s="136"/>
      <c r="H67" s="136"/>
      <c r="I67" s="136"/>
      <c r="J67" s="136"/>
      <c r="K67" s="136"/>
      <c r="L67" s="137"/>
      <c r="M67" s="10"/>
    </row>
    <row r="68" spans="1:19" x14ac:dyDescent="0.35">
      <c r="B68" s="656" t="str">
        <f>D$34</f>
        <v>$ / pièce</v>
      </c>
      <c r="C68" s="655"/>
      <c r="D68" s="655"/>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581" t="str">
        <f>IF(Intro!$G$21="English",O70,P70)</f>
        <v xml:space="preserve">Client 5 - </v>
      </c>
      <c r="C69" s="582"/>
      <c r="D69" s="582"/>
      <c r="E69" s="582"/>
      <c r="F69" s="582"/>
      <c r="G69" s="582"/>
      <c r="H69" s="582"/>
      <c r="I69" s="582"/>
      <c r="J69" s="582"/>
      <c r="K69" s="582"/>
      <c r="L69" s="597"/>
      <c r="M69" s="10"/>
    </row>
    <row r="70" spans="1:19" x14ac:dyDescent="0.35">
      <c r="B70" s="656" t="str">
        <f>D$32</f>
        <v>pièces</v>
      </c>
      <c r="C70" s="655"/>
      <c r="D70" s="655"/>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56" t="str">
        <f>D$33</f>
        <v>valeur de vente nette rendue (CAD)</v>
      </c>
      <c r="C71" s="655"/>
      <c r="D71" s="655"/>
      <c r="E71" s="136"/>
      <c r="F71" s="136"/>
      <c r="G71" s="136"/>
      <c r="H71" s="136"/>
      <c r="I71" s="136"/>
      <c r="J71" s="136"/>
      <c r="K71" s="136"/>
      <c r="L71" s="137"/>
      <c r="M71" s="10"/>
    </row>
    <row r="72" spans="1:19" x14ac:dyDescent="0.35">
      <c r="B72" s="656" t="str">
        <f>D$34</f>
        <v>$ / pièce</v>
      </c>
      <c r="C72" s="655"/>
      <c r="D72" s="655"/>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6"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7"/>
      <c r="D74" s="487"/>
      <c r="E74" s="487"/>
      <c r="F74" s="487"/>
      <c r="G74" s="487"/>
      <c r="H74" s="487"/>
      <c r="I74" s="487"/>
      <c r="J74" s="487"/>
      <c r="K74" s="487"/>
      <c r="L74" s="488"/>
      <c r="M74" s="10"/>
      <c r="O74" s="10" t="s">
        <v>367</v>
      </c>
      <c r="P74" s="10" t="s">
        <v>368</v>
      </c>
      <c r="S74" s="39"/>
    </row>
    <row r="75" spans="1:19" x14ac:dyDescent="0.35">
      <c r="B75" s="486"/>
      <c r="C75" s="487"/>
      <c r="D75" s="487"/>
      <c r="E75" s="487"/>
      <c r="F75" s="487"/>
      <c r="G75" s="487"/>
      <c r="H75" s="487"/>
      <c r="I75" s="487"/>
      <c r="J75" s="487"/>
      <c r="K75" s="487"/>
      <c r="L75" s="488"/>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D32</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D33</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64"/>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57"/>
      <c r="C87" s="658"/>
      <c r="D87" s="659"/>
      <c r="E87" s="176" t="str">
        <f t="shared" ref="E87:L87" si="11">E52</f>
        <v>T4 - 2023</v>
      </c>
      <c r="F87" s="176" t="str">
        <f t="shared" si="11"/>
        <v>T1 - 2024</v>
      </c>
      <c r="G87" s="176" t="str">
        <f t="shared" si="11"/>
        <v>T2 - 2024</v>
      </c>
      <c r="H87" s="176" t="str">
        <f t="shared" si="11"/>
        <v>T3 - 2024</v>
      </c>
      <c r="I87" s="176" t="str">
        <f t="shared" si="11"/>
        <v>T4 - 2024</v>
      </c>
      <c r="J87" s="176" t="str">
        <f t="shared" si="11"/>
        <v>T1 - 2025</v>
      </c>
      <c r="K87" s="176" t="str">
        <f t="shared" si="11"/>
        <v>T2 - 2025</v>
      </c>
      <c r="L87" s="177" t="str">
        <f t="shared" si="11"/>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D$28</f>
        <v>pièces</v>
      </c>
      <c r="C90" s="655"/>
      <c r="D90" s="655"/>
      <c r="E90" s="136"/>
      <c r="F90" s="136"/>
      <c r="G90" s="136"/>
      <c r="H90" s="136"/>
      <c r="I90" s="136"/>
      <c r="J90" s="136"/>
      <c r="K90" s="136"/>
      <c r="L90" s="137"/>
      <c r="M90" s="10"/>
    </row>
    <row r="91" spans="1:16" x14ac:dyDescent="0.35">
      <c r="B91" s="656" t="str">
        <f>D$29</f>
        <v>valeur d'achat nette rendue (CAD)</v>
      </c>
      <c r="C91" s="655"/>
      <c r="D91" s="655"/>
      <c r="E91" s="136"/>
      <c r="F91" s="136"/>
      <c r="G91" s="136"/>
      <c r="H91" s="136"/>
      <c r="I91" s="136"/>
      <c r="J91" s="136"/>
      <c r="K91" s="136"/>
      <c r="L91" s="137"/>
      <c r="M91" s="10"/>
    </row>
    <row r="92" spans="1:16" x14ac:dyDescent="0.35">
      <c r="B92" s="656" t="str">
        <f>D$30</f>
        <v>$ / pièce</v>
      </c>
      <c r="C92" s="655"/>
      <c r="D92" s="655"/>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D$28</f>
        <v>pièces</v>
      </c>
      <c r="C95" s="655"/>
      <c r="D95" s="655"/>
      <c r="E95" s="136"/>
      <c r="F95" s="136"/>
      <c r="G95" s="136"/>
      <c r="H95" s="136"/>
      <c r="I95" s="136"/>
      <c r="J95" s="136"/>
      <c r="K95" s="136"/>
      <c r="L95" s="137"/>
      <c r="M95" s="10"/>
    </row>
    <row r="96" spans="1:16" x14ac:dyDescent="0.35">
      <c r="B96" s="656" t="str">
        <f>D$29</f>
        <v>valeur d'achat nette rendue (CAD)</v>
      </c>
      <c r="C96" s="655"/>
      <c r="D96" s="655"/>
      <c r="E96" s="136"/>
      <c r="F96" s="136"/>
      <c r="G96" s="136"/>
      <c r="H96" s="136"/>
      <c r="I96" s="136"/>
      <c r="J96" s="136"/>
      <c r="K96" s="136"/>
      <c r="L96" s="137"/>
      <c r="M96" s="10"/>
    </row>
    <row r="97" spans="2:13" x14ac:dyDescent="0.35">
      <c r="B97" s="656" t="str">
        <f>D$30</f>
        <v>$ / pièce</v>
      </c>
      <c r="C97" s="655"/>
      <c r="D97" s="655"/>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D$28</f>
        <v>pièces</v>
      </c>
      <c r="C100" s="655"/>
      <c r="D100" s="655"/>
      <c r="E100" s="136"/>
      <c r="F100" s="136"/>
      <c r="G100" s="136"/>
      <c r="H100" s="136"/>
      <c r="I100" s="136"/>
      <c r="J100" s="136"/>
      <c r="K100" s="136"/>
      <c r="L100" s="137"/>
      <c r="M100" s="10"/>
    </row>
    <row r="101" spans="2:13" x14ac:dyDescent="0.35">
      <c r="B101" s="656" t="str">
        <f>D$29</f>
        <v>valeur d'achat nette rendue (CAD)</v>
      </c>
      <c r="C101" s="655"/>
      <c r="D101" s="655"/>
      <c r="E101" s="136"/>
      <c r="F101" s="136"/>
      <c r="G101" s="136"/>
      <c r="H101" s="136"/>
      <c r="I101" s="136"/>
      <c r="J101" s="136"/>
      <c r="K101" s="136"/>
      <c r="L101" s="137"/>
      <c r="M101" s="10"/>
    </row>
    <row r="102" spans="2:13" x14ac:dyDescent="0.35">
      <c r="B102" s="656" t="str">
        <f>D$30</f>
        <v>$ / pièce</v>
      </c>
      <c r="C102" s="655"/>
      <c r="D102" s="655"/>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D$28</f>
        <v>pièces</v>
      </c>
      <c r="C105" s="655"/>
      <c r="D105" s="655"/>
      <c r="E105" s="136"/>
      <c r="F105" s="136"/>
      <c r="G105" s="136"/>
      <c r="H105" s="136"/>
      <c r="I105" s="136"/>
      <c r="J105" s="136"/>
      <c r="K105" s="136"/>
      <c r="L105" s="137"/>
      <c r="M105" s="10"/>
    </row>
    <row r="106" spans="2:13" x14ac:dyDescent="0.35">
      <c r="B106" s="656" t="str">
        <f>D$29</f>
        <v>valeur d'achat nette rendue (CAD)</v>
      </c>
      <c r="C106" s="655"/>
      <c r="D106" s="655"/>
      <c r="E106" s="136"/>
      <c r="F106" s="136"/>
      <c r="G106" s="136"/>
      <c r="H106" s="136"/>
      <c r="I106" s="136"/>
      <c r="J106" s="136"/>
      <c r="K106" s="136"/>
      <c r="L106" s="137"/>
      <c r="M106" s="10"/>
    </row>
    <row r="107" spans="2:13" x14ac:dyDescent="0.35">
      <c r="B107" s="656" t="str">
        <f>D$30</f>
        <v>$ / pièce</v>
      </c>
      <c r="C107" s="655"/>
      <c r="D107" s="655"/>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D$28</f>
        <v>pièces</v>
      </c>
      <c r="C110" s="655"/>
      <c r="D110" s="655"/>
      <c r="E110" s="136"/>
      <c r="F110" s="136"/>
      <c r="G110" s="136"/>
      <c r="H110" s="136"/>
      <c r="I110" s="136"/>
      <c r="J110" s="136"/>
      <c r="K110" s="136"/>
      <c r="L110" s="137"/>
      <c r="M110" s="10"/>
    </row>
    <row r="111" spans="2:13" x14ac:dyDescent="0.35">
      <c r="B111" s="656" t="str">
        <f>D$29</f>
        <v>valeur d'achat nette rendue (CAD)</v>
      </c>
      <c r="C111" s="655"/>
      <c r="D111" s="655"/>
      <c r="E111" s="136"/>
      <c r="F111" s="136"/>
      <c r="G111" s="136"/>
      <c r="H111" s="136"/>
      <c r="I111" s="136"/>
      <c r="J111" s="136"/>
      <c r="K111" s="136"/>
      <c r="L111" s="137"/>
      <c r="M111" s="10"/>
    </row>
    <row r="112" spans="2:13" x14ac:dyDescent="0.35">
      <c r="B112" s="656" t="str">
        <f>D$30</f>
        <v>$ / pièce</v>
      </c>
      <c r="C112" s="655"/>
      <c r="D112" s="655"/>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D$28</f>
        <v>pièces</v>
      </c>
      <c r="C115" s="655"/>
      <c r="D115" s="655"/>
      <c r="E115" s="136"/>
      <c r="F115" s="136"/>
      <c r="G115" s="136"/>
      <c r="H115" s="136"/>
      <c r="I115" s="136"/>
      <c r="J115" s="136"/>
      <c r="K115" s="136"/>
      <c r="L115" s="137"/>
      <c r="M115" s="10"/>
    </row>
    <row r="116" spans="2:13" x14ac:dyDescent="0.35">
      <c r="B116" s="656" t="str">
        <f>D$29</f>
        <v>valeur d'achat nette rendue (CAD)</v>
      </c>
      <c r="C116" s="655"/>
      <c r="D116" s="655"/>
      <c r="E116" s="136"/>
      <c r="F116" s="136"/>
      <c r="G116" s="136"/>
      <c r="H116" s="136"/>
      <c r="I116" s="136"/>
      <c r="J116" s="136"/>
      <c r="K116" s="136"/>
      <c r="L116" s="137"/>
      <c r="M116" s="10"/>
    </row>
    <row r="117" spans="2:13" x14ac:dyDescent="0.35">
      <c r="B117" s="656" t="str">
        <f>D$30</f>
        <v>$ / pièce</v>
      </c>
      <c r="C117" s="655"/>
      <c r="D117" s="655"/>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D$28</f>
        <v>pièces</v>
      </c>
      <c r="C120" s="655"/>
      <c r="D120" s="655"/>
      <c r="E120" s="136"/>
      <c r="F120" s="136"/>
      <c r="G120" s="136"/>
      <c r="H120" s="136"/>
      <c r="I120" s="136"/>
      <c r="J120" s="136"/>
      <c r="K120" s="136"/>
      <c r="L120" s="137"/>
      <c r="M120" s="10"/>
    </row>
    <row r="121" spans="2:13" x14ac:dyDescent="0.35">
      <c r="B121" s="656" t="str">
        <f>D$29</f>
        <v>valeur d'achat nette rendue (CAD)</v>
      </c>
      <c r="C121" s="655"/>
      <c r="D121" s="655"/>
      <c r="E121" s="136"/>
      <c r="F121" s="136"/>
      <c r="G121" s="136"/>
      <c r="H121" s="136"/>
      <c r="I121" s="136"/>
      <c r="J121" s="136"/>
      <c r="K121" s="136"/>
      <c r="L121" s="137"/>
      <c r="M121" s="10"/>
    </row>
    <row r="122" spans="2:13" x14ac:dyDescent="0.35">
      <c r="B122" s="656" t="str">
        <f>D$30</f>
        <v>$ / pièce</v>
      </c>
      <c r="C122" s="655"/>
      <c r="D122" s="655"/>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D$28</f>
        <v>pièces</v>
      </c>
      <c r="C125" s="655"/>
      <c r="D125" s="655"/>
      <c r="E125" s="136"/>
      <c r="F125" s="136"/>
      <c r="G125" s="136"/>
      <c r="H125" s="136"/>
      <c r="I125" s="136"/>
      <c r="J125" s="136"/>
      <c r="K125" s="136"/>
      <c r="L125" s="137"/>
      <c r="M125" s="10"/>
    </row>
    <row r="126" spans="2:13" x14ac:dyDescent="0.35">
      <c r="B126" s="656" t="str">
        <f>D$29</f>
        <v>valeur d'achat nette rendue (CAD)</v>
      </c>
      <c r="C126" s="655"/>
      <c r="D126" s="655"/>
      <c r="E126" s="136"/>
      <c r="F126" s="136"/>
      <c r="G126" s="136"/>
      <c r="H126" s="136"/>
      <c r="I126" s="136"/>
      <c r="J126" s="136"/>
      <c r="K126" s="136"/>
      <c r="L126" s="137"/>
      <c r="M126" s="10"/>
    </row>
    <row r="127" spans="2:13" x14ac:dyDescent="0.35">
      <c r="B127" s="656" t="str">
        <f>D$30</f>
        <v>$ / pièce</v>
      </c>
      <c r="C127" s="655"/>
      <c r="D127" s="655"/>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6"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7"/>
      <c r="D129" s="487"/>
      <c r="E129" s="487"/>
      <c r="F129" s="487"/>
      <c r="G129" s="487"/>
      <c r="H129" s="487"/>
      <c r="I129" s="487"/>
      <c r="J129" s="487"/>
      <c r="K129" s="487"/>
      <c r="L129" s="488"/>
      <c r="M129" s="10"/>
      <c r="O129" s="10" t="s">
        <v>369</v>
      </c>
      <c r="P129" s="10" t="s">
        <v>370</v>
      </c>
      <c r="S129" s="39"/>
    </row>
    <row r="130" spans="1:19" x14ac:dyDescent="0.35">
      <c r="B130" s="486"/>
      <c r="C130" s="487"/>
      <c r="D130" s="487"/>
      <c r="E130" s="487"/>
      <c r="F130" s="487"/>
      <c r="G130" s="487"/>
      <c r="H130" s="487"/>
      <c r="I130" s="487"/>
      <c r="J130" s="487"/>
      <c r="K130" s="487"/>
      <c r="L130" s="488"/>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B90</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B91</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171"/>
      <c r="C142" s="172"/>
      <c r="D142" s="35"/>
      <c r="E142" s="36"/>
      <c r="F142" s="36"/>
      <c r="G142" s="36"/>
      <c r="H142" s="36"/>
      <c r="I142" s="36"/>
      <c r="J142" s="36"/>
      <c r="K142" s="36"/>
      <c r="L142" s="17"/>
      <c r="M142" s="10"/>
      <c r="O142" s="21"/>
    </row>
    <row r="143" spans="1:19" x14ac:dyDescent="0.35">
      <c r="B143" s="657"/>
      <c r="C143" s="658"/>
      <c r="D143" s="659"/>
      <c r="E143" s="176" t="str">
        <f>E87</f>
        <v>T4 - 2023</v>
      </c>
      <c r="F143" s="176" t="str">
        <f t="shared" ref="F143:L143" si="20">F87</f>
        <v>T1 - 2024</v>
      </c>
      <c r="G143" s="176" t="str">
        <f t="shared" si="20"/>
        <v>T2 - 2024</v>
      </c>
      <c r="H143" s="176" t="str">
        <f t="shared" si="20"/>
        <v>T3 - 2024</v>
      </c>
      <c r="I143" s="176" t="str">
        <f t="shared" si="20"/>
        <v>T4 - 2024</v>
      </c>
      <c r="J143" s="176" t="str">
        <f t="shared" si="20"/>
        <v>T1 - 2025</v>
      </c>
      <c r="K143" s="176" t="str">
        <f t="shared" si="20"/>
        <v>T2 - 2025</v>
      </c>
      <c r="L143" s="177" t="str">
        <f t="shared" si="20"/>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D$32</f>
        <v>pièces</v>
      </c>
      <c r="C146" s="655"/>
      <c r="D146" s="655"/>
      <c r="E146" s="136"/>
      <c r="F146" s="136"/>
      <c r="G146" s="136"/>
      <c r="H146" s="136"/>
      <c r="I146" s="136"/>
      <c r="J146" s="136"/>
      <c r="K146" s="136"/>
      <c r="L146" s="137"/>
      <c r="M146" s="10"/>
    </row>
    <row r="147" spans="2:13" x14ac:dyDescent="0.35">
      <c r="B147" s="656" t="str">
        <f>D$33</f>
        <v>valeur de vente nette rendue (CAD)</v>
      </c>
      <c r="C147" s="655"/>
      <c r="D147" s="655"/>
      <c r="E147" s="136"/>
      <c r="F147" s="136"/>
      <c r="G147" s="136"/>
      <c r="H147" s="136"/>
      <c r="I147" s="136"/>
      <c r="J147" s="136"/>
      <c r="K147" s="136"/>
      <c r="L147" s="137"/>
      <c r="M147" s="10"/>
    </row>
    <row r="148" spans="2:13" x14ac:dyDescent="0.35">
      <c r="B148" s="656" t="str">
        <f>D$34</f>
        <v>$ / pièce</v>
      </c>
      <c r="C148" s="655"/>
      <c r="D148" s="655"/>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D$32</f>
        <v>pièces</v>
      </c>
      <c r="C151" s="655"/>
      <c r="D151" s="655"/>
      <c r="E151" s="136"/>
      <c r="F151" s="136"/>
      <c r="G151" s="136"/>
      <c r="H151" s="136"/>
      <c r="I151" s="136"/>
      <c r="J151" s="136"/>
      <c r="K151" s="136"/>
      <c r="L151" s="137"/>
      <c r="M151" s="10"/>
    </row>
    <row r="152" spans="2:13" x14ac:dyDescent="0.35">
      <c r="B152" s="656" t="str">
        <f>D$33</f>
        <v>valeur de vente nette rendue (CAD)</v>
      </c>
      <c r="C152" s="655"/>
      <c r="D152" s="655"/>
      <c r="E152" s="136"/>
      <c r="F152" s="136"/>
      <c r="G152" s="136"/>
      <c r="H152" s="136"/>
      <c r="I152" s="136"/>
      <c r="J152" s="136"/>
      <c r="K152" s="136"/>
      <c r="L152" s="137"/>
      <c r="M152" s="10"/>
    </row>
    <row r="153" spans="2:13" x14ac:dyDescent="0.35">
      <c r="B153" s="656" t="str">
        <f>D$34</f>
        <v>$ / pièce</v>
      </c>
      <c r="C153" s="655"/>
      <c r="D153" s="655"/>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D$32</f>
        <v>pièces</v>
      </c>
      <c r="C156" s="655"/>
      <c r="D156" s="655"/>
      <c r="E156" s="136"/>
      <c r="F156" s="136"/>
      <c r="G156" s="136"/>
      <c r="H156" s="136"/>
      <c r="I156" s="136"/>
      <c r="J156" s="136"/>
      <c r="K156" s="136"/>
      <c r="L156" s="137"/>
      <c r="M156" s="10"/>
    </row>
    <row r="157" spans="2:13" x14ac:dyDescent="0.35">
      <c r="B157" s="656" t="str">
        <f>D$33</f>
        <v>valeur de vente nette rendue (CAD)</v>
      </c>
      <c r="C157" s="655"/>
      <c r="D157" s="655"/>
      <c r="E157" s="136"/>
      <c r="F157" s="136"/>
      <c r="G157" s="136"/>
      <c r="H157" s="136"/>
      <c r="I157" s="136"/>
      <c r="J157" s="136"/>
      <c r="K157" s="136"/>
      <c r="L157" s="137"/>
      <c r="M157" s="10"/>
    </row>
    <row r="158" spans="2:13" x14ac:dyDescent="0.35">
      <c r="B158" s="656" t="str">
        <f>D$34</f>
        <v>$ / pièce</v>
      </c>
      <c r="C158" s="655"/>
      <c r="D158" s="655"/>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D$32</f>
        <v>pièces</v>
      </c>
      <c r="C161" s="655"/>
      <c r="D161" s="655"/>
      <c r="E161" s="136"/>
      <c r="F161" s="136"/>
      <c r="G161" s="136"/>
      <c r="H161" s="136"/>
      <c r="I161" s="136"/>
      <c r="J161" s="136"/>
      <c r="K161" s="136"/>
      <c r="L161" s="137"/>
      <c r="M161" s="10"/>
    </row>
    <row r="162" spans="2:13" x14ac:dyDescent="0.35">
      <c r="B162" s="656" t="str">
        <f>D$33</f>
        <v>valeur de vente nette rendue (CAD)</v>
      </c>
      <c r="C162" s="655"/>
      <c r="D162" s="655"/>
      <c r="E162" s="136"/>
      <c r="F162" s="136"/>
      <c r="G162" s="136"/>
      <c r="H162" s="136"/>
      <c r="I162" s="136"/>
      <c r="J162" s="136"/>
      <c r="K162" s="136"/>
      <c r="L162" s="137"/>
      <c r="M162" s="10"/>
    </row>
    <row r="163" spans="2:13" x14ac:dyDescent="0.35">
      <c r="B163" s="656" t="str">
        <f>D$34</f>
        <v>$ / pièce</v>
      </c>
      <c r="C163" s="655"/>
      <c r="D163" s="655"/>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D$32</f>
        <v>pièces</v>
      </c>
      <c r="C166" s="655"/>
      <c r="D166" s="655"/>
      <c r="E166" s="136"/>
      <c r="F166" s="136"/>
      <c r="G166" s="136"/>
      <c r="H166" s="136"/>
      <c r="I166" s="136"/>
      <c r="J166" s="136"/>
      <c r="K166" s="136"/>
      <c r="L166" s="137"/>
      <c r="M166" s="10"/>
    </row>
    <row r="167" spans="2:13" x14ac:dyDescent="0.35">
      <c r="B167" s="656" t="str">
        <f>D$33</f>
        <v>valeur de vente nette rendue (CAD)</v>
      </c>
      <c r="C167" s="655"/>
      <c r="D167" s="655"/>
      <c r="E167" s="136"/>
      <c r="F167" s="136"/>
      <c r="G167" s="136"/>
      <c r="H167" s="136"/>
      <c r="I167" s="136"/>
      <c r="J167" s="136"/>
      <c r="K167" s="136"/>
      <c r="L167" s="137"/>
      <c r="M167" s="10"/>
    </row>
    <row r="168" spans="2:13" x14ac:dyDescent="0.35">
      <c r="B168" s="656" t="str">
        <f>D$34</f>
        <v>$ / pièce</v>
      </c>
      <c r="C168" s="655"/>
      <c r="D168" s="655"/>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D$32</f>
        <v>pièces</v>
      </c>
      <c r="C171" s="655"/>
      <c r="D171" s="655"/>
      <c r="E171" s="136"/>
      <c r="F171" s="136"/>
      <c r="G171" s="136"/>
      <c r="H171" s="136"/>
      <c r="I171" s="136"/>
      <c r="J171" s="136"/>
      <c r="K171" s="136"/>
      <c r="L171" s="137"/>
      <c r="M171" s="10"/>
    </row>
    <row r="172" spans="2:13" x14ac:dyDescent="0.35">
      <c r="B172" s="656" t="str">
        <f>D$33</f>
        <v>valeur de vente nette rendue (CAD)</v>
      </c>
      <c r="C172" s="655"/>
      <c r="D172" s="655"/>
      <c r="E172" s="136"/>
      <c r="F172" s="136"/>
      <c r="G172" s="136"/>
      <c r="H172" s="136"/>
      <c r="I172" s="136"/>
      <c r="J172" s="136"/>
      <c r="K172" s="136"/>
      <c r="L172" s="137"/>
      <c r="M172" s="10"/>
    </row>
    <row r="173" spans="2:13" x14ac:dyDescent="0.35">
      <c r="B173" s="656" t="str">
        <f>D$34</f>
        <v>$ / pièce</v>
      </c>
      <c r="C173" s="655"/>
      <c r="D173" s="655"/>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D$32</f>
        <v>pièces</v>
      </c>
      <c r="C176" s="655"/>
      <c r="D176" s="655"/>
      <c r="E176" s="136"/>
      <c r="F176" s="136"/>
      <c r="G176" s="136"/>
      <c r="H176" s="136"/>
      <c r="I176" s="136"/>
      <c r="J176" s="136"/>
      <c r="K176" s="136"/>
      <c r="L176" s="137"/>
      <c r="M176" s="10"/>
    </row>
    <row r="177" spans="1:19" x14ac:dyDescent="0.35">
      <c r="B177" s="656" t="str">
        <f>D$33</f>
        <v>valeur de vente nette rendue (CAD)</v>
      </c>
      <c r="C177" s="655"/>
      <c r="D177" s="655"/>
      <c r="E177" s="136"/>
      <c r="F177" s="136"/>
      <c r="G177" s="136"/>
      <c r="H177" s="136"/>
      <c r="I177" s="136"/>
      <c r="J177" s="136"/>
      <c r="K177" s="136"/>
      <c r="L177" s="137"/>
      <c r="M177" s="10"/>
    </row>
    <row r="178" spans="1:19" x14ac:dyDescent="0.35">
      <c r="B178" s="656" t="str">
        <f>D$34</f>
        <v>$ / pièce</v>
      </c>
      <c r="C178" s="655"/>
      <c r="D178" s="655"/>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D$32</f>
        <v>pièces</v>
      </c>
      <c r="C181" s="655"/>
      <c r="D181" s="655"/>
      <c r="E181" s="136"/>
      <c r="F181" s="136"/>
      <c r="G181" s="136"/>
      <c r="H181" s="136"/>
      <c r="I181" s="136"/>
      <c r="J181" s="136"/>
      <c r="K181" s="136"/>
      <c r="L181" s="137"/>
      <c r="M181" s="10"/>
    </row>
    <row r="182" spans="1:19" x14ac:dyDescent="0.35">
      <c r="B182" s="656" t="str">
        <f>D$33</f>
        <v>valeur de vente nette rendue (CAD)</v>
      </c>
      <c r="C182" s="655"/>
      <c r="D182" s="655"/>
      <c r="E182" s="136"/>
      <c r="F182" s="136"/>
      <c r="G182" s="136"/>
      <c r="H182" s="136"/>
      <c r="I182" s="136"/>
      <c r="J182" s="136"/>
      <c r="K182" s="136"/>
      <c r="L182" s="137"/>
      <c r="M182" s="10"/>
    </row>
    <row r="183" spans="1:19" x14ac:dyDescent="0.35">
      <c r="B183" s="656" t="str">
        <f>D$34</f>
        <v>$ / pièce</v>
      </c>
      <c r="C183" s="655"/>
      <c r="D183" s="655"/>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6"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7"/>
      <c r="D185" s="487"/>
      <c r="E185" s="487"/>
      <c r="F185" s="487"/>
      <c r="G185" s="487"/>
      <c r="H185" s="487"/>
      <c r="I185" s="487"/>
      <c r="J185" s="487"/>
      <c r="K185" s="487"/>
      <c r="L185" s="488"/>
      <c r="M185" s="10"/>
      <c r="O185" s="10" t="s">
        <v>371</v>
      </c>
      <c r="P185" s="10" t="s">
        <v>372</v>
      </c>
      <c r="S185" s="39"/>
    </row>
    <row r="186" spans="1:19" x14ac:dyDescent="0.35">
      <c r="B186" s="486"/>
      <c r="C186" s="487"/>
      <c r="D186" s="487"/>
      <c r="E186" s="487"/>
      <c r="F186" s="487"/>
      <c r="G186" s="487"/>
      <c r="H186" s="487"/>
      <c r="I186" s="487"/>
      <c r="J186" s="487"/>
      <c r="K186" s="487"/>
      <c r="L186" s="488"/>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janv-sept 2024</v>
      </c>
      <c r="I188" s="429" t="str">
        <f>I132</f>
        <v>janv-sept 2025</v>
      </c>
      <c r="J188" s="162"/>
      <c r="K188" s="162"/>
      <c r="L188" s="163"/>
      <c r="M188" s="10"/>
      <c r="O188" s="21"/>
    </row>
    <row r="189" spans="1:19" x14ac:dyDescent="0.35">
      <c r="B189" s="471" t="str">
        <f>Variables!D65</f>
        <v>Vérification</v>
      </c>
      <c r="C189" s="665" t="str">
        <f>B146</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B147</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provenant de l'exportateur décrit ci-dessus :</v>
      </c>
      <c r="C207" s="487"/>
      <c r="D207" s="487"/>
      <c r="E207" s="487"/>
      <c r="F207" s="487"/>
      <c r="G207" s="487"/>
      <c r="H207" s="487"/>
      <c r="I207" s="487"/>
      <c r="J207" s="487"/>
      <c r="K207" s="487"/>
      <c r="L207" s="488"/>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8" s="11" customFormat="1" x14ac:dyDescent="0.35">
      <c r="A225" s="8"/>
      <c r="B225" s="594"/>
      <c r="C225" s="595"/>
      <c r="D225" s="595"/>
      <c r="E225" s="595"/>
      <c r="F225" s="595"/>
      <c r="G225" s="595"/>
      <c r="H225" s="595"/>
      <c r="I225" s="595"/>
      <c r="J225" s="595"/>
      <c r="K225" s="595"/>
      <c r="L225" s="596"/>
      <c r="M225" s="39"/>
    </row>
    <row r="226" spans="1:18" s="11" customFormat="1" x14ac:dyDescent="0.35">
      <c r="A226" s="8"/>
      <c r="B226" s="594"/>
      <c r="C226" s="595"/>
      <c r="D226" s="595"/>
      <c r="E226" s="595"/>
      <c r="F226" s="595"/>
      <c r="G226" s="595"/>
      <c r="H226" s="595"/>
      <c r="I226" s="595"/>
      <c r="J226" s="595"/>
      <c r="K226" s="595"/>
      <c r="L226" s="596"/>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U0ovhzSbeev5ZFPbIZhwYJDcTKRam+Z/OBpXW0AOwz0VaVNY6s5LJOBRoxo9OrItxuXd4Zyo+fsuRn6aQJBGqw==" saltValue="ZzICiqwc/G0ZpJ1UCmw6NQ==" spinCount="100000" sheet="1" objects="1" scenarios="1" selectLockedCells="1"/>
  <mergeCells count="178">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54:D54"/>
    <mergeCell ref="B55:D55"/>
    <mergeCell ref="B56:D56"/>
    <mergeCell ref="B57:L57"/>
    <mergeCell ref="B58:D58"/>
    <mergeCell ref="B59:D59"/>
    <mergeCell ref="B46:L46"/>
    <mergeCell ref="B47:L47"/>
    <mergeCell ref="B49:L49"/>
    <mergeCell ref="B50:L50"/>
    <mergeCell ref="B52:D52"/>
    <mergeCell ref="B53:L53"/>
    <mergeCell ref="B66:D66"/>
    <mergeCell ref="B67:D67"/>
    <mergeCell ref="B68:D68"/>
    <mergeCell ref="B69:L69"/>
    <mergeCell ref="B70:D70"/>
    <mergeCell ref="B71:D71"/>
    <mergeCell ref="B60:D60"/>
    <mergeCell ref="B61:L61"/>
    <mergeCell ref="B62:D62"/>
    <mergeCell ref="B63:D63"/>
    <mergeCell ref="B64:D64"/>
    <mergeCell ref="B65:L65"/>
    <mergeCell ref="B83:L83"/>
    <mergeCell ref="B85:L85"/>
    <mergeCell ref="B87:D87"/>
    <mergeCell ref="B88:L89"/>
    <mergeCell ref="B90:D90"/>
    <mergeCell ref="B91:D91"/>
    <mergeCell ref="B72:D72"/>
    <mergeCell ref="B74:L75"/>
    <mergeCell ref="B78:B79"/>
    <mergeCell ref="C78:E78"/>
    <mergeCell ref="C79:E79"/>
    <mergeCell ref="B82:L82"/>
    <mergeCell ref="B100:D100"/>
    <mergeCell ref="B101:D101"/>
    <mergeCell ref="B102:D102"/>
    <mergeCell ref="B103:L104"/>
    <mergeCell ref="B105:D105"/>
    <mergeCell ref="B106:D106"/>
    <mergeCell ref="B92:D92"/>
    <mergeCell ref="B93:L94"/>
    <mergeCell ref="B95:D95"/>
    <mergeCell ref="B96:D96"/>
    <mergeCell ref="B97:D97"/>
    <mergeCell ref="B98:L99"/>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93:L193"/>
    <mergeCell ref="B194:L194"/>
    <mergeCell ref="B196:L196"/>
    <mergeCell ref="B199:B201"/>
    <mergeCell ref="D198:G198"/>
    <mergeCell ref="D199:G199"/>
    <mergeCell ref="D200:G200"/>
    <mergeCell ref="D201:G201"/>
    <mergeCell ref="B204:L204"/>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s>
  <conditionalFormatting sqref="F78:I79">
    <cfRule type="cellIs" dxfId="14" priority="3" operator="equal">
      <formula>"Error"</formula>
    </cfRule>
  </conditionalFormatting>
  <conditionalFormatting sqref="F133:I134">
    <cfRule type="cellIs" dxfId="13" priority="2" operator="equal">
      <formula>"Error"</formula>
    </cfRule>
  </conditionalFormatting>
  <conditionalFormatting sqref="F189:I190">
    <cfRule type="cellIs" dxfId="12"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BD630E65-6978-4120-A83B-837FD6F41AF1}">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DC5811E3-30D4-4105-90AB-1A2C0A36D559}">
      <formula1>1000</formula1>
    </dataValidation>
    <dataValidation allowBlank="1" sqref="G23:K23" xr:uid="{A570807D-C962-4BDD-A659-5C5665AC9375}"/>
  </dataValidations>
  <printOptions horizontalCentered="1"/>
  <pageMargins left="0.25" right="0.25" top="0.75" bottom="0.75" header="0.3" footer="0.3"/>
  <pageSetup scale="74" firstPageNumber="42"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7BEE-897A-449B-917F-2BBCA95061B0}">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60" t="str">
        <f>IF(Intro!$G$21="English",O10,P10)</f>
        <v>Utilisez un onglet numéroté « Imp-Exp » pour chaque exportateur à partir duquel votre entreprise a importé. Pour obtenir des onglets « Imp-Exp » supplémentaires, contactez un analyste de cas identifié dans l'onglet « Intro ».</v>
      </c>
      <c r="C10" s="660"/>
      <c r="D10" s="660"/>
      <c r="E10" s="660"/>
      <c r="F10" s="660"/>
      <c r="G10" s="660"/>
      <c r="H10" s="660"/>
      <c r="I10" s="660"/>
      <c r="J10" s="660"/>
      <c r="K10" s="660"/>
      <c r="L10" s="660"/>
      <c r="M10" s="23"/>
      <c r="N10" s="23"/>
      <c r="O10" s="10" t="s">
        <v>343</v>
      </c>
      <c r="P10" s="10" t="s">
        <v>342</v>
      </c>
    </row>
    <row r="11" spans="1:16" s="6" customFormat="1" x14ac:dyDescent="0.35">
      <c r="A11" s="33"/>
      <c r="B11" s="660"/>
      <c r="C11" s="660"/>
      <c r="D11" s="660"/>
      <c r="E11" s="660"/>
      <c r="F11" s="660"/>
      <c r="G11" s="660"/>
      <c r="H11" s="660"/>
      <c r="I11" s="660"/>
      <c r="J11" s="660"/>
      <c r="K11" s="660"/>
      <c r="L11" s="660"/>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IF(Intro!$G$21="English",O17,P17)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 xml:space="preserve">Indiquez les importations et les ventes de marchandises de votre entreprise en provenance de la : </v>
      </c>
      <c r="C22" s="514"/>
      <c r="D22" s="514"/>
      <c r="E22" s="514"/>
      <c r="F22" s="514"/>
      <c r="G22" s="668" t="str">
        <f>IF(Intro!$G$21="English",Variables!B48,Variables!C48)</f>
        <v>Chine</v>
      </c>
      <c r="H22" s="669"/>
      <c r="I22" s="669"/>
      <c r="J22" s="669"/>
      <c r="K22" s="670"/>
      <c r="L22" s="175"/>
      <c r="M22" s="10"/>
      <c r="O22" s="10" t="s">
        <v>283</v>
      </c>
      <c r="P22" s="10" t="s">
        <v>459</v>
      </c>
    </row>
    <row r="23" spans="1:16" ht="15.5" x14ac:dyDescent="0.35">
      <c r="B23" s="672" t="str">
        <f>IF(Intro!$G$21="English",O23,P23)</f>
        <v>Nom de l'exportateur :</v>
      </c>
      <c r="C23" s="673"/>
      <c r="D23" s="673"/>
      <c r="E23" s="673"/>
      <c r="F23" s="673"/>
      <c r="G23" s="671"/>
      <c r="H23" s="671"/>
      <c r="I23" s="671"/>
      <c r="J23" s="671"/>
      <c r="K23" s="671"/>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7"/>
      <c r="C26" s="118"/>
      <c r="D26" s="118"/>
      <c r="E26" s="118"/>
      <c r="F26" s="118"/>
      <c r="G26" s="642"/>
      <c r="H26" s="642"/>
      <c r="I26" s="642"/>
      <c r="J26" s="642"/>
      <c r="K26" s="642"/>
      <c r="L26" s="71"/>
      <c r="M26" s="10"/>
      <c r="O26" s="21"/>
    </row>
    <row r="27" spans="1:16" s="11" customFormat="1" x14ac:dyDescent="0.35">
      <c r="A27" s="32"/>
      <c r="B27" s="689" t="str">
        <f>IF(Intro!$G$21="English",O27,P27)</f>
        <v>Importations au Canada</v>
      </c>
      <c r="C27" s="690"/>
      <c r="D27" s="690"/>
      <c r="E27" s="690"/>
      <c r="F27" s="690"/>
      <c r="G27" s="690"/>
      <c r="H27" s="690"/>
      <c r="I27" s="690"/>
      <c r="J27" s="690"/>
      <c r="K27" s="690"/>
      <c r="L27" s="71"/>
      <c r="O27" s="26" t="s">
        <v>669</v>
      </c>
      <c r="P27" s="11" t="s">
        <v>238</v>
      </c>
    </row>
    <row r="28" spans="1:16" x14ac:dyDescent="0.35">
      <c r="B28" s="693" t="str">
        <f>IF(Intro!$G$21="English",O28,P28)</f>
        <v>Importations</v>
      </c>
      <c r="C28" s="694"/>
      <c r="D28" s="667" t="str">
        <f>IF(Intro!$G$21="English",Variables!$B$23,Variables!$C$23)</f>
        <v>pièces</v>
      </c>
      <c r="E28" s="667"/>
      <c r="F28" s="667"/>
      <c r="G28" s="133"/>
      <c r="H28" s="133"/>
      <c r="I28" s="133"/>
      <c r="J28" s="133"/>
      <c r="K28" s="126"/>
      <c r="L28" s="71"/>
      <c r="M28" s="10"/>
      <c r="O28" s="10" t="s">
        <v>95</v>
      </c>
      <c r="P28" s="10" t="s">
        <v>175</v>
      </c>
    </row>
    <row r="29" spans="1:16" x14ac:dyDescent="0.35">
      <c r="B29" s="693"/>
      <c r="C29" s="694"/>
      <c r="D29" s="667" t="str">
        <f>IF(Intro!$G$21="English",O29,P29)</f>
        <v>valeur d'achat nette rendue (CAD)</v>
      </c>
      <c r="E29" s="667"/>
      <c r="F29" s="667"/>
      <c r="G29" s="133"/>
      <c r="H29" s="133"/>
      <c r="I29" s="133"/>
      <c r="J29" s="133"/>
      <c r="K29" s="126"/>
      <c r="L29" s="71"/>
      <c r="M29" s="10"/>
      <c r="O29" s="10" t="s">
        <v>345</v>
      </c>
      <c r="P29" s="10" t="s">
        <v>344</v>
      </c>
    </row>
    <row r="30" spans="1:16" x14ac:dyDescent="0.35">
      <c r="B30" s="693"/>
      <c r="C30" s="694"/>
      <c r="D30" s="667" t="str">
        <f>"$ / "&amp;IF(Intro!$G$21="English",Variables!$B$24,Variables!$C$24)</f>
        <v>$ / pièce</v>
      </c>
      <c r="E30" s="667"/>
      <c r="F30" s="667"/>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91" t="str">
        <f>IF(Intro!$G$21="English",O31,P31)</f>
        <v>Ventes au Canada</v>
      </c>
      <c r="C31" s="692"/>
      <c r="D31" s="692"/>
      <c r="E31" s="692"/>
      <c r="F31" s="692"/>
      <c r="G31" s="692"/>
      <c r="H31" s="692"/>
      <c r="I31" s="692"/>
      <c r="J31" s="692"/>
      <c r="K31" s="692"/>
      <c r="L31" s="71"/>
      <c r="O31" s="26" t="s">
        <v>239</v>
      </c>
      <c r="P31" s="11" t="s">
        <v>240</v>
      </c>
    </row>
    <row r="32" spans="1:16" x14ac:dyDescent="0.35">
      <c r="B32" s="471" t="str">
        <f>IF(Intro!$G$21="English",O32,P32)</f>
        <v>Ventes aux distributeurs au Canada</v>
      </c>
      <c r="C32" s="472"/>
      <c r="D32" s="667" t="str">
        <f>D28</f>
        <v>pièces</v>
      </c>
      <c r="E32" s="667"/>
      <c r="F32" s="667"/>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7" t="str">
        <f>IF(Intro!$G$21="English",O33,P33)</f>
        <v>valeur de vente nette rendue (CAD)</v>
      </c>
      <c r="E33" s="667"/>
      <c r="F33" s="667"/>
      <c r="G33" s="133"/>
      <c r="H33" s="133"/>
      <c r="I33" s="133"/>
      <c r="J33" s="133"/>
      <c r="K33" s="126"/>
      <c r="L33" s="71"/>
      <c r="M33" s="10"/>
      <c r="O33" s="10" t="s">
        <v>347</v>
      </c>
      <c r="P33" s="10" t="s">
        <v>346</v>
      </c>
    </row>
    <row r="34" spans="1:16" ht="14.5" thickBot="1" x14ac:dyDescent="0.4">
      <c r="B34" s="676"/>
      <c r="C34" s="677"/>
      <c r="D34" s="679" t="str">
        <f>D30</f>
        <v>$ / pièce</v>
      </c>
      <c r="E34" s="679"/>
      <c r="F34" s="679"/>
      <c r="G34" s="416" t="str">
        <f>IF(G32=0,"-",G33/G32)</f>
        <v>-</v>
      </c>
      <c r="H34" s="416" t="str">
        <f>IF(H32=0,"-",H33/H32)</f>
        <v>-</v>
      </c>
      <c r="I34" s="416" t="str">
        <f t="shared" ref="I34:K34" si="1">IF(I32=0,"-",I33/I32)</f>
        <v>-</v>
      </c>
      <c r="J34" s="416" t="str">
        <f t="shared" si="1"/>
        <v>-</v>
      </c>
      <c r="K34" s="416" t="str">
        <f t="shared" si="1"/>
        <v>-</v>
      </c>
      <c r="L34" s="71"/>
      <c r="M34" s="10"/>
    </row>
    <row r="35" spans="1:16" x14ac:dyDescent="0.35">
      <c r="B35" s="674" t="str">
        <f>IF(Intro!$G$21="English",O35,P35)</f>
        <v>Ventes aux détaillants au Canada</v>
      </c>
      <c r="C35" s="675"/>
      <c r="D35" s="678" t="str">
        <f>D32</f>
        <v>pièces</v>
      </c>
      <c r="E35" s="678"/>
      <c r="F35" s="678"/>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7" t="str">
        <f>D33</f>
        <v>valeur de vente nette rendue (CAD)</v>
      </c>
      <c r="E36" s="667"/>
      <c r="F36" s="667"/>
      <c r="G36" s="133"/>
      <c r="H36" s="133"/>
      <c r="I36" s="133"/>
      <c r="J36" s="133"/>
      <c r="K36" s="126"/>
      <c r="L36" s="71"/>
      <c r="M36" s="10"/>
    </row>
    <row r="37" spans="1:16" ht="14.5" thickBot="1" x14ac:dyDescent="0.4">
      <c r="B37" s="676"/>
      <c r="C37" s="677"/>
      <c r="D37" s="679" t="str">
        <f>D34</f>
        <v>$ / pièce</v>
      </c>
      <c r="E37" s="679"/>
      <c r="F37" s="679"/>
      <c r="G37" s="416" t="str">
        <f>IF(G35=0,"-",G36/G35)</f>
        <v>-</v>
      </c>
      <c r="H37" s="416" t="str">
        <f>IF(H35=0,"-",H36/H35)</f>
        <v>-</v>
      </c>
      <c r="I37" s="416" t="str">
        <f t="shared" ref="I37:K37" si="2">IF(I35=0,"-",I36/I35)</f>
        <v>-</v>
      </c>
      <c r="J37" s="416" t="str">
        <f t="shared" si="2"/>
        <v>-</v>
      </c>
      <c r="K37" s="416" t="str">
        <f t="shared" si="2"/>
        <v>-</v>
      </c>
      <c r="L37" s="71"/>
      <c r="M37" s="10"/>
    </row>
    <row r="38" spans="1:16" x14ac:dyDescent="0.35">
      <c r="B38" s="674" t="str">
        <f>IF(Intro!$G$21="English",O38,P38)</f>
        <v>Ventes aux utilisateurs finals au Canada</v>
      </c>
      <c r="C38" s="675"/>
      <c r="D38" s="678" t="str">
        <f>D32</f>
        <v>pièces</v>
      </c>
      <c r="E38" s="678"/>
      <c r="F38" s="678"/>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7" t="str">
        <f>D33</f>
        <v>valeur de vente nette rendue (CAD)</v>
      </c>
      <c r="E39" s="667"/>
      <c r="F39" s="667"/>
      <c r="G39" s="133"/>
      <c r="H39" s="133"/>
      <c r="I39" s="133"/>
      <c r="J39" s="133"/>
      <c r="K39" s="126"/>
      <c r="L39" s="71"/>
      <c r="M39" s="10"/>
    </row>
    <row r="40" spans="1:16" ht="14.5" thickBot="1" x14ac:dyDescent="0.4">
      <c r="B40" s="676"/>
      <c r="C40" s="677"/>
      <c r="D40" s="679" t="str">
        <f>D34</f>
        <v>$ / pièce</v>
      </c>
      <c r="E40" s="679"/>
      <c r="F40" s="679"/>
      <c r="G40" s="416" t="str">
        <f>IF(G38=0,"-",G39/G38)</f>
        <v>-</v>
      </c>
      <c r="H40" s="416" t="str">
        <f>IF(H38=0,"-",H39/H38)</f>
        <v>-</v>
      </c>
      <c r="I40" s="416" t="str">
        <f t="shared" ref="I40:K40" si="3">IF(I38=0,"-",I39/I38)</f>
        <v>-</v>
      </c>
      <c r="J40" s="416" t="str">
        <f t="shared" si="3"/>
        <v>-</v>
      </c>
      <c r="K40" s="416" t="str">
        <f t="shared" si="3"/>
        <v>-</v>
      </c>
      <c r="L40" s="71"/>
      <c r="M40" s="10"/>
    </row>
    <row r="41" spans="1:16" x14ac:dyDescent="0.35">
      <c r="B41" s="661" t="str">
        <f>IF(Intro!$G$21="English",O41,P41)</f>
        <v>Ventes totales au Canada</v>
      </c>
      <c r="C41" s="662"/>
      <c r="D41" s="663" t="str">
        <f>D38</f>
        <v>pièces</v>
      </c>
      <c r="E41" s="663"/>
      <c r="F41" s="663"/>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67"/>
      <c r="C42" s="568"/>
      <c r="D42" s="664" t="str">
        <f>D39</f>
        <v>valeur de vente nette rendue (CAD)</v>
      </c>
      <c r="E42" s="664"/>
      <c r="F42" s="664"/>
      <c r="G42" s="134">
        <f>G33+G39+G36</f>
        <v>0</v>
      </c>
      <c r="H42" s="134">
        <f t="shared" si="4"/>
        <v>0</v>
      </c>
      <c r="I42" s="134">
        <f t="shared" si="4"/>
        <v>0</v>
      </c>
      <c r="J42" s="134">
        <f t="shared" si="4"/>
        <v>0</v>
      </c>
      <c r="K42" s="134">
        <f t="shared" si="4"/>
        <v>0</v>
      </c>
      <c r="L42" s="71"/>
      <c r="M42" s="10"/>
    </row>
    <row r="43" spans="1:16" x14ac:dyDescent="0.35">
      <c r="B43" s="567"/>
      <c r="C43" s="568"/>
      <c r="D43" s="664" t="str">
        <f>D40</f>
        <v>$ / pièce</v>
      </c>
      <c r="E43" s="664"/>
      <c r="F43" s="664"/>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171"/>
      <c r="C51" s="172"/>
      <c r="D51" s="35"/>
      <c r="E51" s="36"/>
      <c r="F51" s="36"/>
      <c r="G51" s="36"/>
      <c r="H51" s="36"/>
      <c r="I51" s="36"/>
      <c r="J51" s="36"/>
      <c r="K51" s="36"/>
      <c r="L51" s="17"/>
      <c r="M51" s="10"/>
      <c r="O51" s="21"/>
    </row>
    <row r="52" spans="2:16" x14ac:dyDescent="0.35">
      <c r="B52" s="657"/>
      <c r="C52" s="658"/>
      <c r="D52" s="659"/>
      <c r="E52" s="176" t="str">
        <f>IF(Intro!$G$21="English","Q","T")&amp;IF(MID(F52,2,1)&lt;&gt;"1",MID(F52,2,1)-1&amp;" - "&amp;MID(F52,6,4),"4 - "&amp;MID(F52,6,4)-1)</f>
        <v>T4 - 2023</v>
      </c>
      <c r="F52" s="176" t="str">
        <f>IF(Intro!$G$21="English","Q","T")&amp;IF(MID(G52,2,1)&lt;&gt;"1",MID(G52,2,1)-1&amp;" - "&amp;MID(G52,6,4),"4 - "&amp;MID(G52,6,4)-1)</f>
        <v>T1 - 2024</v>
      </c>
      <c r="G52" s="176" t="str">
        <f>IF(Intro!$G$21="English","Q","T")&amp;IF(MID(H52,2,1)&lt;&gt;"1",MID(H52,2,1)-1&amp;" - "&amp;MID(H52,6,4),"4 - "&amp;MID(H52,6,4)-1)</f>
        <v>T2 - 2024</v>
      </c>
      <c r="H52" s="176" t="str">
        <f>IF(Intro!$G$21="English","Q","T")&amp;IF(MID(I52,2,1)&lt;&gt;"1",MID(I52,2,1)-1&amp;" - "&amp;MID(I52,6,4),"4 - "&amp;MID(I52,6,4)-1)</f>
        <v>T3 - 2024</v>
      </c>
      <c r="I52" s="176" t="str">
        <f>IF(Intro!$G$21="English","Q","T")&amp;IF(MID(J52,2,1)&lt;&gt;"1",MID(J52,2,1)-1&amp;" - "&amp;MID(J52,6,4),"4 - "&amp;MID(J52,6,4)-1)</f>
        <v>T4 - 2024</v>
      </c>
      <c r="J52" s="176" t="str">
        <f>IF(Intro!$G$21="English","Q","T")&amp;IF(MID(K52,2,1)&lt;&gt;"1",MID(K52,2,1)-1&amp;" - "&amp;MID(K52,6,4),"4 - "&amp;MID(K52,6,4)-1)</f>
        <v>T1 - 2025</v>
      </c>
      <c r="K52" s="176" t="str">
        <f>IF(Intro!$G$21="English","Q","T")&amp;IF(MID(L52,2,1)&lt;&gt;"1",MID(L52,2,1)-1&amp;" - "&amp;MID(L52,6,4),"4 - "&amp;MID(L52,6,4)-1)</f>
        <v>T2 - 2025</v>
      </c>
      <c r="L52" s="177" t="str">
        <f>IF(Intro!$G$21="English",Variables!B30&amp;" - ",Variables!C30&amp;" - ")&amp;Variables!B8</f>
        <v>T3 - 2025</v>
      </c>
      <c r="M52" s="10"/>
      <c r="O52" s="21"/>
    </row>
    <row r="53" spans="2:16" x14ac:dyDescent="0.35">
      <c r="B53" s="581" t="str">
        <f>IF(Intro!$G$21="English",O54,P54)</f>
        <v xml:space="preserve">Client 1 - </v>
      </c>
      <c r="C53" s="582"/>
      <c r="D53" s="582"/>
      <c r="E53" s="582"/>
      <c r="F53" s="582"/>
      <c r="G53" s="582"/>
      <c r="H53" s="582"/>
      <c r="I53" s="582"/>
      <c r="J53" s="582"/>
      <c r="K53" s="582"/>
      <c r="L53" s="597"/>
      <c r="M53" s="10"/>
      <c r="O53" s="21"/>
    </row>
    <row r="54" spans="2:16" x14ac:dyDescent="0.35">
      <c r="B54" s="656" t="str">
        <f>D$32</f>
        <v>pièces</v>
      </c>
      <c r="C54" s="655"/>
      <c r="D54" s="655"/>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56" t="str">
        <f>D$33</f>
        <v>valeur de vente nette rendue (CAD)</v>
      </c>
      <c r="C55" s="655"/>
      <c r="D55" s="655"/>
      <c r="E55" s="136"/>
      <c r="F55" s="136"/>
      <c r="G55" s="136"/>
      <c r="H55" s="136"/>
      <c r="I55" s="136"/>
      <c r="J55" s="136"/>
      <c r="K55" s="136"/>
      <c r="L55" s="137"/>
      <c r="M55" s="10"/>
    </row>
    <row r="56" spans="2:16" x14ac:dyDescent="0.35">
      <c r="B56" s="656" t="str">
        <f>D$34</f>
        <v>$ / pièce</v>
      </c>
      <c r="C56" s="655"/>
      <c r="D56" s="655"/>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581" t="str">
        <f>IF(Intro!$G$21="English",O58,P58)</f>
        <v xml:space="preserve">Client 2 - </v>
      </c>
      <c r="C57" s="582"/>
      <c r="D57" s="582"/>
      <c r="E57" s="582"/>
      <c r="F57" s="582"/>
      <c r="G57" s="582"/>
      <c r="H57" s="582"/>
      <c r="I57" s="582"/>
      <c r="J57" s="582"/>
      <c r="K57" s="582"/>
      <c r="L57" s="597"/>
      <c r="M57" s="10"/>
    </row>
    <row r="58" spans="2:16" x14ac:dyDescent="0.35">
      <c r="B58" s="656" t="str">
        <f>D$32</f>
        <v>pièces</v>
      </c>
      <c r="C58" s="655"/>
      <c r="D58" s="655"/>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56" t="str">
        <f>D$33</f>
        <v>valeur de vente nette rendue (CAD)</v>
      </c>
      <c r="C59" s="655"/>
      <c r="D59" s="655"/>
      <c r="E59" s="136"/>
      <c r="F59" s="136"/>
      <c r="G59" s="136"/>
      <c r="H59" s="136"/>
      <c r="I59" s="136"/>
      <c r="J59" s="136"/>
      <c r="K59" s="136"/>
      <c r="L59" s="137"/>
      <c r="M59" s="10"/>
    </row>
    <row r="60" spans="2:16" x14ac:dyDescent="0.35">
      <c r="B60" s="656" t="str">
        <f>D$34</f>
        <v>$ / pièce</v>
      </c>
      <c r="C60" s="655"/>
      <c r="D60" s="655"/>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581" t="str">
        <f>IF(Intro!$G$21="English",O62,P62)</f>
        <v xml:space="preserve">Client 3 - </v>
      </c>
      <c r="C61" s="582"/>
      <c r="D61" s="582"/>
      <c r="E61" s="582"/>
      <c r="F61" s="582"/>
      <c r="G61" s="582"/>
      <c r="H61" s="582"/>
      <c r="I61" s="582"/>
      <c r="J61" s="582"/>
      <c r="K61" s="582"/>
      <c r="L61" s="597"/>
      <c r="M61" s="10"/>
    </row>
    <row r="62" spans="2:16" x14ac:dyDescent="0.35">
      <c r="B62" s="656" t="str">
        <f>D$32</f>
        <v>pièces</v>
      </c>
      <c r="C62" s="655"/>
      <c r="D62" s="655"/>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56" t="str">
        <f>D$33</f>
        <v>valeur de vente nette rendue (CAD)</v>
      </c>
      <c r="C63" s="655"/>
      <c r="D63" s="655"/>
      <c r="E63" s="136"/>
      <c r="F63" s="136"/>
      <c r="G63" s="136"/>
      <c r="H63" s="136"/>
      <c r="I63" s="136"/>
      <c r="J63" s="136"/>
      <c r="K63" s="136"/>
      <c r="L63" s="137"/>
      <c r="M63" s="10"/>
    </row>
    <row r="64" spans="2:16" x14ac:dyDescent="0.35">
      <c r="B64" s="656" t="str">
        <f>D$34</f>
        <v>$ / pièce</v>
      </c>
      <c r="C64" s="655"/>
      <c r="D64" s="655"/>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581" t="str">
        <f>IF(Intro!$G$21="English",O66,P66)</f>
        <v xml:space="preserve">Client 4 - </v>
      </c>
      <c r="C65" s="582"/>
      <c r="D65" s="582"/>
      <c r="E65" s="582"/>
      <c r="F65" s="582"/>
      <c r="G65" s="582"/>
      <c r="H65" s="582"/>
      <c r="I65" s="582"/>
      <c r="J65" s="582"/>
      <c r="K65" s="582"/>
      <c r="L65" s="597"/>
      <c r="M65" s="10"/>
    </row>
    <row r="66" spans="1:19" x14ac:dyDescent="0.35">
      <c r="B66" s="656" t="str">
        <f>D$32</f>
        <v>pièces</v>
      </c>
      <c r="C66" s="655"/>
      <c r="D66" s="655"/>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56" t="str">
        <f>D$33</f>
        <v>valeur de vente nette rendue (CAD)</v>
      </c>
      <c r="C67" s="655"/>
      <c r="D67" s="655"/>
      <c r="E67" s="136"/>
      <c r="F67" s="136"/>
      <c r="G67" s="136"/>
      <c r="H67" s="136"/>
      <c r="I67" s="136"/>
      <c r="J67" s="136"/>
      <c r="K67" s="136"/>
      <c r="L67" s="137"/>
      <c r="M67" s="10"/>
    </row>
    <row r="68" spans="1:19" x14ac:dyDescent="0.35">
      <c r="B68" s="656" t="str">
        <f>D$34</f>
        <v>$ / pièce</v>
      </c>
      <c r="C68" s="655"/>
      <c r="D68" s="655"/>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581" t="str">
        <f>IF(Intro!$G$21="English",O70,P70)</f>
        <v xml:space="preserve">Client 5 - </v>
      </c>
      <c r="C69" s="582"/>
      <c r="D69" s="582"/>
      <c r="E69" s="582"/>
      <c r="F69" s="582"/>
      <c r="G69" s="582"/>
      <c r="H69" s="582"/>
      <c r="I69" s="582"/>
      <c r="J69" s="582"/>
      <c r="K69" s="582"/>
      <c r="L69" s="597"/>
      <c r="M69" s="10"/>
    </row>
    <row r="70" spans="1:19" x14ac:dyDescent="0.35">
      <c r="B70" s="656" t="str">
        <f>D$32</f>
        <v>pièces</v>
      </c>
      <c r="C70" s="655"/>
      <c r="D70" s="655"/>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56" t="str">
        <f>D$33</f>
        <v>valeur de vente nette rendue (CAD)</v>
      </c>
      <c r="C71" s="655"/>
      <c r="D71" s="655"/>
      <c r="E71" s="136"/>
      <c r="F71" s="136"/>
      <c r="G71" s="136"/>
      <c r="H71" s="136"/>
      <c r="I71" s="136"/>
      <c r="J71" s="136"/>
      <c r="K71" s="136"/>
      <c r="L71" s="137"/>
      <c r="M71" s="10"/>
    </row>
    <row r="72" spans="1:19" x14ac:dyDescent="0.35">
      <c r="B72" s="656" t="str">
        <f>D$34</f>
        <v>$ / pièce</v>
      </c>
      <c r="C72" s="655"/>
      <c r="D72" s="655"/>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6"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7"/>
      <c r="D74" s="487"/>
      <c r="E74" s="487"/>
      <c r="F74" s="487"/>
      <c r="G74" s="487"/>
      <c r="H74" s="487"/>
      <c r="I74" s="487"/>
      <c r="J74" s="487"/>
      <c r="K74" s="487"/>
      <c r="L74" s="488"/>
      <c r="M74" s="10"/>
      <c r="O74" s="10" t="s">
        <v>367</v>
      </c>
      <c r="P74" s="10" t="s">
        <v>368</v>
      </c>
      <c r="S74" s="39"/>
    </row>
    <row r="75" spans="1:19" x14ac:dyDescent="0.35">
      <c r="B75" s="486"/>
      <c r="C75" s="487"/>
      <c r="D75" s="487"/>
      <c r="E75" s="487"/>
      <c r="F75" s="487"/>
      <c r="G75" s="487"/>
      <c r="H75" s="487"/>
      <c r="I75" s="487"/>
      <c r="J75" s="487"/>
      <c r="K75" s="487"/>
      <c r="L75" s="488"/>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D32</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D33</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64"/>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57"/>
      <c r="C87" s="658"/>
      <c r="D87" s="659"/>
      <c r="E87" s="176" t="str">
        <f t="shared" ref="E87:L87" si="11">E52</f>
        <v>T4 - 2023</v>
      </c>
      <c r="F87" s="176" t="str">
        <f t="shared" si="11"/>
        <v>T1 - 2024</v>
      </c>
      <c r="G87" s="176" t="str">
        <f t="shared" si="11"/>
        <v>T2 - 2024</v>
      </c>
      <c r="H87" s="176" t="str">
        <f t="shared" si="11"/>
        <v>T3 - 2024</v>
      </c>
      <c r="I87" s="176" t="str">
        <f t="shared" si="11"/>
        <v>T4 - 2024</v>
      </c>
      <c r="J87" s="176" t="str">
        <f t="shared" si="11"/>
        <v>T1 - 2025</v>
      </c>
      <c r="K87" s="176" t="str">
        <f t="shared" si="11"/>
        <v>T2 - 2025</v>
      </c>
      <c r="L87" s="177" t="str">
        <f t="shared" si="11"/>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D$28</f>
        <v>pièces</v>
      </c>
      <c r="C90" s="655"/>
      <c r="D90" s="655"/>
      <c r="E90" s="136"/>
      <c r="F90" s="136"/>
      <c r="G90" s="136"/>
      <c r="H90" s="136"/>
      <c r="I90" s="136"/>
      <c r="J90" s="136"/>
      <c r="K90" s="136"/>
      <c r="L90" s="137"/>
      <c r="M90" s="10"/>
    </row>
    <row r="91" spans="1:16" x14ac:dyDescent="0.35">
      <c r="B91" s="656" t="str">
        <f>D$29</f>
        <v>valeur d'achat nette rendue (CAD)</v>
      </c>
      <c r="C91" s="655"/>
      <c r="D91" s="655"/>
      <c r="E91" s="136"/>
      <c r="F91" s="136"/>
      <c r="G91" s="136"/>
      <c r="H91" s="136"/>
      <c r="I91" s="136"/>
      <c r="J91" s="136"/>
      <c r="K91" s="136"/>
      <c r="L91" s="137"/>
      <c r="M91" s="10"/>
    </row>
    <row r="92" spans="1:16" x14ac:dyDescent="0.35">
      <c r="B92" s="656" t="str">
        <f>D$30</f>
        <v>$ / pièce</v>
      </c>
      <c r="C92" s="655"/>
      <c r="D92" s="655"/>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D$28</f>
        <v>pièces</v>
      </c>
      <c r="C95" s="655"/>
      <c r="D95" s="655"/>
      <c r="E95" s="136"/>
      <c r="F95" s="136"/>
      <c r="G95" s="136"/>
      <c r="H95" s="136"/>
      <c r="I95" s="136"/>
      <c r="J95" s="136"/>
      <c r="K95" s="136"/>
      <c r="L95" s="137"/>
      <c r="M95" s="10"/>
    </row>
    <row r="96" spans="1:16" x14ac:dyDescent="0.35">
      <c r="B96" s="656" t="str">
        <f>D$29</f>
        <v>valeur d'achat nette rendue (CAD)</v>
      </c>
      <c r="C96" s="655"/>
      <c r="D96" s="655"/>
      <c r="E96" s="136"/>
      <c r="F96" s="136"/>
      <c r="G96" s="136"/>
      <c r="H96" s="136"/>
      <c r="I96" s="136"/>
      <c r="J96" s="136"/>
      <c r="K96" s="136"/>
      <c r="L96" s="137"/>
      <c r="M96" s="10"/>
    </row>
    <row r="97" spans="2:13" x14ac:dyDescent="0.35">
      <c r="B97" s="656" t="str">
        <f>D$30</f>
        <v>$ / pièce</v>
      </c>
      <c r="C97" s="655"/>
      <c r="D97" s="655"/>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D$28</f>
        <v>pièces</v>
      </c>
      <c r="C100" s="655"/>
      <c r="D100" s="655"/>
      <c r="E100" s="136"/>
      <c r="F100" s="136"/>
      <c r="G100" s="136"/>
      <c r="H100" s="136"/>
      <c r="I100" s="136"/>
      <c r="J100" s="136"/>
      <c r="K100" s="136"/>
      <c r="L100" s="137"/>
      <c r="M100" s="10"/>
    </row>
    <row r="101" spans="2:13" x14ac:dyDescent="0.35">
      <c r="B101" s="656" t="str">
        <f>D$29</f>
        <v>valeur d'achat nette rendue (CAD)</v>
      </c>
      <c r="C101" s="655"/>
      <c r="D101" s="655"/>
      <c r="E101" s="136"/>
      <c r="F101" s="136"/>
      <c r="G101" s="136"/>
      <c r="H101" s="136"/>
      <c r="I101" s="136"/>
      <c r="J101" s="136"/>
      <c r="K101" s="136"/>
      <c r="L101" s="137"/>
      <c r="M101" s="10"/>
    </row>
    <row r="102" spans="2:13" x14ac:dyDescent="0.35">
      <c r="B102" s="656" t="str">
        <f>D$30</f>
        <v>$ / pièce</v>
      </c>
      <c r="C102" s="655"/>
      <c r="D102" s="655"/>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D$28</f>
        <v>pièces</v>
      </c>
      <c r="C105" s="655"/>
      <c r="D105" s="655"/>
      <c r="E105" s="136"/>
      <c r="F105" s="136"/>
      <c r="G105" s="136"/>
      <c r="H105" s="136"/>
      <c r="I105" s="136"/>
      <c r="J105" s="136"/>
      <c r="K105" s="136"/>
      <c r="L105" s="137"/>
      <c r="M105" s="10"/>
    </row>
    <row r="106" spans="2:13" x14ac:dyDescent="0.35">
      <c r="B106" s="656" t="str">
        <f>D$29</f>
        <v>valeur d'achat nette rendue (CAD)</v>
      </c>
      <c r="C106" s="655"/>
      <c r="D106" s="655"/>
      <c r="E106" s="136"/>
      <c r="F106" s="136"/>
      <c r="G106" s="136"/>
      <c r="H106" s="136"/>
      <c r="I106" s="136"/>
      <c r="J106" s="136"/>
      <c r="K106" s="136"/>
      <c r="L106" s="137"/>
      <c r="M106" s="10"/>
    </row>
    <row r="107" spans="2:13" x14ac:dyDescent="0.35">
      <c r="B107" s="656" t="str">
        <f>D$30</f>
        <v>$ / pièce</v>
      </c>
      <c r="C107" s="655"/>
      <c r="D107" s="655"/>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D$28</f>
        <v>pièces</v>
      </c>
      <c r="C110" s="655"/>
      <c r="D110" s="655"/>
      <c r="E110" s="136"/>
      <c r="F110" s="136"/>
      <c r="G110" s="136"/>
      <c r="H110" s="136"/>
      <c r="I110" s="136"/>
      <c r="J110" s="136"/>
      <c r="K110" s="136"/>
      <c r="L110" s="137"/>
      <c r="M110" s="10"/>
    </row>
    <row r="111" spans="2:13" x14ac:dyDescent="0.35">
      <c r="B111" s="656" t="str">
        <f>D$29</f>
        <v>valeur d'achat nette rendue (CAD)</v>
      </c>
      <c r="C111" s="655"/>
      <c r="D111" s="655"/>
      <c r="E111" s="136"/>
      <c r="F111" s="136"/>
      <c r="G111" s="136"/>
      <c r="H111" s="136"/>
      <c r="I111" s="136"/>
      <c r="J111" s="136"/>
      <c r="K111" s="136"/>
      <c r="L111" s="137"/>
      <c r="M111" s="10"/>
    </row>
    <row r="112" spans="2:13" x14ac:dyDescent="0.35">
      <c r="B112" s="656" t="str">
        <f>D$30</f>
        <v>$ / pièce</v>
      </c>
      <c r="C112" s="655"/>
      <c r="D112" s="655"/>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D$28</f>
        <v>pièces</v>
      </c>
      <c r="C115" s="655"/>
      <c r="D115" s="655"/>
      <c r="E115" s="136"/>
      <c r="F115" s="136"/>
      <c r="G115" s="136"/>
      <c r="H115" s="136"/>
      <c r="I115" s="136"/>
      <c r="J115" s="136"/>
      <c r="K115" s="136"/>
      <c r="L115" s="137"/>
      <c r="M115" s="10"/>
    </row>
    <row r="116" spans="2:13" x14ac:dyDescent="0.35">
      <c r="B116" s="656" t="str">
        <f>D$29</f>
        <v>valeur d'achat nette rendue (CAD)</v>
      </c>
      <c r="C116" s="655"/>
      <c r="D116" s="655"/>
      <c r="E116" s="136"/>
      <c r="F116" s="136"/>
      <c r="G116" s="136"/>
      <c r="H116" s="136"/>
      <c r="I116" s="136"/>
      <c r="J116" s="136"/>
      <c r="K116" s="136"/>
      <c r="L116" s="137"/>
      <c r="M116" s="10"/>
    </row>
    <row r="117" spans="2:13" x14ac:dyDescent="0.35">
      <c r="B117" s="656" t="str">
        <f>D$30</f>
        <v>$ / pièce</v>
      </c>
      <c r="C117" s="655"/>
      <c r="D117" s="655"/>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D$28</f>
        <v>pièces</v>
      </c>
      <c r="C120" s="655"/>
      <c r="D120" s="655"/>
      <c r="E120" s="136"/>
      <c r="F120" s="136"/>
      <c r="G120" s="136"/>
      <c r="H120" s="136"/>
      <c r="I120" s="136"/>
      <c r="J120" s="136"/>
      <c r="K120" s="136"/>
      <c r="L120" s="137"/>
      <c r="M120" s="10"/>
    </row>
    <row r="121" spans="2:13" x14ac:dyDescent="0.35">
      <c r="B121" s="656" t="str">
        <f>D$29</f>
        <v>valeur d'achat nette rendue (CAD)</v>
      </c>
      <c r="C121" s="655"/>
      <c r="D121" s="655"/>
      <c r="E121" s="136"/>
      <c r="F121" s="136"/>
      <c r="G121" s="136"/>
      <c r="H121" s="136"/>
      <c r="I121" s="136"/>
      <c r="J121" s="136"/>
      <c r="K121" s="136"/>
      <c r="L121" s="137"/>
      <c r="M121" s="10"/>
    </row>
    <row r="122" spans="2:13" x14ac:dyDescent="0.35">
      <c r="B122" s="656" t="str">
        <f>D$30</f>
        <v>$ / pièce</v>
      </c>
      <c r="C122" s="655"/>
      <c r="D122" s="655"/>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D$28</f>
        <v>pièces</v>
      </c>
      <c r="C125" s="655"/>
      <c r="D125" s="655"/>
      <c r="E125" s="136"/>
      <c r="F125" s="136"/>
      <c r="G125" s="136"/>
      <c r="H125" s="136"/>
      <c r="I125" s="136"/>
      <c r="J125" s="136"/>
      <c r="K125" s="136"/>
      <c r="L125" s="137"/>
      <c r="M125" s="10"/>
    </row>
    <row r="126" spans="2:13" x14ac:dyDescent="0.35">
      <c r="B126" s="656" t="str">
        <f>D$29</f>
        <v>valeur d'achat nette rendue (CAD)</v>
      </c>
      <c r="C126" s="655"/>
      <c r="D126" s="655"/>
      <c r="E126" s="136"/>
      <c r="F126" s="136"/>
      <c r="G126" s="136"/>
      <c r="H126" s="136"/>
      <c r="I126" s="136"/>
      <c r="J126" s="136"/>
      <c r="K126" s="136"/>
      <c r="L126" s="137"/>
      <c r="M126" s="10"/>
    </row>
    <row r="127" spans="2:13" x14ac:dyDescent="0.35">
      <c r="B127" s="656" t="str">
        <f>D$30</f>
        <v>$ / pièce</v>
      </c>
      <c r="C127" s="655"/>
      <c r="D127" s="655"/>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6"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7"/>
      <c r="D129" s="487"/>
      <c r="E129" s="487"/>
      <c r="F129" s="487"/>
      <c r="G129" s="487"/>
      <c r="H129" s="487"/>
      <c r="I129" s="487"/>
      <c r="J129" s="487"/>
      <c r="K129" s="487"/>
      <c r="L129" s="488"/>
      <c r="M129" s="10"/>
      <c r="O129" s="10" t="s">
        <v>369</v>
      </c>
      <c r="P129" s="10" t="s">
        <v>370</v>
      </c>
      <c r="S129" s="39"/>
    </row>
    <row r="130" spans="1:19" x14ac:dyDescent="0.35">
      <c r="B130" s="486"/>
      <c r="C130" s="487"/>
      <c r="D130" s="487"/>
      <c r="E130" s="487"/>
      <c r="F130" s="487"/>
      <c r="G130" s="487"/>
      <c r="H130" s="487"/>
      <c r="I130" s="487"/>
      <c r="J130" s="487"/>
      <c r="K130" s="487"/>
      <c r="L130" s="488"/>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B90</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B91</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171"/>
      <c r="C142" s="172"/>
      <c r="D142" s="35"/>
      <c r="E142" s="36"/>
      <c r="F142" s="36"/>
      <c r="G142" s="36"/>
      <c r="H142" s="36"/>
      <c r="I142" s="36"/>
      <c r="J142" s="36"/>
      <c r="K142" s="36"/>
      <c r="L142" s="17"/>
      <c r="M142" s="10"/>
      <c r="O142" s="21"/>
    </row>
    <row r="143" spans="1:19" x14ac:dyDescent="0.35">
      <c r="B143" s="657"/>
      <c r="C143" s="658"/>
      <c r="D143" s="659"/>
      <c r="E143" s="176" t="str">
        <f>E87</f>
        <v>T4 - 2023</v>
      </c>
      <c r="F143" s="176" t="str">
        <f t="shared" ref="F143:L143" si="20">F87</f>
        <v>T1 - 2024</v>
      </c>
      <c r="G143" s="176" t="str">
        <f t="shared" si="20"/>
        <v>T2 - 2024</v>
      </c>
      <c r="H143" s="176" t="str">
        <f t="shared" si="20"/>
        <v>T3 - 2024</v>
      </c>
      <c r="I143" s="176" t="str">
        <f t="shared" si="20"/>
        <v>T4 - 2024</v>
      </c>
      <c r="J143" s="176" t="str">
        <f t="shared" si="20"/>
        <v>T1 - 2025</v>
      </c>
      <c r="K143" s="176" t="str">
        <f t="shared" si="20"/>
        <v>T2 - 2025</v>
      </c>
      <c r="L143" s="177" t="str">
        <f t="shared" si="20"/>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D$32</f>
        <v>pièces</v>
      </c>
      <c r="C146" s="655"/>
      <c r="D146" s="655"/>
      <c r="E146" s="136"/>
      <c r="F146" s="136"/>
      <c r="G146" s="136"/>
      <c r="H146" s="136"/>
      <c r="I146" s="136"/>
      <c r="J146" s="136"/>
      <c r="K146" s="136"/>
      <c r="L146" s="137"/>
      <c r="M146" s="10"/>
    </row>
    <row r="147" spans="2:13" x14ac:dyDescent="0.35">
      <c r="B147" s="656" t="str">
        <f>D$33</f>
        <v>valeur de vente nette rendue (CAD)</v>
      </c>
      <c r="C147" s="655"/>
      <c r="D147" s="655"/>
      <c r="E147" s="136"/>
      <c r="F147" s="136"/>
      <c r="G147" s="136"/>
      <c r="H147" s="136"/>
      <c r="I147" s="136"/>
      <c r="J147" s="136"/>
      <c r="K147" s="136"/>
      <c r="L147" s="137"/>
      <c r="M147" s="10"/>
    </row>
    <row r="148" spans="2:13" x14ac:dyDescent="0.35">
      <c r="B148" s="656" t="str">
        <f>D$34</f>
        <v>$ / pièce</v>
      </c>
      <c r="C148" s="655"/>
      <c r="D148" s="655"/>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D$32</f>
        <v>pièces</v>
      </c>
      <c r="C151" s="655"/>
      <c r="D151" s="655"/>
      <c r="E151" s="136"/>
      <c r="F151" s="136"/>
      <c r="G151" s="136"/>
      <c r="H151" s="136"/>
      <c r="I151" s="136"/>
      <c r="J151" s="136"/>
      <c r="K151" s="136"/>
      <c r="L151" s="137"/>
      <c r="M151" s="10"/>
    </row>
    <row r="152" spans="2:13" x14ac:dyDescent="0.35">
      <c r="B152" s="656" t="str">
        <f>D$33</f>
        <v>valeur de vente nette rendue (CAD)</v>
      </c>
      <c r="C152" s="655"/>
      <c r="D152" s="655"/>
      <c r="E152" s="136"/>
      <c r="F152" s="136"/>
      <c r="G152" s="136"/>
      <c r="H152" s="136"/>
      <c r="I152" s="136"/>
      <c r="J152" s="136"/>
      <c r="K152" s="136"/>
      <c r="L152" s="137"/>
      <c r="M152" s="10"/>
    </row>
    <row r="153" spans="2:13" x14ac:dyDescent="0.35">
      <c r="B153" s="656" t="str">
        <f>D$34</f>
        <v>$ / pièce</v>
      </c>
      <c r="C153" s="655"/>
      <c r="D153" s="655"/>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D$32</f>
        <v>pièces</v>
      </c>
      <c r="C156" s="655"/>
      <c r="D156" s="655"/>
      <c r="E156" s="136"/>
      <c r="F156" s="136"/>
      <c r="G156" s="136"/>
      <c r="H156" s="136"/>
      <c r="I156" s="136"/>
      <c r="J156" s="136"/>
      <c r="K156" s="136"/>
      <c r="L156" s="137"/>
      <c r="M156" s="10"/>
    </row>
    <row r="157" spans="2:13" x14ac:dyDescent="0.35">
      <c r="B157" s="656" t="str">
        <f>D$33</f>
        <v>valeur de vente nette rendue (CAD)</v>
      </c>
      <c r="C157" s="655"/>
      <c r="D157" s="655"/>
      <c r="E157" s="136"/>
      <c r="F157" s="136"/>
      <c r="G157" s="136"/>
      <c r="H157" s="136"/>
      <c r="I157" s="136"/>
      <c r="J157" s="136"/>
      <c r="K157" s="136"/>
      <c r="L157" s="137"/>
      <c r="M157" s="10"/>
    </row>
    <row r="158" spans="2:13" x14ac:dyDescent="0.35">
      <c r="B158" s="656" t="str">
        <f>D$34</f>
        <v>$ / pièce</v>
      </c>
      <c r="C158" s="655"/>
      <c r="D158" s="655"/>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D$32</f>
        <v>pièces</v>
      </c>
      <c r="C161" s="655"/>
      <c r="D161" s="655"/>
      <c r="E161" s="136"/>
      <c r="F161" s="136"/>
      <c r="G161" s="136"/>
      <c r="H161" s="136"/>
      <c r="I161" s="136"/>
      <c r="J161" s="136"/>
      <c r="K161" s="136"/>
      <c r="L161" s="137"/>
      <c r="M161" s="10"/>
    </row>
    <row r="162" spans="2:13" x14ac:dyDescent="0.35">
      <c r="B162" s="656" t="str">
        <f>D$33</f>
        <v>valeur de vente nette rendue (CAD)</v>
      </c>
      <c r="C162" s="655"/>
      <c r="D162" s="655"/>
      <c r="E162" s="136"/>
      <c r="F162" s="136"/>
      <c r="G162" s="136"/>
      <c r="H162" s="136"/>
      <c r="I162" s="136"/>
      <c r="J162" s="136"/>
      <c r="K162" s="136"/>
      <c r="L162" s="137"/>
      <c r="M162" s="10"/>
    </row>
    <row r="163" spans="2:13" x14ac:dyDescent="0.35">
      <c r="B163" s="656" t="str">
        <f>D$34</f>
        <v>$ / pièce</v>
      </c>
      <c r="C163" s="655"/>
      <c r="D163" s="655"/>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D$32</f>
        <v>pièces</v>
      </c>
      <c r="C166" s="655"/>
      <c r="D166" s="655"/>
      <c r="E166" s="136"/>
      <c r="F166" s="136"/>
      <c r="G166" s="136"/>
      <c r="H166" s="136"/>
      <c r="I166" s="136"/>
      <c r="J166" s="136"/>
      <c r="K166" s="136"/>
      <c r="L166" s="137"/>
      <c r="M166" s="10"/>
    </row>
    <row r="167" spans="2:13" x14ac:dyDescent="0.35">
      <c r="B167" s="656" t="str">
        <f>D$33</f>
        <v>valeur de vente nette rendue (CAD)</v>
      </c>
      <c r="C167" s="655"/>
      <c r="D167" s="655"/>
      <c r="E167" s="136"/>
      <c r="F167" s="136"/>
      <c r="G167" s="136"/>
      <c r="H167" s="136"/>
      <c r="I167" s="136"/>
      <c r="J167" s="136"/>
      <c r="K167" s="136"/>
      <c r="L167" s="137"/>
      <c r="M167" s="10"/>
    </row>
    <row r="168" spans="2:13" x14ac:dyDescent="0.35">
      <c r="B168" s="656" t="str">
        <f>D$34</f>
        <v>$ / pièce</v>
      </c>
      <c r="C168" s="655"/>
      <c r="D168" s="655"/>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D$32</f>
        <v>pièces</v>
      </c>
      <c r="C171" s="655"/>
      <c r="D171" s="655"/>
      <c r="E171" s="136"/>
      <c r="F171" s="136"/>
      <c r="G171" s="136"/>
      <c r="H171" s="136"/>
      <c r="I171" s="136"/>
      <c r="J171" s="136"/>
      <c r="K171" s="136"/>
      <c r="L171" s="137"/>
      <c r="M171" s="10"/>
    </row>
    <row r="172" spans="2:13" x14ac:dyDescent="0.35">
      <c r="B172" s="656" t="str">
        <f>D$33</f>
        <v>valeur de vente nette rendue (CAD)</v>
      </c>
      <c r="C172" s="655"/>
      <c r="D172" s="655"/>
      <c r="E172" s="136"/>
      <c r="F172" s="136"/>
      <c r="G172" s="136"/>
      <c r="H172" s="136"/>
      <c r="I172" s="136"/>
      <c r="J172" s="136"/>
      <c r="K172" s="136"/>
      <c r="L172" s="137"/>
      <c r="M172" s="10"/>
    </row>
    <row r="173" spans="2:13" x14ac:dyDescent="0.35">
      <c r="B173" s="656" t="str">
        <f>D$34</f>
        <v>$ / pièce</v>
      </c>
      <c r="C173" s="655"/>
      <c r="D173" s="655"/>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D$32</f>
        <v>pièces</v>
      </c>
      <c r="C176" s="655"/>
      <c r="D176" s="655"/>
      <c r="E176" s="136"/>
      <c r="F176" s="136"/>
      <c r="G176" s="136"/>
      <c r="H176" s="136"/>
      <c r="I176" s="136"/>
      <c r="J176" s="136"/>
      <c r="K176" s="136"/>
      <c r="L176" s="137"/>
      <c r="M176" s="10"/>
    </row>
    <row r="177" spans="1:19" x14ac:dyDescent="0.35">
      <c r="B177" s="656" t="str">
        <f>D$33</f>
        <v>valeur de vente nette rendue (CAD)</v>
      </c>
      <c r="C177" s="655"/>
      <c r="D177" s="655"/>
      <c r="E177" s="136"/>
      <c r="F177" s="136"/>
      <c r="G177" s="136"/>
      <c r="H177" s="136"/>
      <c r="I177" s="136"/>
      <c r="J177" s="136"/>
      <c r="K177" s="136"/>
      <c r="L177" s="137"/>
      <c r="M177" s="10"/>
    </row>
    <row r="178" spans="1:19" x14ac:dyDescent="0.35">
      <c r="B178" s="656" t="str">
        <f>D$34</f>
        <v>$ / pièce</v>
      </c>
      <c r="C178" s="655"/>
      <c r="D178" s="655"/>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D$32</f>
        <v>pièces</v>
      </c>
      <c r="C181" s="655"/>
      <c r="D181" s="655"/>
      <c r="E181" s="136"/>
      <c r="F181" s="136"/>
      <c r="G181" s="136"/>
      <c r="H181" s="136"/>
      <c r="I181" s="136"/>
      <c r="J181" s="136"/>
      <c r="K181" s="136"/>
      <c r="L181" s="137"/>
      <c r="M181" s="10"/>
    </row>
    <row r="182" spans="1:19" x14ac:dyDescent="0.35">
      <c r="B182" s="656" t="str">
        <f>D$33</f>
        <v>valeur de vente nette rendue (CAD)</v>
      </c>
      <c r="C182" s="655"/>
      <c r="D182" s="655"/>
      <c r="E182" s="136"/>
      <c r="F182" s="136"/>
      <c r="G182" s="136"/>
      <c r="H182" s="136"/>
      <c r="I182" s="136"/>
      <c r="J182" s="136"/>
      <c r="K182" s="136"/>
      <c r="L182" s="137"/>
      <c r="M182" s="10"/>
    </row>
    <row r="183" spans="1:19" x14ac:dyDescent="0.35">
      <c r="B183" s="656" t="str">
        <f>D$34</f>
        <v>$ / pièce</v>
      </c>
      <c r="C183" s="655"/>
      <c r="D183" s="655"/>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6"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7"/>
      <c r="D185" s="487"/>
      <c r="E185" s="487"/>
      <c r="F185" s="487"/>
      <c r="G185" s="487"/>
      <c r="H185" s="487"/>
      <c r="I185" s="487"/>
      <c r="J185" s="487"/>
      <c r="K185" s="487"/>
      <c r="L185" s="488"/>
      <c r="M185" s="10"/>
      <c r="O185" s="10" t="s">
        <v>371</v>
      </c>
      <c r="P185" s="10" t="s">
        <v>372</v>
      </c>
      <c r="S185" s="39"/>
    </row>
    <row r="186" spans="1:19" x14ac:dyDescent="0.35">
      <c r="B186" s="486"/>
      <c r="C186" s="487"/>
      <c r="D186" s="487"/>
      <c r="E186" s="487"/>
      <c r="F186" s="487"/>
      <c r="G186" s="487"/>
      <c r="H186" s="487"/>
      <c r="I186" s="487"/>
      <c r="J186" s="487"/>
      <c r="K186" s="487"/>
      <c r="L186" s="488"/>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janv-sept 2024</v>
      </c>
      <c r="I188" s="429" t="str">
        <f>I132</f>
        <v>janv-sept 2025</v>
      </c>
      <c r="J188" s="162"/>
      <c r="K188" s="162"/>
      <c r="L188" s="163"/>
      <c r="M188" s="10"/>
      <c r="O188" s="21"/>
    </row>
    <row r="189" spans="1:19" x14ac:dyDescent="0.35">
      <c r="B189" s="471" t="str">
        <f>Variables!D65</f>
        <v>Vérification</v>
      </c>
      <c r="C189" s="665" t="str">
        <f>B146</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B147</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provenant de l'exportateur décrit ci-dessus :</v>
      </c>
      <c r="C207" s="487"/>
      <c r="D207" s="487"/>
      <c r="E207" s="487"/>
      <c r="F207" s="487"/>
      <c r="G207" s="487"/>
      <c r="H207" s="487"/>
      <c r="I207" s="487"/>
      <c r="J207" s="487"/>
      <c r="K207" s="487"/>
      <c r="L207" s="488"/>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8" s="11" customFormat="1" x14ac:dyDescent="0.35">
      <c r="A225" s="8"/>
      <c r="B225" s="594"/>
      <c r="C225" s="595"/>
      <c r="D225" s="595"/>
      <c r="E225" s="595"/>
      <c r="F225" s="595"/>
      <c r="G225" s="595"/>
      <c r="H225" s="595"/>
      <c r="I225" s="595"/>
      <c r="J225" s="595"/>
      <c r="K225" s="595"/>
      <c r="L225" s="596"/>
      <c r="M225" s="39"/>
    </row>
    <row r="226" spans="1:18" s="11" customFormat="1" x14ac:dyDescent="0.35">
      <c r="A226" s="8"/>
      <c r="B226" s="594"/>
      <c r="C226" s="595"/>
      <c r="D226" s="595"/>
      <c r="E226" s="595"/>
      <c r="F226" s="595"/>
      <c r="G226" s="595"/>
      <c r="H226" s="595"/>
      <c r="I226" s="595"/>
      <c r="J226" s="595"/>
      <c r="K226" s="595"/>
      <c r="L226" s="596"/>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cLufkzYT7P8H0N8QGmxqe8Pp/Mlc/TTwPGrzcmG/L9tZkfPyD8HgmlOe4cR5LqCUWg+2RGV5UmT3jf8tMoUeqQ==" saltValue="U1MauCJC935DGo3Uqnw3+w==" spinCount="100000" sheet="1" objects="1" scenarios="1" selectLockedCells="1"/>
  <mergeCells count="178">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54:D54"/>
    <mergeCell ref="B55:D55"/>
    <mergeCell ref="B56:D56"/>
    <mergeCell ref="B57:L57"/>
    <mergeCell ref="B58:D58"/>
    <mergeCell ref="B59:D59"/>
    <mergeCell ref="B46:L46"/>
    <mergeCell ref="B47:L47"/>
    <mergeCell ref="B49:L49"/>
    <mergeCell ref="B50:L50"/>
    <mergeCell ref="B52:D52"/>
    <mergeCell ref="B53:L53"/>
    <mergeCell ref="B66:D66"/>
    <mergeCell ref="B67:D67"/>
    <mergeCell ref="B68:D68"/>
    <mergeCell ref="B69:L69"/>
    <mergeCell ref="B70:D70"/>
    <mergeCell ref="B71:D71"/>
    <mergeCell ref="B60:D60"/>
    <mergeCell ref="B61:L61"/>
    <mergeCell ref="B62:D62"/>
    <mergeCell ref="B63:D63"/>
    <mergeCell ref="B64:D64"/>
    <mergeCell ref="B65:L65"/>
    <mergeCell ref="B83:L83"/>
    <mergeCell ref="B85:L85"/>
    <mergeCell ref="B87:D87"/>
    <mergeCell ref="B88:L89"/>
    <mergeCell ref="B90:D90"/>
    <mergeCell ref="B91:D91"/>
    <mergeCell ref="B72:D72"/>
    <mergeCell ref="B74:L75"/>
    <mergeCell ref="B78:B79"/>
    <mergeCell ref="C78:E78"/>
    <mergeCell ref="C79:E79"/>
    <mergeCell ref="B82:L82"/>
    <mergeCell ref="B100:D100"/>
    <mergeCell ref="B101:D101"/>
    <mergeCell ref="B102:D102"/>
    <mergeCell ref="B103:L104"/>
    <mergeCell ref="B105:D105"/>
    <mergeCell ref="B106:D106"/>
    <mergeCell ref="B92:D92"/>
    <mergeCell ref="B93:L94"/>
    <mergeCell ref="B95:D95"/>
    <mergeCell ref="B96:D96"/>
    <mergeCell ref="B97:D97"/>
    <mergeCell ref="B98:L99"/>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93:L193"/>
    <mergeCell ref="B194:L194"/>
    <mergeCell ref="B196:L196"/>
    <mergeCell ref="B199:B201"/>
    <mergeCell ref="D198:G198"/>
    <mergeCell ref="D199:G199"/>
    <mergeCell ref="D200:G200"/>
    <mergeCell ref="D201:G201"/>
    <mergeCell ref="B204:L204"/>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s>
  <conditionalFormatting sqref="F78:I79">
    <cfRule type="cellIs" dxfId="11" priority="3" operator="equal">
      <formula>"Error"</formula>
    </cfRule>
  </conditionalFormatting>
  <conditionalFormatting sqref="F133:I134">
    <cfRule type="cellIs" dxfId="10" priority="2" operator="equal">
      <formula>"Error"</formula>
    </cfRule>
  </conditionalFormatting>
  <conditionalFormatting sqref="F189:I190">
    <cfRule type="cellIs" dxfId="9"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18E0A82D-E43F-4F38-B67C-2B91F31765E8}">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81C197FB-CD8D-4FC1-948C-6FAA68D80E3A}">
      <formula1>1000</formula1>
    </dataValidation>
    <dataValidation allowBlank="1" sqref="G23:K23" xr:uid="{E22DB4F9-2DA9-4CFD-BAE7-BCDEC2A80001}"/>
  </dataValidations>
  <printOptions horizontalCentered="1"/>
  <pageMargins left="0.25" right="0.25" top="0.75" bottom="0.75" header="0.3" footer="0.3"/>
  <pageSetup scale="74" firstPageNumber="47"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C7B50-EDEA-4F1E-AFAC-7124E0E4E6DB}">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60" t="str">
        <f>IF(Intro!$G$21="English",O10,P10)</f>
        <v>Utilisez un onglet numéroté « Imp-Exp » pour chaque exportateur à partir duquel votre entreprise a importé. Pour obtenir des onglets « Imp-Exp » supplémentaires, contactez un analyste de cas identifié dans l'onglet « Intro ».</v>
      </c>
      <c r="C10" s="660"/>
      <c r="D10" s="660"/>
      <c r="E10" s="660"/>
      <c r="F10" s="660"/>
      <c r="G10" s="660"/>
      <c r="H10" s="660"/>
      <c r="I10" s="660"/>
      <c r="J10" s="660"/>
      <c r="K10" s="660"/>
      <c r="L10" s="660"/>
      <c r="M10" s="23"/>
      <c r="N10" s="23"/>
      <c r="O10" s="10" t="s">
        <v>343</v>
      </c>
      <c r="P10" s="10" t="s">
        <v>342</v>
      </c>
    </row>
    <row r="11" spans="1:16" s="6" customFormat="1" x14ac:dyDescent="0.35">
      <c r="A11" s="33"/>
      <c r="B11" s="660"/>
      <c r="C11" s="660"/>
      <c r="D11" s="660"/>
      <c r="E11" s="660"/>
      <c r="F11" s="660"/>
      <c r="G11" s="660"/>
      <c r="H11" s="660"/>
      <c r="I11" s="660"/>
      <c r="J11" s="660"/>
      <c r="K11" s="660"/>
      <c r="L11" s="660"/>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IF(Intro!$G$21="English",O17,P17)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 xml:space="preserve">Indiquez les importations et les ventes de marchandises de votre entreprise en provenance de la : </v>
      </c>
      <c r="C22" s="514"/>
      <c r="D22" s="514"/>
      <c r="E22" s="514"/>
      <c r="F22" s="514"/>
      <c r="G22" s="668" t="str">
        <f>IF(Intro!$G$21="English",Variables!B48,Variables!C48)</f>
        <v>Chine</v>
      </c>
      <c r="H22" s="669"/>
      <c r="I22" s="669"/>
      <c r="J22" s="669"/>
      <c r="K22" s="670"/>
      <c r="L22" s="175"/>
      <c r="M22" s="10"/>
      <c r="O22" s="10" t="s">
        <v>283</v>
      </c>
      <c r="P22" s="10" t="s">
        <v>459</v>
      </c>
    </row>
    <row r="23" spans="1:16" ht="15.5" x14ac:dyDescent="0.35">
      <c r="B23" s="672" t="str">
        <f>IF(Intro!$G$21="English",O23,P23)</f>
        <v>Nom de l'exportateur :</v>
      </c>
      <c r="C23" s="673"/>
      <c r="D23" s="673"/>
      <c r="E23" s="673"/>
      <c r="F23" s="673"/>
      <c r="G23" s="671"/>
      <c r="H23" s="671"/>
      <c r="I23" s="671"/>
      <c r="J23" s="671"/>
      <c r="K23" s="671"/>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7"/>
      <c r="C26" s="118"/>
      <c r="D26" s="118"/>
      <c r="E26" s="118"/>
      <c r="F26" s="118"/>
      <c r="G26" s="642"/>
      <c r="H26" s="642"/>
      <c r="I26" s="642"/>
      <c r="J26" s="642"/>
      <c r="K26" s="642"/>
      <c r="L26" s="71"/>
      <c r="M26" s="10"/>
      <c r="O26" s="21"/>
    </row>
    <row r="27" spans="1:16" s="11" customFormat="1" x14ac:dyDescent="0.35">
      <c r="A27" s="32"/>
      <c r="B27" s="689" t="str">
        <f>IF(Intro!$G$21="English",O27,P27)</f>
        <v>Importations au Canada</v>
      </c>
      <c r="C27" s="690"/>
      <c r="D27" s="690"/>
      <c r="E27" s="690"/>
      <c r="F27" s="690"/>
      <c r="G27" s="690"/>
      <c r="H27" s="690"/>
      <c r="I27" s="690"/>
      <c r="J27" s="690"/>
      <c r="K27" s="690"/>
      <c r="L27" s="71"/>
      <c r="O27" s="26" t="s">
        <v>669</v>
      </c>
      <c r="P27" s="11" t="s">
        <v>238</v>
      </c>
    </row>
    <row r="28" spans="1:16" x14ac:dyDescent="0.35">
      <c r="B28" s="693" t="str">
        <f>IF(Intro!$G$21="English",O28,P28)</f>
        <v>Importations</v>
      </c>
      <c r="C28" s="694"/>
      <c r="D28" s="667" t="str">
        <f>IF(Intro!$G$21="English",Variables!$B$23,Variables!$C$23)</f>
        <v>pièces</v>
      </c>
      <c r="E28" s="667"/>
      <c r="F28" s="667"/>
      <c r="G28" s="133"/>
      <c r="H28" s="133"/>
      <c r="I28" s="133"/>
      <c r="J28" s="133"/>
      <c r="K28" s="126"/>
      <c r="L28" s="71"/>
      <c r="M28" s="10"/>
      <c r="O28" s="10" t="s">
        <v>95</v>
      </c>
      <c r="P28" s="10" t="s">
        <v>175</v>
      </c>
    </row>
    <row r="29" spans="1:16" x14ac:dyDescent="0.35">
      <c r="B29" s="693"/>
      <c r="C29" s="694"/>
      <c r="D29" s="667" t="str">
        <f>IF(Intro!$G$21="English",O29,P29)</f>
        <v>valeur d'achat nette rendue (CAD)</v>
      </c>
      <c r="E29" s="667"/>
      <c r="F29" s="667"/>
      <c r="G29" s="133"/>
      <c r="H29" s="133"/>
      <c r="I29" s="133"/>
      <c r="J29" s="133"/>
      <c r="K29" s="126"/>
      <c r="L29" s="71"/>
      <c r="M29" s="10"/>
      <c r="O29" s="10" t="s">
        <v>345</v>
      </c>
      <c r="P29" s="10" t="s">
        <v>344</v>
      </c>
    </row>
    <row r="30" spans="1:16" x14ac:dyDescent="0.35">
      <c r="B30" s="693"/>
      <c r="C30" s="694"/>
      <c r="D30" s="667" t="str">
        <f>"$ / "&amp;IF(Intro!$G$21="English",Variables!$B$24,Variables!$C$24)</f>
        <v>$ / pièce</v>
      </c>
      <c r="E30" s="667"/>
      <c r="F30" s="667"/>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91" t="str">
        <f>IF(Intro!$G$21="English",O31,P31)</f>
        <v>Ventes au Canada</v>
      </c>
      <c r="C31" s="692"/>
      <c r="D31" s="692"/>
      <c r="E31" s="692"/>
      <c r="F31" s="692"/>
      <c r="G31" s="692"/>
      <c r="H31" s="692"/>
      <c r="I31" s="692"/>
      <c r="J31" s="692"/>
      <c r="K31" s="692"/>
      <c r="L31" s="71"/>
      <c r="O31" s="26" t="s">
        <v>239</v>
      </c>
      <c r="P31" s="11" t="s">
        <v>240</v>
      </c>
    </row>
    <row r="32" spans="1:16" x14ac:dyDescent="0.35">
      <c r="B32" s="471" t="str">
        <f>IF(Intro!$G$21="English",O32,P32)</f>
        <v>Ventes aux distributeurs au Canada</v>
      </c>
      <c r="C32" s="472"/>
      <c r="D32" s="667" t="str">
        <f>D28</f>
        <v>pièces</v>
      </c>
      <c r="E32" s="667"/>
      <c r="F32" s="667"/>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7" t="str">
        <f>IF(Intro!$G$21="English",O33,P33)</f>
        <v>valeur de vente nette rendue (CAD)</v>
      </c>
      <c r="E33" s="667"/>
      <c r="F33" s="667"/>
      <c r="G33" s="133"/>
      <c r="H33" s="133"/>
      <c r="I33" s="133"/>
      <c r="J33" s="133"/>
      <c r="K33" s="126"/>
      <c r="L33" s="71"/>
      <c r="M33" s="10"/>
      <c r="O33" s="10" t="s">
        <v>347</v>
      </c>
      <c r="P33" s="10" t="s">
        <v>346</v>
      </c>
    </row>
    <row r="34" spans="1:16" ht="14.5" thickBot="1" x14ac:dyDescent="0.4">
      <c r="B34" s="676"/>
      <c r="C34" s="677"/>
      <c r="D34" s="679" t="str">
        <f>D30</f>
        <v>$ / pièce</v>
      </c>
      <c r="E34" s="679"/>
      <c r="F34" s="679"/>
      <c r="G34" s="416" t="str">
        <f>IF(G32=0,"-",G33/G32)</f>
        <v>-</v>
      </c>
      <c r="H34" s="416" t="str">
        <f>IF(H32=0,"-",H33/H32)</f>
        <v>-</v>
      </c>
      <c r="I34" s="416" t="str">
        <f t="shared" ref="I34:K34" si="1">IF(I32=0,"-",I33/I32)</f>
        <v>-</v>
      </c>
      <c r="J34" s="416" t="str">
        <f t="shared" si="1"/>
        <v>-</v>
      </c>
      <c r="K34" s="416" t="str">
        <f t="shared" si="1"/>
        <v>-</v>
      </c>
      <c r="L34" s="71"/>
      <c r="M34" s="10"/>
    </row>
    <row r="35" spans="1:16" x14ac:dyDescent="0.35">
      <c r="B35" s="674" t="str">
        <f>IF(Intro!$G$21="English",O35,P35)</f>
        <v>Ventes aux détaillants au Canada</v>
      </c>
      <c r="C35" s="675"/>
      <c r="D35" s="678" t="str">
        <f>D32</f>
        <v>pièces</v>
      </c>
      <c r="E35" s="678"/>
      <c r="F35" s="678"/>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7" t="str">
        <f>D33</f>
        <v>valeur de vente nette rendue (CAD)</v>
      </c>
      <c r="E36" s="667"/>
      <c r="F36" s="667"/>
      <c r="G36" s="133"/>
      <c r="H36" s="133"/>
      <c r="I36" s="133"/>
      <c r="J36" s="133"/>
      <c r="K36" s="126"/>
      <c r="L36" s="71"/>
      <c r="M36" s="10"/>
    </row>
    <row r="37" spans="1:16" ht="14.5" thickBot="1" x14ac:dyDescent="0.4">
      <c r="B37" s="676"/>
      <c r="C37" s="677"/>
      <c r="D37" s="679" t="str">
        <f>D34</f>
        <v>$ / pièce</v>
      </c>
      <c r="E37" s="679"/>
      <c r="F37" s="679"/>
      <c r="G37" s="416" t="str">
        <f>IF(G35=0,"-",G36/G35)</f>
        <v>-</v>
      </c>
      <c r="H37" s="416" t="str">
        <f>IF(H35=0,"-",H36/H35)</f>
        <v>-</v>
      </c>
      <c r="I37" s="416" t="str">
        <f t="shared" ref="I37:K37" si="2">IF(I35=0,"-",I36/I35)</f>
        <v>-</v>
      </c>
      <c r="J37" s="416" t="str">
        <f t="shared" si="2"/>
        <v>-</v>
      </c>
      <c r="K37" s="416" t="str">
        <f t="shared" si="2"/>
        <v>-</v>
      </c>
      <c r="L37" s="71"/>
      <c r="M37" s="10"/>
    </row>
    <row r="38" spans="1:16" x14ac:dyDescent="0.35">
      <c r="B38" s="674" t="str">
        <f>IF(Intro!$G$21="English",O38,P38)</f>
        <v>Ventes aux utilisateurs finals au Canada</v>
      </c>
      <c r="C38" s="675"/>
      <c r="D38" s="678" t="str">
        <f>D32</f>
        <v>pièces</v>
      </c>
      <c r="E38" s="678"/>
      <c r="F38" s="678"/>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7" t="str">
        <f>D33</f>
        <v>valeur de vente nette rendue (CAD)</v>
      </c>
      <c r="E39" s="667"/>
      <c r="F39" s="667"/>
      <c r="G39" s="133"/>
      <c r="H39" s="133"/>
      <c r="I39" s="133"/>
      <c r="J39" s="133"/>
      <c r="K39" s="126"/>
      <c r="L39" s="71"/>
      <c r="M39" s="10"/>
    </row>
    <row r="40" spans="1:16" ht="14.5" thickBot="1" x14ac:dyDescent="0.4">
      <c r="B40" s="676"/>
      <c r="C40" s="677"/>
      <c r="D40" s="679" t="str">
        <f>D34</f>
        <v>$ / pièce</v>
      </c>
      <c r="E40" s="679"/>
      <c r="F40" s="679"/>
      <c r="G40" s="416" t="str">
        <f>IF(G38=0,"-",G39/G38)</f>
        <v>-</v>
      </c>
      <c r="H40" s="416" t="str">
        <f>IF(H38=0,"-",H39/H38)</f>
        <v>-</v>
      </c>
      <c r="I40" s="416" t="str">
        <f t="shared" ref="I40:K40" si="3">IF(I38=0,"-",I39/I38)</f>
        <v>-</v>
      </c>
      <c r="J40" s="416" t="str">
        <f t="shared" si="3"/>
        <v>-</v>
      </c>
      <c r="K40" s="416" t="str">
        <f t="shared" si="3"/>
        <v>-</v>
      </c>
      <c r="L40" s="71"/>
      <c r="M40" s="10"/>
    </row>
    <row r="41" spans="1:16" x14ac:dyDescent="0.35">
      <c r="B41" s="661" t="str">
        <f>IF(Intro!$G$21="English",O41,P41)</f>
        <v>Ventes totales au Canada</v>
      </c>
      <c r="C41" s="662"/>
      <c r="D41" s="663" t="str">
        <f>D38</f>
        <v>pièces</v>
      </c>
      <c r="E41" s="663"/>
      <c r="F41" s="663"/>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67"/>
      <c r="C42" s="568"/>
      <c r="D42" s="664" t="str">
        <f>D39</f>
        <v>valeur de vente nette rendue (CAD)</v>
      </c>
      <c r="E42" s="664"/>
      <c r="F42" s="664"/>
      <c r="G42" s="134">
        <f>G33+G39+G36</f>
        <v>0</v>
      </c>
      <c r="H42" s="134">
        <f t="shared" si="4"/>
        <v>0</v>
      </c>
      <c r="I42" s="134">
        <f t="shared" si="4"/>
        <v>0</v>
      </c>
      <c r="J42" s="134">
        <f t="shared" si="4"/>
        <v>0</v>
      </c>
      <c r="K42" s="134">
        <f t="shared" si="4"/>
        <v>0</v>
      </c>
      <c r="L42" s="71"/>
      <c r="M42" s="10"/>
    </row>
    <row r="43" spans="1:16" x14ac:dyDescent="0.35">
      <c r="B43" s="567"/>
      <c r="C43" s="568"/>
      <c r="D43" s="664" t="str">
        <f>D40</f>
        <v>$ / pièce</v>
      </c>
      <c r="E43" s="664"/>
      <c r="F43" s="664"/>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171"/>
      <c r="C51" s="172"/>
      <c r="D51" s="35"/>
      <c r="E51" s="36"/>
      <c r="F51" s="36"/>
      <c r="G51" s="36"/>
      <c r="H51" s="36"/>
      <c r="I51" s="36"/>
      <c r="J51" s="36"/>
      <c r="K51" s="36"/>
      <c r="L51" s="17"/>
      <c r="M51" s="10"/>
      <c r="O51" s="21"/>
    </row>
    <row r="52" spans="2:16" x14ac:dyDescent="0.35">
      <c r="B52" s="657"/>
      <c r="C52" s="658"/>
      <c r="D52" s="659"/>
      <c r="E52" s="176" t="str">
        <f>IF(Intro!$G$21="English","Q","T")&amp;IF(MID(F52,2,1)&lt;&gt;"1",MID(F52,2,1)-1&amp;" - "&amp;MID(F52,6,4),"4 - "&amp;MID(F52,6,4)-1)</f>
        <v>T4 - 2023</v>
      </c>
      <c r="F52" s="176" t="str">
        <f>IF(Intro!$G$21="English","Q","T")&amp;IF(MID(G52,2,1)&lt;&gt;"1",MID(G52,2,1)-1&amp;" - "&amp;MID(G52,6,4),"4 - "&amp;MID(G52,6,4)-1)</f>
        <v>T1 - 2024</v>
      </c>
      <c r="G52" s="176" t="str">
        <f>IF(Intro!$G$21="English","Q","T")&amp;IF(MID(H52,2,1)&lt;&gt;"1",MID(H52,2,1)-1&amp;" - "&amp;MID(H52,6,4),"4 - "&amp;MID(H52,6,4)-1)</f>
        <v>T2 - 2024</v>
      </c>
      <c r="H52" s="176" t="str">
        <f>IF(Intro!$G$21="English","Q","T")&amp;IF(MID(I52,2,1)&lt;&gt;"1",MID(I52,2,1)-1&amp;" - "&amp;MID(I52,6,4),"4 - "&amp;MID(I52,6,4)-1)</f>
        <v>T3 - 2024</v>
      </c>
      <c r="I52" s="176" t="str">
        <f>IF(Intro!$G$21="English","Q","T")&amp;IF(MID(J52,2,1)&lt;&gt;"1",MID(J52,2,1)-1&amp;" - "&amp;MID(J52,6,4),"4 - "&amp;MID(J52,6,4)-1)</f>
        <v>T4 - 2024</v>
      </c>
      <c r="J52" s="176" t="str">
        <f>IF(Intro!$G$21="English","Q","T")&amp;IF(MID(K52,2,1)&lt;&gt;"1",MID(K52,2,1)-1&amp;" - "&amp;MID(K52,6,4),"4 - "&amp;MID(K52,6,4)-1)</f>
        <v>T1 - 2025</v>
      </c>
      <c r="K52" s="176" t="str">
        <f>IF(Intro!$G$21="English","Q","T")&amp;IF(MID(L52,2,1)&lt;&gt;"1",MID(L52,2,1)-1&amp;" - "&amp;MID(L52,6,4),"4 - "&amp;MID(L52,6,4)-1)</f>
        <v>T2 - 2025</v>
      </c>
      <c r="L52" s="177" t="str">
        <f>IF(Intro!$G$21="English",Variables!B30&amp;" - ",Variables!C30&amp;" - ")&amp;Variables!B8</f>
        <v>T3 - 2025</v>
      </c>
      <c r="M52" s="10"/>
      <c r="O52" s="21"/>
    </row>
    <row r="53" spans="2:16" x14ac:dyDescent="0.35">
      <c r="B53" s="581" t="str">
        <f>IF(Intro!$G$21="English",O54,P54)</f>
        <v xml:space="preserve">Client 1 - </v>
      </c>
      <c r="C53" s="582"/>
      <c r="D53" s="582"/>
      <c r="E53" s="582"/>
      <c r="F53" s="582"/>
      <c r="G53" s="582"/>
      <c r="H53" s="582"/>
      <c r="I53" s="582"/>
      <c r="J53" s="582"/>
      <c r="K53" s="582"/>
      <c r="L53" s="597"/>
      <c r="M53" s="10"/>
      <c r="O53" s="21"/>
    </row>
    <row r="54" spans="2:16" x14ac:dyDescent="0.35">
      <c r="B54" s="656" t="str">
        <f>D$32</f>
        <v>pièces</v>
      </c>
      <c r="C54" s="655"/>
      <c r="D54" s="655"/>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56" t="str">
        <f>D$33</f>
        <v>valeur de vente nette rendue (CAD)</v>
      </c>
      <c r="C55" s="655"/>
      <c r="D55" s="655"/>
      <c r="E55" s="136"/>
      <c r="F55" s="136"/>
      <c r="G55" s="136"/>
      <c r="H55" s="136"/>
      <c r="I55" s="136"/>
      <c r="J55" s="136"/>
      <c r="K55" s="136"/>
      <c r="L55" s="137"/>
      <c r="M55" s="10"/>
    </row>
    <row r="56" spans="2:16" x14ac:dyDescent="0.35">
      <c r="B56" s="656" t="str">
        <f>D$34</f>
        <v>$ / pièce</v>
      </c>
      <c r="C56" s="655"/>
      <c r="D56" s="655"/>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581" t="str">
        <f>IF(Intro!$G$21="English",O58,P58)</f>
        <v xml:space="preserve">Client 2 - </v>
      </c>
      <c r="C57" s="582"/>
      <c r="D57" s="582"/>
      <c r="E57" s="582"/>
      <c r="F57" s="582"/>
      <c r="G57" s="582"/>
      <c r="H57" s="582"/>
      <c r="I57" s="582"/>
      <c r="J57" s="582"/>
      <c r="K57" s="582"/>
      <c r="L57" s="597"/>
      <c r="M57" s="10"/>
    </row>
    <row r="58" spans="2:16" x14ac:dyDescent="0.35">
      <c r="B58" s="656" t="str">
        <f>D$32</f>
        <v>pièces</v>
      </c>
      <c r="C58" s="655"/>
      <c r="D58" s="655"/>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56" t="str">
        <f>D$33</f>
        <v>valeur de vente nette rendue (CAD)</v>
      </c>
      <c r="C59" s="655"/>
      <c r="D59" s="655"/>
      <c r="E59" s="136"/>
      <c r="F59" s="136"/>
      <c r="G59" s="136"/>
      <c r="H59" s="136"/>
      <c r="I59" s="136"/>
      <c r="J59" s="136"/>
      <c r="K59" s="136"/>
      <c r="L59" s="137"/>
      <c r="M59" s="10"/>
    </row>
    <row r="60" spans="2:16" x14ac:dyDescent="0.35">
      <c r="B60" s="656" t="str">
        <f>D$34</f>
        <v>$ / pièce</v>
      </c>
      <c r="C60" s="655"/>
      <c r="D60" s="655"/>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581" t="str">
        <f>IF(Intro!$G$21="English",O62,P62)</f>
        <v xml:space="preserve">Client 3 - </v>
      </c>
      <c r="C61" s="582"/>
      <c r="D61" s="582"/>
      <c r="E61" s="582"/>
      <c r="F61" s="582"/>
      <c r="G61" s="582"/>
      <c r="H61" s="582"/>
      <c r="I61" s="582"/>
      <c r="J61" s="582"/>
      <c r="K61" s="582"/>
      <c r="L61" s="597"/>
      <c r="M61" s="10"/>
    </row>
    <row r="62" spans="2:16" x14ac:dyDescent="0.35">
      <c r="B62" s="656" t="str">
        <f>D$32</f>
        <v>pièces</v>
      </c>
      <c r="C62" s="655"/>
      <c r="D62" s="655"/>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56" t="str">
        <f>D$33</f>
        <v>valeur de vente nette rendue (CAD)</v>
      </c>
      <c r="C63" s="655"/>
      <c r="D63" s="655"/>
      <c r="E63" s="136"/>
      <c r="F63" s="136"/>
      <c r="G63" s="136"/>
      <c r="H63" s="136"/>
      <c r="I63" s="136"/>
      <c r="J63" s="136"/>
      <c r="K63" s="136"/>
      <c r="L63" s="137"/>
      <c r="M63" s="10"/>
    </row>
    <row r="64" spans="2:16" x14ac:dyDescent="0.35">
      <c r="B64" s="656" t="str">
        <f>D$34</f>
        <v>$ / pièce</v>
      </c>
      <c r="C64" s="655"/>
      <c r="D64" s="655"/>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581" t="str">
        <f>IF(Intro!$G$21="English",O66,P66)</f>
        <v xml:space="preserve">Client 4 - </v>
      </c>
      <c r="C65" s="582"/>
      <c r="D65" s="582"/>
      <c r="E65" s="582"/>
      <c r="F65" s="582"/>
      <c r="G65" s="582"/>
      <c r="H65" s="582"/>
      <c r="I65" s="582"/>
      <c r="J65" s="582"/>
      <c r="K65" s="582"/>
      <c r="L65" s="597"/>
      <c r="M65" s="10"/>
    </row>
    <row r="66" spans="1:19" x14ac:dyDescent="0.35">
      <c r="B66" s="656" t="str">
        <f>D$32</f>
        <v>pièces</v>
      </c>
      <c r="C66" s="655"/>
      <c r="D66" s="655"/>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56" t="str">
        <f>D$33</f>
        <v>valeur de vente nette rendue (CAD)</v>
      </c>
      <c r="C67" s="655"/>
      <c r="D67" s="655"/>
      <c r="E67" s="136"/>
      <c r="F67" s="136"/>
      <c r="G67" s="136"/>
      <c r="H67" s="136"/>
      <c r="I67" s="136"/>
      <c r="J67" s="136"/>
      <c r="K67" s="136"/>
      <c r="L67" s="137"/>
      <c r="M67" s="10"/>
    </row>
    <row r="68" spans="1:19" x14ac:dyDescent="0.35">
      <c r="B68" s="656" t="str">
        <f>D$34</f>
        <v>$ / pièce</v>
      </c>
      <c r="C68" s="655"/>
      <c r="D68" s="655"/>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581" t="str">
        <f>IF(Intro!$G$21="English",O70,P70)</f>
        <v xml:space="preserve">Client 5 - </v>
      </c>
      <c r="C69" s="582"/>
      <c r="D69" s="582"/>
      <c r="E69" s="582"/>
      <c r="F69" s="582"/>
      <c r="G69" s="582"/>
      <c r="H69" s="582"/>
      <c r="I69" s="582"/>
      <c r="J69" s="582"/>
      <c r="K69" s="582"/>
      <c r="L69" s="597"/>
      <c r="M69" s="10"/>
    </row>
    <row r="70" spans="1:19" x14ac:dyDescent="0.35">
      <c r="B70" s="656" t="str">
        <f>D$32</f>
        <v>pièces</v>
      </c>
      <c r="C70" s="655"/>
      <c r="D70" s="655"/>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56" t="str">
        <f>D$33</f>
        <v>valeur de vente nette rendue (CAD)</v>
      </c>
      <c r="C71" s="655"/>
      <c r="D71" s="655"/>
      <c r="E71" s="136"/>
      <c r="F71" s="136"/>
      <c r="G71" s="136"/>
      <c r="H71" s="136"/>
      <c r="I71" s="136"/>
      <c r="J71" s="136"/>
      <c r="K71" s="136"/>
      <c r="L71" s="137"/>
      <c r="M71" s="10"/>
    </row>
    <row r="72" spans="1:19" x14ac:dyDescent="0.35">
      <c r="B72" s="656" t="str">
        <f>D$34</f>
        <v>$ / pièce</v>
      </c>
      <c r="C72" s="655"/>
      <c r="D72" s="655"/>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6"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7"/>
      <c r="D74" s="487"/>
      <c r="E74" s="487"/>
      <c r="F74" s="487"/>
      <c r="G74" s="487"/>
      <c r="H74" s="487"/>
      <c r="I74" s="487"/>
      <c r="J74" s="487"/>
      <c r="K74" s="487"/>
      <c r="L74" s="488"/>
      <c r="M74" s="10"/>
      <c r="O74" s="10" t="s">
        <v>367</v>
      </c>
      <c r="P74" s="10" t="s">
        <v>368</v>
      </c>
      <c r="S74" s="39"/>
    </row>
    <row r="75" spans="1:19" x14ac:dyDescent="0.35">
      <c r="B75" s="486"/>
      <c r="C75" s="487"/>
      <c r="D75" s="487"/>
      <c r="E75" s="487"/>
      <c r="F75" s="487"/>
      <c r="G75" s="487"/>
      <c r="H75" s="487"/>
      <c r="I75" s="487"/>
      <c r="J75" s="487"/>
      <c r="K75" s="487"/>
      <c r="L75" s="488"/>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D32</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D33</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64"/>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57"/>
      <c r="C87" s="658"/>
      <c r="D87" s="659"/>
      <c r="E87" s="176" t="str">
        <f t="shared" ref="E87:L87" si="11">E52</f>
        <v>T4 - 2023</v>
      </c>
      <c r="F87" s="176" t="str">
        <f t="shared" si="11"/>
        <v>T1 - 2024</v>
      </c>
      <c r="G87" s="176" t="str">
        <f t="shared" si="11"/>
        <v>T2 - 2024</v>
      </c>
      <c r="H87" s="176" t="str">
        <f t="shared" si="11"/>
        <v>T3 - 2024</v>
      </c>
      <c r="I87" s="176" t="str">
        <f t="shared" si="11"/>
        <v>T4 - 2024</v>
      </c>
      <c r="J87" s="176" t="str">
        <f t="shared" si="11"/>
        <v>T1 - 2025</v>
      </c>
      <c r="K87" s="176" t="str">
        <f t="shared" si="11"/>
        <v>T2 - 2025</v>
      </c>
      <c r="L87" s="177" t="str">
        <f t="shared" si="11"/>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D$28</f>
        <v>pièces</v>
      </c>
      <c r="C90" s="655"/>
      <c r="D90" s="655"/>
      <c r="E90" s="136"/>
      <c r="F90" s="136"/>
      <c r="G90" s="136"/>
      <c r="H90" s="136"/>
      <c r="I90" s="136"/>
      <c r="J90" s="136"/>
      <c r="K90" s="136"/>
      <c r="L90" s="137"/>
      <c r="M90" s="10"/>
    </row>
    <row r="91" spans="1:16" x14ac:dyDescent="0.35">
      <c r="B91" s="656" t="str">
        <f>D$29</f>
        <v>valeur d'achat nette rendue (CAD)</v>
      </c>
      <c r="C91" s="655"/>
      <c r="D91" s="655"/>
      <c r="E91" s="136"/>
      <c r="F91" s="136"/>
      <c r="G91" s="136"/>
      <c r="H91" s="136"/>
      <c r="I91" s="136"/>
      <c r="J91" s="136"/>
      <c r="K91" s="136"/>
      <c r="L91" s="137"/>
      <c r="M91" s="10"/>
    </row>
    <row r="92" spans="1:16" x14ac:dyDescent="0.35">
      <c r="B92" s="656" t="str">
        <f>D$30</f>
        <v>$ / pièce</v>
      </c>
      <c r="C92" s="655"/>
      <c r="D92" s="655"/>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D$28</f>
        <v>pièces</v>
      </c>
      <c r="C95" s="655"/>
      <c r="D95" s="655"/>
      <c r="E95" s="136"/>
      <c r="F95" s="136"/>
      <c r="G95" s="136"/>
      <c r="H95" s="136"/>
      <c r="I95" s="136"/>
      <c r="J95" s="136"/>
      <c r="K95" s="136"/>
      <c r="L95" s="137"/>
      <c r="M95" s="10"/>
    </row>
    <row r="96" spans="1:16" x14ac:dyDescent="0.35">
      <c r="B96" s="656" t="str">
        <f>D$29</f>
        <v>valeur d'achat nette rendue (CAD)</v>
      </c>
      <c r="C96" s="655"/>
      <c r="D96" s="655"/>
      <c r="E96" s="136"/>
      <c r="F96" s="136"/>
      <c r="G96" s="136"/>
      <c r="H96" s="136"/>
      <c r="I96" s="136"/>
      <c r="J96" s="136"/>
      <c r="K96" s="136"/>
      <c r="L96" s="137"/>
      <c r="M96" s="10"/>
    </row>
    <row r="97" spans="2:13" x14ac:dyDescent="0.35">
      <c r="B97" s="656" t="str">
        <f>D$30</f>
        <v>$ / pièce</v>
      </c>
      <c r="C97" s="655"/>
      <c r="D97" s="655"/>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D$28</f>
        <v>pièces</v>
      </c>
      <c r="C100" s="655"/>
      <c r="D100" s="655"/>
      <c r="E100" s="136"/>
      <c r="F100" s="136"/>
      <c r="G100" s="136"/>
      <c r="H100" s="136"/>
      <c r="I100" s="136"/>
      <c r="J100" s="136"/>
      <c r="K100" s="136"/>
      <c r="L100" s="137"/>
      <c r="M100" s="10"/>
    </row>
    <row r="101" spans="2:13" x14ac:dyDescent="0.35">
      <c r="B101" s="656" t="str">
        <f>D$29</f>
        <v>valeur d'achat nette rendue (CAD)</v>
      </c>
      <c r="C101" s="655"/>
      <c r="D101" s="655"/>
      <c r="E101" s="136"/>
      <c r="F101" s="136"/>
      <c r="G101" s="136"/>
      <c r="H101" s="136"/>
      <c r="I101" s="136"/>
      <c r="J101" s="136"/>
      <c r="K101" s="136"/>
      <c r="L101" s="137"/>
      <c r="M101" s="10"/>
    </row>
    <row r="102" spans="2:13" x14ac:dyDescent="0.35">
      <c r="B102" s="656" t="str">
        <f>D$30</f>
        <v>$ / pièce</v>
      </c>
      <c r="C102" s="655"/>
      <c r="D102" s="655"/>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D$28</f>
        <v>pièces</v>
      </c>
      <c r="C105" s="655"/>
      <c r="D105" s="655"/>
      <c r="E105" s="136"/>
      <c r="F105" s="136"/>
      <c r="G105" s="136"/>
      <c r="H105" s="136"/>
      <c r="I105" s="136"/>
      <c r="J105" s="136"/>
      <c r="K105" s="136"/>
      <c r="L105" s="137"/>
      <c r="M105" s="10"/>
    </row>
    <row r="106" spans="2:13" x14ac:dyDescent="0.35">
      <c r="B106" s="656" t="str">
        <f>D$29</f>
        <v>valeur d'achat nette rendue (CAD)</v>
      </c>
      <c r="C106" s="655"/>
      <c r="D106" s="655"/>
      <c r="E106" s="136"/>
      <c r="F106" s="136"/>
      <c r="G106" s="136"/>
      <c r="H106" s="136"/>
      <c r="I106" s="136"/>
      <c r="J106" s="136"/>
      <c r="K106" s="136"/>
      <c r="L106" s="137"/>
      <c r="M106" s="10"/>
    </row>
    <row r="107" spans="2:13" x14ac:dyDescent="0.35">
      <c r="B107" s="656" t="str">
        <f>D$30</f>
        <v>$ / pièce</v>
      </c>
      <c r="C107" s="655"/>
      <c r="D107" s="655"/>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D$28</f>
        <v>pièces</v>
      </c>
      <c r="C110" s="655"/>
      <c r="D110" s="655"/>
      <c r="E110" s="136"/>
      <c r="F110" s="136"/>
      <c r="G110" s="136"/>
      <c r="H110" s="136"/>
      <c r="I110" s="136"/>
      <c r="J110" s="136"/>
      <c r="K110" s="136"/>
      <c r="L110" s="137"/>
      <c r="M110" s="10"/>
    </row>
    <row r="111" spans="2:13" x14ac:dyDescent="0.35">
      <c r="B111" s="656" t="str">
        <f>D$29</f>
        <v>valeur d'achat nette rendue (CAD)</v>
      </c>
      <c r="C111" s="655"/>
      <c r="D111" s="655"/>
      <c r="E111" s="136"/>
      <c r="F111" s="136"/>
      <c r="G111" s="136"/>
      <c r="H111" s="136"/>
      <c r="I111" s="136"/>
      <c r="J111" s="136"/>
      <c r="K111" s="136"/>
      <c r="L111" s="137"/>
      <c r="M111" s="10"/>
    </row>
    <row r="112" spans="2:13" x14ac:dyDescent="0.35">
      <c r="B112" s="656" t="str">
        <f>D$30</f>
        <v>$ / pièce</v>
      </c>
      <c r="C112" s="655"/>
      <c r="D112" s="655"/>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D$28</f>
        <v>pièces</v>
      </c>
      <c r="C115" s="655"/>
      <c r="D115" s="655"/>
      <c r="E115" s="136"/>
      <c r="F115" s="136"/>
      <c r="G115" s="136"/>
      <c r="H115" s="136"/>
      <c r="I115" s="136"/>
      <c r="J115" s="136"/>
      <c r="K115" s="136"/>
      <c r="L115" s="137"/>
      <c r="M115" s="10"/>
    </row>
    <row r="116" spans="2:13" x14ac:dyDescent="0.35">
      <c r="B116" s="656" t="str">
        <f>D$29</f>
        <v>valeur d'achat nette rendue (CAD)</v>
      </c>
      <c r="C116" s="655"/>
      <c r="D116" s="655"/>
      <c r="E116" s="136"/>
      <c r="F116" s="136"/>
      <c r="G116" s="136"/>
      <c r="H116" s="136"/>
      <c r="I116" s="136"/>
      <c r="J116" s="136"/>
      <c r="K116" s="136"/>
      <c r="L116" s="137"/>
      <c r="M116" s="10"/>
    </row>
    <row r="117" spans="2:13" x14ac:dyDescent="0.35">
      <c r="B117" s="656" t="str">
        <f>D$30</f>
        <v>$ / pièce</v>
      </c>
      <c r="C117" s="655"/>
      <c r="D117" s="655"/>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D$28</f>
        <v>pièces</v>
      </c>
      <c r="C120" s="655"/>
      <c r="D120" s="655"/>
      <c r="E120" s="136"/>
      <c r="F120" s="136"/>
      <c r="G120" s="136"/>
      <c r="H120" s="136"/>
      <c r="I120" s="136"/>
      <c r="J120" s="136"/>
      <c r="K120" s="136"/>
      <c r="L120" s="137"/>
      <c r="M120" s="10"/>
    </row>
    <row r="121" spans="2:13" x14ac:dyDescent="0.35">
      <c r="B121" s="656" t="str">
        <f>D$29</f>
        <v>valeur d'achat nette rendue (CAD)</v>
      </c>
      <c r="C121" s="655"/>
      <c r="D121" s="655"/>
      <c r="E121" s="136"/>
      <c r="F121" s="136"/>
      <c r="G121" s="136"/>
      <c r="H121" s="136"/>
      <c r="I121" s="136"/>
      <c r="J121" s="136"/>
      <c r="K121" s="136"/>
      <c r="L121" s="137"/>
      <c r="M121" s="10"/>
    </row>
    <row r="122" spans="2:13" x14ac:dyDescent="0.35">
      <c r="B122" s="656" t="str">
        <f>D$30</f>
        <v>$ / pièce</v>
      </c>
      <c r="C122" s="655"/>
      <c r="D122" s="655"/>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D$28</f>
        <v>pièces</v>
      </c>
      <c r="C125" s="655"/>
      <c r="D125" s="655"/>
      <c r="E125" s="136"/>
      <c r="F125" s="136"/>
      <c r="G125" s="136"/>
      <c r="H125" s="136"/>
      <c r="I125" s="136"/>
      <c r="J125" s="136"/>
      <c r="K125" s="136"/>
      <c r="L125" s="137"/>
      <c r="M125" s="10"/>
    </row>
    <row r="126" spans="2:13" x14ac:dyDescent="0.35">
      <c r="B126" s="656" t="str">
        <f>D$29</f>
        <v>valeur d'achat nette rendue (CAD)</v>
      </c>
      <c r="C126" s="655"/>
      <c r="D126" s="655"/>
      <c r="E126" s="136"/>
      <c r="F126" s="136"/>
      <c r="G126" s="136"/>
      <c r="H126" s="136"/>
      <c r="I126" s="136"/>
      <c r="J126" s="136"/>
      <c r="K126" s="136"/>
      <c r="L126" s="137"/>
      <c r="M126" s="10"/>
    </row>
    <row r="127" spans="2:13" x14ac:dyDescent="0.35">
      <c r="B127" s="656" t="str">
        <f>D$30</f>
        <v>$ / pièce</v>
      </c>
      <c r="C127" s="655"/>
      <c r="D127" s="655"/>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6"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7"/>
      <c r="D129" s="487"/>
      <c r="E129" s="487"/>
      <c r="F129" s="487"/>
      <c r="G129" s="487"/>
      <c r="H129" s="487"/>
      <c r="I129" s="487"/>
      <c r="J129" s="487"/>
      <c r="K129" s="487"/>
      <c r="L129" s="488"/>
      <c r="M129" s="10"/>
      <c r="O129" s="10" t="s">
        <v>369</v>
      </c>
      <c r="P129" s="10" t="s">
        <v>370</v>
      </c>
      <c r="S129" s="39"/>
    </row>
    <row r="130" spans="1:19" x14ac:dyDescent="0.35">
      <c r="B130" s="486"/>
      <c r="C130" s="487"/>
      <c r="D130" s="487"/>
      <c r="E130" s="487"/>
      <c r="F130" s="487"/>
      <c r="G130" s="487"/>
      <c r="H130" s="487"/>
      <c r="I130" s="487"/>
      <c r="J130" s="487"/>
      <c r="K130" s="487"/>
      <c r="L130" s="488"/>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B90</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B91</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171"/>
      <c r="C142" s="172"/>
      <c r="D142" s="35"/>
      <c r="E142" s="36"/>
      <c r="F142" s="36"/>
      <c r="G142" s="36"/>
      <c r="H142" s="36"/>
      <c r="I142" s="36"/>
      <c r="J142" s="36"/>
      <c r="K142" s="36"/>
      <c r="L142" s="17"/>
      <c r="M142" s="10"/>
      <c r="O142" s="21"/>
    </row>
    <row r="143" spans="1:19" x14ac:dyDescent="0.35">
      <c r="B143" s="657"/>
      <c r="C143" s="658"/>
      <c r="D143" s="659"/>
      <c r="E143" s="176" t="str">
        <f>E87</f>
        <v>T4 - 2023</v>
      </c>
      <c r="F143" s="176" t="str">
        <f t="shared" ref="F143:L143" si="20">F87</f>
        <v>T1 - 2024</v>
      </c>
      <c r="G143" s="176" t="str">
        <f t="shared" si="20"/>
        <v>T2 - 2024</v>
      </c>
      <c r="H143" s="176" t="str">
        <f t="shared" si="20"/>
        <v>T3 - 2024</v>
      </c>
      <c r="I143" s="176" t="str">
        <f t="shared" si="20"/>
        <v>T4 - 2024</v>
      </c>
      <c r="J143" s="176" t="str">
        <f t="shared" si="20"/>
        <v>T1 - 2025</v>
      </c>
      <c r="K143" s="176" t="str">
        <f t="shared" si="20"/>
        <v>T2 - 2025</v>
      </c>
      <c r="L143" s="177" t="str">
        <f t="shared" si="20"/>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D$32</f>
        <v>pièces</v>
      </c>
      <c r="C146" s="655"/>
      <c r="D146" s="655"/>
      <c r="E146" s="136"/>
      <c r="F146" s="136"/>
      <c r="G146" s="136"/>
      <c r="H146" s="136"/>
      <c r="I146" s="136"/>
      <c r="J146" s="136"/>
      <c r="K146" s="136"/>
      <c r="L146" s="137"/>
      <c r="M146" s="10"/>
    </row>
    <row r="147" spans="2:13" x14ac:dyDescent="0.35">
      <c r="B147" s="656" t="str">
        <f>D$33</f>
        <v>valeur de vente nette rendue (CAD)</v>
      </c>
      <c r="C147" s="655"/>
      <c r="D147" s="655"/>
      <c r="E147" s="136"/>
      <c r="F147" s="136"/>
      <c r="G147" s="136"/>
      <c r="H147" s="136"/>
      <c r="I147" s="136"/>
      <c r="J147" s="136"/>
      <c r="K147" s="136"/>
      <c r="L147" s="137"/>
      <c r="M147" s="10"/>
    </row>
    <row r="148" spans="2:13" x14ac:dyDescent="0.35">
      <c r="B148" s="656" t="str">
        <f>D$34</f>
        <v>$ / pièce</v>
      </c>
      <c r="C148" s="655"/>
      <c r="D148" s="655"/>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D$32</f>
        <v>pièces</v>
      </c>
      <c r="C151" s="655"/>
      <c r="D151" s="655"/>
      <c r="E151" s="136"/>
      <c r="F151" s="136"/>
      <c r="G151" s="136"/>
      <c r="H151" s="136"/>
      <c r="I151" s="136"/>
      <c r="J151" s="136"/>
      <c r="K151" s="136"/>
      <c r="L151" s="137"/>
      <c r="M151" s="10"/>
    </row>
    <row r="152" spans="2:13" x14ac:dyDescent="0.35">
      <c r="B152" s="656" t="str">
        <f>D$33</f>
        <v>valeur de vente nette rendue (CAD)</v>
      </c>
      <c r="C152" s="655"/>
      <c r="D152" s="655"/>
      <c r="E152" s="136"/>
      <c r="F152" s="136"/>
      <c r="G152" s="136"/>
      <c r="H152" s="136"/>
      <c r="I152" s="136"/>
      <c r="J152" s="136"/>
      <c r="K152" s="136"/>
      <c r="L152" s="137"/>
      <c r="M152" s="10"/>
    </row>
    <row r="153" spans="2:13" x14ac:dyDescent="0.35">
      <c r="B153" s="656" t="str">
        <f>D$34</f>
        <v>$ / pièce</v>
      </c>
      <c r="C153" s="655"/>
      <c r="D153" s="655"/>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D$32</f>
        <v>pièces</v>
      </c>
      <c r="C156" s="655"/>
      <c r="D156" s="655"/>
      <c r="E156" s="136"/>
      <c r="F156" s="136"/>
      <c r="G156" s="136"/>
      <c r="H156" s="136"/>
      <c r="I156" s="136"/>
      <c r="J156" s="136"/>
      <c r="K156" s="136"/>
      <c r="L156" s="137"/>
      <c r="M156" s="10"/>
    </row>
    <row r="157" spans="2:13" x14ac:dyDescent="0.35">
      <c r="B157" s="656" t="str">
        <f>D$33</f>
        <v>valeur de vente nette rendue (CAD)</v>
      </c>
      <c r="C157" s="655"/>
      <c r="D157" s="655"/>
      <c r="E157" s="136"/>
      <c r="F157" s="136"/>
      <c r="G157" s="136"/>
      <c r="H157" s="136"/>
      <c r="I157" s="136"/>
      <c r="J157" s="136"/>
      <c r="K157" s="136"/>
      <c r="L157" s="137"/>
      <c r="M157" s="10"/>
    </row>
    <row r="158" spans="2:13" x14ac:dyDescent="0.35">
      <c r="B158" s="656" t="str">
        <f>D$34</f>
        <v>$ / pièce</v>
      </c>
      <c r="C158" s="655"/>
      <c r="D158" s="655"/>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D$32</f>
        <v>pièces</v>
      </c>
      <c r="C161" s="655"/>
      <c r="D161" s="655"/>
      <c r="E161" s="136"/>
      <c r="F161" s="136"/>
      <c r="G161" s="136"/>
      <c r="H161" s="136"/>
      <c r="I161" s="136"/>
      <c r="J161" s="136"/>
      <c r="K161" s="136"/>
      <c r="L161" s="137"/>
      <c r="M161" s="10"/>
    </row>
    <row r="162" spans="2:13" x14ac:dyDescent="0.35">
      <c r="B162" s="656" t="str">
        <f>D$33</f>
        <v>valeur de vente nette rendue (CAD)</v>
      </c>
      <c r="C162" s="655"/>
      <c r="D162" s="655"/>
      <c r="E162" s="136"/>
      <c r="F162" s="136"/>
      <c r="G162" s="136"/>
      <c r="H162" s="136"/>
      <c r="I162" s="136"/>
      <c r="J162" s="136"/>
      <c r="K162" s="136"/>
      <c r="L162" s="137"/>
      <c r="M162" s="10"/>
    </row>
    <row r="163" spans="2:13" x14ac:dyDescent="0.35">
      <c r="B163" s="656" t="str">
        <f>D$34</f>
        <v>$ / pièce</v>
      </c>
      <c r="C163" s="655"/>
      <c r="D163" s="655"/>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D$32</f>
        <v>pièces</v>
      </c>
      <c r="C166" s="655"/>
      <c r="D166" s="655"/>
      <c r="E166" s="136"/>
      <c r="F166" s="136"/>
      <c r="G166" s="136"/>
      <c r="H166" s="136"/>
      <c r="I166" s="136"/>
      <c r="J166" s="136"/>
      <c r="K166" s="136"/>
      <c r="L166" s="137"/>
      <c r="M166" s="10"/>
    </row>
    <row r="167" spans="2:13" x14ac:dyDescent="0.35">
      <c r="B167" s="656" t="str">
        <f>D$33</f>
        <v>valeur de vente nette rendue (CAD)</v>
      </c>
      <c r="C167" s="655"/>
      <c r="D167" s="655"/>
      <c r="E167" s="136"/>
      <c r="F167" s="136"/>
      <c r="G167" s="136"/>
      <c r="H167" s="136"/>
      <c r="I167" s="136"/>
      <c r="J167" s="136"/>
      <c r="K167" s="136"/>
      <c r="L167" s="137"/>
      <c r="M167" s="10"/>
    </row>
    <row r="168" spans="2:13" x14ac:dyDescent="0.35">
      <c r="B168" s="656" t="str">
        <f>D$34</f>
        <v>$ / pièce</v>
      </c>
      <c r="C168" s="655"/>
      <c r="D168" s="655"/>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D$32</f>
        <v>pièces</v>
      </c>
      <c r="C171" s="655"/>
      <c r="D171" s="655"/>
      <c r="E171" s="136"/>
      <c r="F171" s="136"/>
      <c r="G171" s="136"/>
      <c r="H171" s="136"/>
      <c r="I171" s="136"/>
      <c r="J171" s="136"/>
      <c r="K171" s="136"/>
      <c r="L171" s="137"/>
      <c r="M171" s="10"/>
    </row>
    <row r="172" spans="2:13" x14ac:dyDescent="0.35">
      <c r="B172" s="656" t="str">
        <f>D$33</f>
        <v>valeur de vente nette rendue (CAD)</v>
      </c>
      <c r="C172" s="655"/>
      <c r="D172" s="655"/>
      <c r="E172" s="136"/>
      <c r="F172" s="136"/>
      <c r="G172" s="136"/>
      <c r="H172" s="136"/>
      <c r="I172" s="136"/>
      <c r="J172" s="136"/>
      <c r="K172" s="136"/>
      <c r="L172" s="137"/>
      <c r="M172" s="10"/>
    </row>
    <row r="173" spans="2:13" x14ac:dyDescent="0.35">
      <c r="B173" s="656" t="str">
        <f>D$34</f>
        <v>$ / pièce</v>
      </c>
      <c r="C173" s="655"/>
      <c r="D173" s="655"/>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D$32</f>
        <v>pièces</v>
      </c>
      <c r="C176" s="655"/>
      <c r="D176" s="655"/>
      <c r="E176" s="136"/>
      <c r="F176" s="136"/>
      <c r="G176" s="136"/>
      <c r="H176" s="136"/>
      <c r="I176" s="136"/>
      <c r="J176" s="136"/>
      <c r="K176" s="136"/>
      <c r="L176" s="137"/>
      <c r="M176" s="10"/>
    </row>
    <row r="177" spans="1:19" x14ac:dyDescent="0.35">
      <c r="B177" s="656" t="str">
        <f>D$33</f>
        <v>valeur de vente nette rendue (CAD)</v>
      </c>
      <c r="C177" s="655"/>
      <c r="D177" s="655"/>
      <c r="E177" s="136"/>
      <c r="F177" s="136"/>
      <c r="G177" s="136"/>
      <c r="H177" s="136"/>
      <c r="I177" s="136"/>
      <c r="J177" s="136"/>
      <c r="K177" s="136"/>
      <c r="L177" s="137"/>
      <c r="M177" s="10"/>
    </row>
    <row r="178" spans="1:19" x14ac:dyDescent="0.35">
      <c r="B178" s="656" t="str">
        <f>D$34</f>
        <v>$ / pièce</v>
      </c>
      <c r="C178" s="655"/>
      <c r="D178" s="655"/>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D$32</f>
        <v>pièces</v>
      </c>
      <c r="C181" s="655"/>
      <c r="D181" s="655"/>
      <c r="E181" s="136"/>
      <c r="F181" s="136"/>
      <c r="G181" s="136"/>
      <c r="H181" s="136"/>
      <c r="I181" s="136"/>
      <c r="J181" s="136"/>
      <c r="K181" s="136"/>
      <c r="L181" s="137"/>
      <c r="M181" s="10"/>
    </row>
    <row r="182" spans="1:19" x14ac:dyDescent="0.35">
      <c r="B182" s="656" t="str">
        <f>D$33</f>
        <v>valeur de vente nette rendue (CAD)</v>
      </c>
      <c r="C182" s="655"/>
      <c r="D182" s="655"/>
      <c r="E182" s="136"/>
      <c r="F182" s="136"/>
      <c r="G182" s="136"/>
      <c r="H182" s="136"/>
      <c r="I182" s="136"/>
      <c r="J182" s="136"/>
      <c r="K182" s="136"/>
      <c r="L182" s="137"/>
      <c r="M182" s="10"/>
    </row>
    <row r="183" spans="1:19" x14ac:dyDescent="0.35">
      <c r="B183" s="656" t="str">
        <f>D$34</f>
        <v>$ / pièce</v>
      </c>
      <c r="C183" s="655"/>
      <c r="D183" s="655"/>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6"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7"/>
      <c r="D185" s="487"/>
      <c r="E185" s="487"/>
      <c r="F185" s="487"/>
      <c r="G185" s="487"/>
      <c r="H185" s="487"/>
      <c r="I185" s="487"/>
      <c r="J185" s="487"/>
      <c r="K185" s="487"/>
      <c r="L185" s="488"/>
      <c r="M185" s="10"/>
      <c r="O185" s="10" t="s">
        <v>371</v>
      </c>
      <c r="P185" s="10" t="s">
        <v>372</v>
      </c>
      <c r="S185" s="39"/>
    </row>
    <row r="186" spans="1:19" x14ac:dyDescent="0.35">
      <c r="B186" s="486"/>
      <c r="C186" s="487"/>
      <c r="D186" s="487"/>
      <c r="E186" s="487"/>
      <c r="F186" s="487"/>
      <c r="G186" s="487"/>
      <c r="H186" s="487"/>
      <c r="I186" s="487"/>
      <c r="J186" s="487"/>
      <c r="K186" s="487"/>
      <c r="L186" s="488"/>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janv-sept 2024</v>
      </c>
      <c r="I188" s="429" t="str">
        <f>I132</f>
        <v>janv-sept 2025</v>
      </c>
      <c r="J188" s="162"/>
      <c r="K188" s="162"/>
      <c r="L188" s="163"/>
      <c r="M188" s="10"/>
      <c r="O188" s="21"/>
    </row>
    <row r="189" spans="1:19" x14ac:dyDescent="0.35">
      <c r="B189" s="471" t="str">
        <f>Variables!D65</f>
        <v>Vérification</v>
      </c>
      <c r="C189" s="665" t="str">
        <f>B146</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B147</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provenant de l'exportateur décrit ci-dessus :</v>
      </c>
      <c r="C207" s="487"/>
      <c r="D207" s="487"/>
      <c r="E207" s="487"/>
      <c r="F207" s="487"/>
      <c r="G207" s="487"/>
      <c r="H207" s="487"/>
      <c r="I207" s="487"/>
      <c r="J207" s="487"/>
      <c r="K207" s="487"/>
      <c r="L207" s="488"/>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8" s="11" customFormat="1" x14ac:dyDescent="0.35">
      <c r="A225" s="8"/>
      <c r="B225" s="594"/>
      <c r="C225" s="595"/>
      <c r="D225" s="595"/>
      <c r="E225" s="595"/>
      <c r="F225" s="595"/>
      <c r="G225" s="595"/>
      <c r="H225" s="595"/>
      <c r="I225" s="595"/>
      <c r="J225" s="595"/>
      <c r="K225" s="595"/>
      <c r="L225" s="596"/>
      <c r="M225" s="39"/>
    </row>
    <row r="226" spans="1:18" s="11" customFormat="1" x14ac:dyDescent="0.35">
      <c r="A226" s="8"/>
      <c r="B226" s="594"/>
      <c r="C226" s="595"/>
      <c r="D226" s="595"/>
      <c r="E226" s="595"/>
      <c r="F226" s="595"/>
      <c r="G226" s="595"/>
      <c r="H226" s="595"/>
      <c r="I226" s="595"/>
      <c r="J226" s="595"/>
      <c r="K226" s="595"/>
      <c r="L226" s="596"/>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RNkxP+Lo9BO7MvL4KYPLhciV/X3a4citsdcV6X95YXPURNgo/k89fehVDknHNm1rVZWadlyk1TRt6R1DBGdLaw==" saltValue="SNFhI4ihW+Sr/D8O4lJrfQ==" spinCount="100000" sheet="1" objects="1" scenarios="1" selectLockedCells="1"/>
  <mergeCells count="178">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54:D54"/>
    <mergeCell ref="B55:D55"/>
    <mergeCell ref="B56:D56"/>
    <mergeCell ref="B57:L57"/>
    <mergeCell ref="B58:D58"/>
    <mergeCell ref="B59:D59"/>
    <mergeCell ref="B46:L46"/>
    <mergeCell ref="B47:L47"/>
    <mergeCell ref="B49:L49"/>
    <mergeCell ref="B50:L50"/>
    <mergeCell ref="B52:D52"/>
    <mergeCell ref="B53:L53"/>
    <mergeCell ref="B66:D66"/>
    <mergeCell ref="B67:D67"/>
    <mergeCell ref="B68:D68"/>
    <mergeCell ref="B69:L69"/>
    <mergeCell ref="B70:D70"/>
    <mergeCell ref="B71:D71"/>
    <mergeCell ref="B60:D60"/>
    <mergeCell ref="B61:L61"/>
    <mergeCell ref="B62:D62"/>
    <mergeCell ref="B63:D63"/>
    <mergeCell ref="B64:D64"/>
    <mergeCell ref="B65:L65"/>
    <mergeCell ref="B83:L83"/>
    <mergeCell ref="B85:L85"/>
    <mergeCell ref="B87:D87"/>
    <mergeCell ref="B88:L89"/>
    <mergeCell ref="B90:D90"/>
    <mergeCell ref="B91:D91"/>
    <mergeCell ref="B72:D72"/>
    <mergeCell ref="B74:L75"/>
    <mergeCell ref="B78:B79"/>
    <mergeCell ref="C78:E78"/>
    <mergeCell ref="C79:E79"/>
    <mergeCell ref="B82:L82"/>
    <mergeCell ref="B100:D100"/>
    <mergeCell ref="B101:D101"/>
    <mergeCell ref="B102:D102"/>
    <mergeCell ref="B103:L104"/>
    <mergeCell ref="B105:D105"/>
    <mergeCell ref="B106:D106"/>
    <mergeCell ref="B92:D92"/>
    <mergeCell ref="B93:L94"/>
    <mergeCell ref="B95:D95"/>
    <mergeCell ref="B96:D96"/>
    <mergeCell ref="B97:D97"/>
    <mergeCell ref="B98:L99"/>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93:L193"/>
    <mergeCell ref="B194:L194"/>
    <mergeCell ref="B196:L196"/>
    <mergeCell ref="B199:B201"/>
    <mergeCell ref="D198:G198"/>
    <mergeCell ref="D199:G199"/>
    <mergeCell ref="D200:G200"/>
    <mergeCell ref="D201:G201"/>
    <mergeCell ref="B204:L204"/>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s>
  <conditionalFormatting sqref="F78:I79">
    <cfRule type="cellIs" dxfId="8" priority="3" operator="equal">
      <formula>"Error"</formula>
    </cfRule>
  </conditionalFormatting>
  <conditionalFormatting sqref="F133:I134">
    <cfRule type="cellIs" dxfId="7" priority="2" operator="equal">
      <formula>"Error"</formula>
    </cfRule>
  </conditionalFormatting>
  <conditionalFormatting sqref="F189:I190">
    <cfRule type="cellIs" dxfId="6"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B41E849B-6D43-4908-AAD6-63746AE5F1E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292FF5A6-5916-47CF-AEED-61096ACE18CC}">
      <formula1>1000</formula1>
    </dataValidation>
    <dataValidation allowBlank="1" sqref="G23:K23" xr:uid="{49458B79-5A8D-4E45-8DE1-F392E8231F53}"/>
  </dataValidations>
  <printOptions horizontalCentered="1"/>
  <pageMargins left="0.25" right="0.25" top="0.75" bottom="0.75" header="0.3" footer="0.3"/>
  <pageSetup scale="74" firstPageNumber="52"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6BCE-F481-440F-9064-BF5C5188F194}">
  <sheetPr>
    <tabColor rgb="FFFFC000"/>
  </sheetPr>
  <dimension ref="A1"/>
  <sheetViews>
    <sheetView workbookViewId="0">
      <selection activeCell="Q30" sqref="Q30"/>
    </sheetView>
  </sheetViews>
  <sheetFormatPr defaultRowHeight="14.5" x14ac:dyDescent="0.35"/>
  <sheetData/>
  <sheetProtection algorithmName="SHA-512" hashValue="0g9BS7ewhFtJgoiN1mdFR/R0qrBnJnQOlBoHc37+S0zXGR81ysd4/KXimGnwZp4Nukokt+iizlqOuFMaRYJoZQ==" saltValue="CcQwjcNHG05f7bwKP0TqVg=="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47F0B-6B08-4F7A-89A6-465C99E338C0}">
  <sheetPr codeName="Sheet9">
    <tabColor rgb="FF92D050"/>
    <pageSetUpPr fitToPage="1"/>
  </sheetPr>
  <dimension ref="A1:S227"/>
  <sheetViews>
    <sheetView showGridLines="0" zoomScaleNormal="100"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0" style="10" hidden="1"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15"/>
      <c r="C10" s="615"/>
      <c r="D10" s="615"/>
      <c r="E10" s="615"/>
      <c r="F10" s="615"/>
      <c r="G10" s="615"/>
      <c r="H10" s="615"/>
      <c r="I10" s="615"/>
      <c r="J10" s="615"/>
      <c r="K10" s="615"/>
      <c r="L10" s="615"/>
      <c r="M10" s="23"/>
      <c r="N10" s="23"/>
      <c r="O10" s="15"/>
      <c r="P10" s="15"/>
    </row>
    <row r="11" spans="1:16" s="6" customFormat="1" x14ac:dyDescent="0.35">
      <c r="A11" s="33"/>
      <c r="B11" s="615"/>
      <c r="C11" s="615"/>
      <c r="D11" s="615"/>
      <c r="E11" s="615"/>
      <c r="F11" s="615"/>
      <c r="G11" s="615"/>
      <c r="H11" s="615"/>
      <c r="I11" s="615"/>
      <c r="J11" s="615"/>
      <c r="K11" s="615"/>
      <c r="L11" s="615"/>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'Imp-Exp1'!B17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Indiquez les importations de votre entreprise et les ventes des importations des marchandises en provenance des :</v>
      </c>
      <c r="C22" s="514"/>
      <c r="D22" s="514"/>
      <c r="E22" s="514"/>
      <c r="F22" s="514"/>
      <c r="G22" s="668" t="str">
        <f>IF(Intro!$G$21="English",Variables!B49,Variables!C49)</f>
        <v>États-Unis d'Amérique</v>
      </c>
      <c r="H22" s="669"/>
      <c r="I22" s="669"/>
      <c r="J22" s="669"/>
      <c r="K22" s="670"/>
      <c r="L22" s="66"/>
      <c r="M22" s="10"/>
      <c r="O22" s="10" t="s">
        <v>283</v>
      </c>
      <c r="P22" s="168" t="s">
        <v>460</v>
      </c>
    </row>
    <row r="23" spans="1:16" x14ac:dyDescent="0.35">
      <c r="B23" s="60"/>
      <c r="C23" s="61"/>
      <c r="D23" s="61"/>
      <c r="E23" s="61"/>
      <c r="F23" s="61"/>
      <c r="G23" s="61"/>
      <c r="H23" s="61"/>
      <c r="I23" s="61"/>
      <c r="J23" s="61"/>
      <c r="K23" s="61"/>
      <c r="L23" s="62"/>
      <c r="M23" s="10"/>
    </row>
    <row r="24" spans="1:16" x14ac:dyDescent="0.35">
      <c r="B24" s="60"/>
      <c r="C24" s="35"/>
      <c r="D24" s="35"/>
      <c r="E24" s="36"/>
      <c r="F24" s="36"/>
      <c r="G24" s="36"/>
      <c r="H24" s="36"/>
      <c r="I24" s="36"/>
      <c r="J24" s="36"/>
      <c r="K24" s="36"/>
      <c r="L24" s="17"/>
      <c r="M24" s="10"/>
      <c r="O24" s="21"/>
    </row>
    <row r="25" spans="1:16" x14ac:dyDescent="0.35">
      <c r="B25" s="60"/>
      <c r="C25" s="61"/>
      <c r="D25" s="35"/>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0"/>
      <c r="C26" s="111"/>
      <c r="D26" s="35"/>
      <c r="G26" s="642"/>
      <c r="H26" s="642"/>
      <c r="I26" s="642"/>
      <c r="J26" s="642"/>
      <c r="K26" s="642"/>
      <c r="L26" s="71"/>
      <c r="M26" s="10"/>
      <c r="O26" s="21"/>
    </row>
    <row r="27" spans="1:16" s="11" customFormat="1" x14ac:dyDescent="0.35">
      <c r="A27" s="32"/>
      <c r="B27" s="697" t="str">
        <f>IF(Intro!$G$21="English",O27,P27)</f>
        <v>Importations au Canada</v>
      </c>
      <c r="C27" s="698"/>
      <c r="D27" s="698"/>
      <c r="E27" s="698"/>
      <c r="F27" s="698"/>
      <c r="G27" s="698"/>
      <c r="H27" s="698"/>
      <c r="I27" s="698"/>
      <c r="J27" s="698"/>
      <c r="K27" s="698"/>
      <c r="L27" s="71"/>
      <c r="O27" s="26" t="s">
        <v>237</v>
      </c>
      <c r="P27" s="11" t="s">
        <v>238</v>
      </c>
    </row>
    <row r="28" spans="1:16" x14ac:dyDescent="0.35">
      <c r="B28" s="471" t="str">
        <f>IF(Intro!$G$21="English",O28,P28)</f>
        <v>Importations</v>
      </c>
      <c r="C28" s="472"/>
      <c r="D28" s="665" t="str">
        <f>IF(Intro!$G$21="English",Variables!$B$23,Variables!$C$23)</f>
        <v>pièces</v>
      </c>
      <c r="E28" s="665"/>
      <c r="F28" s="665"/>
      <c r="G28" s="133"/>
      <c r="H28" s="133"/>
      <c r="I28" s="133"/>
      <c r="J28" s="133"/>
      <c r="K28" s="126"/>
      <c r="L28" s="71"/>
      <c r="M28" s="10"/>
      <c r="O28" s="10" t="s">
        <v>95</v>
      </c>
      <c r="P28" s="10" t="s">
        <v>175</v>
      </c>
    </row>
    <row r="29" spans="1:16" x14ac:dyDescent="0.35">
      <c r="B29" s="471"/>
      <c r="C29" s="472"/>
      <c r="D29" s="665" t="str">
        <f>IF(Intro!G$21="English",O29,P29)</f>
        <v>valeur d'achat nette rendue (CAD)</v>
      </c>
      <c r="E29" s="665"/>
      <c r="F29" s="665"/>
      <c r="G29" s="133"/>
      <c r="H29" s="133"/>
      <c r="I29" s="133"/>
      <c r="J29" s="133"/>
      <c r="K29" s="126"/>
      <c r="L29" s="71"/>
      <c r="M29" s="10"/>
      <c r="O29" s="10" t="s">
        <v>345</v>
      </c>
      <c r="P29" s="10" t="s">
        <v>344</v>
      </c>
    </row>
    <row r="30" spans="1:16" x14ac:dyDescent="0.35">
      <c r="B30" s="471"/>
      <c r="C30" s="472"/>
      <c r="D30" s="665" t="str">
        <f>"$ / "&amp;IF(Intro!$G$21="English",Variables!$B$24,Variables!$C$24)</f>
        <v>$ / pièce</v>
      </c>
      <c r="E30" s="665"/>
      <c r="F30" s="665"/>
      <c r="G30" s="156" t="str">
        <f>IF(G28=0,"-",G29/G28)</f>
        <v>-</v>
      </c>
      <c r="H30" s="156" t="str">
        <f>IF(H28=0,"-",H29/H28)</f>
        <v>-</v>
      </c>
      <c r="I30" s="156" t="str">
        <f>IF(I28=0,"-",I29/I28)</f>
        <v>-</v>
      </c>
      <c r="J30" s="156" t="str">
        <f>IF(J28=0,"-",J29/J28)</f>
        <v>-</v>
      </c>
      <c r="K30" s="156" t="str">
        <f>IF(K28=0,"-",K29/K28)</f>
        <v>-</v>
      </c>
      <c r="L30" s="71"/>
      <c r="M30" s="10"/>
    </row>
    <row r="31" spans="1:16" s="11" customFormat="1" x14ac:dyDescent="0.35">
      <c r="A31" s="32"/>
      <c r="B31" s="699" t="str">
        <f>IF(Intro!$G$21="English",O31,P31)</f>
        <v>Ventes au Canada</v>
      </c>
      <c r="C31" s="700"/>
      <c r="D31" s="700"/>
      <c r="E31" s="700"/>
      <c r="F31" s="700"/>
      <c r="G31" s="700"/>
      <c r="H31" s="700"/>
      <c r="I31" s="700"/>
      <c r="J31" s="700"/>
      <c r="K31" s="700"/>
      <c r="L31" s="71"/>
      <c r="O31" s="26" t="s">
        <v>239</v>
      </c>
      <c r="P31" s="11" t="s">
        <v>240</v>
      </c>
    </row>
    <row r="32" spans="1:16" x14ac:dyDescent="0.35">
      <c r="B32" s="471" t="str">
        <f>IF(Intro!$G$21="English",O32,P32)</f>
        <v>Ventes aux distributeurs au Canada</v>
      </c>
      <c r="C32" s="472"/>
      <c r="D32" s="665" t="str">
        <f>D28</f>
        <v>pièces</v>
      </c>
      <c r="E32" s="665"/>
      <c r="F32" s="665"/>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5" t="str">
        <f>IF(Intro!G$21="English",O33,P33)</f>
        <v>valeur de vente nette rendue (CAD)</v>
      </c>
      <c r="E33" s="665"/>
      <c r="F33" s="665"/>
      <c r="G33" s="133"/>
      <c r="H33" s="133"/>
      <c r="I33" s="133"/>
      <c r="J33" s="133"/>
      <c r="K33" s="126"/>
      <c r="L33" s="71"/>
      <c r="M33" s="10"/>
      <c r="O33" s="10" t="s">
        <v>347</v>
      </c>
      <c r="P33" s="10" t="s">
        <v>346</v>
      </c>
    </row>
    <row r="34" spans="1:16" ht="14.5" thickBot="1" x14ac:dyDescent="0.4">
      <c r="B34" s="676"/>
      <c r="C34" s="677"/>
      <c r="D34" s="696" t="str">
        <f>D30</f>
        <v>$ / pièce</v>
      </c>
      <c r="E34" s="696"/>
      <c r="F34" s="696"/>
      <c r="G34" s="417" t="str">
        <f>IF(G32=0,"-",G33/G32)</f>
        <v>-</v>
      </c>
      <c r="H34" s="417" t="str">
        <f>IF(H32=0,"-",H33/H32)</f>
        <v>-</v>
      </c>
      <c r="I34" s="417" t="str">
        <f>IF(I32=0,"-",I33/I32)</f>
        <v>-</v>
      </c>
      <c r="J34" s="417" t="str">
        <f t="shared" ref="J34:K34" si="0">IF(J32=0,"-",J33/J32)</f>
        <v>-</v>
      </c>
      <c r="K34" s="417" t="str">
        <f t="shared" si="0"/>
        <v>-</v>
      </c>
      <c r="L34" s="71"/>
      <c r="M34" s="10"/>
    </row>
    <row r="35" spans="1:16" x14ac:dyDescent="0.35">
      <c r="B35" s="674" t="str">
        <f>IF(Intro!$G$21="English",O35,P35)</f>
        <v>Ventes aux détaillants au Canada</v>
      </c>
      <c r="C35" s="675"/>
      <c r="D35" s="695" t="str">
        <f>D32</f>
        <v>pièces</v>
      </c>
      <c r="E35" s="695"/>
      <c r="F35" s="695"/>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5" t="str">
        <f>D33</f>
        <v>valeur de vente nette rendue (CAD)</v>
      </c>
      <c r="E36" s="665"/>
      <c r="F36" s="665"/>
      <c r="G36" s="133"/>
      <c r="H36" s="133"/>
      <c r="I36" s="133"/>
      <c r="J36" s="133"/>
      <c r="K36" s="126"/>
      <c r="L36" s="71"/>
      <c r="M36" s="10"/>
    </row>
    <row r="37" spans="1:16" ht="14.5" thickBot="1" x14ac:dyDescent="0.4">
      <c r="B37" s="676"/>
      <c r="C37" s="677"/>
      <c r="D37" s="696" t="str">
        <f>D34</f>
        <v>$ / pièce</v>
      </c>
      <c r="E37" s="696"/>
      <c r="F37" s="696"/>
      <c r="G37" s="417" t="str">
        <f>IF(G35=0,"-",G36/G35)</f>
        <v>-</v>
      </c>
      <c r="H37" s="417" t="str">
        <f>IF(H35=0,"-",H36/H35)</f>
        <v>-</v>
      </c>
      <c r="I37" s="417" t="str">
        <f>IF(I35=0,"-",I36/I35)</f>
        <v>-</v>
      </c>
      <c r="J37" s="417" t="str">
        <f t="shared" ref="J37:K37" si="1">IF(J35=0,"-",J36/J35)</f>
        <v>-</v>
      </c>
      <c r="K37" s="417" t="str">
        <f t="shared" si="1"/>
        <v>-</v>
      </c>
      <c r="L37" s="71"/>
      <c r="M37" s="10"/>
    </row>
    <row r="38" spans="1:16" x14ac:dyDescent="0.35">
      <c r="B38" s="674" t="str">
        <f>IF(Intro!$G$21="English",O38,P38)</f>
        <v>Ventes aux utilisateurs finals au Canada</v>
      </c>
      <c r="C38" s="675"/>
      <c r="D38" s="695" t="str">
        <f>D32</f>
        <v>pièces</v>
      </c>
      <c r="E38" s="695"/>
      <c r="F38" s="695"/>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5" t="str">
        <f>D33</f>
        <v>valeur de vente nette rendue (CAD)</v>
      </c>
      <c r="E39" s="665"/>
      <c r="F39" s="665"/>
      <c r="G39" s="133"/>
      <c r="H39" s="133"/>
      <c r="I39" s="133"/>
      <c r="J39" s="133"/>
      <c r="K39" s="126"/>
      <c r="L39" s="71"/>
      <c r="M39" s="10"/>
    </row>
    <row r="40" spans="1:16" ht="14.5" thickBot="1" x14ac:dyDescent="0.4">
      <c r="B40" s="676"/>
      <c r="C40" s="677"/>
      <c r="D40" s="696" t="str">
        <f>D34</f>
        <v>$ / pièce</v>
      </c>
      <c r="E40" s="696"/>
      <c r="F40" s="696"/>
      <c r="G40" s="417" t="str">
        <f>IF(G38=0,"-",G39/G38)</f>
        <v>-</v>
      </c>
      <c r="H40" s="417" t="str">
        <f>IF(H38=0,"-",H39/H38)</f>
        <v>-</v>
      </c>
      <c r="I40" s="417" t="str">
        <f>IF(I38=0,"-",I39/I38)</f>
        <v>-</v>
      </c>
      <c r="J40" s="417" t="str">
        <f t="shared" ref="J40:K40" si="2">IF(J38=0,"-",J39/J38)</f>
        <v>-</v>
      </c>
      <c r="K40" s="417" t="str">
        <f t="shared" si="2"/>
        <v>-</v>
      </c>
      <c r="L40" s="71"/>
      <c r="M40" s="10"/>
    </row>
    <row r="41" spans="1:16" x14ac:dyDescent="0.35">
      <c r="B41" s="661" t="str">
        <f>IF(Intro!$G$21="English",O41,P41)</f>
        <v>Ventes totales au Canada</v>
      </c>
      <c r="C41" s="662"/>
      <c r="D41" s="663" t="str">
        <f>D38</f>
        <v>pièces</v>
      </c>
      <c r="E41" s="663"/>
      <c r="F41" s="663"/>
      <c r="G41" s="134">
        <f>G32+G38+G35</f>
        <v>0</v>
      </c>
      <c r="H41" s="134">
        <f t="shared" ref="H41:K42" si="3">H32+H38+H35</f>
        <v>0</v>
      </c>
      <c r="I41" s="134">
        <f t="shared" si="3"/>
        <v>0</v>
      </c>
      <c r="J41" s="134">
        <f t="shared" si="3"/>
        <v>0</v>
      </c>
      <c r="K41" s="134">
        <f t="shared" si="3"/>
        <v>0</v>
      </c>
      <c r="L41" s="71"/>
      <c r="M41" s="10"/>
      <c r="O41" s="10" t="s">
        <v>348</v>
      </c>
      <c r="P41" s="10" t="s">
        <v>349</v>
      </c>
    </row>
    <row r="42" spans="1:16" x14ac:dyDescent="0.35">
      <c r="B42" s="567"/>
      <c r="C42" s="568"/>
      <c r="D42" s="664" t="str">
        <f>D39</f>
        <v>valeur de vente nette rendue (CAD)</v>
      </c>
      <c r="E42" s="664"/>
      <c r="F42" s="664"/>
      <c r="G42" s="134">
        <f>G33+G39+G36</f>
        <v>0</v>
      </c>
      <c r="H42" s="134">
        <f t="shared" si="3"/>
        <v>0</v>
      </c>
      <c r="I42" s="134">
        <f t="shared" si="3"/>
        <v>0</v>
      </c>
      <c r="J42" s="134">
        <f t="shared" si="3"/>
        <v>0</v>
      </c>
      <c r="K42" s="134">
        <f t="shared" si="3"/>
        <v>0</v>
      </c>
      <c r="L42" s="71"/>
      <c r="M42" s="10"/>
    </row>
    <row r="43" spans="1:16" x14ac:dyDescent="0.35">
      <c r="B43" s="567"/>
      <c r="C43" s="568"/>
      <c r="D43" s="664" t="str">
        <f>D40</f>
        <v>$ / pièce</v>
      </c>
      <c r="E43" s="664"/>
      <c r="F43" s="664"/>
      <c r="G43" s="156" t="str">
        <f>IF(G41=0,"-",G42/G41)</f>
        <v>-</v>
      </c>
      <c r="H43" s="156" t="str">
        <f>IF(H41=0,"-",H42/H41)</f>
        <v>-</v>
      </c>
      <c r="I43" s="156" t="str">
        <f>IF(I41=0,"-",I42/I41)</f>
        <v>-</v>
      </c>
      <c r="J43" s="156" t="str">
        <f t="shared" ref="J43:K43" si="4">IF(J41=0,"-",J42/J41)</f>
        <v>-</v>
      </c>
      <c r="K43" s="156" t="str">
        <f t="shared" si="4"/>
        <v>-</v>
      </c>
      <c r="L43" s="71"/>
      <c r="M43" s="10"/>
    </row>
    <row r="44" spans="1:16" x14ac:dyDescent="0.35">
      <c r="B44" s="72"/>
      <c r="C44" s="69"/>
      <c r="D44" s="69"/>
      <c r="E44" s="69"/>
      <c r="F44" s="69"/>
      <c r="G44" s="69"/>
      <c r="H44" s="69"/>
      <c r="I44" s="69"/>
      <c r="J44" s="69"/>
      <c r="K44" s="69"/>
      <c r="L44" s="70"/>
      <c r="M44" s="10"/>
    </row>
    <row r="45" spans="1:16" s="11" customFormat="1" x14ac:dyDescent="0.35">
      <c r="A45" s="7"/>
      <c r="B45" s="31"/>
      <c r="C45" s="90"/>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60"/>
      <c r="C51" s="35"/>
      <c r="D51" s="35"/>
      <c r="E51" s="36"/>
      <c r="F51" s="36"/>
      <c r="G51" s="36"/>
      <c r="H51" s="36"/>
      <c r="I51" s="36"/>
      <c r="J51" s="36"/>
      <c r="K51" s="36"/>
      <c r="L51" s="17"/>
      <c r="M51" s="10"/>
      <c r="O51" s="21"/>
    </row>
    <row r="52" spans="2:16" x14ac:dyDescent="0.35">
      <c r="B52" s="657"/>
      <c r="C52" s="658"/>
      <c r="D52" s="659"/>
      <c r="E52" s="124" t="str">
        <f>IF(Intro!$G$21="English","Q","T")&amp;IF(MID(F52,2,1)&lt;&gt;"1",MID(F52,2,1)-1&amp;" - "&amp;MID(F52,6,4),"4 - "&amp;MID(F52,6,4)-1)</f>
        <v>T4 - 2023</v>
      </c>
      <c r="F52" s="124" t="str">
        <f>IF(Intro!$G$21="English","Q","T")&amp;IF(MID(G52,2,1)&lt;&gt;"1",MID(G52,2,1)-1&amp;" - "&amp;MID(G52,6,4),"4 - "&amp;MID(G52,6,4)-1)</f>
        <v>T1 - 2024</v>
      </c>
      <c r="G52" s="124" t="str">
        <f>IF(Intro!$G$21="English","Q","T")&amp;IF(MID(H52,2,1)&lt;&gt;"1",MID(H52,2,1)-1&amp;" - "&amp;MID(H52,6,4),"4 - "&amp;MID(H52,6,4)-1)</f>
        <v>T2 - 2024</v>
      </c>
      <c r="H52" s="124" t="str">
        <f>IF(Intro!$G$21="English","Q","T")&amp;IF(MID(I52,2,1)&lt;&gt;"1",MID(I52,2,1)-1&amp;" - "&amp;MID(I52,6,4),"4 - "&amp;MID(I52,6,4)-1)</f>
        <v>T3 - 2024</v>
      </c>
      <c r="I52" s="124" t="str">
        <f>IF(Intro!$G$21="English","Q","T")&amp;IF(MID(J52,2,1)&lt;&gt;"1",MID(J52,2,1)-1&amp;" - "&amp;MID(J52,6,4),"4 - "&amp;MID(J52,6,4)-1)</f>
        <v>T4 - 2024</v>
      </c>
      <c r="J52" s="124" t="str">
        <f>IF(Intro!$G$21="English","Q","T")&amp;IF(MID(K52,2,1)&lt;&gt;"1",MID(K52,2,1)-1&amp;" - "&amp;MID(K52,6,4),"4 - "&amp;MID(K52,6,4)-1)</f>
        <v>T1 - 2025</v>
      </c>
      <c r="K52" s="124" t="str">
        <f>IF(Intro!$G$21="English","Q","T")&amp;IF(MID(L52,2,1)&lt;&gt;"1",MID(L52,2,1)-1&amp;" - "&amp;MID(L52,6,4),"4 - "&amp;MID(L52,6,4)-1)</f>
        <v>T2 - 2025</v>
      </c>
      <c r="L52" s="135" t="str">
        <f>IF(Intro!$G$21="English",Variables!B30&amp;" - ",Variables!C30&amp;" - ")&amp;Variables!B8</f>
        <v>T3 - 2025</v>
      </c>
      <c r="M52" s="10"/>
      <c r="O52" s="21"/>
    </row>
    <row r="53" spans="2:16" x14ac:dyDescent="0.35">
      <c r="B53" s="581" t="str">
        <f>IF(Intro!$G$21="English",O53,P53)</f>
        <v xml:space="preserve">Client 1 - </v>
      </c>
      <c r="C53" s="582"/>
      <c r="D53" s="582"/>
      <c r="E53" s="582"/>
      <c r="F53" s="582"/>
      <c r="G53" s="582"/>
      <c r="H53" s="582"/>
      <c r="I53" s="582"/>
      <c r="J53" s="582"/>
      <c r="K53" s="582"/>
      <c r="L53" s="597"/>
      <c r="M53" s="10"/>
      <c r="O53" s="10" t="str">
        <f>"Account 1 - "&amp;Imp!C93</f>
        <v xml:space="preserve">Account 1 - </v>
      </c>
      <c r="P53" s="10" t="str">
        <f>"Client 1 - "&amp;Imp!C93</f>
        <v xml:space="preserve">Client 1 - </v>
      </c>
    </row>
    <row r="54" spans="2:16" x14ac:dyDescent="0.35">
      <c r="B54" s="656" t="str">
        <f>IF(Intro!$G$21="English",Variables!$B$23,Variables!$C$23)</f>
        <v>pièces</v>
      </c>
      <c r="C54" s="655"/>
      <c r="D54" s="655"/>
      <c r="E54" s="136"/>
      <c r="F54" s="136"/>
      <c r="G54" s="136"/>
      <c r="H54" s="136"/>
      <c r="I54" s="136"/>
      <c r="J54" s="136"/>
      <c r="K54" s="136"/>
      <c r="L54" s="137"/>
      <c r="M54" s="10"/>
    </row>
    <row r="55" spans="2:16" x14ac:dyDescent="0.35">
      <c r="B55" s="656" t="str">
        <f>IF(Intro!G$21="English","net delivered selling value (CAD)","valeur de vente nette rendue (CAD)")</f>
        <v>valeur de vente nette rendue (CAD)</v>
      </c>
      <c r="C55" s="655"/>
      <c r="D55" s="655"/>
      <c r="E55" s="136"/>
      <c r="F55" s="136"/>
      <c r="G55" s="136"/>
      <c r="H55" s="136"/>
      <c r="I55" s="136"/>
      <c r="J55" s="136"/>
      <c r="K55" s="136"/>
      <c r="L55" s="137"/>
      <c r="M55" s="10"/>
    </row>
    <row r="56" spans="2:16" x14ac:dyDescent="0.35">
      <c r="B56" s="656" t="str">
        <f>"$ / "&amp;IF(Intro!$G$21="English",Variables!$B$24,Variables!$C$24)</f>
        <v>$ / pièce</v>
      </c>
      <c r="C56" s="655"/>
      <c r="D56" s="655"/>
      <c r="E56" s="156" t="str">
        <f t="shared" ref="E56:L56" si="5">IF(E54=0,"-",E55/E54)</f>
        <v>-</v>
      </c>
      <c r="F56" s="156" t="str">
        <f t="shared" si="5"/>
        <v>-</v>
      </c>
      <c r="G56" s="156" t="str">
        <f t="shared" si="5"/>
        <v>-</v>
      </c>
      <c r="H56" s="156" t="str">
        <f t="shared" si="5"/>
        <v>-</v>
      </c>
      <c r="I56" s="156" t="str">
        <f t="shared" si="5"/>
        <v>-</v>
      </c>
      <c r="J56" s="156" t="str">
        <f t="shared" si="5"/>
        <v>-</v>
      </c>
      <c r="K56" s="156" t="str">
        <f t="shared" si="5"/>
        <v>-</v>
      </c>
      <c r="L56" s="157" t="str">
        <f t="shared" si="5"/>
        <v>-</v>
      </c>
      <c r="M56" s="10"/>
    </row>
    <row r="57" spans="2:16" x14ac:dyDescent="0.35">
      <c r="B57" s="581" t="str">
        <f>IF(Intro!$G$21="English",O57,P57)</f>
        <v xml:space="preserve">Client 2 - </v>
      </c>
      <c r="C57" s="582"/>
      <c r="D57" s="582"/>
      <c r="E57" s="582"/>
      <c r="F57" s="582"/>
      <c r="G57" s="582"/>
      <c r="H57" s="582"/>
      <c r="I57" s="582"/>
      <c r="J57" s="582"/>
      <c r="K57" s="582"/>
      <c r="L57" s="597"/>
      <c r="M57" s="10"/>
      <c r="O57" s="10" t="str">
        <f>"Account 2 - "&amp;Imp!C94</f>
        <v xml:space="preserve">Account 2 - </v>
      </c>
      <c r="P57" s="10" t="str">
        <f>"Client 2 - "&amp;Imp!C94</f>
        <v xml:space="preserve">Client 2 - </v>
      </c>
    </row>
    <row r="58" spans="2:16" x14ac:dyDescent="0.35">
      <c r="B58" s="656" t="str">
        <f>IF(Intro!$G$21="English",Variables!$B$23,Variables!$C$23)</f>
        <v>pièces</v>
      </c>
      <c r="C58" s="655"/>
      <c r="D58" s="655"/>
      <c r="E58" s="136"/>
      <c r="F58" s="136"/>
      <c r="G58" s="136"/>
      <c r="H58" s="136"/>
      <c r="I58" s="136"/>
      <c r="J58" s="136"/>
      <c r="K58" s="136"/>
      <c r="L58" s="137"/>
      <c r="M58" s="10"/>
    </row>
    <row r="59" spans="2:16" x14ac:dyDescent="0.35">
      <c r="B59" s="656" t="str">
        <f>IF(Intro!G$21="English","net delivered selling value (CAD)","valeur de vente nette rendue (CAD)")</f>
        <v>valeur de vente nette rendue (CAD)</v>
      </c>
      <c r="C59" s="655"/>
      <c r="D59" s="655"/>
      <c r="E59" s="136"/>
      <c r="F59" s="136"/>
      <c r="G59" s="136"/>
      <c r="H59" s="136"/>
      <c r="I59" s="136"/>
      <c r="J59" s="136"/>
      <c r="K59" s="136"/>
      <c r="L59" s="137"/>
      <c r="M59" s="10"/>
    </row>
    <row r="60" spans="2:16" x14ac:dyDescent="0.35">
      <c r="B60" s="656" t="str">
        <f>"$ / "&amp;IF(Intro!$G$21="English",Variables!$B$24,Variables!$C$24)</f>
        <v>$ / pièce</v>
      </c>
      <c r="C60" s="655"/>
      <c r="D60" s="655"/>
      <c r="E60" s="156" t="str">
        <f>IF(E58=0,"-",E59/E58)</f>
        <v>-</v>
      </c>
      <c r="F60" s="156" t="str">
        <f t="shared" ref="F60:L60" si="6">IF(F58=0,"-",F59/F58)</f>
        <v>-</v>
      </c>
      <c r="G60" s="156" t="str">
        <f t="shared" si="6"/>
        <v>-</v>
      </c>
      <c r="H60" s="156" t="str">
        <f t="shared" si="6"/>
        <v>-</v>
      </c>
      <c r="I60" s="156" t="str">
        <f t="shared" si="6"/>
        <v>-</v>
      </c>
      <c r="J60" s="156" t="str">
        <f t="shared" si="6"/>
        <v>-</v>
      </c>
      <c r="K60" s="156" t="str">
        <f t="shared" si="6"/>
        <v>-</v>
      </c>
      <c r="L60" s="157" t="str">
        <f t="shared" si="6"/>
        <v>-</v>
      </c>
      <c r="M60" s="10"/>
    </row>
    <row r="61" spans="2:16" x14ac:dyDescent="0.35">
      <c r="B61" s="581" t="str">
        <f>IF(Intro!$G$21="English",O61,P61)</f>
        <v xml:space="preserve">Client 3 - </v>
      </c>
      <c r="C61" s="582"/>
      <c r="D61" s="582"/>
      <c r="E61" s="582"/>
      <c r="F61" s="582"/>
      <c r="G61" s="582"/>
      <c r="H61" s="582"/>
      <c r="I61" s="582"/>
      <c r="J61" s="582"/>
      <c r="K61" s="582"/>
      <c r="L61" s="597"/>
      <c r="M61" s="10"/>
      <c r="O61" s="10" t="str">
        <f>"Account 3 - "&amp;Imp!C95</f>
        <v xml:space="preserve">Account 3 - </v>
      </c>
      <c r="P61" s="10" t="str">
        <f>"Client 3 - "&amp;Imp!C95</f>
        <v xml:space="preserve">Client 3 - </v>
      </c>
    </row>
    <row r="62" spans="2:16" x14ac:dyDescent="0.35">
      <c r="B62" s="656" t="str">
        <f>IF(Intro!$G$21="English",Variables!$B$23,Variables!$C$23)</f>
        <v>pièces</v>
      </c>
      <c r="C62" s="655"/>
      <c r="D62" s="655"/>
      <c r="E62" s="136"/>
      <c r="F62" s="136"/>
      <c r="G62" s="136"/>
      <c r="H62" s="136"/>
      <c r="I62" s="136"/>
      <c r="J62" s="136"/>
      <c r="K62" s="136"/>
      <c r="L62" s="137"/>
      <c r="M62" s="10"/>
    </row>
    <row r="63" spans="2:16" x14ac:dyDescent="0.35">
      <c r="B63" s="656" t="str">
        <f>IF(Intro!G$21="English","net delivered selling value (CAD)","valeur de vente nette rendue (CAD)")</f>
        <v>valeur de vente nette rendue (CAD)</v>
      </c>
      <c r="C63" s="655"/>
      <c r="D63" s="655"/>
      <c r="E63" s="136"/>
      <c r="F63" s="136"/>
      <c r="G63" s="136"/>
      <c r="H63" s="136"/>
      <c r="I63" s="136"/>
      <c r="J63" s="136"/>
      <c r="K63" s="136"/>
      <c r="L63" s="137"/>
      <c r="M63" s="10"/>
    </row>
    <row r="64" spans="2:16" x14ac:dyDescent="0.35">
      <c r="B64" s="656" t="str">
        <f>"$ / "&amp;IF(Intro!$G$21="English",Variables!$B$24,Variables!$C$24)</f>
        <v>$ / pièce</v>
      </c>
      <c r="C64" s="655"/>
      <c r="D64" s="655"/>
      <c r="E64" s="156" t="str">
        <f>IF(E62=0,"-",E63/E62)</f>
        <v>-</v>
      </c>
      <c r="F64" s="156" t="str">
        <f t="shared" ref="F64:L64" si="7">IF(F62=0,"-",F63/F62)</f>
        <v>-</v>
      </c>
      <c r="G64" s="156" t="str">
        <f t="shared" si="7"/>
        <v>-</v>
      </c>
      <c r="H64" s="156" t="str">
        <f t="shared" si="7"/>
        <v>-</v>
      </c>
      <c r="I64" s="156" t="str">
        <f t="shared" si="7"/>
        <v>-</v>
      </c>
      <c r="J64" s="156" t="str">
        <f t="shared" si="7"/>
        <v>-</v>
      </c>
      <c r="K64" s="156" t="str">
        <f t="shared" si="7"/>
        <v>-</v>
      </c>
      <c r="L64" s="157" t="str">
        <f t="shared" si="7"/>
        <v>-</v>
      </c>
      <c r="M64" s="10"/>
    </row>
    <row r="65" spans="1:19" x14ac:dyDescent="0.35">
      <c r="B65" s="581" t="str">
        <f>IF(Intro!$G$21="English",O65,P65)</f>
        <v xml:space="preserve">Client 4 - </v>
      </c>
      <c r="C65" s="582"/>
      <c r="D65" s="582"/>
      <c r="E65" s="582"/>
      <c r="F65" s="582"/>
      <c r="G65" s="582"/>
      <c r="H65" s="582"/>
      <c r="I65" s="582"/>
      <c r="J65" s="582"/>
      <c r="K65" s="582"/>
      <c r="L65" s="597"/>
      <c r="M65" s="10"/>
      <c r="O65" s="10" t="str">
        <f>"Account 4 - "&amp;Imp!C96</f>
        <v xml:space="preserve">Account 4 - </v>
      </c>
      <c r="P65" s="10" t="str">
        <f>"Client 4 - "&amp;Imp!C96</f>
        <v xml:space="preserve">Client 4 - </v>
      </c>
    </row>
    <row r="66" spans="1:19" x14ac:dyDescent="0.35">
      <c r="B66" s="656" t="str">
        <f>IF(Intro!$G$21="English",Variables!$B$23,Variables!$C$23)</f>
        <v>pièces</v>
      </c>
      <c r="C66" s="655"/>
      <c r="D66" s="655"/>
      <c r="E66" s="136"/>
      <c r="F66" s="136"/>
      <c r="G66" s="136"/>
      <c r="H66" s="136"/>
      <c r="I66" s="136"/>
      <c r="J66" s="136"/>
      <c r="K66" s="136"/>
      <c r="L66" s="137"/>
      <c r="M66" s="10"/>
    </row>
    <row r="67" spans="1:19" x14ac:dyDescent="0.35">
      <c r="B67" s="656" t="str">
        <f>IF(Intro!G$21="English","net delivered selling value (CAD)","valeur de vente nette rendue (CAD)")</f>
        <v>valeur de vente nette rendue (CAD)</v>
      </c>
      <c r="C67" s="655"/>
      <c r="D67" s="655"/>
      <c r="E67" s="136"/>
      <c r="F67" s="136"/>
      <c r="G67" s="136"/>
      <c r="H67" s="136"/>
      <c r="I67" s="136"/>
      <c r="J67" s="136"/>
      <c r="K67" s="136"/>
      <c r="L67" s="137"/>
      <c r="M67" s="10"/>
    </row>
    <row r="68" spans="1:19" x14ac:dyDescent="0.35">
      <c r="B68" s="656" t="str">
        <f>"$ / "&amp;IF(Intro!$G$21="English",Variables!$B$24,Variables!$C$24)</f>
        <v>$ / pièce</v>
      </c>
      <c r="C68" s="655"/>
      <c r="D68" s="655"/>
      <c r="E68" s="156" t="str">
        <f>IF(E66=0,"-",E67/E66)</f>
        <v>-</v>
      </c>
      <c r="F68" s="156" t="str">
        <f t="shared" ref="F68:L68" si="8">IF(F66=0,"-",F67/F66)</f>
        <v>-</v>
      </c>
      <c r="G68" s="156" t="str">
        <f t="shared" si="8"/>
        <v>-</v>
      </c>
      <c r="H68" s="156" t="str">
        <f t="shared" si="8"/>
        <v>-</v>
      </c>
      <c r="I68" s="156" t="str">
        <f t="shared" si="8"/>
        <v>-</v>
      </c>
      <c r="J68" s="156" t="str">
        <f t="shared" si="8"/>
        <v>-</v>
      </c>
      <c r="K68" s="156" t="str">
        <f t="shared" si="8"/>
        <v>-</v>
      </c>
      <c r="L68" s="157" t="str">
        <f t="shared" si="8"/>
        <v>-</v>
      </c>
      <c r="M68" s="10"/>
    </row>
    <row r="69" spans="1:19" x14ac:dyDescent="0.35">
      <c r="B69" s="581" t="str">
        <f>IF(Intro!$G$21="English",O69,P69)</f>
        <v xml:space="preserve">Client 5 - </v>
      </c>
      <c r="C69" s="582"/>
      <c r="D69" s="582"/>
      <c r="E69" s="582"/>
      <c r="F69" s="582"/>
      <c r="G69" s="582"/>
      <c r="H69" s="582"/>
      <c r="I69" s="582"/>
      <c r="J69" s="582"/>
      <c r="K69" s="582"/>
      <c r="L69" s="597"/>
      <c r="M69" s="10"/>
      <c r="O69" s="10" t="str">
        <f>"Account 5 - "&amp;Imp!C97</f>
        <v xml:space="preserve">Account 5 - </v>
      </c>
      <c r="P69" s="10" t="str">
        <f>"Client 5 - "&amp;Imp!C97</f>
        <v xml:space="preserve">Client 5 - </v>
      </c>
    </row>
    <row r="70" spans="1:19" x14ac:dyDescent="0.35">
      <c r="B70" s="656" t="str">
        <f>IF(Intro!$G$21="English",Variables!$B$23,Variables!$C$23)</f>
        <v>pièces</v>
      </c>
      <c r="C70" s="655"/>
      <c r="D70" s="655"/>
      <c r="E70" s="136"/>
      <c r="F70" s="136"/>
      <c r="G70" s="136"/>
      <c r="H70" s="136"/>
      <c r="I70" s="136"/>
      <c r="J70" s="136"/>
      <c r="K70" s="136"/>
      <c r="L70" s="137"/>
      <c r="M70" s="10"/>
    </row>
    <row r="71" spans="1:19" x14ac:dyDescent="0.35">
      <c r="B71" s="656" t="str">
        <f>IF(Intro!G$21="English","net delivered selling value (CAD)","valeur de vente nette rendue (CAD)")</f>
        <v>valeur de vente nette rendue (CAD)</v>
      </c>
      <c r="C71" s="655"/>
      <c r="D71" s="655"/>
      <c r="E71" s="136"/>
      <c r="F71" s="136"/>
      <c r="G71" s="136"/>
      <c r="H71" s="136"/>
      <c r="I71" s="136"/>
      <c r="J71" s="136"/>
      <c r="K71" s="136"/>
      <c r="L71" s="137"/>
      <c r="M71" s="10"/>
    </row>
    <row r="72" spans="1:19" x14ac:dyDescent="0.35">
      <c r="B72" s="656" t="str">
        <f>"$ / "&amp;IF(Intro!$G$21="English",Variables!$B$24,Variables!$C$24)</f>
        <v>$ / pièce</v>
      </c>
      <c r="C72" s="655"/>
      <c r="D72" s="655"/>
      <c r="E72" s="156" t="str">
        <f>IF(E70=0,"-",E71/E70)</f>
        <v>-</v>
      </c>
      <c r="F72" s="156" t="str">
        <f t="shared" ref="F72:L72" si="9">IF(F70=0,"-",F71/F70)</f>
        <v>-</v>
      </c>
      <c r="G72" s="156" t="str">
        <f t="shared" si="9"/>
        <v>-</v>
      </c>
      <c r="H72" s="156" t="str">
        <f t="shared" si="9"/>
        <v>-</v>
      </c>
      <c r="I72" s="156" t="str">
        <f t="shared" si="9"/>
        <v>-</v>
      </c>
      <c r="J72" s="156" t="str">
        <f t="shared" si="9"/>
        <v>-</v>
      </c>
      <c r="K72" s="156" t="str">
        <f t="shared" si="9"/>
        <v>-</v>
      </c>
      <c r="L72" s="157" t="str">
        <f t="shared" si="9"/>
        <v>-</v>
      </c>
      <c r="M72" s="10"/>
    </row>
    <row r="73" spans="1:19" x14ac:dyDescent="0.35">
      <c r="B73" s="110"/>
      <c r="C73" s="111"/>
      <c r="D73" s="111"/>
      <c r="E73" s="29"/>
      <c r="F73" s="29"/>
      <c r="G73" s="29"/>
      <c r="H73" s="29"/>
      <c r="I73" s="29"/>
      <c r="J73" s="29"/>
      <c r="K73" s="29"/>
      <c r="L73" s="30"/>
      <c r="M73" s="10"/>
    </row>
    <row r="74" spans="1:19" x14ac:dyDescent="0.35">
      <c r="B74" s="480"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1"/>
      <c r="D74" s="481"/>
      <c r="E74" s="481"/>
      <c r="F74" s="481"/>
      <c r="G74" s="481"/>
      <c r="H74" s="481"/>
      <c r="I74" s="481"/>
      <c r="J74" s="481"/>
      <c r="K74" s="481"/>
      <c r="L74" s="482"/>
      <c r="M74" s="10"/>
      <c r="O74" s="39" t="s">
        <v>367</v>
      </c>
      <c r="P74" s="39" t="s">
        <v>368</v>
      </c>
      <c r="Q74" s="39"/>
      <c r="R74" s="39"/>
      <c r="S74" s="39"/>
    </row>
    <row r="75" spans="1:19" x14ac:dyDescent="0.35">
      <c r="B75" s="480"/>
      <c r="C75" s="481"/>
      <c r="D75" s="481"/>
      <c r="E75" s="481"/>
      <c r="F75" s="481"/>
      <c r="G75" s="481"/>
      <c r="H75" s="481"/>
      <c r="I75" s="481"/>
      <c r="J75" s="481"/>
      <c r="K75" s="481"/>
      <c r="L75" s="482"/>
      <c r="M75" s="10"/>
      <c r="O75" s="39"/>
      <c r="P75" s="39"/>
      <c r="Q75" s="39"/>
      <c r="R75" s="39"/>
      <c r="S75" s="39"/>
    </row>
    <row r="76" spans="1:19" x14ac:dyDescent="0.35">
      <c r="B76" s="60"/>
      <c r="C76" s="61"/>
      <c r="D76" s="61"/>
      <c r="E76" s="29"/>
      <c r="F76" s="29"/>
      <c r="G76" s="29"/>
      <c r="H76" s="29"/>
      <c r="I76" s="29"/>
      <c r="J76" s="165"/>
      <c r="K76" s="165"/>
      <c r="L76" s="166"/>
      <c r="M76" s="10"/>
      <c r="O76" s="39"/>
      <c r="P76" s="39"/>
      <c r="Q76" s="39"/>
      <c r="R76" s="39"/>
      <c r="S76" s="39"/>
    </row>
    <row r="77" spans="1:19" ht="28" x14ac:dyDescent="0.35">
      <c r="A77" s="7" t="s">
        <v>451</v>
      </c>
      <c r="B77" s="60"/>
      <c r="C77" s="61"/>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IF(Intro!$G$21="English",Variables!$B$23,Variables!$C$23)</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IF(Intro!G$21="English","net delivered selling value (CAD)","valeur de vente nette rendue (CAD)")</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69"/>
      <c r="D80" s="69"/>
      <c r="E80" s="69"/>
      <c r="F80" s="69"/>
      <c r="G80" s="69"/>
      <c r="H80" s="69"/>
      <c r="I80" s="69"/>
      <c r="J80" s="69"/>
      <c r="K80" s="69"/>
      <c r="L80" s="70"/>
      <c r="M80" s="10"/>
    </row>
    <row r="81" spans="1:16" s="11" customFormat="1" x14ac:dyDescent="0.35">
      <c r="A81" s="7"/>
      <c r="B81" s="31"/>
      <c r="C81" s="90"/>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7"/>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60"/>
      <c r="C86" s="35"/>
      <c r="D86" s="35"/>
      <c r="E86" s="36"/>
      <c r="F86" s="36"/>
      <c r="G86" s="36"/>
      <c r="H86" s="36"/>
      <c r="I86" s="36"/>
      <c r="J86" s="36"/>
      <c r="K86" s="36"/>
      <c r="L86" s="17"/>
      <c r="M86" s="10"/>
      <c r="O86" s="21"/>
    </row>
    <row r="87" spans="1:16" x14ac:dyDescent="0.35">
      <c r="B87" s="657"/>
      <c r="C87" s="658"/>
      <c r="D87" s="659"/>
      <c r="E87" s="124" t="str">
        <f>E52</f>
        <v>T4 - 2023</v>
      </c>
      <c r="F87" s="124" t="str">
        <f t="shared" ref="F87:L87" si="10">F52</f>
        <v>T1 - 2024</v>
      </c>
      <c r="G87" s="124" t="str">
        <f t="shared" si="10"/>
        <v>T2 - 2024</v>
      </c>
      <c r="H87" s="124" t="str">
        <f t="shared" si="10"/>
        <v>T3 - 2024</v>
      </c>
      <c r="I87" s="124" t="str">
        <f t="shared" si="10"/>
        <v>T4 - 2024</v>
      </c>
      <c r="J87" s="124" t="str">
        <f t="shared" si="10"/>
        <v>T1 - 2025</v>
      </c>
      <c r="K87" s="124" t="str">
        <f t="shared" si="10"/>
        <v>T2 - 2025</v>
      </c>
      <c r="L87" s="135" t="str">
        <f t="shared" si="10"/>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IF(Intro!$G$21="English",Variables!$B$23,Variables!$C$23)</f>
        <v>pièces</v>
      </c>
      <c r="C90" s="655"/>
      <c r="D90" s="655"/>
      <c r="E90" s="136"/>
      <c r="F90" s="136"/>
      <c r="G90" s="136"/>
      <c r="H90" s="136"/>
      <c r="I90" s="136"/>
      <c r="J90" s="136"/>
      <c r="K90" s="136"/>
      <c r="L90" s="137"/>
      <c r="M90" s="10"/>
    </row>
    <row r="91" spans="1:16" x14ac:dyDescent="0.35">
      <c r="B91" s="656" t="str">
        <f>IF(Intro!G$21="English","net delivered purchase value (CAD)","valeur d'achat nette rendue (CAD)")</f>
        <v>valeur d'achat nette rendue (CAD)</v>
      </c>
      <c r="C91" s="655"/>
      <c r="D91" s="655"/>
      <c r="E91" s="136"/>
      <c r="F91" s="136"/>
      <c r="G91" s="136"/>
      <c r="H91" s="136"/>
      <c r="I91" s="136"/>
      <c r="J91" s="136"/>
      <c r="K91" s="136"/>
      <c r="L91" s="137"/>
      <c r="M91" s="10"/>
    </row>
    <row r="92" spans="1:16" x14ac:dyDescent="0.35">
      <c r="B92" s="656" t="str">
        <f>"$ / "&amp;IF(Intro!$G$21="English",Variables!$B$24,Variables!$C$24)</f>
        <v>$ / pièce</v>
      </c>
      <c r="C92" s="655"/>
      <c r="D92" s="655"/>
      <c r="E92" s="156" t="str">
        <f t="shared" ref="E92:L92" si="11">IF(E90=0,"-",E91/E90)</f>
        <v>-</v>
      </c>
      <c r="F92" s="156" t="str">
        <f t="shared" si="11"/>
        <v>-</v>
      </c>
      <c r="G92" s="156" t="str">
        <f t="shared" si="11"/>
        <v>-</v>
      </c>
      <c r="H92" s="156" t="str">
        <f t="shared" si="11"/>
        <v>-</v>
      </c>
      <c r="I92" s="156" t="str">
        <f t="shared" si="11"/>
        <v>-</v>
      </c>
      <c r="J92" s="156" t="str">
        <f t="shared" si="11"/>
        <v>-</v>
      </c>
      <c r="K92" s="156" t="str">
        <f t="shared" si="11"/>
        <v>-</v>
      </c>
      <c r="L92" s="157" t="str">
        <f t="shared" si="11"/>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IF(Intro!$G$21="English",Variables!$B$23,Variables!$C$23)</f>
        <v>pièces</v>
      </c>
      <c r="C95" s="655"/>
      <c r="D95" s="655"/>
      <c r="E95" s="136"/>
      <c r="F95" s="136"/>
      <c r="G95" s="136"/>
      <c r="H95" s="136"/>
      <c r="I95" s="136"/>
      <c r="J95" s="136"/>
      <c r="K95" s="136"/>
      <c r="L95" s="137"/>
      <c r="M95" s="10"/>
    </row>
    <row r="96" spans="1:16" x14ac:dyDescent="0.35">
      <c r="B96" s="656" t="str">
        <f>IF(Intro!G$21="English","net delivered purchase value (CAD)","valeur d'achat nette rendue (CAD)")</f>
        <v>valeur d'achat nette rendue (CAD)</v>
      </c>
      <c r="C96" s="655"/>
      <c r="D96" s="655"/>
      <c r="E96" s="136"/>
      <c r="F96" s="136"/>
      <c r="G96" s="136"/>
      <c r="H96" s="136"/>
      <c r="I96" s="136"/>
      <c r="J96" s="136"/>
      <c r="K96" s="136"/>
      <c r="L96" s="137"/>
      <c r="M96" s="10"/>
    </row>
    <row r="97" spans="2:13" x14ac:dyDescent="0.35">
      <c r="B97" s="656" t="str">
        <f>"$ / "&amp;IF(Intro!$G$21="English",Variables!$B$24,Variables!$C$24)</f>
        <v>$ / pièce</v>
      </c>
      <c r="C97" s="655"/>
      <c r="D97" s="655"/>
      <c r="E97" s="156" t="str">
        <f t="shared" ref="E97:L97" si="12">IF(E95=0,"-",E96/E95)</f>
        <v>-</v>
      </c>
      <c r="F97" s="156" t="str">
        <f t="shared" si="12"/>
        <v>-</v>
      </c>
      <c r="G97" s="156" t="str">
        <f t="shared" si="12"/>
        <v>-</v>
      </c>
      <c r="H97" s="156" t="str">
        <f t="shared" si="12"/>
        <v>-</v>
      </c>
      <c r="I97" s="156" t="str">
        <f t="shared" si="12"/>
        <v>-</v>
      </c>
      <c r="J97" s="156" t="str">
        <f t="shared" si="12"/>
        <v>-</v>
      </c>
      <c r="K97" s="156" t="str">
        <f t="shared" si="12"/>
        <v>-</v>
      </c>
      <c r="L97" s="157" t="str">
        <f t="shared" si="12"/>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IF(Intro!$G$21="English",Variables!$B$23,Variables!$C$23)</f>
        <v>pièces</v>
      </c>
      <c r="C100" s="655"/>
      <c r="D100" s="655"/>
      <c r="E100" s="136"/>
      <c r="F100" s="136"/>
      <c r="G100" s="136"/>
      <c r="H100" s="136"/>
      <c r="I100" s="136"/>
      <c r="J100" s="136"/>
      <c r="K100" s="136"/>
      <c r="L100" s="137"/>
      <c r="M100" s="10"/>
    </row>
    <row r="101" spans="2:13" x14ac:dyDescent="0.35">
      <c r="B101" s="656" t="str">
        <f>IF(Intro!G$21="English","net delivered purchase value (CAD)","valeur d'achat nette rendue (CAD)")</f>
        <v>valeur d'achat nette rendue (CAD)</v>
      </c>
      <c r="C101" s="655"/>
      <c r="D101" s="655"/>
      <c r="E101" s="136"/>
      <c r="F101" s="136"/>
      <c r="G101" s="136"/>
      <c r="H101" s="136"/>
      <c r="I101" s="136"/>
      <c r="J101" s="136"/>
      <c r="K101" s="136"/>
      <c r="L101" s="137"/>
      <c r="M101" s="10"/>
    </row>
    <row r="102" spans="2:13" x14ac:dyDescent="0.35">
      <c r="B102" s="656" t="str">
        <f>"$ / "&amp;IF(Intro!$G$21="English",Variables!$B$24,Variables!$C$24)</f>
        <v>$ / pièce</v>
      </c>
      <c r="C102" s="655"/>
      <c r="D102" s="655"/>
      <c r="E102" s="156" t="str">
        <f t="shared" ref="E102:L102" si="13">IF(E100=0,"-",E101/E100)</f>
        <v>-</v>
      </c>
      <c r="F102" s="156" t="str">
        <f t="shared" si="13"/>
        <v>-</v>
      </c>
      <c r="G102" s="156" t="str">
        <f t="shared" si="13"/>
        <v>-</v>
      </c>
      <c r="H102" s="156" t="str">
        <f t="shared" si="13"/>
        <v>-</v>
      </c>
      <c r="I102" s="156" t="str">
        <f t="shared" si="13"/>
        <v>-</v>
      </c>
      <c r="J102" s="156" t="str">
        <f t="shared" si="13"/>
        <v>-</v>
      </c>
      <c r="K102" s="156" t="str">
        <f t="shared" si="13"/>
        <v>-</v>
      </c>
      <c r="L102" s="157" t="str">
        <f t="shared" si="13"/>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IF(Intro!$G$21="English",Variables!$B$23,Variables!$C$23)</f>
        <v>pièces</v>
      </c>
      <c r="C105" s="655"/>
      <c r="D105" s="655"/>
      <c r="E105" s="136"/>
      <c r="F105" s="136"/>
      <c r="G105" s="136"/>
      <c r="H105" s="136"/>
      <c r="I105" s="136"/>
      <c r="J105" s="136"/>
      <c r="K105" s="136"/>
      <c r="L105" s="137"/>
      <c r="M105" s="10"/>
    </row>
    <row r="106" spans="2:13" x14ac:dyDescent="0.35">
      <c r="B106" s="656" t="str">
        <f>IF(Intro!G$21="English","net delivered purchase value (CAD)","valeur d'achat nette rendue (CAD)")</f>
        <v>valeur d'achat nette rendue (CAD)</v>
      </c>
      <c r="C106" s="655"/>
      <c r="D106" s="655"/>
      <c r="E106" s="136"/>
      <c r="F106" s="136"/>
      <c r="G106" s="136"/>
      <c r="H106" s="136"/>
      <c r="I106" s="136"/>
      <c r="J106" s="136"/>
      <c r="K106" s="136"/>
      <c r="L106" s="137"/>
      <c r="M106" s="10"/>
    </row>
    <row r="107" spans="2:13" x14ac:dyDescent="0.35">
      <c r="B107" s="656" t="str">
        <f>"$ / "&amp;IF(Intro!$G$21="English",Variables!$B$24,Variables!$C$24)</f>
        <v>$ / pièce</v>
      </c>
      <c r="C107" s="655"/>
      <c r="D107" s="655"/>
      <c r="E107" s="156" t="str">
        <f t="shared" ref="E107:L107" si="14">IF(E105=0,"-",E106/E105)</f>
        <v>-</v>
      </c>
      <c r="F107" s="156" t="str">
        <f t="shared" si="14"/>
        <v>-</v>
      </c>
      <c r="G107" s="156" t="str">
        <f t="shared" si="14"/>
        <v>-</v>
      </c>
      <c r="H107" s="156" t="str">
        <f t="shared" si="14"/>
        <v>-</v>
      </c>
      <c r="I107" s="156" t="str">
        <f t="shared" si="14"/>
        <v>-</v>
      </c>
      <c r="J107" s="156" t="str">
        <f t="shared" si="14"/>
        <v>-</v>
      </c>
      <c r="K107" s="156" t="str">
        <f t="shared" si="14"/>
        <v>-</v>
      </c>
      <c r="L107" s="157" t="str">
        <f t="shared" si="14"/>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IF(Intro!$G$21="English",Variables!$B$23,Variables!$C$23)</f>
        <v>pièces</v>
      </c>
      <c r="C110" s="655"/>
      <c r="D110" s="655"/>
      <c r="E110" s="136"/>
      <c r="F110" s="136"/>
      <c r="G110" s="136"/>
      <c r="H110" s="136"/>
      <c r="I110" s="136"/>
      <c r="J110" s="136"/>
      <c r="K110" s="136"/>
      <c r="L110" s="137"/>
      <c r="M110" s="10"/>
    </row>
    <row r="111" spans="2:13" x14ac:dyDescent="0.35">
      <c r="B111" s="656" t="str">
        <f>IF(Intro!G$21="English","net delivered purchase value (CAD)","valeur d'achat nette rendue (CAD)")</f>
        <v>valeur d'achat nette rendue (CAD)</v>
      </c>
      <c r="C111" s="655"/>
      <c r="D111" s="655"/>
      <c r="E111" s="136"/>
      <c r="F111" s="136"/>
      <c r="G111" s="136"/>
      <c r="H111" s="136"/>
      <c r="I111" s="136"/>
      <c r="J111" s="136"/>
      <c r="K111" s="136"/>
      <c r="L111" s="137"/>
      <c r="M111" s="10"/>
    </row>
    <row r="112" spans="2:13" x14ac:dyDescent="0.35">
      <c r="B112" s="656" t="str">
        <f>"$ / "&amp;IF(Intro!$G$21="English",Variables!$B$24,Variables!$C$24)</f>
        <v>$ / pièce</v>
      </c>
      <c r="C112" s="655"/>
      <c r="D112" s="655"/>
      <c r="E112" s="156" t="str">
        <f t="shared" ref="E112:L112" si="15">IF(E110=0,"-",E111/E110)</f>
        <v>-</v>
      </c>
      <c r="F112" s="156" t="str">
        <f t="shared" si="15"/>
        <v>-</v>
      </c>
      <c r="G112" s="156" t="str">
        <f t="shared" si="15"/>
        <v>-</v>
      </c>
      <c r="H112" s="156" t="str">
        <f t="shared" si="15"/>
        <v>-</v>
      </c>
      <c r="I112" s="156" t="str">
        <f t="shared" si="15"/>
        <v>-</v>
      </c>
      <c r="J112" s="156" t="str">
        <f t="shared" si="15"/>
        <v>-</v>
      </c>
      <c r="K112" s="156" t="str">
        <f t="shared" si="15"/>
        <v>-</v>
      </c>
      <c r="L112" s="157" t="str">
        <f t="shared" si="15"/>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IF(Intro!$G$21="English",Variables!$B$23,Variables!$C$23)</f>
        <v>pièces</v>
      </c>
      <c r="C115" s="655"/>
      <c r="D115" s="655"/>
      <c r="E115" s="136"/>
      <c r="F115" s="136"/>
      <c r="G115" s="136"/>
      <c r="H115" s="136"/>
      <c r="I115" s="136"/>
      <c r="J115" s="136"/>
      <c r="K115" s="136"/>
      <c r="L115" s="137"/>
      <c r="M115" s="10"/>
    </row>
    <row r="116" spans="2:13" x14ac:dyDescent="0.35">
      <c r="B116" s="656" t="str">
        <f>IF(Intro!G$21="English","net delivered purchase value (CAD)","valeur d'achat nette rendue (CAD)")</f>
        <v>valeur d'achat nette rendue (CAD)</v>
      </c>
      <c r="C116" s="655"/>
      <c r="D116" s="655"/>
      <c r="E116" s="136"/>
      <c r="F116" s="136"/>
      <c r="G116" s="136"/>
      <c r="H116" s="136"/>
      <c r="I116" s="136"/>
      <c r="J116" s="136"/>
      <c r="K116" s="136"/>
      <c r="L116" s="137"/>
      <c r="M116" s="10"/>
    </row>
    <row r="117" spans="2:13" x14ac:dyDescent="0.35">
      <c r="B117" s="656" t="str">
        <f>"$ / "&amp;IF(Intro!$G$21="English",Variables!$B$24,Variables!$C$24)</f>
        <v>$ / pièce</v>
      </c>
      <c r="C117" s="655"/>
      <c r="D117" s="655"/>
      <c r="E117" s="156" t="str">
        <f t="shared" ref="E117:L117" si="16">IF(E115=0,"-",E116/E115)</f>
        <v>-</v>
      </c>
      <c r="F117" s="156" t="str">
        <f t="shared" si="16"/>
        <v>-</v>
      </c>
      <c r="G117" s="156" t="str">
        <f t="shared" si="16"/>
        <v>-</v>
      </c>
      <c r="H117" s="156" t="str">
        <f t="shared" si="16"/>
        <v>-</v>
      </c>
      <c r="I117" s="156" t="str">
        <f t="shared" si="16"/>
        <v>-</v>
      </c>
      <c r="J117" s="156" t="str">
        <f t="shared" si="16"/>
        <v>-</v>
      </c>
      <c r="K117" s="156" t="str">
        <f t="shared" si="16"/>
        <v>-</v>
      </c>
      <c r="L117" s="157" t="str">
        <f t="shared" si="16"/>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IF(Intro!$G$21="English",Variables!$B$23,Variables!$C$23)</f>
        <v>pièces</v>
      </c>
      <c r="C120" s="655"/>
      <c r="D120" s="655"/>
      <c r="E120" s="136"/>
      <c r="F120" s="136"/>
      <c r="G120" s="136"/>
      <c r="H120" s="136"/>
      <c r="I120" s="136"/>
      <c r="J120" s="136"/>
      <c r="K120" s="136"/>
      <c r="L120" s="137"/>
      <c r="M120" s="10"/>
    </row>
    <row r="121" spans="2:13" x14ac:dyDescent="0.35">
      <c r="B121" s="656" t="str">
        <f>IF(Intro!G$21="English","net delivered purchase value (CAD)","valeur d'achat nette rendue (CAD)")</f>
        <v>valeur d'achat nette rendue (CAD)</v>
      </c>
      <c r="C121" s="655"/>
      <c r="D121" s="655"/>
      <c r="E121" s="136"/>
      <c r="F121" s="136"/>
      <c r="G121" s="136"/>
      <c r="H121" s="136"/>
      <c r="I121" s="136"/>
      <c r="J121" s="136"/>
      <c r="K121" s="136"/>
      <c r="L121" s="137"/>
      <c r="M121" s="10"/>
    </row>
    <row r="122" spans="2:13" x14ac:dyDescent="0.35">
      <c r="B122" s="656" t="str">
        <f>"$ / "&amp;IF(Intro!$G$21="English",Variables!$B$24,Variables!$C$24)</f>
        <v>$ / pièce</v>
      </c>
      <c r="C122" s="655"/>
      <c r="D122" s="655"/>
      <c r="E122" s="156" t="str">
        <f t="shared" ref="E122:L122" si="17">IF(E120=0,"-",E121/E120)</f>
        <v>-</v>
      </c>
      <c r="F122" s="156" t="str">
        <f t="shared" si="17"/>
        <v>-</v>
      </c>
      <c r="G122" s="156" t="str">
        <f t="shared" si="17"/>
        <v>-</v>
      </c>
      <c r="H122" s="156" t="str">
        <f t="shared" si="17"/>
        <v>-</v>
      </c>
      <c r="I122" s="156" t="str">
        <f t="shared" si="17"/>
        <v>-</v>
      </c>
      <c r="J122" s="156" t="str">
        <f t="shared" si="17"/>
        <v>-</v>
      </c>
      <c r="K122" s="156" t="str">
        <f t="shared" si="17"/>
        <v>-</v>
      </c>
      <c r="L122" s="157" t="str">
        <f t="shared" si="17"/>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IF(Intro!$G$21="English",Variables!$B$23,Variables!$C$23)</f>
        <v>pièces</v>
      </c>
      <c r="C125" s="655"/>
      <c r="D125" s="655"/>
      <c r="E125" s="136"/>
      <c r="F125" s="136"/>
      <c r="G125" s="136"/>
      <c r="H125" s="136"/>
      <c r="I125" s="136"/>
      <c r="J125" s="136"/>
      <c r="K125" s="136"/>
      <c r="L125" s="137"/>
      <c r="M125" s="10"/>
    </row>
    <row r="126" spans="2:13" x14ac:dyDescent="0.35">
      <c r="B126" s="656" t="str">
        <f>IF(Intro!G$21="English","net delivered purchase value (CAD)","valeur d'achat nette rendue (CAD)")</f>
        <v>valeur d'achat nette rendue (CAD)</v>
      </c>
      <c r="C126" s="655"/>
      <c r="D126" s="655"/>
      <c r="E126" s="136"/>
      <c r="F126" s="136"/>
      <c r="G126" s="136"/>
      <c r="H126" s="136"/>
      <c r="I126" s="136"/>
      <c r="J126" s="136"/>
      <c r="K126" s="136"/>
      <c r="L126" s="137"/>
      <c r="M126" s="10"/>
    </row>
    <row r="127" spans="2:13" x14ac:dyDescent="0.35">
      <c r="B127" s="656" t="str">
        <f>"$ / "&amp;IF(Intro!$G$21="English",Variables!$B$24,Variables!$C$24)</f>
        <v>$ / pièce</v>
      </c>
      <c r="C127" s="655"/>
      <c r="D127" s="655"/>
      <c r="E127" s="156" t="str">
        <f t="shared" ref="E127:L127" si="18">IF(E125=0,"-",E126/E125)</f>
        <v>-</v>
      </c>
      <c r="F127" s="156" t="str">
        <f t="shared" si="18"/>
        <v>-</v>
      </c>
      <c r="G127" s="156" t="str">
        <f t="shared" si="18"/>
        <v>-</v>
      </c>
      <c r="H127" s="156" t="str">
        <f t="shared" si="18"/>
        <v>-</v>
      </c>
      <c r="I127" s="156" t="str">
        <f t="shared" si="18"/>
        <v>-</v>
      </c>
      <c r="J127" s="156" t="str">
        <f t="shared" si="18"/>
        <v>-</v>
      </c>
      <c r="K127" s="156" t="str">
        <f t="shared" si="18"/>
        <v>-</v>
      </c>
      <c r="L127" s="157" t="str">
        <f t="shared" si="18"/>
        <v>-</v>
      </c>
      <c r="M127" s="10"/>
    </row>
    <row r="128" spans="2:13" x14ac:dyDescent="0.35">
      <c r="B128" s="110"/>
      <c r="C128" s="111"/>
      <c r="D128" s="111"/>
      <c r="E128" s="29"/>
      <c r="F128" s="29"/>
      <c r="G128" s="29"/>
      <c r="H128" s="29"/>
      <c r="I128" s="29"/>
      <c r="J128" s="29"/>
      <c r="K128" s="29"/>
      <c r="L128" s="30"/>
      <c r="M128" s="10"/>
    </row>
    <row r="129" spans="1:19" x14ac:dyDescent="0.35">
      <c r="B129" s="480"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1"/>
      <c r="D129" s="481"/>
      <c r="E129" s="481"/>
      <c r="F129" s="481"/>
      <c r="G129" s="481"/>
      <c r="H129" s="481"/>
      <c r="I129" s="481"/>
      <c r="J129" s="481"/>
      <c r="K129" s="481"/>
      <c r="L129" s="482"/>
      <c r="M129" s="10"/>
      <c r="O129" s="39" t="s">
        <v>369</v>
      </c>
      <c r="P129" s="39" t="s">
        <v>370</v>
      </c>
      <c r="Q129" s="39"/>
      <c r="R129" s="39"/>
      <c r="S129" s="39"/>
    </row>
    <row r="130" spans="1:19" x14ac:dyDescent="0.35">
      <c r="B130" s="480"/>
      <c r="C130" s="481"/>
      <c r="D130" s="481"/>
      <c r="E130" s="481"/>
      <c r="F130" s="481"/>
      <c r="G130" s="481"/>
      <c r="H130" s="481"/>
      <c r="I130" s="481"/>
      <c r="J130" s="481"/>
      <c r="K130" s="481"/>
      <c r="L130" s="482"/>
      <c r="M130" s="10"/>
      <c r="O130" s="39"/>
      <c r="P130" s="39"/>
      <c r="Q130" s="39"/>
      <c r="R130" s="39"/>
      <c r="S130" s="39"/>
    </row>
    <row r="131" spans="1:19" x14ac:dyDescent="0.35">
      <c r="B131" s="60"/>
      <c r="C131" s="61"/>
      <c r="D131" s="61"/>
      <c r="E131" s="29"/>
      <c r="F131" s="29"/>
      <c r="G131" s="29"/>
      <c r="H131" s="29"/>
      <c r="I131" s="29"/>
      <c r="J131" s="165"/>
      <c r="K131" s="165"/>
      <c r="L131" s="166"/>
      <c r="M131" s="10"/>
      <c r="O131" s="39"/>
      <c r="P131" s="39"/>
      <c r="Q131" s="39"/>
      <c r="R131" s="39"/>
      <c r="S131" s="39"/>
    </row>
    <row r="132" spans="1:19" ht="28" x14ac:dyDescent="0.35">
      <c r="A132" s="7" t="s">
        <v>451</v>
      </c>
      <c r="B132" s="60"/>
      <c r="C132" s="61"/>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IF(Intro!$G$21="English",Variables!$B$23,Variables!$C$23)</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IF(Intro!G$21="English","net delivered purchase value (CAD)","valeur d'achat nette rendue (CAD)")</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69"/>
      <c r="D135" s="69"/>
      <c r="E135" s="69"/>
      <c r="F135" s="69"/>
      <c r="G135" s="69"/>
      <c r="H135" s="69"/>
      <c r="I135" s="69"/>
      <c r="J135" s="69"/>
      <c r="K135" s="69"/>
      <c r="L135" s="70"/>
      <c r="M135" s="10"/>
    </row>
    <row r="136" spans="1:19" s="11" customFormat="1" x14ac:dyDescent="0.35">
      <c r="A136" s="7"/>
      <c r="B136" s="92"/>
      <c r="C136" s="90"/>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60"/>
      <c r="C142" s="35"/>
      <c r="D142" s="35"/>
      <c r="E142" s="36"/>
      <c r="F142" s="36"/>
      <c r="G142" s="36"/>
      <c r="H142" s="36"/>
      <c r="I142" s="36"/>
      <c r="J142" s="36"/>
      <c r="K142" s="36"/>
      <c r="L142" s="17"/>
      <c r="M142" s="10"/>
      <c r="O142" s="21"/>
    </row>
    <row r="143" spans="1:19" x14ac:dyDescent="0.35">
      <c r="B143" s="657"/>
      <c r="C143" s="658"/>
      <c r="D143" s="659"/>
      <c r="E143" s="146" t="str">
        <f>E87</f>
        <v>T4 - 2023</v>
      </c>
      <c r="F143" s="146" t="str">
        <f t="shared" ref="F143:L143" si="19">F87</f>
        <v>T1 - 2024</v>
      </c>
      <c r="G143" s="146" t="str">
        <f t="shared" si="19"/>
        <v>T2 - 2024</v>
      </c>
      <c r="H143" s="146" t="str">
        <f t="shared" si="19"/>
        <v>T3 - 2024</v>
      </c>
      <c r="I143" s="146" t="str">
        <f t="shared" si="19"/>
        <v>T4 - 2024</v>
      </c>
      <c r="J143" s="146" t="str">
        <f t="shared" si="19"/>
        <v>T1 - 2025</v>
      </c>
      <c r="K143" s="146" t="str">
        <f t="shared" si="19"/>
        <v>T2 - 2025</v>
      </c>
      <c r="L143" s="147" t="str">
        <f t="shared" si="19"/>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IF(Intro!$G$21="English",Variables!$B$23,Variables!$C$23)</f>
        <v>pièces</v>
      </c>
      <c r="C146" s="655"/>
      <c r="D146" s="655"/>
      <c r="E146" s="136"/>
      <c r="F146" s="136"/>
      <c r="G146" s="136"/>
      <c r="H146" s="136"/>
      <c r="I146" s="136"/>
      <c r="J146" s="136"/>
      <c r="K146" s="136"/>
      <c r="L146" s="137"/>
      <c r="M146" s="10"/>
    </row>
    <row r="147" spans="2:13" x14ac:dyDescent="0.35">
      <c r="B147" s="656" t="str">
        <f>IF(Intro!G$21="English","net delivered selling value (CAD)","valeur de vente nette rendue (CAD)")</f>
        <v>valeur de vente nette rendue (CAD)</v>
      </c>
      <c r="C147" s="655"/>
      <c r="D147" s="655"/>
      <c r="E147" s="136"/>
      <c r="F147" s="136"/>
      <c r="G147" s="136"/>
      <c r="H147" s="136"/>
      <c r="I147" s="136"/>
      <c r="J147" s="136"/>
      <c r="K147" s="136"/>
      <c r="L147" s="137"/>
      <c r="M147" s="10"/>
    </row>
    <row r="148" spans="2:13" x14ac:dyDescent="0.35">
      <c r="B148" s="656" t="str">
        <f>"$ / "&amp;IF(Intro!$G$21="English",Variables!$B$24,Variables!$C$24)</f>
        <v>$ / pièce</v>
      </c>
      <c r="C148" s="655"/>
      <c r="D148" s="655"/>
      <c r="E148" s="156" t="str">
        <f t="shared" ref="E148:L148" si="20">IF(E146=0,"-",E147/E146)</f>
        <v>-</v>
      </c>
      <c r="F148" s="156" t="str">
        <f t="shared" si="20"/>
        <v>-</v>
      </c>
      <c r="G148" s="156" t="str">
        <f t="shared" si="20"/>
        <v>-</v>
      </c>
      <c r="H148" s="156" t="str">
        <f t="shared" si="20"/>
        <v>-</v>
      </c>
      <c r="I148" s="156" t="str">
        <f t="shared" si="20"/>
        <v>-</v>
      </c>
      <c r="J148" s="156" t="str">
        <f t="shared" si="20"/>
        <v>-</v>
      </c>
      <c r="K148" s="156" t="str">
        <f t="shared" si="20"/>
        <v>-</v>
      </c>
      <c r="L148" s="157" t="str">
        <f t="shared" si="20"/>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IF(Intro!$G$21="English",Variables!$B$23,Variables!$C$23)</f>
        <v>pièces</v>
      </c>
      <c r="C151" s="655"/>
      <c r="D151" s="655"/>
      <c r="E151" s="136"/>
      <c r="F151" s="136"/>
      <c r="G151" s="136"/>
      <c r="H151" s="136"/>
      <c r="I151" s="136"/>
      <c r="J151" s="136"/>
      <c r="K151" s="136"/>
      <c r="L151" s="137"/>
      <c r="M151" s="10"/>
    </row>
    <row r="152" spans="2:13" x14ac:dyDescent="0.35">
      <c r="B152" s="656" t="str">
        <f>IF(Intro!G$21="English","net delivered selling value (CAD)","valeur de vente nette rendue (CAD)")</f>
        <v>valeur de vente nette rendue (CAD)</v>
      </c>
      <c r="C152" s="655"/>
      <c r="D152" s="655"/>
      <c r="E152" s="136"/>
      <c r="F152" s="136"/>
      <c r="G152" s="136"/>
      <c r="H152" s="136"/>
      <c r="I152" s="136"/>
      <c r="J152" s="136"/>
      <c r="K152" s="136"/>
      <c r="L152" s="137"/>
      <c r="M152" s="10"/>
    </row>
    <row r="153" spans="2:13" x14ac:dyDescent="0.35">
      <c r="B153" s="656" t="str">
        <f>"$ / "&amp;IF(Intro!$G$21="English",Variables!$B$24,Variables!$C$24)</f>
        <v>$ / pièce</v>
      </c>
      <c r="C153" s="655"/>
      <c r="D153" s="655"/>
      <c r="E153" s="156" t="str">
        <f>IF(E151=0,"-",E152/E151)</f>
        <v>-</v>
      </c>
      <c r="F153" s="156" t="str">
        <f t="shared" ref="F153:L153" si="21">IF(F151=0,"-",F152/F151)</f>
        <v>-</v>
      </c>
      <c r="G153" s="156" t="str">
        <f t="shared" si="21"/>
        <v>-</v>
      </c>
      <c r="H153" s="156" t="str">
        <f t="shared" si="21"/>
        <v>-</v>
      </c>
      <c r="I153" s="156" t="str">
        <f t="shared" si="21"/>
        <v>-</v>
      </c>
      <c r="J153" s="156" t="str">
        <f t="shared" si="21"/>
        <v>-</v>
      </c>
      <c r="K153" s="156" t="str">
        <f t="shared" si="21"/>
        <v>-</v>
      </c>
      <c r="L153" s="157" t="str">
        <f t="shared" si="21"/>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IF(Intro!$G$21="English",Variables!$B$23,Variables!$C$23)</f>
        <v>pièces</v>
      </c>
      <c r="C156" s="655"/>
      <c r="D156" s="655"/>
      <c r="E156" s="136"/>
      <c r="F156" s="136"/>
      <c r="G156" s="136"/>
      <c r="H156" s="136"/>
      <c r="I156" s="136"/>
      <c r="J156" s="136"/>
      <c r="K156" s="136"/>
      <c r="L156" s="137"/>
      <c r="M156" s="10"/>
    </row>
    <row r="157" spans="2:13" x14ac:dyDescent="0.35">
      <c r="B157" s="656" t="str">
        <f>IF(Intro!G$21="English","net delivered selling value (CAD)","valeur de vente nette rendue (CAD)")</f>
        <v>valeur de vente nette rendue (CAD)</v>
      </c>
      <c r="C157" s="655"/>
      <c r="D157" s="655"/>
      <c r="E157" s="136"/>
      <c r="F157" s="136"/>
      <c r="G157" s="136"/>
      <c r="H157" s="136"/>
      <c r="I157" s="136"/>
      <c r="J157" s="136"/>
      <c r="K157" s="136"/>
      <c r="L157" s="137"/>
      <c r="M157" s="10"/>
    </row>
    <row r="158" spans="2:13" x14ac:dyDescent="0.35">
      <c r="B158" s="656" t="str">
        <f>"$ / "&amp;IF(Intro!$G$21="English",Variables!$B$24,Variables!$C$24)</f>
        <v>$ / pièce</v>
      </c>
      <c r="C158" s="655"/>
      <c r="D158" s="655"/>
      <c r="E158" s="156" t="str">
        <f>IF(E156=0,"-",E157/E156)</f>
        <v>-</v>
      </c>
      <c r="F158" s="156" t="str">
        <f t="shared" ref="F158:L158" si="22">IF(F156=0,"-",F157/F156)</f>
        <v>-</v>
      </c>
      <c r="G158" s="156" t="str">
        <f t="shared" si="22"/>
        <v>-</v>
      </c>
      <c r="H158" s="156" t="str">
        <f t="shared" si="22"/>
        <v>-</v>
      </c>
      <c r="I158" s="156" t="str">
        <f t="shared" si="22"/>
        <v>-</v>
      </c>
      <c r="J158" s="156" t="str">
        <f t="shared" si="22"/>
        <v>-</v>
      </c>
      <c r="K158" s="156" t="str">
        <f t="shared" si="22"/>
        <v>-</v>
      </c>
      <c r="L158" s="157" t="str">
        <f t="shared" si="22"/>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IF(Intro!$G$21="English",Variables!$B$23,Variables!$C$23)</f>
        <v>pièces</v>
      </c>
      <c r="C161" s="655"/>
      <c r="D161" s="655"/>
      <c r="E161" s="136"/>
      <c r="F161" s="136"/>
      <c r="G161" s="136"/>
      <c r="H161" s="136"/>
      <c r="I161" s="136"/>
      <c r="J161" s="136"/>
      <c r="K161" s="136"/>
      <c r="L161" s="137"/>
      <c r="M161" s="10"/>
    </row>
    <row r="162" spans="2:13" x14ac:dyDescent="0.35">
      <c r="B162" s="656" t="str">
        <f>IF(Intro!G$21="English","net delivered selling value (CAD)","valeur de vente nette rendue (CAD)")</f>
        <v>valeur de vente nette rendue (CAD)</v>
      </c>
      <c r="C162" s="655"/>
      <c r="D162" s="655"/>
      <c r="E162" s="136"/>
      <c r="F162" s="136"/>
      <c r="G162" s="136"/>
      <c r="H162" s="136"/>
      <c r="I162" s="136"/>
      <c r="J162" s="136"/>
      <c r="K162" s="136"/>
      <c r="L162" s="137"/>
      <c r="M162" s="10"/>
    </row>
    <row r="163" spans="2:13" x14ac:dyDescent="0.35">
      <c r="B163" s="656" t="str">
        <f>"$ / "&amp;IF(Intro!$G$21="English",Variables!$B$24,Variables!$C$24)</f>
        <v>$ / pièce</v>
      </c>
      <c r="C163" s="655"/>
      <c r="D163" s="655"/>
      <c r="E163" s="156" t="str">
        <f>IF(E161=0,"-",E162/E161)</f>
        <v>-</v>
      </c>
      <c r="F163" s="156" t="str">
        <f t="shared" ref="F163:L163" si="23">IF(F161=0,"-",F162/F161)</f>
        <v>-</v>
      </c>
      <c r="G163" s="156" t="str">
        <f t="shared" si="23"/>
        <v>-</v>
      </c>
      <c r="H163" s="156" t="str">
        <f t="shared" si="23"/>
        <v>-</v>
      </c>
      <c r="I163" s="156" t="str">
        <f t="shared" si="23"/>
        <v>-</v>
      </c>
      <c r="J163" s="156" t="str">
        <f t="shared" si="23"/>
        <v>-</v>
      </c>
      <c r="K163" s="156" t="str">
        <f t="shared" si="23"/>
        <v>-</v>
      </c>
      <c r="L163" s="157" t="str">
        <f t="shared" si="23"/>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IF(Intro!$G$21="English",Variables!$B$23,Variables!$C$23)</f>
        <v>pièces</v>
      </c>
      <c r="C166" s="655"/>
      <c r="D166" s="655"/>
      <c r="E166" s="136"/>
      <c r="F166" s="136"/>
      <c r="G166" s="136"/>
      <c r="H166" s="136"/>
      <c r="I166" s="136"/>
      <c r="J166" s="136"/>
      <c r="K166" s="136"/>
      <c r="L166" s="137"/>
      <c r="M166" s="10"/>
    </row>
    <row r="167" spans="2:13" x14ac:dyDescent="0.35">
      <c r="B167" s="656" t="str">
        <f>IF(Intro!G$21="English","net delivered selling value (CAD)","valeur de vente nette rendue (CAD)")</f>
        <v>valeur de vente nette rendue (CAD)</v>
      </c>
      <c r="C167" s="655"/>
      <c r="D167" s="655"/>
      <c r="E167" s="136"/>
      <c r="F167" s="136"/>
      <c r="G167" s="136"/>
      <c r="H167" s="136"/>
      <c r="I167" s="136"/>
      <c r="J167" s="136"/>
      <c r="K167" s="136"/>
      <c r="L167" s="137"/>
      <c r="M167" s="10"/>
    </row>
    <row r="168" spans="2:13" x14ac:dyDescent="0.35">
      <c r="B168" s="656" t="str">
        <f>"$ / "&amp;IF(Intro!$G$21="English",Variables!$B$24,Variables!$C$24)</f>
        <v>$ / pièce</v>
      </c>
      <c r="C168" s="655"/>
      <c r="D168" s="655"/>
      <c r="E168" s="156" t="str">
        <f>IF(E166=0,"-",E167/E166)</f>
        <v>-</v>
      </c>
      <c r="F168" s="156" t="str">
        <f t="shared" ref="F168:L168" si="24">IF(F166=0,"-",F167/F166)</f>
        <v>-</v>
      </c>
      <c r="G168" s="156" t="str">
        <f t="shared" si="24"/>
        <v>-</v>
      </c>
      <c r="H168" s="156" t="str">
        <f t="shared" si="24"/>
        <v>-</v>
      </c>
      <c r="I168" s="156" t="str">
        <f t="shared" si="24"/>
        <v>-</v>
      </c>
      <c r="J168" s="156" t="str">
        <f t="shared" si="24"/>
        <v>-</v>
      </c>
      <c r="K168" s="156" t="str">
        <f t="shared" si="24"/>
        <v>-</v>
      </c>
      <c r="L168" s="157" t="str">
        <f t="shared" si="24"/>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IF(Intro!$G$21="English",Variables!$B$23,Variables!$C$23)</f>
        <v>pièces</v>
      </c>
      <c r="C171" s="655"/>
      <c r="D171" s="655"/>
      <c r="E171" s="136"/>
      <c r="F171" s="136"/>
      <c r="G171" s="136"/>
      <c r="H171" s="136"/>
      <c r="I171" s="136"/>
      <c r="J171" s="136"/>
      <c r="K171" s="136"/>
      <c r="L171" s="137"/>
      <c r="M171" s="10"/>
    </row>
    <row r="172" spans="2:13" x14ac:dyDescent="0.35">
      <c r="B172" s="656" t="str">
        <f>IF(Intro!G$21="English","net delivered selling value (CAD)","valeur de vente nette rendue (CAD)")</f>
        <v>valeur de vente nette rendue (CAD)</v>
      </c>
      <c r="C172" s="655"/>
      <c r="D172" s="655"/>
      <c r="E172" s="136"/>
      <c r="F172" s="136"/>
      <c r="G172" s="136"/>
      <c r="H172" s="136"/>
      <c r="I172" s="136"/>
      <c r="J172" s="136"/>
      <c r="K172" s="136"/>
      <c r="L172" s="137"/>
      <c r="M172" s="10"/>
    </row>
    <row r="173" spans="2:13" x14ac:dyDescent="0.35">
      <c r="B173" s="656" t="str">
        <f>"$ / "&amp;IF(Intro!$G$21="English",Variables!$B$24,Variables!$C$24)</f>
        <v>$ / pièce</v>
      </c>
      <c r="C173" s="655"/>
      <c r="D173" s="655"/>
      <c r="E173" s="156" t="str">
        <f>IF(E171=0,"-",E172/E171)</f>
        <v>-</v>
      </c>
      <c r="F173" s="156" t="str">
        <f t="shared" ref="F173:L173" si="25">IF(F171=0,"-",F172/F171)</f>
        <v>-</v>
      </c>
      <c r="G173" s="156" t="str">
        <f t="shared" si="25"/>
        <v>-</v>
      </c>
      <c r="H173" s="156" t="str">
        <f t="shared" si="25"/>
        <v>-</v>
      </c>
      <c r="I173" s="156" t="str">
        <f t="shared" si="25"/>
        <v>-</v>
      </c>
      <c r="J173" s="156" t="str">
        <f t="shared" si="25"/>
        <v>-</v>
      </c>
      <c r="K173" s="156" t="str">
        <f t="shared" si="25"/>
        <v>-</v>
      </c>
      <c r="L173" s="157" t="str">
        <f t="shared" si="25"/>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IF(Intro!$G$21="English",Variables!$B$23,Variables!$C$23)</f>
        <v>pièces</v>
      </c>
      <c r="C176" s="655"/>
      <c r="D176" s="655"/>
      <c r="E176" s="136"/>
      <c r="F176" s="136"/>
      <c r="G176" s="136"/>
      <c r="H176" s="136"/>
      <c r="I176" s="136"/>
      <c r="J176" s="136"/>
      <c r="K176" s="136"/>
      <c r="L176" s="137"/>
      <c r="M176" s="10"/>
    </row>
    <row r="177" spans="1:19" x14ac:dyDescent="0.35">
      <c r="B177" s="656" t="str">
        <f>IF(Intro!G$21="English","net delivered selling value (CAD)","valeur de vente nette rendue (CAD)")</f>
        <v>valeur de vente nette rendue (CAD)</v>
      </c>
      <c r="C177" s="655"/>
      <c r="D177" s="655"/>
      <c r="E177" s="136"/>
      <c r="F177" s="136"/>
      <c r="G177" s="136"/>
      <c r="H177" s="136"/>
      <c r="I177" s="136"/>
      <c r="J177" s="136"/>
      <c r="K177" s="136"/>
      <c r="L177" s="137"/>
      <c r="M177" s="10"/>
    </row>
    <row r="178" spans="1:19" x14ac:dyDescent="0.35">
      <c r="B178" s="656" t="str">
        <f>"$ / "&amp;IF(Intro!$G$21="English",Variables!$B$24,Variables!$C$24)</f>
        <v>$ / pièce</v>
      </c>
      <c r="C178" s="655"/>
      <c r="D178" s="655"/>
      <c r="E178" s="156" t="str">
        <f>IF(E176=0,"-",E177/E176)</f>
        <v>-</v>
      </c>
      <c r="F178" s="156" t="str">
        <f t="shared" ref="F178:L178" si="26">IF(F176=0,"-",F177/F176)</f>
        <v>-</v>
      </c>
      <c r="G178" s="156" t="str">
        <f t="shared" si="26"/>
        <v>-</v>
      </c>
      <c r="H178" s="156" t="str">
        <f t="shared" si="26"/>
        <v>-</v>
      </c>
      <c r="I178" s="156" t="str">
        <f t="shared" si="26"/>
        <v>-</v>
      </c>
      <c r="J178" s="156" t="str">
        <f t="shared" si="26"/>
        <v>-</v>
      </c>
      <c r="K178" s="156" t="str">
        <f t="shared" si="26"/>
        <v>-</v>
      </c>
      <c r="L178" s="157" t="str">
        <f t="shared" si="26"/>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IF(Intro!$G$21="English",Variables!$B$23,Variables!$C$23)</f>
        <v>pièces</v>
      </c>
      <c r="C181" s="655"/>
      <c r="D181" s="655"/>
      <c r="E181" s="136"/>
      <c r="F181" s="136"/>
      <c r="G181" s="136"/>
      <c r="H181" s="136"/>
      <c r="I181" s="136"/>
      <c r="J181" s="136"/>
      <c r="K181" s="136"/>
      <c r="L181" s="137"/>
      <c r="M181" s="10"/>
    </row>
    <row r="182" spans="1:19" x14ac:dyDescent="0.35">
      <c r="B182" s="656" t="str">
        <f>IF(Intro!G$21="English","net delivered selling value (CAD)","valeur de vente nette rendue (CAD)")</f>
        <v>valeur de vente nette rendue (CAD)</v>
      </c>
      <c r="C182" s="655"/>
      <c r="D182" s="655"/>
      <c r="E182" s="136"/>
      <c r="F182" s="136"/>
      <c r="G182" s="136"/>
      <c r="H182" s="136"/>
      <c r="I182" s="136"/>
      <c r="J182" s="136"/>
      <c r="K182" s="136"/>
      <c r="L182" s="137"/>
      <c r="M182" s="10"/>
    </row>
    <row r="183" spans="1:19" x14ac:dyDescent="0.35">
      <c r="B183" s="656" t="str">
        <f>"$ / "&amp;IF(Intro!$G$21="English",Variables!$B$24,Variables!$C$24)</f>
        <v>$ / pièce</v>
      </c>
      <c r="C183" s="655"/>
      <c r="D183" s="655"/>
      <c r="E183" s="156" t="str">
        <f>IF(E181=0,"-",E182/E181)</f>
        <v>-</v>
      </c>
      <c r="F183" s="156" t="str">
        <f t="shared" ref="F183:L183" si="27">IF(F181=0,"-",F182/F181)</f>
        <v>-</v>
      </c>
      <c r="G183" s="156" t="str">
        <f t="shared" si="27"/>
        <v>-</v>
      </c>
      <c r="H183" s="156" t="str">
        <f t="shared" si="27"/>
        <v>-</v>
      </c>
      <c r="I183" s="156" t="str">
        <f t="shared" si="27"/>
        <v>-</v>
      </c>
      <c r="J183" s="156" t="str">
        <f t="shared" si="27"/>
        <v>-</v>
      </c>
      <c r="K183" s="156" t="str">
        <f t="shared" si="27"/>
        <v>-</v>
      </c>
      <c r="L183" s="157" t="str">
        <f t="shared" si="27"/>
        <v>-</v>
      </c>
      <c r="M183" s="10"/>
    </row>
    <row r="184" spans="1:19" x14ac:dyDescent="0.35">
      <c r="B184" s="110"/>
      <c r="C184" s="111"/>
      <c r="D184" s="111"/>
      <c r="E184" s="29"/>
      <c r="F184" s="29"/>
      <c r="G184" s="29"/>
      <c r="H184" s="29"/>
      <c r="I184" s="29"/>
      <c r="J184" s="29"/>
      <c r="K184" s="29"/>
      <c r="L184" s="30"/>
      <c r="M184" s="10"/>
    </row>
    <row r="185" spans="1:19" x14ac:dyDescent="0.35">
      <c r="B185" s="480"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1"/>
      <c r="D185" s="481"/>
      <c r="E185" s="481"/>
      <c r="F185" s="481"/>
      <c r="G185" s="481"/>
      <c r="H185" s="481"/>
      <c r="I185" s="481"/>
      <c r="J185" s="481"/>
      <c r="K185" s="481"/>
      <c r="L185" s="482"/>
      <c r="M185" s="10"/>
      <c r="O185" s="39" t="s">
        <v>371</v>
      </c>
      <c r="P185" s="39" t="s">
        <v>372</v>
      </c>
      <c r="Q185" s="39"/>
      <c r="R185" s="39"/>
      <c r="S185" s="39"/>
    </row>
    <row r="186" spans="1:19" x14ac:dyDescent="0.35">
      <c r="B186" s="480"/>
      <c r="C186" s="481"/>
      <c r="D186" s="481"/>
      <c r="E186" s="481"/>
      <c r="F186" s="481"/>
      <c r="G186" s="481"/>
      <c r="H186" s="481"/>
      <c r="I186" s="481"/>
      <c r="J186" s="481"/>
      <c r="K186" s="481"/>
      <c r="L186" s="482"/>
      <c r="M186" s="10"/>
      <c r="O186" s="39"/>
      <c r="P186" s="39"/>
      <c r="Q186" s="39"/>
      <c r="R186" s="39"/>
      <c r="S186" s="39"/>
    </row>
    <row r="187" spans="1:19" x14ac:dyDescent="0.35">
      <c r="B187" s="60"/>
      <c r="C187" s="61"/>
      <c r="D187" s="61"/>
      <c r="E187" s="29"/>
      <c r="F187" s="29"/>
      <c r="G187" s="29"/>
      <c r="H187" s="29"/>
      <c r="I187" s="29"/>
      <c r="J187" s="29"/>
      <c r="K187" s="29"/>
      <c r="L187" s="30"/>
      <c r="M187" s="10"/>
      <c r="O187" s="39"/>
      <c r="P187" s="39"/>
      <c r="Q187" s="39"/>
      <c r="R187" s="39"/>
      <c r="S187" s="39"/>
    </row>
    <row r="188" spans="1:19" ht="28" x14ac:dyDescent="0.35">
      <c r="A188" s="7" t="s">
        <v>451</v>
      </c>
      <c r="B188" s="60"/>
      <c r="C188" s="61"/>
      <c r="D188" s="37"/>
      <c r="E188" s="10"/>
      <c r="F188" s="408">
        <f>F77</f>
        <v>2023</v>
      </c>
      <c r="G188" s="408">
        <f t="shared" ref="G188:H188" si="28">G77</f>
        <v>2024</v>
      </c>
      <c r="H188" s="408" t="str">
        <f t="shared" si="28"/>
        <v>janv-sept 2024</v>
      </c>
      <c r="I188" s="429" t="str">
        <f t="shared" ref="I188" si="29">I77</f>
        <v>janv-sept 2025</v>
      </c>
      <c r="J188" s="162"/>
      <c r="K188" s="162"/>
      <c r="L188" s="163"/>
      <c r="M188" s="10"/>
      <c r="O188" s="21"/>
    </row>
    <row r="189" spans="1:19" x14ac:dyDescent="0.35">
      <c r="B189" s="471" t="str">
        <f>Variables!D65</f>
        <v>Vérification</v>
      </c>
      <c r="C189" s="665" t="str">
        <f>IF(Intro!$G$21="English",Variables!$B$23,Variables!$C$23)</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IF(Intro!G$21="English","net delivered selling value (CAD)","valeur de vente nette rendue (CAD)")</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69"/>
      <c r="D191" s="69"/>
      <c r="E191" s="69"/>
      <c r="F191" s="69"/>
      <c r="G191" s="69"/>
      <c r="H191" s="69"/>
      <c r="I191" s="69"/>
      <c r="J191" s="69"/>
      <c r="K191" s="69"/>
      <c r="L191" s="70"/>
      <c r="M191" s="10"/>
    </row>
    <row r="192" spans="1:19" s="45" customFormat="1" x14ac:dyDescent="0.35">
      <c r="A192" s="93"/>
      <c r="B192" s="4"/>
      <c r="C192" s="77"/>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importées des États-Unis d'Amérique.</v>
      </c>
      <c r="C207" s="487"/>
      <c r="D207" s="487"/>
      <c r="E207" s="487"/>
      <c r="F207" s="487"/>
      <c r="G207" s="487"/>
      <c r="H207" s="487"/>
      <c r="I207" s="487"/>
      <c r="J207" s="487"/>
      <c r="K207" s="487"/>
      <c r="L207" s="488"/>
      <c r="M207" s="10"/>
      <c r="O207" s="21" t="s">
        <v>737</v>
      </c>
      <c r="P207" s="10" t="s">
        <v>738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3" s="11" customFormat="1" x14ac:dyDescent="0.35">
      <c r="A225" s="8"/>
      <c r="B225" s="594"/>
      <c r="C225" s="595"/>
      <c r="D225" s="595"/>
      <c r="E225" s="595"/>
      <c r="F225" s="595"/>
      <c r="G225" s="595"/>
      <c r="H225" s="595"/>
      <c r="I225" s="595"/>
      <c r="J225" s="595"/>
      <c r="K225" s="595"/>
      <c r="L225" s="596"/>
      <c r="M225" s="39"/>
    </row>
    <row r="226" spans="1:13" s="11" customFormat="1" x14ac:dyDescent="0.35">
      <c r="A226" s="8"/>
      <c r="B226" s="594"/>
      <c r="C226" s="595"/>
      <c r="D226" s="595"/>
      <c r="E226" s="595"/>
      <c r="F226" s="595"/>
      <c r="G226" s="595"/>
      <c r="H226" s="595"/>
      <c r="I226" s="595"/>
      <c r="J226" s="595"/>
      <c r="K226" s="595"/>
      <c r="L226" s="596"/>
      <c r="M226" s="39"/>
    </row>
    <row r="227" spans="1:13" s="39" customFormat="1" x14ac:dyDescent="0.35">
      <c r="A227" s="50"/>
      <c r="B227" s="51"/>
      <c r="C227" s="52"/>
      <c r="D227" s="52"/>
      <c r="E227" s="52"/>
      <c r="F227" s="52"/>
      <c r="G227" s="52"/>
      <c r="H227" s="52"/>
      <c r="I227" s="52"/>
      <c r="J227" s="52"/>
      <c r="K227" s="52"/>
      <c r="L227" s="53"/>
    </row>
  </sheetData>
  <sheetProtection algorithmName="SHA-512" hashValue="/szOqzbCd+WEuPNV8jo/YM8wwBmjHDXKA6YhBFHzkxv1U9sY4+QZ2vnch3UeDEL8xP5ah1FDAdpKZ3erFpc2Lw==" saltValue="ZtwpxEfJis4lLk8fdjN7XQ==" spinCount="100000" sheet="1" objects="1" scenarios="1" selectLockedCells="1"/>
  <mergeCells count="177">
    <mergeCell ref="B214:L214"/>
    <mergeCell ref="B113:L114"/>
    <mergeCell ref="B118:L119"/>
    <mergeCell ref="B115:D115"/>
    <mergeCell ref="B111:D111"/>
    <mergeCell ref="B112:D112"/>
    <mergeCell ref="B199:B201"/>
    <mergeCell ref="D198:G198"/>
    <mergeCell ref="D199:G199"/>
    <mergeCell ref="D200:G200"/>
    <mergeCell ref="D201:G201"/>
    <mergeCell ref="B204:L204"/>
    <mergeCell ref="B205:L205"/>
    <mergeCell ref="D209:D210"/>
    <mergeCell ref="E209:E210"/>
    <mergeCell ref="F209:F210"/>
    <mergeCell ref="G209:G210"/>
    <mergeCell ref="H209:H210"/>
    <mergeCell ref="I209:I210"/>
    <mergeCell ref="J209:J210"/>
    <mergeCell ref="K209:K210"/>
    <mergeCell ref="L209:L210"/>
    <mergeCell ref="B123:L124"/>
    <mergeCell ref="B137:L137"/>
    <mergeCell ref="B61:L61"/>
    <mergeCell ref="B65:L65"/>
    <mergeCell ref="B69:L69"/>
    <mergeCell ref="B58:D58"/>
    <mergeCell ref="B59:D59"/>
    <mergeCell ref="B60:D60"/>
    <mergeCell ref="B62:D62"/>
    <mergeCell ref="H25:H26"/>
    <mergeCell ref="I25:I26"/>
    <mergeCell ref="D34:F34"/>
    <mergeCell ref="D38:F38"/>
    <mergeCell ref="D39:F39"/>
    <mergeCell ref="B32:C34"/>
    <mergeCell ref="B56:D56"/>
    <mergeCell ref="B64:D64"/>
    <mergeCell ref="B66:D66"/>
    <mergeCell ref="B53:L53"/>
    <mergeCell ref="B49:L49"/>
    <mergeCell ref="B50:L50"/>
    <mergeCell ref="B28:C30"/>
    <mergeCell ref="G25:G26"/>
    <mergeCell ref="D32:F32"/>
    <mergeCell ref="J25:J26"/>
    <mergeCell ref="K25:K26"/>
    <mergeCell ref="B70:D70"/>
    <mergeCell ref="B90:D90"/>
    <mergeCell ref="B85:L85"/>
    <mergeCell ref="B78:B79"/>
    <mergeCell ref="B91:D91"/>
    <mergeCell ref="B82:L82"/>
    <mergeCell ref="B74:L75"/>
    <mergeCell ref="B92:D92"/>
    <mergeCell ref="B95:D95"/>
    <mergeCell ref="B107:D107"/>
    <mergeCell ref="B83:L83"/>
    <mergeCell ref="C78:E78"/>
    <mergeCell ref="C79:E79"/>
    <mergeCell ref="B71:D71"/>
    <mergeCell ref="B72:D72"/>
    <mergeCell ref="B121:D121"/>
    <mergeCell ref="B110:D110"/>
    <mergeCell ref="B93:L94"/>
    <mergeCell ref="B98:L99"/>
    <mergeCell ref="B103:L104"/>
    <mergeCell ref="B108:L109"/>
    <mergeCell ref="B120:D120"/>
    <mergeCell ref="B4:L4"/>
    <mergeCell ref="B5:L5"/>
    <mergeCell ref="B6:L6"/>
    <mergeCell ref="B11:L11"/>
    <mergeCell ref="B27:K27"/>
    <mergeCell ref="B31:K31"/>
    <mergeCell ref="D28:F28"/>
    <mergeCell ref="D29:F29"/>
    <mergeCell ref="D30:F30"/>
    <mergeCell ref="G22:K22"/>
    <mergeCell ref="B22:F22"/>
    <mergeCell ref="B8:L8"/>
    <mergeCell ref="B9:L9"/>
    <mergeCell ref="B10:L10"/>
    <mergeCell ref="B12:L12"/>
    <mergeCell ref="B14:L14"/>
    <mergeCell ref="B15:L15"/>
    <mergeCell ref="B13:L13"/>
    <mergeCell ref="B19:L19"/>
    <mergeCell ref="B20:L20"/>
    <mergeCell ref="B16:L16"/>
    <mergeCell ref="B17:L17"/>
    <mergeCell ref="B219:L226"/>
    <mergeCell ref="B143:D143"/>
    <mergeCell ref="B144:L145"/>
    <mergeCell ref="B149:L150"/>
    <mergeCell ref="B154:L155"/>
    <mergeCell ref="B159:L160"/>
    <mergeCell ref="B164:L165"/>
    <mergeCell ref="B169:L170"/>
    <mergeCell ref="B174:L175"/>
    <mergeCell ref="B179:L180"/>
    <mergeCell ref="C190:E190"/>
    <mergeCell ref="B196:L196"/>
    <mergeCell ref="B189:B190"/>
    <mergeCell ref="B185:L186"/>
    <mergeCell ref="B207:L207"/>
    <mergeCell ref="B148:D148"/>
    <mergeCell ref="B193:L193"/>
    <mergeCell ref="B178:D178"/>
    <mergeCell ref="B171:D171"/>
    <mergeCell ref="B172:D172"/>
    <mergeCell ref="C189:E189"/>
    <mergeCell ref="B147:D147"/>
    <mergeCell ref="B151:D151"/>
    <mergeCell ref="B216:L217"/>
    <mergeCell ref="B129:L130"/>
    <mergeCell ref="B141:L141"/>
    <mergeCell ref="B152:D152"/>
    <mergeCell ref="B156:D156"/>
    <mergeCell ref="C133:E133"/>
    <mergeCell ref="C134:E134"/>
    <mergeCell ref="B133:B134"/>
    <mergeCell ref="B162:D162"/>
    <mergeCell ref="B41:C43"/>
    <mergeCell ref="D41:F41"/>
    <mergeCell ref="D42:F42"/>
    <mergeCell ref="B63:D63"/>
    <mergeCell ref="B67:D67"/>
    <mergeCell ref="B68:D68"/>
    <mergeCell ref="B57:L57"/>
    <mergeCell ref="B116:D116"/>
    <mergeCell ref="B117:D117"/>
    <mergeCell ref="B96:D96"/>
    <mergeCell ref="B97:D97"/>
    <mergeCell ref="B100:D100"/>
    <mergeCell ref="B101:D101"/>
    <mergeCell ref="B102:D102"/>
    <mergeCell ref="B105:D105"/>
    <mergeCell ref="B106:D106"/>
    <mergeCell ref="D33:F33"/>
    <mergeCell ref="B35:C37"/>
    <mergeCell ref="D35:F35"/>
    <mergeCell ref="D36:F36"/>
    <mergeCell ref="D37:F37"/>
    <mergeCell ref="D40:F40"/>
    <mergeCell ref="B54:D54"/>
    <mergeCell ref="B55:D55"/>
    <mergeCell ref="D43:F43"/>
    <mergeCell ref="B46:L46"/>
    <mergeCell ref="B38:C40"/>
    <mergeCell ref="B47:L47"/>
    <mergeCell ref="B52:D52"/>
    <mergeCell ref="B122:D122"/>
    <mergeCell ref="B87:D87"/>
    <mergeCell ref="B88:L89"/>
    <mergeCell ref="B166:D166"/>
    <mergeCell ref="B167:D167"/>
    <mergeCell ref="B146:D146"/>
    <mergeCell ref="B138:L138"/>
    <mergeCell ref="B194:L194"/>
    <mergeCell ref="B177:D177"/>
    <mergeCell ref="B173:D173"/>
    <mergeCell ref="B181:D181"/>
    <mergeCell ref="B182:D182"/>
    <mergeCell ref="B168:D168"/>
    <mergeCell ref="B153:D153"/>
    <mergeCell ref="B158:D158"/>
    <mergeCell ref="B163:D163"/>
    <mergeCell ref="B157:D157"/>
    <mergeCell ref="B161:D161"/>
    <mergeCell ref="B176:D176"/>
    <mergeCell ref="B140:L140"/>
    <mergeCell ref="B183:D183"/>
    <mergeCell ref="B125:D125"/>
    <mergeCell ref="B126:D126"/>
    <mergeCell ref="B127:D127"/>
  </mergeCells>
  <conditionalFormatting sqref="F78:I79">
    <cfRule type="cellIs" dxfId="5" priority="3" operator="equal">
      <formula>"Error"</formula>
    </cfRule>
  </conditionalFormatting>
  <conditionalFormatting sqref="F133:I134">
    <cfRule type="cellIs" dxfId="4" priority="2" operator="equal">
      <formula>"Error"</formula>
    </cfRule>
  </conditionalFormatting>
  <conditionalFormatting sqref="F189:I190">
    <cfRule type="cellIs" dxfId="3" priority="1" operator="equal">
      <formula>"Error"</formula>
    </cfRule>
  </conditionalFormatting>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CE81191-6855-4838-B5C5-D1E1C9A6472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176:L178 E70:L72 G32:K43 E120:L122 F189:I190 E54:L56 E58:L60 E62:L64 E66:L68 E125:L127 E90:L92 E95:L97 E100:L102 E105:L107 E110:L112 E115:L117 E181:L183 E146:L148 E151:L153 E156:L158 E161:L163 E166:L168 E171:L173 F78:I79 G28:K30 F133:I134 D211:L212 D199:D201" xr:uid="{B203C37C-B064-4E0C-9018-0B337FF1AFF2}">
      <formula1>1000</formula1>
    </dataValidation>
  </dataValidations>
  <printOptions horizontalCentered="1"/>
  <pageMargins left="0.25" right="0.25" top="0.75" bottom="0.75" header="0.3" footer="0.3"/>
  <pageSetup scale="63" firstPageNumber="57" fitToHeight="0" orientation="portrait" r:id="rId1"/>
  <headerFooter>
    <oddFooter>&amp;L&amp;A</oddFooter>
  </headerFooter>
  <rowBreaks count="4" manualBreakCount="4">
    <brk id="45" max="16383" man="1"/>
    <brk id="81" min="1" max="11" man="1"/>
    <brk id="136" min="1" max="11" man="1"/>
    <brk id="192"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FCD36-4A87-45B4-B647-3A9928B2DF37}">
  <sheetPr codeName="Sheet10">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15"/>
      <c r="C10" s="615"/>
      <c r="D10" s="615"/>
      <c r="E10" s="615"/>
      <c r="F10" s="615"/>
      <c r="G10" s="615"/>
      <c r="H10" s="615"/>
      <c r="I10" s="615"/>
      <c r="J10" s="615"/>
      <c r="K10" s="615"/>
      <c r="L10" s="615"/>
      <c r="M10" s="23"/>
      <c r="N10" s="23"/>
      <c r="O10" s="15"/>
      <c r="P10" s="15"/>
    </row>
    <row r="11" spans="1:16" s="6" customFormat="1" x14ac:dyDescent="0.35">
      <c r="A11" s="33"/>
      <c r="B11" s="615"/>
      <c r="C11" s="615"/>
      <c r="D11" s="615"/>
      <c r="E11" s="615"/>
      <c r="F11" s="615"/>
      <c r="G11" s="615"/>
      <c r="H11" s="615"/>
      <c r="I11" s="615"/>
      <c r="J11" s="615"/>
      <c r="K11" s="615"/>
      <c r="L11" s="615"/>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'Imp-Exp1'!B17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701" t="str">
        <f>IF(Intro!$G$21="English",O22,P22)</f>
        <v xml:space="preserve">Indiquez les importations et les ventes de marchandises de votre entreprise de : </v>
      </c>
      <c r="C22" s="702"/>
      <c r="D22" s="702"/>
      <c r="E22" s="702"/>
      <c r="F22" s="702"/>
      <c r="G22" s="703" t="str">
        <f>IF(Intro!$G$21="English",Variables!B50,Variables!C50)</f>
        <v>Autre pays</v>
      </c>
      <c r="H22" s="704"/>
      <c r="I22" s="704"/>
      <c r="J22" s="704"/>
      <c r="K22" s="705"/>
      <c r="L22" s="82"/>
      <c r="M22" s="10"/>
      <c r="O22" s="10" t="s">
        <v>283</v>
      </c>
      <c r="P22" s="10" t="s">
        <v>284</v>
      </c>
    </row>
    <row r="23" spans="1:16" x14ac:dyDescent="0.35">
      <c r="B23" s="431" t="str">
        <f>IF(Intro!$G$21="English",O23,P23)</f>
        <v xml:space="preserve">Autres pays incluent : </v>
      </c>
      <c r="C23" s="97"/>
      <c r="D23" s="706"/>
      <c r="E23" s="707"/>
      <c r="F23" s="707"/>
      <c r="G23" s="707"/>
      <c r="H23" s="707"/>
      <c r="I23" s="707"/>
      <c r="J23" s="707"/>
      <c r="K23" s="708"/>
      <c r="L23" s="71"/>
      <c r="M23" s="10"/>
      <c r="O23" s="10" t="s">
        <v>285</v>
      </c>
      <c r="P23" s="10" t="s">
        <v>286</v>
      </c>
    </row>
    <row r="24" spans="1:16" x14ac:dyDescent="0.35">
      <c r="B24" s="79"/>
      <c r="C24" s="35"/>
      <c r="D24" s="35"/>
      <c r="E24" s="36"/>
      <c r="F24" s="36"/>
      <c r="G24" s="36"/>
      <c r="H24" s="36"/>
      <c r="I24" s="36"/>
      <c r="J24" s="36"/>
      <c r="K24" s="36"/>
      <c r="L24" s="17"/>
      <c r="M24" s="10"/>
      <c r="O24" s="21"/>
    </row>
    <row r="25" spans="1:16" x14ac:dyDescent="0.35">
      <c r="B25" s="79"/>
      <c r="C25" s="80"/>
      <c r="D25" s="35"/>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0"/>
      <c r="C26" s="111"/>
      <c r="D26" s="35"/>
      <c r="G26" s="642"/>
      <c r="H26" s="642"/>
      <c r="I26" s="642"/>
      <c r="J26" s="642"/>
      <c r="K26" s="642"/>
      <c r="L26" s="71"/>
      <c r="M26" s="10"/>
      <c r="O26" s="21"/>
    </row>
    <row r="27" spans="1:16" s="11" customFormat="1" x14ac:dyDescent="0.35">
      <c r="A27" s="32"/>
      <c r="B27" s="697" t="str">
        <f>IF(Intro!$G$21="English",O27,P27)</f>
        <v>Importations au Canada</v>
      </c>
      <c r="C27" s="698"/>
      <c r="D27" s="698"/>
      <c r="E27" s="698"/>
      <c r="F27" s="698"/>
      <c r="G27" s="698"/>
      <c r="H27" s="698"/>
      <c r="I27" s="698"/>
      <c r="J27" s="698"/>
      <c r="K27" s="698"/>
      <c r="L27" s="71"/>
      <c r="O27" s="26" t="s">
        <v>237</v>
      </c>
      <c r="P27" s="11" t="s">
        <v>238</v>
      </c>
    </row>
    <row r="28" spans="1:16" x14ac:dyDescent="0.35">
      <c r="B28" s="471" t="str">
        <f>IF(Intro!$G$21="English",O28,P28)</f>
        <v>Importations</v>
      </c>
      <c r="C28" s="472"/>
      <c r="D28" s="665" t="str">
        <f>IF(Intro!$G$21="English",Variables!$B$23,Variables!$C$23)</f>
        <v>pièces</v>
      </c>
      <c r="E28" s="665"/>
      <c r="F28" s="665"/>
      <c r="G28" s="133"/>
      <c r="H28" s="133"/>
      <c r="I28" s="133"/>
      <c r="J28" s="133"/>
      <c r="K28" s="126"/>
      <c r="L28" s="71"/>
      <c r="M28" s="10"/>
      <c r="O28" s="10" t="s">
        <v>95</v>
      </c>
      <c r="P28" s="10" t="s">
        <v>175</v>
      </c>
    </row>
    <row r="29" spans="1:16" x14ac:dyDescent="0.35">
      <c r="B29" s="471"/>
      <c r="C29" s="472"/>
      <c r="D29" s="665" t="str">
        <f>IF(Intro!G$21="English",O29,P29)</f>
        <v>valeur d'achat nette rendue (CAD)</v>
      </c>
      <c r="E29" s="665"/>
      <c r="F29" s="665"/>
      <c r="G29" s="133"/>
      <c r="H29" s="133"/>
      <c r="I29" s="133"/>
      <c r="J29" s="133"/>
      <c r="K29" s="126"/>
      <c r="L29" s="71"/>
      <c r="M29" s="10"/>
      <c r="O29" s="10" t="s">
        <v>345</v>
      </c>
      <c r="P29" s="10" t="s">
        <v>344</v>
      </c>
    </row>
    <row r="30" spans="1:16" x14ac:dyDescent="0.35">
      <c r="B30" s="471"/>
      <c r="C30" s="472"/>
      <c r="D30" s="665" t="str">
        <f>"$ / "&amp;IF(Intro!$G$21="English",Variables!$B$24,Variables!$C$24)</f>
        <v>$ / pièce</v>
      </c>
      <c r="E30" s="665"/>
      <c r="F30" s="665"/>
      <c r="G30" s="156" t="str">
        <f>IF(G28=0,"-",G29/G28)</f>
        <v>-</v>
      </c>
      <c r="H30" s="156" t="str">
        <f>IF(H28=0,"-",H29/H28)</f>
        <v>-</v>
      </c>
      <c r="I30" s="156" t="str">
        <f>IF(I28=0,"-",I29/I28)</f>
        <v>-</v>
      </c>
      <c r="J30" s="156" t="str">
        <f>IF(J28=0,"-",J29/J28)</f>
        <v>-</v>
      </c>
      <c r="K30" s="156" t="str">
        <f>IF(K28=0,"-",K29/K28)</f>
        <v>-</v>
      </c>
      <c r="L30" s="71"/>
      <c r="M30" s="10"/>
    </row>
    <row r="31" spans="1:16" s="11" customFormat="1" x14ac:dyDescent="0.35">
      <c r="A31" s="32"/>
      <c r="B31" s="699" t="str">
        <f>IF(Intro!$G$21="English",O31,P31)</f>
        <v>Ventes au Canada</v>
      </c>
      <c r="C31" s="700"/>
      <c r="D31" s="700"/>
      <c r="E31" s="700"/>
      <c r="F31" s="700"/>
      <c r="G31" s="700"/>
      <c r="H31" s="700"/>
      <c r="I31" s="700"/>
      <c r="J31" s="700"/>
      <c r="K31" s="700"/>
      <c r="L31" s="71"/>
      <c r="O31" s="26" t="s">
        <v>239</v>
      </c>
      <c r="P31" s="11" t="s">
        <v>240</v>
      </c>
    </row>
    <row r="32" spans="1:16" x14ac:dyDescent="0.35">
      <c r="B32" s="471" t="str">
        <f>IF(Intro!$G$21="English",O32,P32)</f>
        <v>Ventes aux distributeurs au Canada</v>
      </c>
      <c r="C32" s="472"/>
      <c r="D32" s="665" t="str">
        <f>D28</f>
        <v>pièces</v>
      </c>
      <c r="E32" s="665"/>
      <c r="F32" s="665"/>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5" t="str">
        <f>IF(Intro!G$21="English",O33,P33)</f>
        <v>valeur de vente nette rendue (CAD)</v>
      </c>
      <c r="E33" s="665"/>
      <c r="F33" s="665"/>
      <c r="G33" s="133"/>
      <c r="H33" s="133"/>
      <c r="I33" s="133"/>
      <c r="J33" s="133"/>
      <c r="K33" s="126"/>
      <c r="L33" s="71"/>
      <c r="M33" s="10"/>
      <c r="O33" s="10" t="s">
        <v>347</v>
      </c>
      <c r="P33" s="10" t="s">
        <v>346</v>
      </c>
    </row>
    <row r="34" spans="1:16" ht="14.5" thickBot="1" x14ac:dyDescent="0.4">
      <c r="B34" s="676"/>
      <c r="C34" s="677"/>
      <c r="D34" s="696" t="str">
        <f>D30</f>
        <v>$ / pièce</v>
      </c>
      <c r="E34" s="696"/>
      <c r="F34" s="696"/>
      <c r="G34" s="417" t="str">
        <f>IF(G32=0,"-",G33/G32)</f>
        <v>-</v>
      </c>
      <c r="H34" s="417" t="str">
        <f>IF(H32=0,"-",H33/H32)</f>
        <v>-</v>
      </c>
      <c r="I34" s="417" t="str">
        <f>IF(I32=0,"-",I33/I32)</f>
        <v>-</v>
      </c>
      <c r="J34" s="417" t="str">
        <f t="shared" ref="J34:K34" si="0">IF(J32=0,"-",J33/J32)</f>
        <v>-</v>
      </c>
      <c r="K34" s="417" t="str">
        <f t="shared" si="0"/>
        <v>-</v>
      </c>
      <c r="L34" s="71"/>
      <c r="M34" s="10"/>
    </row>
    <row r="35" spans="1:16" x14ac:dyDescent="0.35">
      <c r="B35" s="674" t="str">
        <f>IF(Intro!$G$21="English",O35,P35)</f>
        <v>Ventes aux détaillants au Canada</v>
      </c>
      <c r="C35" s="675"/>
      <c r="D35" s="695" t="str">
        <f>D32</f>
        <v>pièces</v>
      </c>
      <c r="E35" s="695"/>
      <c r="F35" s="695"/>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5" t="str">
        <f>D33</f>
        <v>valeur de vente nette rendue (CAD)</v>
      </c>
      <c r="E36" s="665"/>
      <c r="F36" s="665"/>
      <c r="G36" s="133"/>
      <c r="H36" s="133"/>
      <c r="I36" s="133"/>
      <c r="J36" s="133"/>
      <c r="K36" s="126"/>
      <c r="L36" s="71"/>
      <c r="M36" s="10"/>
    </row>
    <row r="37" spans="1:16" ht="14.5" thickBot="1" x14ac:dyDescent="0.4">
      <c r="B37" s="676"/>
      <c r="C37" s="677"/>
      <c r="D37" s="696" t="str">
        <f>D34</f>
        <v>$ / pièce</v>
      </c>
      <c r="E37" s="696"/>
      <c r="F37" s="696"/>
      <c r="G37" s="417" t="str">
        <f>IF(G35=0,"-",G36/G35)</f>
        <v>-</v>
      </c>
      <c r="H37" s="417" t="str">
        <f>IF(H35=0,"-",H36/H35)</f>
        <v>-</v>
      </c>
      <c r="I37" s="417" t="str">
        <f>IF(I35=0,"-",I36/I35)</f>
        <v>-</v>
      </c>
      <c r="J37" s="417" t="str">
        <f t="shared" ref="J37:K37" si="1">IF(J35=0,"-",J36/J35)</f>
        <v>-</v>
      </c>
      <c r="K37" s="417" t="str">
        <f t="shared" si="1"/>
        <v>-</v>
      </c>
      <c r="L37" s="71"/>
      <c r="M37" s="10"/>
    </row>
    <row r="38" spans="1:16" x14ac:dyDescent="0.35">
      <c r="B38" s="674" t="str">
        <f>IF(Intro!$G$21="English",O38,P38)</f>
        <v>Ventes aux utilisateurs finals au Canada</v>
      </c>
      <c r="C38" s="675"/>
      <c r="D38" s="695" t="str">
        <f>D32</f>
        <v>pièces</v>
      </c>
      <c r="E38" s="695"/>
      <c r="F38" s="695"/>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5" t="str">
        <f>D33</f>
        <v>valeur de vente nette rendue (CAD)</v>
      </c>
      <c r="E39" s="665"/>
      <c r="F39" s="665"/>
      <c r="G39" s="133"/>
      <c r="H39" s="133"/>
      <c r="I39" s="133"/>
      <c r="J39" s="133"/>
      <c r="K39" s="126"/>
      <c r="L39" s="71"/>
      <c r="M39" s="10"/>
    </row>
    <row r="40" spans="1:16" ht="14.5" thickBot="1" x14ac:dyDescent="0.4">
      <c r="B40" s="676"/>
      <c r="C40" s="677"/>
      <c r="D40" s="696" t="str">
        <f>D34</f>
        <v>$ / pièce</v>
      </c>
      <c r="E40" s="696"/>
      <c r="F40" s="696"/>
      <c r="G40" s="417" t="str">
        <f>IF(G38=0,"-",G39/G38)</f>
        <v>-</v>
      </c>
      <c r="H40" s="417" t="str">
        <f>IF(H38=0,"-",H39/H38)</f>
        <v>-</v>
      </c>
      <c r="I40" s="417" t="str">
        <f>IF(I38=0,"-",I39/I38)</f>
        <v>-</v>
      </c>
      <c r="J40" s="417" t="str">
        <f t="shared" ref="J40:K40" si="2">IF(J38=0,"-",J39/J38)</f>
        <v>-</v>
      </c>
      <c r="K40" s="417" t="str">
        <f t="shared" si="2"/>
        <v>-</v>
      </c>
      <c r="L40" s="71"/>
      <c r="M40" s="10"/>
    </row>
    <row r="41" spans="1:16" x14ac:dyDescent="0.35">
      <c r="B41" s="661" t="str">
        <f>IF(Intro!$G$21="English",O41,P41)</f>
        <v>Ventes totales au Canada</v>
      </c>
      <c r="C41" s="662"/>
      <c r="D41" s="663" t="str">
        <f>D38</f>
        <v>pièces</v>
      </c>
      <c r="E41" s="663"/>
      <c r="F41" s="663"/>
      <c r="G41" s="134">
        <f>G32+G38+G35</f>
        <v>0</v>
      </c>
      <c r="H41" s="134">
        <f t="shared" ref="H41:K42" si="3">H32+H38+H35</f>
        <v>0</v>
      </c>
      <c r="I41" s="134">
        <f t="shared" si="3"/>
        <v>0</v>
      </c>
      <c r="J41" s="134">
        <f t="shared" si="3"/>
        <v>0</v>
      </c>
      <c r="K41" s="134">
        <f t="shared" si="3"/>
        <v>0</v>
      </c>
      <c r="L41" s="71"/>
      <c r="M41" s="10"/>
      <c r="O41" s="10" t="s">
        <v>348</v>
      </c>
      <c r="P41" s="10" t="s">
        <v>349</v>
      </c>
    </row>
    <row r="42" spans="1:16" x14ac:dyDescent="0.35">
      <c r="B42" s="567"/>
      <c r="C42" s="568"/>
      <c r="D42" s="664" t="str">
        <f>D39</f>
        <v>valeur de vente nette rendue (CAD)</v>
      </c>
      <c r="E42" s="664"/>
      <c r="F42" s="664"/>
      <c r="G42" s="134">
        <f>G33+G39+G36</f>
        <v>0</v>
      </c>
      <c r="H42" s="134">
        <f t="shared" si="3"/>
        <v>0</v>
      </c>
      <c r="I42" s="134">
        <f t="shared" si="3"/>
        <v>0</v>
      </c>
      <c r="J42" s="134">
        <f t="shared" si="3"/>
        <v>0</v>
      </c>
      <c r="K42" s="134">
        <f t="shared" si="3"/>
        <v>0</v>
      </c>
      <c r="L42" s="71"/>
      <c r="M42" s="10"/>
    </row>
    <row r="43" spans="1:16" x14ac:dyDescent="0.35">
      <c r="B43" s="567"/>
      <c r="C43" s="568"/>
      <c r="D43" s="664" t="str">
        <f>D40</f>
        <v>$ / pièce</v>
      </c>
      <c r="E43" s="664"/>
      <c r="F43" s="664"/>
      <c r="G43" s="156" t="str">
        <f>IF(G41=0,"-",G42/G41)</f>
        <v>-</v>
      </c>
      <c r="H43" s="156" t="str">
        <f>IF(H41=0,"-",H42/H41)</f>
        <v>-</v>
      </c>
      <c r="I43" s="156" t="str">
        <f>IF(I41=0,"-",I42/I41)</f>
        <v>-</v>
      </c>
      <c r="J43" s="156" t="str">
        <f t="shared" ref="J43:K43" si="4">IF(J41=0,"-",J42/J41)</f>
        <v>-</v>
      </c>
      <c r="K43" s="156" t="str">
        <f t="shared" si="4"/>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90"/>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79"/>
      <c r="C51" s="35"/>
      <c r="D51" s="35"/>
      <c r="E51" s="36"/>
      <c r="F51" s="36"/>
      <c r="G51" s="36"/>
      <c r="H51" s="36"/>
      <c r="I51" s="36"/>
      <c r="J51" s="36"/>
      <c r="K51" s="36"/>
      <c r="L51" s="17"/>
      <c r="M51" s="10"/>
      <c r="O51" s="21"/>
    </row>
    <row r="52" spans="2:16" x14ac:dyDescent="0.35">
      <c r="B52" s="657"/>
      <c r="C52" s="658"/>
      <c r="D52" s="659"/>
      <c r="E52" s="124" t="str">
        <f>IF(Intro!$G$21="English","Q","T")&amp;IF(MID(F52,2,1)&lt;&gt;"1",MID(F52,2,1)-1&amp;" - "&amp;MID(F52,6,4),"4 - "&amp;MID(F52,6,4)-1)</f>
        <v>T4 - 2023</v>
      </c>
      <c r="F52" s="124" t="str">
        <f>IF(Intro!$G$21="English","Q","T")&amp;IF(MID(G52,2,1)&lt;&gt;"1",MID(G52,2,1)-1&amp;" - "&amp;MID(G52,6,4),"4 - "&amp;MID(G52,6,4)-1)</f>
        <v>T1 - 2024</v>
      </c>
      <c r="G52" s="124" t="str">
        <f>IF(Intro!$G$21="English","Q","T")&amp;IF(MID(H52,2,1)&lt;&gt;"1",MID(H52,2,1)-1&amp;" - "&amp;MID(H52,6,4),"4 - "&amp;MID(H52,6,4)-1)</f>
        <v>T2 - 2024</v>
      </c>
      <c r="H52" s="124" t="str">
        <f>IF(Intro!$G$21="English","Q","T")&amp;IF(MID(I52,2,1)&lt;&gt;"1",MID(I52,2,1)-1&amp;" - "&amp;MID(I52,6,4),"4 - "&amp;MID(I52,6,4)-1)</f>
        <v>T3 - 2024</v>
      </c>
      <c r="I52" s="124" t="str">
        <f>IF(Intro!$G$21="English","Q","T")&amp;IF(MID(J52,2,1)&lt;&gt;"1",MID(J52,2,1)-1&amp;" - "&amp;MID(J52,6,4),"4 - "&amp;MID(J52,6,4)-1)</f>
        <v>T4 - 2024</v>
      </c>
      <c r="J52" s="124" t="str">
        <f>IF(Intro!$G$21="English","Q","T")&amp;IF(MID(K52,2,1)&lt;&gt;"1",MID(K52,2,1)-1&amp;" - "&amp;MID(K52,6,4),"4 - "&amp;MID(K52,6,4)-1)</f>
        <v>T1 - 2025</v>
      </c>
      <c r="K52" s="124" t="str">
        <f>IF(Intro!$G$21="English","Q","T")&amp;IF(MID(L52,2,1)&lt;&gt;"1",MID(L52,2,1)-1&amp;" - "&amp;MID(L52,6,4),"4 - "&amp;MID(L52,6,4)-1)</f>
        <v>T2 - 2025</v>
      </c>
      <c r="L52" s="135" t="str">
        <f>IF(Intro!$G$21="English",Variables!B30&amp;" - ",Variables!C30&amp;" - ")&amp;Variables!B8</f>
        <v>T3 - 2025</v>
      </c>
      <c r="M52" s="10"/>
      <c r="O52" s="21"/>
    </row>
    <row r="53" spans="2:16" x14ac:dyDescent="0.35">
      <c r="B53" s="581" t="str">
        <f>IF(Intro!$G$21="English",O53,P53)</f>
        <v xml:space="preserve">Client 1 - </v>
      </c>
      <c r="C53" s="582"/>
      <c r="D53" s="582"/>
      <c r="E53" s="582"/>
      <c r="F53" s="582"/>
      <c r="G53" s="582"/>
      <c r="H53" s="582"/>
      <c r="I53" s="582"/>
      <c r="J53" s="582"/>
      <c r="K53" s="582"/>
      <c r="L53" s="597"/>
      <c r="M53" s="10"/>
      <c r="O53" s="10" t="str">
        <f>"Account 1 - "&amp;Imp!C93</f>
        <v xml:space="preserve">Account 1 - </v>
      </c>
      <c r="P53" s="10" t="str">
        <f>"Client 1 - "&amp;Imp!C93</f>
        <v xml:space="preserve">Client 1 - </v>
      </c>
    </row>
    <row r="54" spans="2:16" x14ac:dyDescent="0.35">
      <c r="B54" s="656" t="str">
        <f>IF(Intro!$G$21="English",Variables!$B$23,Variables!$C$23)</f>
        <v>pièces</v>
      </c>
      <c r="C54" s="655"/>
      <c r="D54" s="655"/>
      <c r="E54" s="136"/>
      <c r="F54" s="136"/>
      <c r="G54" s="136"/>
      <c r="H54" s="136"/>
      <c r="I54" s="136"/>
      <c r="J54" s="136"/>
      <c r="K54" s="136"/>
      <c r="L54" s="137"/>
      <c r="M54" s="10"/>
    </row>
    <row r="55" spans="2:16" x14ac:dyDescent="0.35">
      <c r="B55" s="656" t="str">
        <f>IF(Intro!G$21="English","net delivered selling value (CAD)","valeur de vente nette rendue (CAD)")</f>
        <v>valeur de vente nette rendue (CAD)</v>
      </c>
      <c r="C55" s="655"/>
      <c r="D55" s="655"/>
      <c r="E55" s="136"/>
      <c r="F55" s="136"/>
      <c r="G55" s="136"/>
      <c r="H55" s="136"/>
      <c r="I55" s="136"/>
      <c r="J55" s="136"/>
      <c r="K55" s="136"/>
      <c r="L55" s="137"/>
      <c r="M55" s="10"/>
    </row>
    <row r="56" spans="2:16" x14ac:dyDescent="0.35">
      <c r="B56" s="656" t="str">
        <f>"$ / "&amp;IF(Intro!$G$21="English",Variables!$B$24,Variables!$C$24)</f>
        <v>$ / pièce</v>
      </c>
      <c r="C56" s="655"/>
      <c r="D56" s="655"/>
      <c r="E56" s="156" t="str">
        <f t="shared" ref="E56:L56" si="5">IF(E54=0,"-",E55/E54)</f>
        <v>-</v>
      </c>
      <c r="F56" s="156" t="str">
        <f t="shared" si="5"/>
        <v>-</v>
      </c>
      <c r="G56" s="156" t="str">
        <f t="shared" si="5"/>
        <v>-</v>
      </c>
      <c r="H56" s="156" t="str">
        <f t="shared" si="5"/>
        <v>-</v>
      </c>
      <c r="I56" s="156" t="str">
        <f t="shared" si="5"/>
        <v>-</v>
      </c>
      <c r="J56" s="156" t="str">
        <f t="shared" si="5"/>
        <v>-</v>
      </c>
      <c r="K56" s="156" t="str">
        <f t="shared" si="5"/>
        <v>-</v>
      </c>
      <c r="L56" s="157" t="str">
        <f t="shared" si="5"/>
        <v>-</v>
      </c>
      <c r="M56" s="10"/>
    </row>
    <row r="57" spans="2:16" x14ac:dyDescent="0.35">
      <c r="B57" s="581" t="str">
        <f>IF(Intro!$G$21="English",O57,P57)</f>
        <v xml:space="preserve">Client 2 - </v>
      </c>
      <c r="C57" s="582"/>
      <c r="D57" s="582"/>
      <c r="E57" s="582"/>
      <c r="F57" s="582"/>
      <c r="G57" s="582"/>
      <c r="H57" s="582"/>
      <c r="I57" s="582"/>
      <c r="J57" s="582"/>
      <c r="K57" s="582"/>
      <c r="L57" s="597"/>
      <c r="M57" s="10"/>
      <c r="O57" s="10" t="str">
        <f>"Account 2 - "&amp;Imp!C94</f>
        <v xml:space="preserve">Account 2 - </v>
      </c>
      <c r="P57" s="10" t="str">
        <f>"Client 2 - "&amp;Imp!C94</f>
        <v xml:space="preserve">Client 2 - </v>
      </c>
    </row>
    <row r="58" spans="2:16" x14ac:dyDescent="0.35">
      <c r="B58" s="656" t="str">
        <f>IF(Intro!$G$21="English",Variables!$B$23,Variables!$C$23)</f>
        <v>pièces</v>
      </c>
      <c r="C58" s="655"/>
      <c r="D58" s="655"/>
      <c r="E58" s="136"/>
      <c r="F58" s="136"/>
      <c r="G58" s="136"/>
      <c r="H58" s="136"/>
      <c r="I58" s="136"/>
      <c r="J58" s="136"/>
      <c r="K58" s="136"/>
      <c r="L58" s="137"/>
      <c r="M58" s="10"/>
    </row>
    <row r="59" spans="2:16" x14ac:dyDescent="0.35">
      <c r="B59" s="656" t="str">
        <f>IF(Intro!G$21="English","net delivered selling value (CAD)","valeur de vente nette rendue (CAD)")</f>
        <v>valeur de vente nette rendue (CAD)</v>
      </c>
      <c r="C59" s="655"/>
      <c r="D59" s="655"/>
      <c r="E59" s="136"/>
      <c r="F59" s="136"/>
      <c r="G59" s="136"/>
      <c r="H59" s="136"/>
      <c r="I59" s="136"/>
      <c r="J59" s="136"/>
      <c r="K59" s="136"/>
      <c r="L59" s="137"/>
      <c r="M59" s="10"/>
    </row>
    <row r="60" spans="2:16" x14ac:dyDescent="0.35">
      <c r="B60" s="656" t="str">
        <f>"$ / "&amp;IF(Intro!$G$21="English",Variables!$B$24,Variables!$C$24)</f>
        <v>$ / pièce</v>
      </c>
      <c r="C60" s="655"/>
      <c r="D60" s="655"/>
      <c r="E60" s="156" t="str">
        <f>IF(E58=0,"-",E59/E58)</f>
        <v>-</v>
      </c>
      <c r="F60" s="156" t="str">
        <f t="shared" ref="F60:L60" si="6">IF(F58=0,"-",F59/F58)</f>
        <v>-</v>
      </c>
      <c r="G60" s="156" t="str">
        <f t="shared" si="6"/>
        <v>-</v>
      </c>
      <c r="H60" s="156" t="str">
        <f t="shared" si="6"/>
        <v>-</v>
      </c>
      <c r="I60" s="156" t="str">
        <f t="shared" si="6"/>
        <v>-</v>
      </c>
      <c r="J60" s="156" t="str">
        <f t="shared" si="6"/>
        <v>-</v>
      </c>
      <c r="K60" s="156" t="str">
        <f t="shared" si="6"/>
        <v>-</v>
      </c>
      <c r="L60" s="157" t="str">
        <f t="shared" si="6"/>
        <v>-</v>
      </c>
      <c r="M60" s="10"/>
    </row>
    <row r="61" spans="2:16" x14ac:dyDescent="0.35">
      <c r="B61" s="581" t="str">
        <f>IF(Intro!$G$21="English",O61,P61)</f>
        <v xml:space="preserve">Client 3 - </v>
      </c>
      <c r="C61" s="582"/>
      <c r="D61" s="582"/>
      <c r="E61" s="582"/>
      <c r="F61" s="582"/>
      <c r="G61" s="582"/>
      <c r="H61" s="582"/>
      <c r="I61" s="582"/>
      <c r="J61" s="582"/>
      <c r="K61" s="582"/>
      <c r="L61" s="597"/>
      <c r="M61" s="10"/>
      <c r="O61" s="10" t="str">
        <f>"Account 3 - "&amp;Imp!C95</f>
        <v xml:space="preserve">Account 3 - </v>
      </c>
      <c r="P61" s="10" t="str">
        <f>"Client 3 - "&amp;Imp!C95</f>
        <v xml:space="preserve">Client 3 - </v>
      </c>
    </row>
    <row r="62" spans="2:16" x14ac:dyDescent="0.35">
      <c r="B62" s="656" t="str">
        <f>IF(Intro!$G$21="English",Variables!$B$23,Variables!$C$23)</f>
        <v>pièces</v>
      </c>
      <c r="C62" s="655"/>
      <c r="D62" s="655"/>
      <c r="E62" s="136"/>
      <c r="F62" s="136"/>
      <c r="G62" s="136"/>
      <c r="H62" s="136"/>
      <c r="I62" s="136"/>
      <c r="J62" s="136"/>
      <c r="K62" s="136"/>
      <c r="L62" s="137"/>
      <c r="M62" s="10"/>
    </row>
    <row r="63" spans="2:16" x14ac:dyDescent="0.35">
      <c r="B63" s="656" t="str">
        <f>IF(Intro!G$21="English","net delivered selling value (CAD)","valeur de vente nette rendue (CAD)")</f>
        <v>valeur de vente nette rendue (CAD)</v>
      </c>
      <c r="C63" s="655"/>
      <c r="D63" s="655"/>
      <c r="E63" s="136"/>
      <c r="F63" s="136"/>
      <c r="G63" s="136"/>
      <c r="H63" s="136"/>
      <c r="I63" s="136"/>
      <c r="J63" s="136"/>
      <c r="K63" s="136"/>
      <c r="L63" s="137"/>
      <c r="M63" s="10"/>
    </row>
    <row r="64" spans="2:16" x14ac:dyDescent="0.35">
      <c r="B64" s="656" t="str">
        <f>"$ / "&amp;IF(Intro!$G$21="English",Variables!$B$24,Variables!$C$24)</f>
        <v>$ / pièce</v>
      </c>
      <c r="C64" s="655"/>
      <c r="D64" s="655"/>
      <c r="E64" s="156" t="str">
        <f>IF(E62=0,"-",E63/E62)</f>
        <v>-</v>
      </c>
      <c r="F64" s="156" t="str">
        <f t="shared" ref="F64:L64" si="7">IF(F62=0,"-",F63/F62)</f>
        <v>-</v>
      </c>
      <c r="G64" s="156" t="str">
        <f t="shared" si="7"/>
        <v>-</v>
      </c>
      <c r="H64" s="156" t="str">
        <f t="shared" si="7"/>
        <v>-</v>
      </c>
      <c r="I64" s="156" t="str">
        <f t="shared" si="7"/>
        <v>-</v>
      </c>
      <c r="J64" s="156" t="str">
        <f t="shared" si="7"/>
        <v>-</v>
      </c>
      <c r="K64" s="156" t="str">
        <f t="shared" si="7"/>
        <v>-</v>
      </c>
      <c r="L64" s="157" t="str">
        <f t="shared" si="7"/>
        <v>-</v>
      </c>
      <c r="M64" s="10"/>
    </row>
    <row r="65" spans="1:19" x14ac:dyDescent="0.35">
      <c r="B65" s="581" t="str">
        <f>IF(Intro!$G$21="English",O65,P65)</f>
        <v xml:space="preserve">Client 4 - </v>
      </c>
      <c r="C65" s="582"/>
      <c r="D65" s="582"/>
      <c r="E65" s="582"/>
      <c r="F65" s="582"/>
      <c r="G65" s="582"/>
      <c r="H65" s="582"/>
      <c r="I65" s="582"/>
      <c r="J65" s="582"/>
      <c r="K65" s="582"/>
      <c r="L65" s="597"/>
      <c r="M65" s="10"/>
      <c r="O65" s="10" t="str">
        <f>"Account 4 - "&amp;Imp!C96</f>
        <v xml:space="preserve">Account 4 - </v>
      </c>
      <c r="P65" s="10" t="str">
        <f>"Client 4 - "&amp;Imp!C96</f>
        <v xml:space="preserve">Client 4 - </v>
      </c>
    </row>
    <row r="66" spans="1:19" x14ac:dyDescent="0.35">
      <c r="B66" s="656" t="str">
        <f>IF(Intro!$G$21="English",Variables!$B$23,Variables!$C$23)</f>
        <v>pièces</v>
      </c>
      <c r="C66" s="655"/>
      <c r="D66" s="655"/>
      <c r="E66" s="136"/>
      <c r="F66" s="136"/>
      <c r="G66" s="136"/>
      <c r="H66" s="136"/>
      <c r="I66" s="136"/>
      <c r="J66" s="136"/>
      <c r="K66" s="136"/>
      <c r="L66" s="137"/>
      <c r="M66" s="10"/>
    </row>
    <row r="67" spans="1:19" x14ac:dyDescent="0.35">
      <c r="B67" s="656" t="str">
        <f>IF(Intro!G$21="English","net delivered selling value (CAD)","valeur de vente nette rendue (CAD)")</f>
        <v>valeur de vente nette rendue (CAD)</v>
      </c>
      <c r="C67" s="655"/>
      <c r="D67" s="655"/>
      <c r="E67" s="136"/>
      <c r="F67" s="136"/>
      <c r="G67" s="136"/>
      <c r="H67" s="136"/>
      <c r="I67" s="136"/>
      <c r="J67" s="136"/>
      <c r="K67" s="136"/>
      <c r="L67" s="137"/>
      <c r="M67" s="10"/>
    </row>
    <row r="68" spans="1:19" x14ac:dyDescent="0.35">
      <c r="B68" s="656" t="str">
        <f>"$ / "&amp;IF(Intro!$G$21="English",Variables!$B$24,Variables!$C$24)</f>
        <v>$ / pièce</v>
      </c>
      <c r="C68" s="655"/>
      <c r="D68" s="655"/>
      <c r="E68" s="156" t="str">
        <f>IF(E66=0,"-",E67/E66)</f>
        <v>-</v>
      </c>
      <c r="F68" s="156" t="str">
        <f t="shared" ref="F68:L68" si="8">IF(F66=0,"-",F67/F66)</f>
        <v>-</v>
      </c>
      <c r="G68" s="156" t="str">
        <f t="shared" si="8"/>
        <v>-</v>
      </c>
      <c r="H68" s="156" t="str">
        <f t="shared" si="8"/>
        <v>-</v>
      </c>
      <c r="I68" s="156" t="str">
        <f t="shared" si="8"/>
        <v>-</v>
      </c>
      <c r="J68" s="156" t="str">
        <f t="shared" si="8"/>
        <v>-</v>
      </c>
      <c r="K68" s="156" t="str">
        <f t="shared" si="8"/>
        <v>-</v>
      </c>
      <c r="L68" s="157" t="str">
        <f t="shared" si="8"/>
        <v>-</v>
      </c>
      <c r="M68" s="10"/>
    </row>
    <row r="69" spans="1:19" x14ac:dyDescent="0.35">
      <c r="B69" s="581" t="str">
        <f>IF(Intro!$G$21="English",O69,P69)</f>
        <v xml:space="preserve">Client 5 - </v>
      </c>
      <c r="C69" s="582"/>
      <c r="D69" s="582"/>
      <c r="E69" s="582"/>
      <c r="F69" s="582"/>
      <c r="G69" s="582"/>
      <c r="H69" s="582"/>
      <c r="I69" s="582"/>
      <c r="J69" s="582"/>
      <c r="K69" s="582"/>
      <c r="L69" s="597"/>
      <c r="M69" s="10"/>
      <c r="O69" s="10" t="str">
        <f>"Account 5 - "&amp;Imp!C97</f>
        <v xml:space="preserve">Account 5 - </v>
      </c>
      <c r="P69" s="10" t="str">
        <f>"Client 5 - "&amp;Imp!C97</f>
        <v xml:space="preserve">Client 5 - </v>
      </c>
    </row>
    <row r="70" spans="1:19" x14ac:dyDescent="0.35">
      <c r="B70" s="656" t="str">
        <f>IF(Intro!$G$21="English",Variables!$B$23,Variables!$C$23)</f>
        <v>pièces</v>
      </c>
      <c r="C70" s="655"/>
      <c r="D70" s="655"/>
      <c r="E70" s="136"/>
      <c r="F70" s="136"/>
      <c r="G70" s="136"/>
      <c r="H70" s="136"/>
      <c r="I70" s="136"/>
      <c r="J70" s="136"/>
      <c r="K70" s="136"/>
      <c r="L70" s="137"/>
      <c r="M70" s="10"/>
    </row>
    <row r="71" spans="1:19" x14ac:dyDescent="0.35">
      <c r="B71" s="656" t="str">
        <f>IF(Intro!G$21="English","net delivered selling value (CAD)","valeur de vente nette rendue (CAD)")</f>
        <v>valeur de vente nette rendue (CAD)</v>
      </c>
      <c r="C71" s="655"/>
      <c r="D71" s="655"/>
      <c r="E71" s="136"/>
      <c r="F71" s="136"/>
      <c r="G71" s="136"/>
      <c r="H71" s="136"/>
      <c r="I71" s="136"/>
      <c r="J71" s="136"/>
      <c r="K71" s="136"/>
      <c r="L71" s="137"/>
      <c r="M71" s="10"/>
    </row>
    <row r="72" spans="1:19" x14ac:dyDescent="0.35">
      <c r="B72" s="656" t="str">
        <f>"$ / "&amp;IF(Intro!$G$21="English",Variables!$B$24,Variables!$C$24)</f>
        <v>$ / pièce</v>
      </c>
      <c r="C72" s="655"/>
      <c r="D72" s="655"/>
      <c r="E72" s="156" t="str">
        <f>IF(E70=0,"-",E71/E70)</f>
        <v>-</v>
      </c>
      <c r="F72" s="156" t="str">
        <f t="shared" ref="F72:L72" si="9">IF(F70=0,"-",F71/F70)</f>
        <v>-</v>
      </c>
      <c r="G72" s="156" t="str">
        <f t="shared" si="9"/>
        <v>-</v>
      </c>
      <c r="H72" s="156" t="str">
        <f t="shared" si="9"/>
        <v>-</v>
      </c>
      <c r="I72" s="156" t="str">
        <f t="shared" si="9"/>
        <v>-</v>
      </c>
      <c r="J72" s="156" t="str">
        <f t="shared" si="9"/>
        <v>-</v>
      </c>
      <c r="K72" s="156" t="str">
        <f t="shared" si="9"/>
        <v>-</v>
      </c>
      <c r="L72" s="157" t="str">
        <f t="shared" si="9"/>
        <v>-</v>
      </c>
      <c r="M72" s="10"/>
    </row>
    <row r="73" spans="1:19" x14ac:dyDescent="0.35">
      <c r="B73" s="110"/>
      <c r="C73" s="111"/>
      <c r="D73" s="111"/>
      <c r="E73" s="29"/>
      <c r="F73" s="29"/>
      <c r="G73" s="29"/>
      <c r="H73" s="29"/>
      <c r="I73" s="29"/>
      <c r="J73" s="29"/>
      <c r="K73" s="29"/>
      <c r="L73" s="30"/>
      <c r="M73" s="10"/>
    </row>
    <row r="74" spans="1:19" x14ac:dyDescent="0.35">
      <c r="B74" s="480"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1"/>
      <c r="D74" s="481"/>
      <c r="E74" s="481"/>
      <c r="F74" s="481"/>
      <c r="G74" s="481"/>
      <c r="H74" s="481"/>
      <c r="I74" s="481"/>
      <c r="J74" s="481"/>
      <c r="K74" s="481"/>
      <c r="L74" s="482"/>
      <c r="M74" s="10"/>
      <c r="O74" s="39" t="s">
        <v>367</v>
      </c>
      <c r="P74" s="39" t="s">
        <v>368</v>
      </c>
      <c r="Q74" s="39"/>
      <c r="R74" s="39"/>
      <c r="S74" s="39"/>
    </row>
    <row r="75" spans="1:19" x14ac:dyDescent="0.35">
      <c r="B75" s="480"/>
      <c r="C75" s="481"/>
      <c r="D75" s="481"/>
      <c r="E75" s="481"/>
      <c r="F75" s="481"/>
      <c r="G75" s="481"/>
      <c r="H75" s="481"/>
      <c r="I75" s="481"/>
      <c r="J75" s="481"/>
      <c r="K75" s="481"/>
      <c r="L75" s="482"/>
      <c r="M75" s="10"/>
      <c r="O75" s="39"/>
      <c r="P75" s="39"/>
      <c r="Q75" s="39"/>
      <c r="R75" s="39"/>
      <c r="S75" s="39"/>
    </row>
    <row r="76" spans="1:19" x14ac:dyDescent="0.35">
      <c r="B76" s="79"/>
      <c r="C76" s="80"/>
      <c r="D76" s="80"/>
      <c r="E76" s="29"/>
      <c r="F76" s="29"/>
      <c r="G76" s="29"/>
      <c r="H76" s="29"/>
      <c r="I76" s="29"/>
      <c r="J76" s="29"/>
      <c r="K76" s="29"/>
      <c r="L76" s="30"/>
      <c r="M76" s="10"/>
      <c r="O76" s="39"/>
      <c r="P76" s="39"/>
      <c r="Q76" s="39"/>
      <c r="R76" s="39"/>
      <c r="S76" s="39"/>
    </row>
    <row r="77" spans="1:19" ht="28" x14ac:dyDescent="0.35">
      <c r="A77" s="7" t="s">
        <v>451</v>
      </c>
      <c r="B77" s="79"/>
      <c r="C77" s="80"/>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IF(Intro!$G$21="English",Variables!$B$23,Variables!$C$23)</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IF(Intro!G$21="English","net delivered selling value (CAD)","valeur de vente nette rendue (CAD)")</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90"/>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7"/>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79"/>
      <c r="C86" s="35"/>
      <c r="D86" s="35"/>
      <c r="E86" s="36"/>
      <c r="F86" s="36"/>
      <c r="G86" s="36"/>
      <c r="H86" s="36"/>
      <c r="I86" s="36"/>
      <c r="J86" s="36"/>
      <c r="K86" s="36"/>
      <c r="L86" s="17"/>
      <c r="M86" s="10"/>
      <c r="O86" s="21"/>
    </row>
    <row r="87" spans="1:16" x14ac:dyDescent="0.35">
      <c r="B87" s="657"/>
      <c r="C87" s="658"/>
      <c r="D87" s="659"/>
      <c r="E87" s="124" t="str">
        <f>E52</f>
        <v>T4 - 2023</v>
      </c>
      <c r="F87" s="124" t="str">
        <f t="shared" ref="F87:L87" si="10">F52</f>
        <v>T1 - 2024</v>
      </c>
      <c r="G87" s="124" t="str">
        <f t="shared" si="10"/>
        <v>T2 - 2024</v>
      </c>
      <c r="H87" s="124" t="str">
        <f t="shared" si="10"/>
        <v>T3 - 2024</v>
      </c>
      <c r="I87" s="124" t="str">
        <f t="shared" si="10"/>
        <v>T4 - 2024</v>
      </c>
      <c r="J87" s="124" t="str">
        <f t="shared" si="10"/>
        <v>T1 - 2025</v>
      </c>
      <c r="K87" s="124" t="str">
        <f t="shared" si="10"/>
        <v>T2 - 2025</v>
      </c>
      <c r="L87" s="135" t="str">
        <f t="shared" si="10"/>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IF(Intro!$G$21="English",Variables!$B$23,Variables!$C$23)</f>
        <v>pièces</v>
      </c>
      <c r="C90" s="655"/>
      <c r="D90" s="655"/>
      <c r="E90" s="136"/>
      <c r="F90" s="136"/>
      <c r="G90" s="136"/>
      <c r="H90" s="136"/>
      <c r="I90" s="136"/>
      <c r="J90" s="136"/>
      <c r="K90" s="136"/>
      <c r="L90" s="137"/>
      <c r="M90" s="10"/>
    </row>
    <row r="91" spans="1:16" x14ac:dyDescent="0.35">
      <c r="B91" s="656" t="str">
        <f>IF(Intro!G$21="English","net delivered purchase value (CAD)","valeur d'achat nette rendue (CAD)")</f>
        <v>valeur d'achat nette rendue (CAD)</v>
      </c>
      <c r="C91" s="655"/>
      <c r="D91" s="655"/>
      <c r="E91" s="136"/>
      <c r="F91" s="136"/>
      <c r="G91" s="136"/>
      <c r="H91" s="136"/>
      <c r="I91" s="136"/>
      <c r="J91" s="136"/>
      <c r="K91" s="136"/>
      <c r="L91" s="137"/>
      <c r="M91" s="10"/>
    </row>
    <row r="92" spans="1:16" x14ac:dyDescent="0.35">
      <c r="B92" s="656" t="str">
        <f>"$ / "&amp;IF(Intro!$G$21="English",Variables!$B$24,Variables!$C$24)</f>
        <v>$ / pièce</v>
      </c>
      <c r="C92" s="655"/>
      <c r="D92" s="655"/>
      <c r="E92" s="156" t="str">
        <f t="shared" ref="E92:L92" si="11">IF(E90=0,"-",E91/E90)</f>
        <v>-</v>
      </c>
      <c r="F92" s="156" t="str">
        <f t="shared" si="11"/>
        <v>-</v>
      </c>
      <c r="G92" s="156" t="str">
        <f t="shared" si="11"/>
        <v>-</v>
      </c>
      <c r="H92" s="156" t="str">
        <f t="shared" si="11"/>
        <v>-</v>
      </c>
      <c r="I92" s="156" t="str">
        <f t="shared" si="11"/>
        <v>-</v>
      </c>
      <c r="J92" s="156" t="str">
        <f t="shared" si="11"/>
        <v>-</v>
      </c>
      <c r="K92" s="156" t="str">
        <f t="shared" si="11"/>
        <v>-</v>
      </c>
      <c r="L92" s="157" t="str">
        <f t="shared" si="11"/>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IF(Intro!$G$21="English",Variables!$B$23,Variables!$C$23)</f>
        <v>pièces</v>
      </c>
      <c r="C95" s="655"/>
      <c r="D95" s="655"/>
      <c r="E95" s="136"/>
      <c r="F95" s="136"/>
      <c r="G95" s="136"/>
      <c r="H95" s="136"/>
      <c r="I95" s="136"/>
      <c r="J95" s="136"/>
      <c r="K95" s="136"/>
      <c r="L95" s="137"/>
      <c r="M95" s="10"/>
    </row>
    <row r="96" spans="1:16" x14ac:dyDescent="0.35">
      <c r="B96" s="656" t="str">
        <f>IF(Intro!G$21="English","net delivered purchase value (CAD)","valeur d'achat nette rendue (CAD)")</f>
        <v>valeur d'achat nette rendue (CAD)</v>
      </c>
      <c r="C96" s="655"/>
      <c r="D96" s="655"/>
      <c r="E96" s="136"/>
      <c r="F96" s="136"/>
      <c r="G96" s="136"/>
      <c r="H96" s="136"/>
      <c r="I96" s="136"/>
      <c r="J96" s="136"/>
      <c r="K96" s="136"/>
      <c r="L96" s="137"/>
      <c r="M96" s="10"/>
    </row>
    <row r="97" spans="2:13" x14ac:dyDescent="0.35">
      <c r="B97" s="656" t="str">
        <f>"$ / "&amp;IF(Intro!$G$21="English",Variables!$B$24,Variables!$C$24)</f>
        <v>$ / pièce</v>
      </c>
      <c r="C97" s="655"/>
      <c r="D97" s="655"/>
      <c r="E97" s="156" t="str">
        <f t="shared" ref="E97:L97" si="12">IF(E95=0,"-",E96/E95)</f>
        <v>-</v>
      </c>
      <c r="F97" s="156" t="str">
        <f t="shared" si="12"/>
        <v>-</v>
      </c>
      <c r="G97" s="156" t="str">
        <f t="shared" si="12"/>
        <v>-</v>
      </c>
      <c r="H97" s="156" t="str">
        <f t="shared" si="12"/>
        <v>-</v>
      </c>
      <c r="I97" s="156" t="str">
        <f t="shared" si="12"/>
        <v>-</v>
      </c>
      <c r="J97" s="156" t="str">
        <f t="shared" si="12"/>
        <v>-</v>
      </c>
      <c r="K97" s="156" t="str">
        <f t="shared" si="12"/>
        <v>-</v>
      </c>
      <c r="L97" s="157" t="str">
        <f t="shared" si="12"/>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IF(Intro!$G$21="English",Variables!$B$23,Variables!$C$23)</f>
        <v>pièces</v>
      </c>
      <c r="C100" s="655"/>
      <c r="D100" s="655"/>
      <c r="E100" s="136"/>
      <c r="F100" s="136"/>
      <c r="G100" s="136"/>
      <c r="H100" s="136"/>
      <c r="I100" s="136"/>
      <c r="J100" s="136"/>
      <c r="K100" s="136"/>
      <c r="L100" s="137"/>
      <c r="M100" s="10"/>
    </row>
    <row r="101" spans="2:13" x14ac:dyDescent="0.35">
      <c r="B101" s="656" t="str">
        <f>IF(Intro!G$21="English","net delivered purchase value (CAD)","valeur d'achat nette rendue (CAD)")</f>
        <v>valeur d'achat nette rendue (CAD)</v>
      </c>
      <c r="C101" s="655"/>
      <c r="D101" s="655"/>
      <c r="E101" s="136"/>
      <c r="F101" s="136"/>
      <c r="G101" s="136"/>
      <c r="H101" s="136"/>
      <c r="I101" s="136"/>
      <c r="J101" s="136"/>
      <c r="K101" s="136"/>
      <c r="L101" s="137"/>
      <c r="M101" s="10"/>
    </row>
    <row r="102" spans="2:13" x14ac:dyDescent="0.35">
      <c r="B102" s="656" t="str">
        <f>"$ / "&amp;IF(Intro!$G$21="English",Variables!$B$24,Variables!$C$24)</f>
        <v>$ / pièce</v>
      </c>
      <c r="C102" s="655"/>
      <c r="D102" s="655"/>
      <c r="E102" s="156" t="str">
        <f t="shared" ref="E102:L102" si="13">IF(E100=0,"-",E101/E100)</f>
        <v>-</v>
      </c>
      <c r="F102" s="156" t="str">
        <f t="shared" si="13"/>
        <v>-</v>
      </c>
      <c r="G102" s="156" t="str">
        <f t="shared" si="13"/>
        <v>-</v>
      </c>
      <c r="H102" s="156" t="str">
        <f t="shared" si="13"/>
        <v>-</v>
      </c>
      <c r="I102" s="156" t="str">
        <f t="shared" si="13"/>
        <v>-</v>
      </c>
      <c r="J102" s="156" t="str">
        <f t="shared" si="13"/>
        <v>-</v>
      </c>
      <c r="K102" s="156" t="str">
        <f t="shared" si="13"/>
        <v>-</v>
      </c>
      <c r="L102" s="157" t="str">
        <f t="shared" si="13"/>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IF(Intro!$G$21="English",Variables!$B$23,Variables!$C$23)</f>
        <v>pièces</v>
      </c>
      <c r="C105" s="655"/>
      <c r="D105" s="655"/>
      <c r="E105" s="136"/>
      <c r="F105" s="136"/>
      <c r="G105" s="136"/>
      <c r="H105" s="136"/>
      <c r="I105" s="136"/>
      <c r="J105" s="136"/>
      <c r="K105" s="136"/>
      <c r="L105" s="137"/>
      <c r="M105" s="10"/>
    </row>
    <row r="106" spans="2:13" x14ac:dyDescent="0.35">
      <c r="B106" s="656" t="str">
        <f>IF(Intro!G$21="English","net delivered purchase value (CAD)","valeur d'achat nette rendue (CAD)")</f>
        <v>valeur d'achat nette rendue (CAD)</v>
      </c>
      <c r="C106" s="655"/>
      <c r="D106" s="655"/>
      <c r="E106" s="136"/>
      <c r="F106" s="136"/>
      <c r="G106" s="136"/>
      <c r="H106" s="136"/>
      <c r="I106" s="136"/>
      <c r="J106" s="136"/>
      <c r="K106" s="136"/>
      <c r="L106" s="137"/>
      <c r="M106" s="10"/>
    </row>
    <row r="107" spans="2:13" x14ac:dyDescent="0.35">
      <c r="B107" s="656" t="str">
        <f>"$ / "&amp;IF(Intro!$G$21="English",Variables!$B$24,Variables!$C$24)</f>
        <v>$ / pièce</v>
      </c>
      <c r="C107" s="655"/>
      <c r="D107" s="655"/>
      <c r="E107" s="156" t="str">
        <f t="shared" ref="E107:L107" si="14">IF(E105=0,"-",E106/E105)</f>
        <v>-</v>
      </c>
      <c r="F107" s="156" t="str">
        <f t="shared" si="14"/>
        <v>-</v>
      </c>
      <c r="G107" s="156" t="str">
        <f t="shared" si="14"/>
        <v>-</v>
      </c>
      <c r="H107" s="156" t="str">
        <f t="shared" si="14"/>
        <v>-</v>
      </c>
      <c r="I107" s="156" t="str">
        <f t="shared" si="14"/>
        <v>-</v>
      </c>
      <c r="J107" s="156" t="str">
        <f t="shared" si="14"/>
        <v>-</v>
      </c>
      <c r="K107" s="156" t="str">
        <f t="shared" si="14"/>
        <v>-</v>
      </c>
      <c r="L107" s="157" t="str">
        <f t="shared" si="14"/>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IF(Intro!$G$21="English",Variables!$B$23,Variables!$C$23)</f>
        <v>pièces</v>
      </c>
      <c r="C110" s="655"/>
      <c r="D110" s="655"/>
      <c r="E110" s="136"/>
      <c r="F110" s="136"/>
      <c r="G110" s="136"/>
      <c r="H110" s="136"/>
      <c r="I110" s="136"/>
      <c r="J110" s="136"/>
      <c r="K110" s="136"/>
      <c r="L110" s="137"/>
      <c r="M110" s="10"/>
    </row>
    <row r="111" spans="2:13" x14ac:dyDescent="0.35">
      <c r="B111" s="656" t="str">
        <f>IF(Intro!G$21="English","net delivered purchase value (CAD)","valeur d'achat nette rendue (CAD)")</f>
        <v>valeur d'achat nette rendue (CAD)</v>
      </c>
      <c r="C111" s="655"/>
      <c r="D111" s="655"/>
      <c r="E111" s="136"/>
      <c r="F111" s="136"/>
      <c r="G111" s="136"/>
      <c r="H111" s="136"/>
      <c r="I111" s="136"/>
      <c r="J111" s="136"/>
      <c r="K111" s="136"/>
      <c r="L111" s="137"/>
      <c r="M111" s="10"/>
    </row>
    <row r="112" spans="2:13" x14ac:dyDescent="0.35">
      <c r="B112" s="656" t="str">
        <f>"$ / "&amp;IF(Intro!$G$21="English",Variables!$B$24,Variables!$C$24)</f>
        <v>$ / pièce</v>
      </c>
      <c r="C112" s="655"/>
      <c r="D112" s="655"/>
      <c r="E112" s="156" t="str">
        <f t="shared" ref="E112:L112" si="15">IF(E110=0,"-",E111/E110)</f>
        <v>-</v>
      </c>
      <c r="F112" s="156" t="str">
        <f t="shared" si="15"/>
        <v>-</v>
      </c>
      <c r="G112" s="156" t="str">
        <f t="shared" si="15"/>
        <v>-</v>
      </c>
      <c r="H112" s="156" t="str">
        <f t="shared" si="15"/>
        <v>-</v>
      </c>
      <c r="I112" s="156" t="str">
        <f t="shared" si="15"/>
        <v>-</v>
      </c>
      <c r="J112" s="156" t="str">
        <f t="shared" si="15"/>
        <v>-</v>
      </c>
      <c r="K112" s="156" t="str">
        <f t="shared" si="15"/>
        <v>-</v>
      </c>
      <c r="L112" s="157" t="str">
        <f t="shared" si="15"/>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IF(Intro!$G$21="English",Variables!$B$23,Variables!$C$23)</f>
        <v>pièces</v>
      </c>
      <c r="C115" s="655"/>
      <c r="D115" s="655"/>
      <c r="E115" s="136"/>
      <c r="F115" s="136"/>
      <c r="G115" s="136"/>
      <c r="H115" s="136"/>
      <c r="I115" s="136"/>
      <c r="J115" s="136"/>
      <c r="K115" s="136"/>
      <c r="L115" s="137"/>
      <c r="M115" s="10"/>
    </row>
    <row r="116" spans="2:13" x14ac:dyDescent="0.35">
      <c r="B116" s="656" t="str">
        <f>IF(Intro!G$21="English","net delivered purchase value (CAD)","valeur d'achat nette rendue (CAD)")</f>
        <v>valeur d'achat nette rendue (CAD)</v>
      </c>
      <c r="C116" s="655"/>
      <c r="D116" s="655"/>
      <c r="E116" s="136"/>
      <c r="F116" s="136"/>
      <c r="G116" s="136"/>
      <c r="H116" s="136"/>
      <c r="I116" s="136"/>
      <c r="J116" s="136"/>
      <c r="K116" s="136"/>
      <c r="L116" s="137"/>
      <c r="M116" s="10"/>
    </row>
    <row r="117" spans="2:13" x14ac:dyDescent="0.35">
      <c r="B117" s="656" t="str">
        <f>"$ / "&amp;IF(Intro!$G$21="English",Variables!$B$24,Variables!$C$24)</f>
        <v>$ / pièce</v>
      </c>
      <c r="C117" s="655"/>
      <c r="D117" s="655"/>
      <c r="E117" s="156" t="str">
        <f t="shared" ref="E117:L117" si="16">IF(E115=0,"-",E116/E115)</f>
        <v>-</v>
      </c>
      <c r="F117" s="156" t="str">
        <f t="shared" si="16"/>
        <v>-</v>
      </c>
      <c r="G117" s="156" t="str">
        <f t="shared" si="16"/>
        <v>-</v>
      </c>
      <c r="H117" s="156" t="str">
        <f t="shared" si="16"/>
        <v>-</v>
      </c>
      <c r="I117" s="156" t="str">
        <f t="shared" si="16"/>
        <v>-</v>
      </c>
      <c r="J117" s="156" t="str">
        <f t="shared" si="16"/>
        <v>-</v>
      </c>
      <c r="K117" s="156" t="str">
        <f t="shared" si="16"/>
        <v>-</v>
      </c>
      <c r="L117" s="157" t="str">
        <f t="shared" si="16"/>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IF(Intro!$G$21="English",Variables!$B$23,Variables!$C$23)</f>
        <v>pièces</v>
      </c>
      <c r="C120" s="655"/>
      <c r="D120" s="655"/>
      <c r="E120" s="136"/>
      <c r="F120" s="136"/>
      <c r="G120" s="136"/>
      <c r="H120" s="136"/>
      <c r="I120" s="136"/>
      <c r="J120" s="136"/>
      <c r="K120" s="136"/>
      <c r="L120" s="137"/>
      <c r="M120" s="10"/>
    </row>
    <row r="121" spans="2:13" x14ac:dyDescent="0.35">
      <c r="B121" s="656" t="str">
        <f>IF(Intro!G$21="English","net delivered purchase value (CAD)","valeur d'achat nette rendue (CAD)")</f>
        <v>valeur d'achat nette rendue (CAD)</v>
      </c>
      <c r="C121" s="655"/>
      <c r="D121" s="655"/>
      <c r="E121" s="136"/>
      <c r="F121" s="136"/>
      <c r="G121" s="136"/>
      <c r="H121" s="136"/>
      <c r="I121" s="136"/>
      <c r="J121" s="136"/>
      <c r="K121" s="136"/>
      <c r="L121" s="137"/>
      <c r="M121" s="10"/>
    </row>
    <row r="122" spans="2:13" x14ac:dyDescent="0.35">
      <c r="B122" s="656" t="str">
        <f>"$ / "&amp;IF(Intro!$G$21="English",Variables!$B$24,Variables!$C$24)</f>
        <v>$ / pièce</v>
      </c>
      <c r="C122" s="655"/>
      <c r="D122" s="655"/>
      <c r="E122" s="156" t="str">
        <f t="shared" ref="E122:L122" si="17">IF(E120=0,"-",E121/E120)</f>
        <v>-</v>
      </c>
      <c r="F122" s="156" t="str">
        <f t="shared" si="17"/>
        <v>-</v>
      </c>
      <c r="G122" s="156" t="str">
        <f t="shared" si="17"/>
        <v>-</v>
      </c>
      <c r="H122" s="156" t="str">
        <f t="shared" si="17"/>
        <v>-</v>
      </c>
      <c r="I122" s="156" t="str">
        <f t="shared" si="17"/>
        <v>-</v>
      </c>
      <c r="J122" s="156" t="str">
        <f t="shared" si="17"/>
        <v>-</v>
      </c>
      <c r="K122" s="156" t="str">
        <f t="shared" si="17"/>
        <v>-</v>
      </c>
      <c r="L122" s="157" t="str">
        <f t="shared" si="17"/>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IF(Intro!$G$21="English",Variables!$B$23,Variables!$C$23)</f>
        <v>pièces</v>
      </c>
      <c r="C125" s="655"/>
      <c r="D125" s="655"/>
      <c r="E125" s="136"/>
      <c r="F125" s="136"/>
      <c r="G125" s="136"/>
      <c r="H125" s="136"/>
      <c r="I125" s="136"/>
      <c r="J125" s="136"/>
      <c r="K125" s="136"/>
      <c r="L125" s="137"/>
      <c r="M125" s="10"/>
    </row>
    <row r="126" spans="2:13" x14ac:dyDescent="0.35">
      <c r="B126" s="656" t="str">
        <f>IF(Intro!G$21="English","net delivered purchase value (CAD)","valeur d'achat nette rendue (CAD)")</f>
        <v>valeur d'achat nette rendue (CAD)</v>
      </c>
      <c r="C126" s="655"/>
      <c r="D126" s="655"/>
      <c r="E126" s="136"/>
      <c r="F126" s="136"/>
      <c r="G126" s="136"/>
      <c r="H126" s="136"/>
      <c r="I126" s="136"/>
      <c r="J126" s="136"/>
      <c r="K126" s="136"/>
      <c r="L126" s="137"/>
      <c r="M126" s="10"/>
    </row>
    <row r="127" spans="2:13" x14ac:dyDescent="0.35">
      <c r="B127" s="656" t="str">
        <f>"$ / "&amp;IF(Intro!$G$21="English",Variables!$B$24,Variables!$C$24)</f>
        <v>$ / pièce</v>
      </c>
      <c r="C127" s="655"/>
      <c r="D127" s="655"/>
      <c r="E127" s="156" t="str">
        <f t="shared" ref="E127:L127" si="18">IF(E125=0,"-",E126/E125)</f>
        <v>-</v>
      </c>
      <c r="F127" s="156" t="str">
        <f t="shared" si="18"/>
        <v>-</v>
      </c>
      <c r="G127" s="156" t="str">
        <f t="shared" si="18"/>
        <v>-</v>
      </c>
      <c r="H127" s="156" t="str">
        <f t="shared" si="18"/>
        <v>-</v>
      </c>
      <c r="I127" s="156" t="str">
        <f t="shared" si="18"/>
        <v>-</v>
      </c>
      <c r="J127" s="156" t="str">
        <f t="shared" si="18"/>
        <v>-</v>
      </c>
      <c r="K127" s="156" t="str">
        <f t="shared" si="18"/>
        <v>-</v>
      </c>
      <c r="L127" s="157" t="str">
        <f t="shared" si="18"/>
        <v>-</v>
      </c>
      <c r="M127" s="10"/>
    </row>
    <row r="128" spans="2:13" x14ac:dyDescent="0.35">
      <c r="B128" s="110"/>
      <c r="C128" s="111"/>
      <c r="D128" s="111"/>
      <c r="E128" s="29"/>
      <c r="F128" s="29"/>
      <c r="G128" s="29"/>
      <c r="H128" s="29"/>
      <c r="I128" s="29"/>
      <c r="J128" s="29"/>
      <c r="K128" s="29"/>
      <c r="L128" s="30"/>
      <c r="M128" s="10"/>
    </row>
    <row r="129" spans="1:19" x14ac:dyDescent="0.35">
      <c r="B129" s="480"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1"/>
      <c r="D129" s="481"/>
      <c r="E129" s="481"/>
      <c r="F129" s="481"/>
      <c r="G129" s="481"/>
      <c r="H129" s="481"/>
      <c r="I129" s="481"/>
      <c r="J129" s="481"/>
      <c r="K129" s="481"/>
      <c r="L129" s="482"/>
      <c r="M129" s="10"/>
      <c r="O129" s="39" t="s">
        <v>369</v>
      </c>
      <c r="P129" s="39" t="s">
        <v>370</v>
      </c>
      <c r="Q129" s="39"/>
      <c r="R129" s="39"/>
      <c r="S129" s="39"/>
    </row>
    <row r="130" spans="1:19" x14ac:dyDescent="0.35">
      <c r="B130" s="480"/>
      <c r="C130" s="481"/>
      <c r="D130" s="481"/>
      <c r="E130" s="481"/>
      <c r="F130" s="481"/>
      <c r="G130" s="481"/>
      <c r="H130" s="481"/>
      <c r="I130" s="481"/>
      <c r="J130" s="481"/>
      <c r="K130" s="481"/>
      <c r="L130" s="482"/>
      <c r="M130" s="10"/>
      <c r="O130" s="39"/>
      <c r="P130" s="39"/>
      <c r="Q130" s="39"/>
      <c r="R130" s="39"/>
      <c r="S130" s="39"/>
    </row>
    <row r="131" spans="1:19" x14ac:dyDescent="0.35">
      <c r="B131" s="79"/>
      <c r="C131" s="80"/>
      <c r="D131" s="80"/>
      <c r="E131" s="29"/>
      <c r="F131" s="29"/>
      <c r="G131" s="29"/>
      <c r="H131" s="29"/>
      <c r="I131" s="29"/>
      <c r="J131" s="169"/>
      <c r="K131" s="29"/>
      <c r="L131" s="30"/>
      <c r="M131" s="10"/>
      <c r="O131" s="39"/>
      <c r="P131" s="39"/>
      <c r="Q131" s="39"/>
      <c r="R131" s="39"/>
      <c r="S131" s="39"/>
    </row>
    <row r="132" spans="1:19" ht="28" x14ac:dyDescent="0.35">
      <c r="A132" s="7" t="s">
        <v>451</v>
      </c>
      <c r="B132" s="79"/>
      <c r="C132" s="80"/>
      <c r="D132" s="35"/>
      <c r="E132" s="10"/>
      <c r="F132" s="408">
        <f>F77</f>
        <v>2023</v>
      </c>
      <c r="G132" s="408">
        <f>G77</f>
        <v>2024</v>
      </c>
      <c r="H132" s="408" t="str">
        <f>H77</f>
        <v>janv-sept 2024</v>
      </c>
      <c r="I132" s="429" t="str">
        <f>I77</f>
        <v>janv-sept 2025</v>
      </c>
      <c r="J132" s="170"/>
      <c r="K132" s="170"/>
      <c r="L132" s="163"/>
      <c r="M132" s="10"/>
    </row>
    <row r="133" spans="1:19" x14ac:dyDescent="0.35">
      <c r="B133" s="471" t="str">
        <f>Variables!D65</f>
        <v>Vérification</v>
      </c>
      <c r="C133" s="655" t="str">
        <f>IF(Intro!$G$21="English",Variables!$B$23,Variables!$C$23)</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29"/>
      <c r="L133" s="71"/>
      <c r="M133" s="10"/>
    </row>
    <row r="134" spans="1:19" x14ac:dyDescent="0.35">
      <c r="B134" s="471"/>
      <c r="C134" s="655" t="str">
        <f>IF(Intro!G$21="English","net delivered purchase value (CAD)","valeur d'achat nette rendue (CAD)")</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0"/>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79"/>
      <c r="C142" s="35"/>
      <c r="D142" s="35"/>
      <c r="E142" s="36"/>
      <c r="F142" s="36"/>
      <c r="G142" s="36"/>
      <c r="H142" s="36"/>
      <c r="I142" s="36"/>
      <c r="J142" s="36"/>
      <c r="K142" s="36"/>
      <c r="L142" s="17"/>
      <c r="M142" s="10"/>
      <c r="O142" s="21"/>
    </row>
    <row r="143" spans="1:19" x14ac:dyDescent="0.35">
      <c r="B143" s="657"/>
      <c r="C143" s="658"/>
      <c r="D143" s="659"/>
      <c r="E143" s="146" t="str">
        <f>E87</f>
        <v>T4 - 2023</v>
      </c>
      <c r="F143" s="146" t="str">
        <f t="shared" ref="F143:L143" si="19">F87</f>
        <v>T1 - 2024</v>
      </c>
      <c r="G143" s="146" t="str">
        <f t="shared" si="19"/>
        <v>T2 - 2024</v>
      </c>
      <c r="H143" s="146" t="str">
        <f t="shared" si="19"/>
        <v>T3 - 2024</v>
      </c>
      <c r="I143" s="146" t="str">
        <f t="shared" si="19"/>
        <v>T4 - 2024</v>
      </c>
      <c r="J143" s="146" t="str">
        <f t="shared" si="19"/>
        <v>T1 - 2025</v>
      </c>
      <c r="K143" s="146" t="str">
        <f t="shared" si="19"/>
        <v>T2 - 2025</v>
      </c>
      <c r="L143" s="147" t="str">
        <f t="shared" si="19"/>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IF(Intro!$G$21="English",Variables!$B$23,Variables!$C$23)</f>
        <v>pièces</v>
      </c>
      <c r="C146" s="655"/>
      <c r="D146" s="655"/>
      <c r="E146" s="136"/>
      <c r="F146" s="136"/>
      <c r="G146" s="136"/>
      <c r="H146" s="136"/>
      <c r="I146" s="136"/>
      <c r="J146" s="136"/>
      <c r="K146" s="136"/>
      <c r="L146" s="137"/>
      <c r="M146" s="10"/>
    </row>
    <row r="147" spans="2:13" x14ac:dyDescent="0.35">
      <c r="B147" s="656" t="str">
        <f>IF(Intro!G$21="English","net delivered selling value (CAD)","valeur de vente nette rendue (CAD)")</f>
        <v>valeur de vente nette rendue (CAD)</v>
      </c>
      <c r="C147" s="655"/>
      <c r="D147" s="655"/>
      <c r="E147" s="136"/>
      <c r="F147" s="136"/>
      <c r="G147" s="136"/>
      <c r="H147" s="136"/>
      <c r="I147" s="136"/>
      <c r="J147" s="136"/>
      <c r="K147" s="136"/>
      <c r="L147" s="137"/>
      <c r="M147" s="10"/>
    </row>
    <row r="148" spans="2:13" x14ac:dyDescent="0.35">
      <c r="B148" s="656" t="str">
        <f>"$ / "&amp;IF(Intro!$G$21="English",Variables!$B$24,Variables!$C$24)</f>
        <v>$ / pièce</v>
      </c>
      <c r="C148" s="655"/>
      <c r="D148" s="655"/>
      <c r="E148" s="156" t="str">
        <f t="shared" ref="E148:L148" si="20">IF(E146=0,"-",E147/E146)</f>
        <v>-</v>
      </c>
      <c r="F148" s="156" t="str">
        <f t="shared" si="20"/>
        <v>-</v>
      </c>
      <c r="G148" s="156" t="str">
        <f t="shared" si="20"/>
        <v>-</v>
      </c>
      <c r="H148" s="156" t="str">
        <f t="shared" si="20"/>
        <v>-</v>
      </c>
      <c r="I148" s="156" t="str">
        <f t="shared" si="20"/>
        <v>-</v>
      </c>
      <c r="J148" s="156" t="str">
        <f t="shared" si="20"/>
        <v>-</v>
      </c>
      <c r="K148" s="156" t="str">
        <f t="shared" si="20"/>
        <v>-</v>
      </c>
      <c r="L148" s="157" t="str">
        <f t="shared" si="20"/>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IF(Intro!$G$21="English",Variables!$B$23,Variables!$C$23)</f>
        <v>pièces</v>
      </c>
      <c r="C151" s="655"/>
      <c r="D151" s="655"/>
      <c r="E151" s="136"/>
      <c r="F151" s="136"/>
      <c r="G151" s="136"/>
      <c r="H151" s="136"/>
      <c r="I151" s="136"/>
      <c r="J151" s="136"/>
      <c r="K151" s="136"/>
      <c r="L151" s="137"/>
      <c r="M151" s="10"/>
    </row>
    <row r="152" spans="2:13" x14ac:dyDescent="0.35">
      <c r="B152" s="656" t="str">
        <f>IF(Intro!G$21="English","net delivered selling value (CAD)","valeur de vente nette rendue (CAD)")</f>
        <v>valeur de vente nette rendue (CAD)</v>
      </c>
      <c r="C152" s="655"/>
      <c r="D152" s="655"/>
      <c r="E152" s="136"/>
      <c r="F152" s="136"/>
      <c r="G152" s="136"/>
      <c r="H152" s="136"/>
      <c r="I152" s="136"/>
      <c r="J152" s="136"/>
      <c r="K152" s="136"/>
      <c r="L152" s="137"/>
      <c r="M152" s="10"/>
    </row>
    <row r="153" spans="2:13" x14ac:dyDescent="0.35">
      <c r="B153" s="656" t="str">
        <f>"$ / "&amp;IF(Intro!$G$21="English",Variables!$B$24,Variables!$C$24)</f>
        <v>$ / pièce</v>
      </c>
      <c r="C153" s="655"/>
      <c r="D153" s="655"/>
      <c r="E153" s="156" t="str">
        <f>IF(E151=0,"-",E152/E151)</f>
        <v>-</v>
      </c>
      <c r="F153" s="156" t="str">
        <f t="shared" ref="F153:L153" si="21">IF(F151=0,"-",F152/F151)</f>
        <v>-</v>
      </c>
      <c r="G153" s="156" t="str">
        <f t="shared" si="21"/>
        <v>-</v>
      </c>
      <c r="H153" s="156" t="str">
        <f t="shared" si="21"/>
        <v>-</v>
      </c>
      <c r="I153" s="156" t="str">
        <f t="shared" si="21"/>
        <v>-</v>
      </c>
      <c r="J153" s="156" t="str">
        <f t="shared" si="21"/>
        <v>-</v>
      </c>
      <c r="K153" s="156" t="str">
        <f t="shared" si="21"/>
        <v>-</v>
      </c>
      <c r="L153" s="157" t="str">
        <f t="shared" si="21"/>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IF(Intro!$G$21="English",Variables!$B$23,Variables!$C$23)</f>
        <v>pièces</v>
      </c>
      <c r="C156" s="655"/>
      <c r="D156" s="655"/>
      <c r="E156" s="136"/>
      <c r="F156" s="136"/>
      <c r="G156" s="136"/>
      <c r="H156" s="136"/>
      <c r="I156" s="136"/>
      <c r="J156" s="136"/>
      <c r="K156" s="136"/>
      <c r="L156" s="137"/>
      <c r="M156" s="10"/>
    </row>
    <row r="157" spans="2:13" x14ac:dyDescent="0.35">
      <c r="B157" s="656" t="str">
        <f>IF(Intro!G$21="English","net delivered selling value (CAD)","valeur de vente nette rendue (CAD)")</f>
        <v>valeur de vente nette rendue (CAD)</v>
      </c>
      <c r="C157" s="655"/>
      <c r="D157" s="655"/>
      <c r="E157" s="136"/>
      <c r="F157" s="136"/>
      <c r="G157" s="136"/>
      <c r="H157" s="136"/>
      <c r="I157" s="136"/>
      <c r="J157" s="136"/>
      <c r="K157" s="136"/>
      <c r="L157" s="137"/>
      <c r="M157" s="10"/>
    </row>
    <row r="158" spans="2:13" x14ac:dyDescent="0.35">
      <c r="B158" s="656" t="str">
        <f>"$ / "&amp;IF(Intro!$G$21="English",Variables!$B$24,Variables!$C$24)</f>
        <v>$ / pièce</v>
      </c>
      <c r="C158" s="655"/>
      <c r="D158" s="655"/>
      <c r="E158" s="156" t="str">
        <f>IF(E156=0,"-",E157/E156)</f>
        <v>-</v>
      </c>
      <c r="F158" s="156" t="str">
        <f t="shared" ref="F158:L158" si="22">IF(F156=0,"-",F157/F156)</f>
        <v>-</v>
      </c>
      <c r="G158" s="156" t="str">
        <f t="shared" si="22"/>
        <v>-</v>
      </c>
      <c r="H158" s="156" t="str">
        <f t="shared" si="22"/>
        <v>-</v>
      </c>
      <c r="I158" s="156" t="str">
        <f t="shared" si="22"/>
        <v>-</v>
      </c>
      <c r="J158" s="156" t="str">
        <f t="shared" si="22"/>
        <v>-</v>
      </c>
      <c r="K158" s="156" t="str">
        <f t="shared" si="22"/>
        <v>-</v>
      </c>
      <c r="L158" s="157" t="str">
        <f t="shared" si="22"/>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IF(Intro!$G$21="English",Variables!$B$23,Variables!$C$23)</f>
        <v>pièces</v>
      </c>
      <c r="C161" s="655"/>
      <c r="D161" s="655"/>
      <c r="E161" s="136"/>
      <c r="F161" s="136"/>
      <c r="G161" s="136"/>
      <c r="H161" s="136"/>
      <c r="I161" s="136"/>
      <c r="J161" s="136"/>
      <c r="K161" s="136"/>
      <c r="L161" s="137"/>
      <c r="M161" s="10"/>
    </row>
    <row r="162" spans="2:13" x14ac:dyDescent="0.35">
      <c r="B162" s="656" t="str">
        <f>IF(Intro!G$21="English","net delivered selling value (CAD)","valeur de vente nette rendue (CAD)")</f>
        <v>valeur de vente nette rendue (CAD)</v>
      </c>
      <c r="C162" s="655"/>
      <c r="D162" s="655"/>
      <c r="E162" s="136"/>
      <c r="F162" s="136"/>
      <c r="G162" s="136"/>
      <c r="H162" s="136"/>
      <c r="I162" s="136"/>
      <c r="J162" s="136"/>
      <c r="K162" s="136"/>
      <c r="L162" s="137"/>
      <c r="M162" s="10"/>
    </row>
    <row r="163" spans="2:13" x14ac:dyDescent="0.35">
      <c r="B163" s="656" t="str">
        <f>"$ / "&amp;IF(Intro!$G$21="English",Variables!$B$24,Variables!$C$24)</f>
        <v>$ / pièce</v>
      </c>
      <c r="C163" s="655"/>
      <c r="D163" s="655"/>
      <c r="E163" s="156" t="str">
        <f>IF(E161=0,"-",E162/E161)</f>
        <v>-</v>
      </c>
      <c r="F163" s="156" t="str">
        <f t="shared" ref="F163:L163" si="23">IF(F161=0,"-",F162/F161)</f>
        <v>-</v>
      </c>
      <c r="G163" s="156" t="str">
        <f t="shared" si="23"/>
        <v>-</v>
      </c>
      <c r="H163" s="156" t="str">
        <f t="shared" si="23"/>
        <v>-</v>
      </c>
      <c r="I163" s="156" t="str">
        <f t="shared" si="23"/>
        <v>-</v>
      </c>
      <c r="J163" s="156" t="str">
        <f t="shared" si="23"/>
        <v>-</v>
      </c>
      <c r="K163" s="156" t="str">
        <f t="shared" si="23"/>
        <v>-</v>
      </c>
      <c r="L163" s="157" t="str">
        <f t="shared" si="23"/>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IF(Intro!$G$21="English",Variables!$B$23,Variables!$C$23)</f>
        <v>pièces</v>
      </c>
      <c r="C166" s="655"/>
      <c r="D166" s="655"/>
      <c r="E166" s="136"/>
      <c r="F166" s="136"/>
      <c r="G166" s="136"/>
      <c r="H166" s="136"/>
      <c r="I166" s="136"/>
      <c r="J166" s="136"/>
      <c r="K166" s="136"/>
      <c r="L166" s="137"/>
      <c r="M166" s="10"/>
    </row>
    <row r="167" spans="2:13" x14ac:dyDescent="0.35">
      <c r="B167" s="656" t="str">
        <f>IF(Intro!G$21="English","net delivered selling value (CAD)","valeur de vente nette rendue (CAD)")</f>
        <v>valeur de vente nette rendue (CAD)</v>
      </c>
      <c r="C167" s="655"/>
      <c r="D167" s="655"/>
      <c r="E167" s="136"/>
      <c r="F167" s="136"/>
      <c r="G167" s="136"/>
      <c r="H167" s="136"/>
      <c r="I167" s="136"/>
      <c r="J167" s="136"/>
      <c r="K167" s="136"/>
      <c r="L167" s="137"/>
      <c r="M167" s="10"/>
    </row>
    <row r="168" spans="2:13" x14ac:dyDescent="0.35">
      <c r="B168" s="656" t="str">
        <f>"$ / "&amp;IF(Intro!$G$21="English",Variables!$B$24,Variables!$C$24)</f>
        <v>$ / pièce</v>
      </c>
      <c r="C168" s="655"/>
      <c r="D168" s="655"/>
      <c r="E168" s="156" t="str">
        <f>IF(E166=0,"-",E167/E166)</f>
        <v>-</v>
      </c>
      <c r="F168" s="156" t="str">
        <f t="shared" ref="F168:L168" si="24">IF(F166=0,"-",F167/F166)</f>
        <v>-</v>
      </c>
      <c r="G168" s="156" t="str">
        <f t="shared" si="24"/>
        <v>-</v>
      </c>
      <c r="H168" s="156" t="str">
        <f t="shared" si="24"/>
        <v>-</v>
      </c>
      <c r="I168" s="156" t="str">
        <f t="shared" si="24"/>
        <v>-</v>
      </c>
      <c r="J168" s="156" t="str">
        <f t="shared" si="24"/>
        <v>-</v>
      </c>
      <c r="K168" s="156" t="str">
        <f t="shared" si="24"/>
        <v>-</v>
      </c>
      <c r="L168" s="157" t="str">
        <f t="shared" si="24"/>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IF(Intro!$G$21="English",Variables!$B$23,Variables!$C$23)</f>
        <v>pièces</v>
      </c>
      <c r="C171" s="655"/>
      <c r="D171" s="655"/>
      <c r="E171" s="136"/>
      <c r="F171" s="136"/>
      <c r="G171" s="136"/>
      <c r="H171" s="136"/>
      <c r="I171" s="136"/>
      <c r="J171" s="136"/>
      <c r="K171" s="136"/>
      <c r="L171" s="137"/>
      <c r="M171" s="10"/>
    </row>
    <row r="172" spans="2:13" x14ac:dyDescent="0.35">
      <c r="B172" s="656" t="str">
        <f>IF(Intro!G$21="English","net delivered selling value (CAD)","valeur de vente nette rendue (CAD)")</f>
        <v>valeur de vente nette rendue (CAD)</v>
      </c>
      <c r="C172" s="655"/>
      <c r="D172" s="655"/>
      <c r="E172" s="136"/>
      <c r="F172" s="136"/>
      <c r="G172" s="136"/>
      <c r="H172" s="136"/>
      <c r="I172" s="136"/>
      <c r="J172" s="136"/>
      <c r="K172" s="136"/>
      <c r="L172" s="137"/>
      <c r="M172" s="10"/>
    </row>
    <row r="173" spans="2:13" x14ac:dyDescent="0.35">
      <c r="B173" s="656" t="str">
        <f>"$ / "&amp;IF(Intro!$G$21="English",Variables!$B$24,Variables!$C$24)</f>
        <v>$ / pièce</v>
      </c>
      <c r="C173" s="655"/>
      <c r="D173" s="655"/>
      <c r="E173" s="156" t="str">
        <f>IF(E171=0,"-",E172/E171)</f>
        <v>-</v>
      </c>
      <c r="F173" s="156" t="str">
        <f t="shared" ref="F173:L173" si="25">IF(F171=0,"-",F172/F171)</f>
        <v>-</v>
      </c>
      <c r="G173" s="156" t="str">
        <f t="shared" si="25"/>
        <v>-</v>
      </c>
      <c r="H173" s="156" t="str">
        <f t="shared" si="25"/>
        <v>-</v>
      </c>
      <c r="I173" s="156" t="str">
        <f t="shared" si="25"/>
        <v>-</v>
      </c>
      <c r="J173" s="156" t="str">
        <f t="shared" si="25"/>
        <v>-</v>
      </c>
      <c r="K173" s="156" t="str">
        <f t="shared" si="25"/>
        <v>-</v>
      </c>
      <c r="L173" s="157" t="str">
        <f t="shared" si="25"/>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IF(Intro!$G$21="English",Variables!$B$23,Variables!$C$23)</f>
        <v>pièces</v>
      </c>
      <c r="C176" s="655"/>
      <c r="D176" s="655"/>
      <c r="E176" s="136"/>
      <c r="F176" s="136"/>
      <c r="G176" s="136"/>
      <c r="H176" s="136"/>
      <c r="I176" s="136"/>
      <c r="J176" s="136"/>
      <c r="K176" s="136"/>
      <c r="L176" s="137"/>
      <c r="M176" s="10"/>
    </row>
    <row r="177" spans="1:19" x14ac:dyDescent="0.35">
      <c r="B177" s="656" t="str">
        <f>IF(Intro!G$21="English","net delivered selling value (CAD)","valeur de vente nette rendue (CAD)")</f>
        <v>valeur de vente nette rendue (CAD)</v>
      </c>
      <c r="C177" s="655"/>
      <c r="D177" s="655"/>
      <c r="E177" s="136"/>
      <c r="F177" s="136"/>
      <c r="G177" s="136"/>
      <c r="H177" s="136"/>
      <c r="I177" s="136"/>
      <c r="J177" s="136"/>
      <c r="K177" s="136"/>
      <c r="L177" s="137"/>
      <c r="M177" s="10"/>
    </row>
    <row r="178" spans="1:19" x14ac:dyDescent="0.35">
      <c r="B178" s="656" t="str">
        <f>"$ / "&amp;IF(Intro!$G$21="English",Variables!$B$24,Variables!$C$24)</f>
        <v>$ / pièce</v>
      </c>
      <c r="C178" s="655"/>
      <c r="D178" s="655"/>
      <c r="E178" s="156" t="str">
        <f>IF(E176=0,"-",E177/E176)</f>
        <v>-</v>
      </c>
      <c r="F178" s="156" t="str">
        <f t="shared" ref="F178:L178" si="26">IF(F176=0,"-",F177/F176)</f>
        <v>-</v>
      </c>
      <c r="G178" s="156" t="str">
        <f t="shared" si="26"/>
        <v>-</v>
      </c>
      <c r="H178" s="156" t="str">
        <f t="shared" si="26"/>
        <v>-</v>
      </c>
      <c r="I178" s="156" t="str">
        <f t="shared" si="26"/>
        <v>-</v>
      </c>
      <c r="J178" s="156" t="str">
        <f t="shared" si="26"/>
        <v>-</v>
      </c>
      <c r="K178" s="156" t="str">
        <f t="shared" si="26"/>
        <v>-</v>
      </c>
      <c r="L178" s="157" t="str">
        <f t="shared" si="26"/>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IF(Intro!$G$21="English",Variables!$B$23,Variables!$C$23)</f>
        <v>pièces</v>
      </c>
      <c r="C181" s="655"/>
      <c r="D181" s="655"/>
      <c r="E181" s="136"/>
      <c r="F181" s="136"/>
      <c r="G181" s="136"/>
      <c r="H181" s="136"/>
      <c r="I181" s="136"/>
      <c r="J181" s="136"/>
      <c r="K181" s="136"/>
      <c r="L181" s="137"/>
      <c r="M181" s="10"/>
    </row>
    <row r="182" spans="1:19" x14ac:dyDescent="0.35">
      <c r="B182" s="656" t="str">
        <f>IF(Intro!G$21="English","net delivered selling value (CAD)","valeur de vente nette rendue (CAD)")</f>
        <v>valeur de vente nette rendue (CAD)</v>
      </c>
      <c r="C182" s="655"/>
      <c r="D182" s="655"/>
      <c r="E182" s="136"/>
      <c r="F182" s="136"/>
      <c r="G182" s="136"/>
      <c r="H182" s="136"/>
      <c r="I182" s="136"/>
      <c r="J182" s="136"/>
      <c r="K182" s="136"/>
      <c r="L182" s="137"/>
      <c r="M182" s="10"/>
    </row>
    <row r="183" spans="1:19" x14ac:dyDescent="0.35">
      <c r="B183" s="656" t="str">
        <f>"$ / "&amp;IF(Intro!$G$21="English",Variables!$B$24,Variables!$C$24)</f>
        <v>$ / pièce</v>
      </c>
      <c r="C183" s="655"/>
      <c r="D183" s="655"/>
      <c r="E183" s="156" t="str">
        <f>IF(E181=0,"-",E182/E181)</f>
        <v>-</v>
      </c>
      <c r="F183" s="156" t="str">
        <f t="shared" ref="F183:L183" si="27">IF(F181=0,"-",F182/F181)</f>
        <v>-</v>
      </c>
      <c r="G183" s="156" t="str">
        <f t="shared" si="27"/>
        <v>-</v>
      </c>
      <c r="H183" s="156" t="str">
        <f t="shared" si="27"/>
        <v>-</v>
      </c>
      <c r="I183" s="156" t="str">
        <f t="shared" si="27"/>
        <v>-</v>
      </c>
      <c r="J183" s="156" t="str">
        <f t="shared" si="27"/>
        <v>-</v>
      </c>
      <c r="K183" s="156" t="str">
        <f t="shared" si="27"/>
        <v>-</v>
      </c>
      <c r="L183" s="157" t="str">
        <f t="shared" si="27"/>
        <v>-</v>
      </c>
      <c r="M183" s="10"/>
    </row>
    <row r="184" spans="1:19" x14ac:dyDescent="0.35">
      <c r="B184" s="110"/>
      <c r="C184" s="111"/>
      <c r="D184" s="111"/>
      <c r="E184" s="29"/>
      <c r="F184" s="29"/>
      <c r="G184" s="29"/>
      <c r="H184" s="29"/>
      <c r="I184" s="29"/>
      <c r="J184" s="29"/>
      <c r="K184" s="29"/>
      <c r="L184" s="30"/>
      <c r="M184" s="10"/>
    </row>
    <row r="185" spans="1:19" x14ac:dyDescent="0.35">
      <c r="B185" s="480"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1"/>
      <c r="D185" s="481"/>
      <c r="E185" s="481"/>
      <c r="F185" s="481"/>
      <c r="G185" s="481"/>
      <c r="H185" s="481"/>
      <c r="I185" s="481"/>
      <c r="J185" s="481"/>
      <c r="K185" s="481"/>
      <c r="L185" s="482"/>
      <c r="M185" s="10"/>
      <c r="O185" s="39" t="s">
        <v>371</v>
      </c>
      <c r="P185" s="39" t="s">
        <v>372</v>
      </c>
      <c r="Q185" s="39"/>
      <c r="R185" s="39"/>
      <c r="S185" s="39"/>
    </row>
    <row r="186" spans="1:19" x14ac:dyDescent="0.35">
      <c r="B186" s="480"/>
      <c r="C186" s="481"/>
      <c r="D186" s="481"/>
      <c r="E186" s="481"/>
      <c r="F186" s="481"/>
      <c r="G186" s="481"/>
      <c r="H186" s="481"/>
      <c r="I186" s="481"/>
      <c r="J186" s="481"/>
      <c r="K186" s="481"/>
      <c r="L186" s="482"/>
      <c r="M186" s="10"/>
      <c r="O186" s="39"/>
      <c r="P186" s="39"/>
      <c r="Q186" s="39"/>
      <c r="R186" s="39"/>
      <c r="S186" s="39"/>
    </row>
    <row r="187" spans="1:19" x14ac:dyDescent="0.35">
      <c r="B187" s="79"/>
      <c r="C187" s="80"/>
      <c r="D187" s="80"/>
      <c r="E187" s="29"/>
      <c r="F187" s="29"/>
      <c r="G187" s="29"/>
      <c r="H187" s="29"/>
      <c r="I187" s="29"/>
      <c r="J187" s="29"/>
      <c r="K187" s="29"/>
      <c r="L187" s="30"/>
      <c r="M187" s="10"/>
      <c r="O187" s="39"/>
      <c r="P187" s="39"/>
      <c r="Q187" s="39"/>
      <c r="R187" s="39"/>
      <c r="S187" s="39"/>
    </row>
    <row r="188" spans="1:19" ht="28" x14ac:dyDescent="0.35">
      <c r="A188" s="7" t="s">
        <v>451</v>
      </c>
      <c r="B188" s="79"/>
      <c r="C188" s="80"/>
      <c r="D188" s="37"/>
      <c r="E188" s="10"/>
      <c r="F188" s="408">
        <f>F77</f>
        <v>2023</v>
      </c>
      <c r="G188" s="408">
        <f t="shared" ref="G188:H188" si="28">G77</f>
        <v>2024</v>
      </c>
      <c r="H188" s="408" t="str">
        <f t="shared" si="28"/>
        <v>janv-sept 2024</v>
      </c>
      <c r="I188" s="429" t="str">
        <f t="shared" ref="I188" si="29">I77</f>
        <v>janv-sept 2025</v>
      </c>
      <c r="J188" s="162"/>
      <c r="K188" s="162"/>
      <c r="L188" s="163"/>
      <c r="M188" s="10"/>
      <c r="O188" s="21"/>
    </row>
    <row r="189" spans="1:19" x14ac:dyDescent="0.35">
      <c r="B189" s="471" t="str">
        <f>Variables!D65</f>
        <v>Vérification</v>
      </c>
      <c r="C189" s="665" t="str">
        <f>IF(Intro!$G$21="English",Variables!$B$23,Variables!$C$23)</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IF(Intro!G$21="English","net delivered selling value (CAD)","valeur de vente nette rendue (CAD)")</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77"/>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importées des autres pays.</v>
      </c>
      <c r="C207" s="487"/>
      <c r="D207" s="487"/>
      <c r="E207" s="487"/>
      <c r="F207" s="487"/>
      <c r="G207" s="487"/>
      <c r="H207" s="487"/>
      <c r="I207" s="487"/>
      <c r="J207" s="487"/>
      <c r="K207" s="487"/>
      <c r="L207" s="488"/>
      <c r="M207" s="10"/>
      <c r="O207" s="21" t="s">
        <v>739</v>
      </c>
      <c r="P207" s="10" t="s">
        <v>740</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3" s="11" customFormat="1" x14ac:dyDescent="0.35">
      <c r="A225" s="8"/>
      <c r="B225" s="594"/>
      <c r="C225" s="595"/>
      <c r="D225" s="595"/>
      <c r="E225" s="595"/>
      <c r="F225" s="595"/>
      <c r="G225" s="595"/>
      <c r="H225" s="595"/>
      <c r="I225" s="595"/>
      <c r="J225" s="595"/>
      <c r="K225" s="595"/>
      <c r="L225" s="596"/>
      <c r="M225" s="39"/>
    </row>
    <row r="226" spans="1:13" s="11" customFormat="1" x14ac:dyDescent="0.35">
      <c r="A226" s="8"/>
      <c r="B226" s="594"/>
      <c r="C226" s="595"/>
      <c r="D226" s="595"/>
      <c r="E226" s="595"/>
      <c r="F226" s="595"/>
      <c r="G226" s="595"/>
      <c r="H226" s="595"/>
      <c r="I226" s="595"/>
      <c r="J226" s="595"/>
      <c r="K226" s="595"/>
      <c r="L226" s="596"/>
      <c r="M226" s="39"/>
    </row>
    <row r="227" spans="1:13" s="39" customFormat="1" x14ac:dyDescent="0.35">
      <c r="A227" s="50"/>
      <c r="B227" s="51"/>
      <c r="C227" s="52"/>
      <c r="D227" s="52"/>
      <c r="E227" s="52"/>
      <c r="F227" s="52"/>
      <c r="G227" s="52"/>
      <c r="H227" s="52"/>
      <c r="I227" s="52"/>
      <c r="J227" s="52"/>
      <c r="K227" s="52"/>
      <c r="L227" s="53"/>
    </row>
  </sheetData>
  <sheetProtection algorithmName="SHA-512" hashValue="M1KpCL1PYLz0oTa4pOHzbQoE2NdN7qhns9j0w41OjhMyBp1BjAyP3LI7tvIT4TlhROcFRhHMHPK5eBWcNKEVbQ==" saltValue="royUbu6XXgmPEO/oo9t6fA==" spinCount="100000" sheet="1" objects="1" scenarios="1" selectLockedCells="1"/>
  <mergeCells count="178">
    <mergeCell ref="B216:L217"/>
    <mergeCell ref="B199:B201"/>
    <mergeCell ref="D198:G198"/>
    <mergeCell ref="D199:G199"/>
    <mergeCell ref="D200:G200"/>
    <mergeCell ref="D201:G201"/>
    <mergeCell ref="B204:L204"/>
    <mergeCell ref="B205:L205"/>
    <mergeCell ref="D209:D210"/>
    <mergeCell ref="E209:E210"/>
    <mergeCell ref="F209:F210"/>
    <mergeCell ref="G209:G210"/>
    <mergeCell ref="H209:H210"/>
    <mergeCell ref="I209:I210"/>
    <mergeCell ref="J209:J210"/>
    <mergeCell ref="K209:K210"/>
    <mergeCell ref="L209:L210"/>
    <mergeCell ref="B214:L214"/>
    <mergeCell ref="B4:L4"/>
    <mergeCell ref="B5:L5"/>
    <mergeCell ref="B6:L6"/>
    <mergeCell ref="B8:L8"/>
    <mergeCell ref="B9:L9"/>
    <mergeCell ref="B10:L10"/>
    <mergeCell ref="B17:L17"/>
    <mergeCell ref="B19:L19"/>
    <mergeCell ref="B27:K27"/>
    <mergeCell ref="B28:C30"/>
    <mergeCell ref="D28:F28"/>
    <mergeCell ref="D29:F29"/>
    <mergeCell ref="D30:F30"/>
    <mergeCell ref="B22:F22"/>
    <mergeCell ref="B11:L11"/>
    <mergeCell ref="B12:L12"/>
    <mergeCell ref="B14:L14"/>
    <mergeCell ref="B15:L15"/>
    <mergeCell ref="B16:L16"/>
    <mergeCell ref="G22:K22"/>
    <mergeCell ref="D23:K23"/>
    <mergeCell ref="G25:G26"/>
    <mergeCell ref="H25:H26"/>
    <mergeCell ref="I25:I26"/>
    <mergeCell ref="J25:J26"/>
    <mergeCell ref="K25:K26"/>
    <mergeCell ref="B13:L13"/>
    <mergeCell ref="B20:L20"/>
    <mergeCell ref="B31:K31"/>
    <mergeCell ref="B32:C34"/>
    <mergeCell ref="D32:F32"/>
    <mergeCell ref="D33:F33"/>
    <mergeCell ref="D34:F34"/>
    <mergeCell ref="B38:C40"/>
    <mergeCell ref="D38:F38"/>
    <mergeCell ref="D39:F39"/>
    <mergeCell ref="D40:F40"/>
    <mergeCell ref="B35:C37"/>
    <mergeCell ref="D35:F35"/>
    <mergeCell ref="D36:F36"/>
    <mergeCell ref="D37:F37"/>
    <mergeCell ref="B50:L50"/>
    <mergeCell ref="B53:L53"/>
    <mergeCell ref="B54:D54"/>
    <mergeCell ref="B55:D55"/>
    <mergeCell ref="B56:D56"/>
    <mergeCell ref="B57:L57"/>
    <mergeCell ref="B41:C43"/>
    <mergeCell ref="D41:F41"/>
    <mergeCell ref="D42:F42"/>
    <mergeCell ref="D43:F43"/>
    <mergeCell ref="B46:L46"/>
    <mergeCell ref="B49:L49"/>
    <mergeCell ref="B52:D52"/>
    <mergeCell ref="B47:L47"/>
    <mergeCell ref="B64:D64"/>
    <mergeCell ref="B65:L65"/>
    <mergeCell ref="B66:D66"/>
    <mergeCell ref="B67:D67"/>
    <mergeCell ref="B68:D68"/>
    <mergeCell ref="B69:L69"/>
    <mergeCell ref="B58:D58"/>
    <mergeCell ref="B59:D59"/>
    <mergeCell ref="B60:D60"/>
    <mergeCell ref="B61:L61"/>
    <mergeCell ref="B62:D62"/>
    <mergeCell ref="B63:D63"/>
    <mergeCell ref="B70:D70"/>
    <mergeCell ref="B71:D71"/>
    <mergeCell ref="B72:D72"/>
    <mergeCell ref="B78:B79"/>
    <mergeCell ref="C78:E78"/>
    <mergeCell ref="C79:E79"/>
    <mergeCell ref="B87:D87"/>
    <mergeCell ref="B88:L89"/>
    <mergeCell ref="B74:L75"/>
    <mergeCell ref="B95:D95"/>
    <mergeCell ref="B96:D96"/>
    <mergeCell ref="B97:D97"/>
    <mergeCell ref="B100:D100"/>
    <mergeCell ref="B93:L94"/>
    <mergeCell ref="B98:L99"/>
    <mergeCell ref="B103:L104"/>
    <mergeCell ref="B82:L82"/>
    <mergeCell ref="B85:L85"/>
    <mergeCell ref="B90:D90"/>
    <mergeCell ref="B91:D91"/>
    <mergeCell ref="B92:D92"/>
    <mergeCell ref="B83:L83"/>
    <mergeCell ref="B110:D110"/>
    <mergeCell ref="B111:D111"/>
    <mergeCell ref="B112:D112"/>
    <mergeCell ref="B115:D115"/>
    <mergeCell ref="B108:L109"/>
    <mergeCell ref="B113:L114"/>
    <mergeCell ref="B118:L119"/>
    <mergeCell ref="B101:D101"/>
    <mergeCell ref="B102:D102"/>
    <mergeCell ref="B105:D105"/>
    <mergeCell ref="B106:D106"/>
    <mergeCell ref="B107:D107"/>
    <mergeCell ref="B123:L124"/>
    <mergeCell ref="B143:D143"/>
    <mergeCell ref="B144:L145"/>
    <mergeCell ref="B129:L130"/>
    <mergeCell ref="B116:D116"/>
    <mergeCell ref="B117:D117"/>
    <mergeCell ref="B120:D120"/>
    <mergeCell ref="B121:D121"/>
    <mergeCell ref="B122:D122"/>
    <mergeCell ref="B137:L137"/>
    <mergeCell ref="B140:L140"/>
    <mergeCell ref="B141:L141"/>
    <mergeCell ref="B146:D146"/>
    <mergeCell ref="B147:D147"/>
    <mergeCell ref="B125:D125"/>
    <mergeCell ref="B126:D126"/>
    <mergeCell ref="B127:D127"/>
    <mergeCell ref="B133:B134"/>
    <mergeCell ref="C133:E133"/>
    <mergeCell ref="C134:E134"/>
    <mergeCell ref="B156:D156"/>
    <mergeCell ref="B138:L138"/>
    <mergeCell ref="B183:D183"/>
    <mergeCell ref="B157:D157"/>
    <mergeCell ref="B158:D158"/>
    <mergeCell ref="B161:D161"/>
    <mergeCell ref="B162:D162"/>
    <mergeCell ref="B148:D148"/>
    <mergeCell ref="B151:D151"/>
    <mergeCell ref="B152:D152"/>
    <mergeCell ref="B153:D153"/>
    <mergeCell ref="B149:L150"/>
    <mergeCell ref="B154:L155"/>
    <mergeCell ref="B159:L160"/>
    <mergeCell ref="B179:L180"/>
    <mergeCell ref="B194:L194"/>
    <mergeCell ref="B219:L226"/>
    <mergeCell ref="B171:D171"/>
    <mergeCell ref="B172:D172"/>
    <mergeCell ref="B173:D173"/>
    <mergeCell ref="B176:D176"/>
    <mergeCell ref="B177:D177"/>
    <mergeCell ref="B163:D163"/>
    <mergeCell ref="B166:D166"/>
    <mergeCell ref="B167:D167"/>
    <mergeCell ref="B168:D168"/>
    <mergeCell ref="B164:L165"/>
    <mergeCell ref="B169:L170"/>
    <mergeCell ref="B174:L175"/>
    <mergeCell ref="B185:L186"/>
    <mergeCell ref="B207:L207"/>
    <mergeCell ref="B189:B190"/>
    <mergeCell ref="C189:E189"/>
    <mergeCell ref="C190:E190"/>
    <mergeCell ref="B193:L193"/>
    <mergeCell ref="B196:L196"/>
    <mergeCell ref="B178:D178"/>
    <mergeCell ref="B181:D181"/>
    <mergeCell ref="B182:D182"/>
  </mergeCells>
  <conditionalFormatting sqref="F78:I79">
    <cfRule type="cellIs" dxfId="2" priority="3" operator="equal">
      <formula>"Error"</formula>
    </cfRule>
  </conditionalFormatting>
  <conditionalFormatting sqref="F133:I134">
    <cfRule type="cellIs" dxfId="1" priority="2" operator="equal">
      <formula>"Error"</formula>
    </cfRule>
  </conditionalFormatting>
  <conditionalFormatting sqref="F189:I190">
    <cfRule type="cellIs" dxfId="0"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176:L178 E70:L72 F133:I134 E120:L122 F189:I190 E54:L56 E58:L60 E62:L64 E66:L68 E125:L127 E90:L92 E95:L97 E100:L102 E105:L107 E110:L112 E115:L117 E181:L183 E146:L148 E151:L153 E156:L158 E161:L163 E166:L168 E171:L173 F78:I79 G28:K30 G32:K43 D211:L212 D199:D201" xr:uid="{EB474845-FC3A-45D5-BB72-39616473425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163D496D-612E-443B-99D0-BE2CC4DAF3A0}">
      <formula1>1000</formula1>
    </dataValidation>
    <dataValidation allowBlank="1" sqref="D23:K23" xr:uid="{7DE4C265-7A56-4363-8ED3-2A43D0F17D70}"/>
  </dataValidations>
  <printOptions horizontalCentered="1"/>
  <pageMargins left="0.25" right="0.25" top="0.75" bottom="0.75" header="0.3" footer="0.3"/>
  <pageSetup scale="63" firstPageNumber="62" fitToHeight="0" orientation="portrait" r:id="rId1"/>
  <headerFooter>
    <oddFooter>&amp;L&amp;A</oddFooter>
  </headerFooter>
  <rowBreaks count="4" manualBreakCount="4">
    <brk id="45" max="16383" man="1"/>
    <brk id="81" min="1" max="11" man="1"/>
    <brk id="136" min="1" max="11" man="1"/>
    <brk id="192" min="1" max="11"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zoomScaleNormal="100" workbookViewId="0"/>
  </sheetViews>
  <sheetFormatPr defaultRowHeight="14.5" x14ac:dyDescent="0.35"/>
  <sheetData/>
  <sheetProtection algorithmName="SHA-512" hashValue="3Xqw86r2B2zk1YwWYtDUdaQqCkR6W4Y+6ZJZ8ammPXbyxndh9J4ba09GJF2Z8M+oyr6eaVjjVzBS/Lh6w9ujHQ==" saltValue="3J8bW4oU1fxB7kEGEmTO+Q=="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24"/>
  <sheetViews>
    <sheetView showGridLines="0" tabSelected="1" zoomScaleNormal="100" zoomScaleSheetLayoutView="55" workbookViewId="0">
      <selection activeCell="G21" sqref="G21:G22"/>
    </sheetView>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20" width="8.81640625" style="10" customWidth="1"/>
    <col min="21" max="22" width="10.1796875" style="10" customWidth="1"/>
    <col min="23" max="23" width="9.1796875" style="10" customWidth="1"/>
    <col min="24" max="16384" width="9.1796875" style="10"/>
  </cols>
  <sheetData>
    <row r="1" spans="1:19" x14ac:dyDescent="0.35">
      <c r="O1" s="11" t="s">
        <v>97</v>
      </c>
      <c r="P1" s="11" t="s">
        <v>113</v>
      </c>
    </row>
    <row r="2" spans="1:19" x14ac:dyDescent="0.35">
      <c r="B2" s="12" t="s">
        <v>65</v>
      </c>
      <c r="C2" s="12"/>
      <c r="O2" s="42"/>
      <c r="P2" s="42"/>
    </row>
    <row r="3" spans="1:19" x14ac:dyDescent="0.35">
      <c r="B3" s="13"/>
      <c r="C3" s="13"/>
      <c r="O3" s="42"/>
      <c r="P3" s="42"/>
    </row>
    <row r="4" spans="1:19" s="2" customFormat="1" x14ac:dyDescent="0.35">
      <c r="A4" s="4"/>
      <c r="B4" s="510" t="s">
        <v>298</v>
      </c>
      <c r="C4" s="510"/>
      <c r="D4" s="510"/>
      <c r="E4" s="510"/>
      <c r="F4" s="510"/>
      <c r="G4" s="510"/>
      <c r="H4" s="510"/>
      <c r="I4" s="510"/>
      <c r="J4" s="510"/>
      <c r="K4" s="510"/>
      <c r="L4" s="510"/>
      <c r="M4" s="25"/>
      <c r="N4" s="25"/>
      <c r="O4" s="9"/>
      <c r="P4" s="9"/>
      <c r="Q4" s="42"/>
      <c r="R4" s="42"/>
      <c r="S4" s="42"/>
    </row>
    <row r="5" spans="1:19" s="2" customFormat="1" x14ac:dyDescent="0.35">
      <c r="A5" s="4"/>
      <c r="B5" s="510" t="str">
        <f>Variables!B2</f>
        <v>NQ-2025-008</v>
      </c>
      <c r="C5" s="510"/>
      <c r="D5" s="510"/>
      <c r="E5" s="510"/>
      <c r="F5" s="510"/>
      <c r="G5" s="510"/>
      <c r="H5" s="510"/>
      <c r="I5" s="510"/>
      <c r="J5" s="510"/>
      <c r="K5" s="510"/>
      <c r="L5" s="510"/>
      <c r="M5" s="25"/>
      <c r="N5" s="25"/>
      <c r="O5" s="9"/>
      <c r="P5" s="9"/>
      <c r="Q5" s="42"/>
      <c r="R5" s="42"/>
      <c r="S5" s="42"/>
    </row>
    <row r="6" spans="1:19" s="6" customFormat="1" x14ac:dyDescent="0.35">
      <c r="A6" s="4"/>
      <c r="B6" s="510" t="str">
        <f>UPPER(Variables!B3&amp;" | "&amp;Variables!C3)</f>
        <v>THERMOFORMED MOLDED FIBRE TABLEWARE | VAISSELLE EN FIBRE MOULÉE THERMOFORMÉE</v>
      </c>
      <c r="C6" s="510"/>
      <c r="D6" s="510"/>
      <c r="E6" s="510"/>
      <c r="F6" s="510"/>
      <c r="G6" s="510"/>
      <c r="H6" s="510"/>
      <c r="I6" s="510"/>
      <c r="J6" s="510"/>
      <c r="K6" s="510"/>
      <c r="L6" s="510"/>
      <c r="M6" s="23"/>
      <c r="N6" s="23"/>
      <c r="O6" s="27"/>
      <c r="P6" s="27"/>
      <c r="Q6" s="10"/>
      <c r="R6" s="10"/>
      <c r="S6" s="10"/>
    </row>
    <row r="7" spans="1:19" s="6" customFormat="1" x14ac:dyDescent="0.35">
      <c r="A7" s="4"/>
      <c r="B7" s="14"/>
      <c r="C7" s="14"/>
      <c r="D7" s="3"/>
      <c r="E7" s="3"/>
      <c r="F7" s="3"/>
      <c r="G7" s="3"/>
      <c r="H7" s="3"/>
      <c r="I7" s="3"/>
      <c r="J7" s="3"/>
      <c r="K7" s="3"/>
      <c r="L7" s="3"/>
      <c r="O7" s="27"/>
      <c r="P7" s="27"/>
      <c r="Q7" s="10"/>
      <c r="R7" s="10"/>
      <c r="S7" s="10"/>
    </row>
    <row r="8" spans="1:19" s="2" customFormat="1" x14ac:dyDescent="0.35">
      <c r="A8" s="4"/>
      <c r="B8" s="489" t="s">
        <v>299</v>
      </c>
      <c r="C8" s="490"/>
      <c r="D8" s="490"/>
      <c r="E8" s="490"/>
      <c r="F8" s="490"/>
      <c r="G8" s="490"/>
      <c r="H8" s="490"/>
      <c r="I8" s="490"/>
      <c r="J8" s="490"/>
      <c r="K8" s="490"/>
      <c r="L8" s="491"/>
      <c r="M8" s="25"/>
      <c r="N8" s="25"/>
      <c r="O8" s="9"/>
      <c r="P8" s="9"/>
      <c r="Q8" s="42"/>
      <c r="R8" s="42"/>
      <c r="S8" s="42"/>
    </row>
    <row r="9" spans="1:19" x14ac:dyDescent="0.35">
      <c r="B9" s="16"/>
      <c r="C9" s="35"/>
      <c r="D9" s="36"/>
      <c r="E9" s="36"/>
      <c r="F9" s="36"/>
      <c r="G9" s="36"/>
      <c r="H9" s="36"/>
      <c r="I9" s="36"/>
      <c r="J9" s="36"/>
      <c r="K9" s="36"/>
      <c r="L9" s="17"/>
      <c r="M9" s="10"/>
    </row>
    <row r="10" spans="1:19" x14ac:dyDescent="0.35">
      <c r="B10" s="480" t="str">
        <f>"The Canadian International Trade Tribunal (the Tribunal) has commenced an inquiry concerning "&amp;Variables!B4&amp;" of "&amp;Variables!B3&amp;" (as defined below) originating in or exported from "&amp;Variables!B5&amp;". Your firm's knowledge and experience will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subsidizing of thermoformed molded fibre tableware (as defined below) originating in or exported from China. Your firm's knowledge and experience will aid the Tribunal in the proper conduct of its inquiry by helping it better understand the Canadian market for thermoformed molded fibre tableware. The Tribunal therefore requests a response to this questionnaire from your firm.</v>
      </c>
      <c r="C10" s="481"/>
      <c r="D10" s="481"/>
      <c r="E10" s="481"/>
      <c r="F10" s="481"/>
      <c r="G10" s="436"/>
      <c r="H10" s="511" t="str">
        <f>"Le Tribunal canadien du commerce extérieur (le Tribunal) a ouvert une enquête concernant "&amp;Variables!C4&amp;" de "&amp;Variables!C3&amp;" (comme définie ci-dessous) originaires ou exportés de "&amp;Variables!C5&amp;". Les connaissances et l'expérience de votre entreprise aideront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vaisselle en fibre moulée thermoformée (comme définie ci-dessous) originaires ou exportés de la Chine. Les connaissances et l'expérience de votre entreprise aideront le Tribunal à mener correctement son enquête en lui permettant de mieux comprendre le marché canadien de vaisselle en fibre moulée thermoformée. Le Tribunal demande donc à votre entreprise de répondre à ce questionnaire.</v>
      </c>
      <c r="I10" s="511"/>
      <c r="J10" s="511"/>
      <c r="K10" s="511"/>
      <c r="L10" s="512"/>
      <c r="M10" s="10"/>
    </row>
    <row r="11" spans="1:19" x14ac:dyDescent="0.35">
      <c r="B11" s="480"/>
      <c r="C11" s="481"/>
      <c r="D11" s="481"/>
      <c r="E11" s="481"/>
      <c r="F11" s="481"/>
      <c r="G11" s="436"/>
      <c r="H11" s="511"/>
      <c r="I11" s="511"/>
      <c r="J11" s="511"/>
      <c r="K11" s="511"/>
      <c r="L11" s="512"/>
      <c r="M11" s="10"/>
    </row>
    <row r="12" spans="1:19" x14ac:dyDescent="0.35">
      <c r="B12" s="480"/>
      <c r="C12" s="481"/>
      <c r="D12" s="481"/>
      <c r="E12" s="481"/>
      <c r="F12" s="481"/>
      <c r="G12" s="436"/>
      <c r="H12" s="511"/>
      <c r="I12" s="511"/>
      <c r="J12" s="511"/>
      <c r="K12" s="511"/>
      <c r="L12" s="512"/>
      <c r="M12" s="10"/>
    </row>
    <row r="13" spans="1:19" x14ac:dyDescent="0.35">
      <c r="B13" s="480"/>
      <c r="C13" s="481"/>
      <c r="D13" s="481"/>
      <c r="E13" s="481"/>
      <c r="F13" s="481"/>
      <c r="G13" s="436"/>
      <c r="H13" s="511"/>
      <c r="I13" s="511"/>
      <c r="J13" s="511"/>
      <c r="K13" s="511"/>
      <c r="L13" s="512"/>
      <c r="M13" s="10"/>
    </row>
    <row r="14" spans="1:19" x14ac:dyDescent="0.35">
      <c r="B14" s="480"/>
      <c r="C14" s="481"/>
      <c r="D14" s="481"/>
      <c r="E14" s="481"/>
      <c r="F14" s="481"/>
      <c r="G14" s="436"/>
      <c r="H14" s="511"/>
      <c r="I14" s="511"/>
      <c r="J14" s="511"/>
      <c r="K14" s="511"/>
      <c r="L14" s="512"/>
      <c r="M14" s="10"/>
    </row>
    <row r="15" spans="1:19" x14ac:dyDescent="0.35">
      <c r="B15" s="480"/>
      <c r="C15" s="481"/>
      <c r="D15" s="481"/>
      <c r="E15" s="481"/>
      <c r="F15" s="481"/>
      <c r="G15" s="436"/>
      <c r="H15" s="511"/>
      <c r="I15" s="511"/>
      <c r="J15" s="511"/>
      <c r="K15" s="511"/>
      <c r="L15" s="512"/>
      <c r="M15" s="10"/>
    </row>
    <row r="16" spans="1:19" x14ac:dyDescent="0.35">
      <c r="B16" s="480"/>
      <c r="C16" s="481"/>
      <c r="D16" s="481"/>
      <c r="E16" s="481"/>
      <c r="F16" s="481"/>
      <c r="G16" s="436"/>
      <c r="H16" s="511"/>
      <c r="I16" s="511"/>
      <c r="J16" s="511"/>
      <c r="K16" s="511"/>
      <c r="L16" s="512"/>
      <c r="M16" s="10"/>
    </row>
    <row r="17" spans="1:19" x14ac:dyDescent="0.35">
      <c r="B17" s="72"/>
      <c r="C17" s="69"/>
      <c r="D17" s="69"/>
      <c r="E17" s="69"/>
      <c r="F17" s="69"/>
      <c r="G17" s="69"/>
      <c r="H17" s="69"/>
      <c r="I17" s="69"/>
      <c r="J17" s="69"/>
      <c r="K17" s="69"/>
      <c r="L17" s="70"/>
      <c r="M17" s="10"/>
    </row>
    <row r="18" spans="1:19" s="6" customFormat="1" x14ac:dyDescent="0.35">
      <c r="A18" s="4"/>
      <c r="B18" s="14"/>
      <c r="C18" s="14"/>
      <c r="D18" s="3"/>
      <c r="E18" s="3"/>
      <c r="F18" s="3"/>
      <c r="G18" s="3"/>
      <c r="H18" s="3"/>
      <c r="I18" s="3"/>
      <c r="J18" s="3"/>
      <c r="K18" s="3"/>
      <c r="L18" s="3"/>
      <c r="O18" s="27"/>
      <c r="P18" s="27"/>
      <c r="Q18" s="10"/>
      <c r="R18" s="10"/>
      <c r="S18" s="10"/>
    </row>
    <row r="19" spans="1:19" s="2" customFormat="1" x14ac:dyDescent="0.35">
      <c r="A19" s="4"/>
      <c r="B19" s="489" t="s">
        <v>300</v>
      </c>
      <c r="C19" s="490"/>
      <c r="D19" s="490"/>
      <c r="E19" s="490"/>
      <c r="F19" s="490"/>
      <c r="G19" s="490"/>
      <c r="H19" s="490"/>
      <c r="I19" s="490"/>
      <c r="J19" s="490"/>
      <c r="K19" s="490"/>
      <c r="L19" s="491"/>
      <c r="M19" s="25"/>
      <c r="N19" s="25"/>
      <c r="O19" s="9"/>
      <c r="P19" s="9"/>
      <c r="Q19" s="42"/>
      <c r="R19" s="42"/>
      <c r="S19" s="42"/>
    </row>
    <row r="20" spans="1:19" x14ac:dyDescent="0.35">
      <c r="B20" s="16"/>
      <c r="C20" s="35"/>
      <c r="D20" s="36"/>
      <c r="E20" s="36"/>
      <c r="F20" s="36"/>
      <c r="G20" s="36"/>
      <c r="H20" s="36"/>
      <c r="I20" s="36"/>
      <c r="J20" s="36"/>
      <c r="K20" s="36"/>
      <c r="L20" s="17"/>
      <c r="M20" s="10"/>
    </row>
    <row r="21" spans="1:19" x14ac:dyDescent="0.35">
      <c r="B21" s="513" t="s">
        <v>114</v>
      </c>
      <c r="C21" s="514"/>
      <c r="D21" s="514"/>
      <c r="E21" s="514"/>
      <c r="F21" s="514"/>
      <c r="G21" s="517" t="s">
        <v>113</v>
      </c>
      <c r="H21" s="515" t="s">
        <v>210</v>
      </c>
      <c r="I21" s="515"/>
      <c r="J21" s="515"/>
      <c r="K21" s="515"/>
      <c r="L21" s="516"/>
      <c r="M21" s="10"/>
      <c r="O21" s="21"/>
    </row>
    <row r="22" spans="1:19" x14ac:dyDescent="0.35">
      <c r="B22" s="513"/>
      <c r="C22" s="514"/>
      <c r="D22" s="514"/>
      <c r="E22" s="514"/>
      <c r="F22" s="514"/>
      <c r="G22" s="518"/>
      <c r="H22" s="515"/>
      <c r="I22" s="515"/>
      <c r="J22" s="515"/>
      <c r="K22" s="515"/>
      <c r="L22" s="516"/>
      <c r="M22" s="10"/>
      <c r="O22" s="21"/>
    </row>
    <row r="23" spans="1:19" x14ac:dyDescent="0.35">
      <c r="B23" s="72"/>
      <c r="C23" s="69"/>
      <c r="D23" s="69"/>
      <c r="E23" s="69"/>
      <c r="F23" s="69"/>
      <c r="G23" s="69"/>
      <c r="H23" s="69"/>
      <c r="I23" s="69"/>
      <c r="J23" s="69"/>
      <c r="K23" s="69"/>
      <c r="L23" s="70"/>
      <c r="M23" s="10"/>
    </row>
    <row r="24" spans="1:19" s="6" customFormat="1" x14ac:dyDescent="0.35">
      <c r="A24" s="4"/>
      <c r="B24" s="14"/>
      <c r="C24" s="14"/>
      <c r="D24" s="3"/>
      <c r="E24" s="3"/>
      <c r="F24" s="3"/>
      <c r="G24" s="3"/>
      <c r="H24" s="3"/>
      <c r="I24" s="3"/>
      <c r="J24" s="3"/>
      <c r="K24" s="3"/>
      <c r="L24" s="3"/>
      <c r="O24" s="27"/>
      <c r="P24" s="27"/>
      <c r="Q24" s="10"/>
      <c r="R24" s="10"/>
      <c r="S24" s="10"/>
    </row>
    <row r="25" spans="1:19" s="2" customFormat="1" x14ac:dyDescent="0.35">
      <c r="A25" s="4"/>
      <c r="B25" s="489" t="str">
        <f>IF(Intro!$G$21="English",O25,P25)</f>
        <v>LA DÉFINITION "DES MARCHANDISES"</v>
      </c>
      <c r="C25" s="490" t="str">
        <f>UPPER(IF(Intro!$G$21="English",P25,Q25))</f>
        <v/>
      </c>
      <c r="D25" s="490" t="str">
        <f>UPPER(IF(Intro!$G$21="English",Q25,R25))</f>
        <v/>
      </c>
      <c r="E25" s="490" t="str">
        <f>UPPER(IF(Intro!$G$21="English",R25,S25))</f>
        <v/>
      </c>
      <c r="F25" s="490" t="str">
        <f>UPPER(IF(Intro!$G$21="English",S25,T25))</f>
        <v/>
      </c>
      <c r="G25" s="490"/>
      <c r="H25" s="490" t="str">
        <f>UPPER(IF(Intro!$G$21="English",T25,U25))</f>
        <v/>
      </c>
      <c r="I25" s="490" t="str">
        <f>UPPER(IF(Intro!$G$21="English",U25,V25))</f>
        <v/>
      </c>
      <c r="J25" s="490" t="str">
        <f>UPPER(IF(Intro!$G$21="English",V25,W25))</f>
        <v/>
      </c>
      <c r="K25" s="490" t="str">
        <f>UPPER(IF(Intro!$G$21="English",W25,X25))</f>
        <v/>
      </c>
      <c r="L25" s="491" t="str">
        <f>UPPER(IF(Intro!$G$21="English",X25,Y25))</f>
        <v/>
      </c>
      <c r="M25" s="6"/>
      <c r="N25" s="25"/>
      <c r="O25" s="23" t="s">
        <v>301</v>
      </c>
      <c r="P25" s="23" t="s">
        <v>302</v>
      </c>
      <c r="Q25" s="42"/>
      <c r="R25" s="42"/>
      <c r="S25" s="42"/>
    </row>
    <row r="26" spans="1:19" x14ac:dyDescent="0.35">
      <c r="B26" s="16"/>
      <c r="C26" s="35"/>
      <c r="D26" s="36"/>
      <c r="E26" s="36"/>
      <c r="F26" s="36"/>
      <c r="G26" s="36"/>
      <c r="H26" s="36"/>
      <c r="I26" s="36"/>
      <c r="J26" s="36"/>
      <c r="K26" s="36"/>
      <c r="L26" s="17"/>
      <c r="M26" s="10"/>
    </row>
    <row r="27" spans="1:19" x14ac:dyDescent="0.35">
      <c r="B27" s="486" t="str">
        <f>IF(Intro!$G$21="English",O27,P27)</f>
        <v>Les références aux « marchandises » dans ce questionnaire font référence à :</v>
      </c>
      <c r="C27" s="487"/>
      <c r="D27" s="487"/>
      <c r="E27" s="487"/>
      <c r="F27" s="487"/>
      <c r="G27" s="487"/>
      <c r="H27" s="487"/>
      <c r="I27" s="487"/>
      <c r="J27" s="487"/>
      <c r="K27" s="487"/>
      <c r="L27" s="488"/>
      <c r="M27" s="10"/>
      <c r="O27" s="10" t="s">
        <v>160</v>
      </c>
      <c r="P27" s="10" t="s">
        <v>161</v>
      </c>
    </row>
    <row r="28" spans="1:19" x14ac:dyDescent="0.35">
      <c r="B28" s="60"/>
      <c r="C28" s="61"/>
      <c r="D28" s="61"/>
      <c r="E28" s="61"/>
      <c r="F28" s="61"/>
      <c r="G28" s="61"/>
      <c r="H28" s="61"/>
      <c r="I28" s="61"/>
      <c r="J28" s="61"/>
      <c r="K28" s="61"/>
      <c r="L28" s="62"/>
      <c r="M28" s="10"/>
    </row>
    <row r="29" spans="1:19" x14ac:dyDescent="0.35">
      <c r="B29" s="74"/>
      <c r="C29" s="522" t="str">
        <f>IF(Intro!$G$21="English",Variables!B16,Variables!C16)</f>
        <v>Assiettes et plateaux en fibres moulées thermoformées, quel que soit leur diamètre ou leur longueur, ainsi que bols d’un diamètre ou d’une largeur de huit centimètres ou plus et dont le rebord peut atteindre jusqu’à huit centimètres, sans égard à la source de fibres, à l’épaisseur, aux additifs, à la couleur, au design, au revêtement, à la surface ou à tout autre fini.</v>
      </c>
      <c r="D29" s="523"/>
      <c r="E29" s="523"/>
      <c r="F29" s="523"/>
      <c r="G29" s="523"/>
      <c r="H29" s="523"/>
      <c r="I29" s="523"/>
      <c r="J29" s="523"/>
      <c r="K29" s="524"/>
      <c r="L29" s="66"/>
      <c r="M29" s="10"/>
    </row>
    <row r="30" spans="1:19" x14ac:dyDescent="0.35">
      <c r="B30" s="74"/>
      <c r="C30" s="525"/>
      <c r="D30" s="526"/>
      <c r="E30" s="526"/>
      <c r="F30" s="526"/>
      <c r="G30" s="526"/>
      <c r="H30" s="526"/>
      <c r="I30" s="526"/>
      <c r="J30" s="526"/>
      <c r="K30" s="527"/>
      <c r="L30" s="114"/>
      <c r="M30" s="10"/>
    </row>
    <row r="31" spans="1:19" x14ac:dyDescent="0.35">
      <c r="B31" s="74"/>
      <c r="C31" s="525"/>
      <c r="D31" s="526"/>
      <c r="E31" s="526"/>
      <c r="F31" s="526"/>
      <c r="G31" s="526"/>
      <c r="H31" s="526"/>
      <c r="I31" s="526"/>
      <c r="J31" s="526"/>
      <c r="K31" s="527"/>
      <c r="L31" s="114"/>
      <c r="M31" s="10"/>
    </row>
    <row r="32" spans="1:19" x14ac:dyDescent="0.35">
      <c r="B32" s="74"/>
      <c r="C32" s="528"/>
      <c r="D32" s="529"/>
      <c r="E32" s="529"/>
      <c r="F32" s="529"/>
      <c r="G32" s="529"/>
      <c r="H32" s="529"/>
      <c r="I32" s="529"/>
      <c r="J32" s="529"/>
      <c r="K32" s="530"/>
      <c r="L32" s="114"/>
      <c r="M32" s="10"/>
    </row>
    <row r="33" spans="1:19" x14ac:dyDescent="0.35">
      <c r="B33" s="60"/>
      <c r="C33" s="61"/>
      <c r="D33" s="61"/>
      <c r="E33" s="61"/>
      <c r="F33" s="61"/>
      <c r="G33" s="61"/>
      <c r="H33" s="61"/>
      <c r="I33" s="61"/>
      <c r="J33" s="61"/>
      <c r="K33" s="61"/>
      <c r="L33" s="62"/>
      <c r="M33" s="10"/>
    </row>
    <row r="34" spans="1:19" ht="42" x14ac:dyDescent="0.35">
      <c r="A34" s="8" t="s">
        <v>635</v>
      </c>
      <c r="B34" s="480" t="str">
        <f>IF(Intro!$G$21="English",O34,P34)</f>
        <v>REMARQUE : Les biens n’incluent pas les assiettes, plateaux ou bols en papier ou en carton pressé, qui sont fabriqués à partir d’une feuille existante de papier ou de carton et qui se caractérisent souvent par des lignes de pliage visibles sur ou près du rebord. Pour de plus amples renseignements, consultez l’onglet « Info ».</v>
      </c>
      <c r="C34" s="481"/>
      <c r="D34" s="481"/>
      <c r="E34" s="481"/>
      <c r="F34" s="481"/>
      <c r="G34" s="481"/>
      <c r="H34" s="481"/>
      <c r="I34" s="481"/>
      <c r="J34" s="481"/>
      <c r="K34" s="481"/>
      <c r="L34" s="482"/>
      <c r="M34" s="10"/>
      <c r="O34" s="10" t="s">
        <v>651</v>
      </c>
      <c r="P34" s="404" t="s">
        <v>652</v>
      </c>
    </row>
    <row r="35" spans="1:19" x14ac:dyDescent="0.35">
      <c r="B35" s="72"/>
      <c r="C35" s="69"/>
      <c r="D35" s="69"/>
      <c r="E35" s="69"/>
      <c r="F35" s="69"/>
      <c r="G35" s="69"/>
      <c r="H35" s="69"/>
      <c r="I35" s="69"/>
      <c r="J35" s="69"/>
      <c r="K35" s="69"/>
      <c r="L35" s="70"/>
      <c r="M35" s="10"/>
    </row>
    <row r="36" spans="1:19" s="6" customFormat="1" x14ac:dyDescent="0.35">
      <c r="A36" s="4"/>
      <c r="B36" s="14"/>
      <c r="C36" s="14"/>
      <c r="D36" s="3"/>
      <c r="E36" s="3"/>
      <c r="F36" s="3"/>
      <c r="G36" s="3"/>
      <c r="H36" s="3"/>
      <c r="I36" s="3"/>
      <c r="J36" s="3"/>
      <c r="K36" s="3"/>
      <c r="L36" s="3"/>
      <c r="Q36" s="10"/>
      <c r="R36" s="10"/>
      <c r="S36" s="10"/>
    </row>
    <row r="37" spans="1:19" s="2" customFormat="1" x14ac:dyDescent="0.35">
      <c r="A37" s="4"/>
      <c r="B37" s="519" t="str">
        <f>IF(Intro!$G$21="English",O37,P37)</f>
        <v>DEVEZ-VOUS REMPLIR CE QUESTIONNAIRE?</v>
      </c>
      <c r="C37" s="520"/>
      <c r="D37" s="520"/>
      <c r="E37" s="520"/>
      <c r="F37" s="520"/>
      <c r="G37" s="520"/>
      <c r="H37" s="520"/>
      <c r="I37" s="520"/>
      <c r="J37" s="520"/>
      <c r="K37" s="520"/>
      <c r="L37" s="521"/>
      <c r="M37" s="25"/>
      <c r="N37" s="25"/>
      <c r="O37" s="9" t="s">
        <v>303</v>
      </c>
      <c r="P37" s="9" t="s">
        <v>437</v>
      </c>
      <c r="Q37" s="42"/>
      <c r="R37" s="42"/>
      <c r="S37" s="42"/>
    </row>
    <row r="38" spans="1:19" x14ac:dyDescent="0.35">
      <c r="B38" s="16"/>
      <c r="C38" s="35"/>
      <c r="D38" s="36"/>
      <c r="E38" s="36"/>
      <c r="F38" s="36"/>
      <c r="G38" s="36"/>
      <c r="H38" s="36"/>
      <c r="I38" s="36"/>
      <c r="J38" s="36"/>
      <c r="K38" s="36"/>
      <c r="L38" s="17"/>
      <c r="M38" s="10"/>
    </row>
    <row r="39" spans="1:19" x14ac:dyDescent="0.35">
      <c r="B39" s="480" t="str">
        <f>IF(Intro!$G$21="English",O39,P39)</f>
        <v>Votre entreprise a-t-elle importé les marchandises en tant qu'importateur officiel de n'importe quel pays à tout moment depuis le 1er janvier 2022?</v>
      </c>
      <c r="C39" s="481"/>
      <c r="D39" s="481"/>
      <c r="E39" s="481"/>
      <c r="F39" s="481"/>
      <c r="G39" s="481"/>
      <c r="H39" s="481"/>
      <c r="I39" s="481"/>
      <c r="J39" s="481"/>
      <c r="K39" s="481"/>
      <c r="L39" s="482"/>
      <c r="M39" s="10"/>
      <c r="O39" s="21" t="str">
        <f>"Has your firm imported the goods as the importer of record from any country since January 1, "&amp;Variables!B6&amp;"?"</f>
        <v>Has your firm imported the goods as the importer of record from any country since January 1, 2022?</v>
      </c>
      <c r="P39"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2022?</v>
      </c>
    </row>
    <row r="40" spans="1:19" x14ac:dyDescent="0.35">
      <c r="B40" s="74"/>
      <c r="C40" s="75"/>
      <c r="D40" s="10"/>
      <c r="E40" s="10"/>
      <c r="F40" s="10"/>
      <c r="G40" s="119"/>
      <c r="H40" s="119"/>
      <c r="I40" s="119"/>
      <c r="J40" s="119"/>
      <c r="K40" s="119"/>
      <c r="L40" s="120"/>
      <c r="M40" s="10"/>
      <c r="O40" s="10" t="s">
        <v>184</v>
      </c>
      <c r="P40" s="10" t="s">
        <v>270</v>
      </c>
    </row>
    <row r="41" spans="1:19" x14ac:dyDescent="0.35">
      <c r="B41" s="533" t="str">
        <f>IF(Intro!$G$21="English",O40,P40)</f>
        <v>Selectionnez oui ou non</v>
      </c>
      <c r="C41" s="534"/>
      <c r="D41" s="531"/>
      <c r="E41" s="535" t="str">
        <f>IF(D41="Yes",O41,IF(D41="Oui",P41,IF(D41="No",O42,IF(D41="Non",P42,""))))</f>
        <v/>
      </c>
      <c r="F41" s="536"/>
      <c r="G41" s="536"/>
      <c r="H41" s="536"/>
      <c r="I41" s="536"/>
      <c r="J41" s="536"/>
      <c r="K41" s="537"/>
      <c r="L41" s="120"/>
      <c r="M41" s="10"/>
      <c r="O41" s="10" t="str">
        <f>"Complete all tabs in this questionnaire and return by "&amp;Variables!B11&amp;"."</f>
        <v>Complete all tabs in this questionnaire and return by March 23, 2026.</v>
      </c>
      <c r="P41" s="10" t="str">
        <f>"Remplissez tous les onglets de ce questionnaire et retournez-le avant le "&amp;Variables!C11&amp;"."</f>
        <v>Remplissez tous les onglets de ce questionnaire et retournez-le avant le le 23 mars 2026.</v>
      </c>
    </row>
    <row r="42" spans="1:19" x14ac:dyDescent="0.35">
      <c r="B42" s="533"/>
      <c r="C42" s="534"/>
      <c r="D42" s="532"/>
      <c r="E42" s="538"/>
      <c r="F42" s="539"/>
      <c r="G42" s="539"/>
      <c r="H42" s="539"/>
      <c r="I42" s="539"/>
      <c r="J42" s="539"/>
      <c r="K42" s="540"/>
      <c r="L42" s="120"/>
      <c r="M42" s="10"/>
      <c r="O42" s="10" t="str">
        <f>"Provide explanation below. Complete this tab only and return by "&amp;Variables!B11&amp;"."</f>
        <v>Provide explanation below. Complete this tab only and return by March 23, 2026.</v>
      </c>
      <c r="P42" s="10" t="str">
        <f>"Expliquez ci-dessous. Remplissez cet onglet uniquement et retournez-le avant le "&amp;Variables!C11&amp;"."</f>
        <v>Expliquez ci-dessous. Remplissez cet onglet uniquement et retournez-le avant le le 23 mars 2026.</v>
      </c>
    </row>
    <row r="43" spans="1:19" x14ac:dyDescent="0.35">
      <c r="B43" s="16"/>
      <c r="C43" s="35"/>
      <c r="D43" s="36"/>
      <c r="E43" s="36"/>
      <c r="F43" s="36"/>
      <c r="G43" s="36"/>
      <c r="H43" s="36"/>
      <c r="I43" s="36"/>
      <c r="J43" s="36"/>
      <c r="K43" s="36"/>
      <c r="L43" s="17"/>
      <c r="M43" s="10"/>
    </row>
    <row r="44" spans="1:19" x14ac:dyDescent="0.35">
      <c r="B44" s="480" t="str">
        <f>IF(Intro!$G$21="English",O44,P44)</f>
        <v>Si non, expliquez pourquoi les données d'importation de l'ASFC indiquent que vous avez importé en utilisant les numéros SH énumérés dans l'onglet Info au cours de cette période.</v>
      </c>
      <c r="C44" s="481"/>
      <c r="D44" s="481"/>
      <c r="E44" s="481"/>
      <c r="F44" s="481"/>
      <c r="G44" s="481"/>
      <c r="H44" s="481"/>
      <c r="I44" s="481"/>
      <c r="J44" s="481"/>
      <c r="K44" s="481"/>
      <c r="L44" s="482"/>
      <c r="M44" s="10"/>
      <c r="O44" s="10" t="s">
        <v>729</v>
      </c>
      <c r="P44" s="10" t="s">
        <v>730</v>
      </c>
    </row>
    <row r="45" spans="1:19" x14ac:dyDescent="0.35">
      <c r="B45" s="480"/>
      <c r="C45" s="481"/>
      <c r="D45" s="481"/>
      <c r="E45" s="481"/>
      <c r="F45" s="481"/>
      <c r="G45" s="481"/>
      <c r="H45" s="481"/>
      <c r="I45" s="481"/>
      <c r="J45" s="481"/>
      <c r="K45" s="481"/>
      <c r="L45" s="482"/>
      <c r="M45" s="10"/>
    </row>
    <row r="46" spans="1:19" x14ac:dyDescent="0.35">
      <c r="B46" s="16"/>
      <c r="C46" s="35"/>
      <c r="D46" s="36"/>
      <c r="E46" s="36"/>
      <c r="F46" s="36"/>
      <c r="G46" s="36"/>
      <c r="H46" s="36"/>
      <c r="I46" s="36"/>
      <c r="J46" s="36"/>
      <c r="K46" s="36"/>
      <c r="L46" s="17"/>
      <c r="M46" s="10"/>
    </row>
    <row r="47" spans="1:19" x14ac:dyDescent="0.35">
      <c r="B47" s="541"/>
      <c r="C47" s="542"/>
      <c r="D47" s="542"/>
      <c r="E47" s="542"/>
      <c r="F47" s="542"/>
      <c r="G47" s="542"/>
      <c r="H47" s="542"/>
      <c r="I47" s="542"/>
      <c r="J47" s="542"/>
      <c r="K47" s="542"/>
      <c r="L47" s="543"/>
      <c r="M47" s="10"/>
    </row>
    <row r="48" spans="1:19" x14ac:dyDescent="0.35">
      <c r="B48" s="541"/>
      <c r="C48" s="542"/>
      <c r="D48" s="542"/>
      <c r="E48" s="542"/>
      <c r="F48" s="542"/>
      <c r="G48" s="542"/>
      <c r="H48" s="542"/>
      <c r="I48" s="542"/>
      <c r="J48" s="542"/>
      <c r="K48" s="542"/>
      <c r="L48" s="543"/>
      <c r="M48" s="10"/>
    </row>
    <row r="49" spans="1:19" x14ac:dyDescent="0.35">
      <c r="B49" s="541"/>
      <c r="C49" s="542"/>
      <c r="D49" s="542"/>
      <c r="E49" s="542"/>
      <c r="F49" s="542"/>
      <c r="G49" s="542"/>
      <c r="H49" s="542"/>
      <c r="I49" s="542"/>
      <c r="J49" s="542"/>
      <c r="K49" s="542"/>
      <c r="L49" s="543"/>
      <c r="M49" s="10"/>
    </row>
    <row r="50" spans="1:19" x14ac:dyDescent="0.35">
      <c r="B50" s="541"/>
      <c r="C50" s="542"/>
      <c r="D50" s="542"/>
      <c r="E50" s="542"/>
      <c r="F50" s="542"/>
      <c r="G50" s="542"/>
      <c r="H50" s="542"/>
      <c r="I50" s="542"/>
      <c r="J50" s="542"/>
      <c r="K50" s="542"/>
      <c r="L50" s="543"/>
      <c r="M50" s="10"/>
    </row>
    <row r="51" spans="1:19" x14ac:dyDescent="0.35">
      <c r="B51" s="541"/>
      <c r="C51" s="542"/>
      <c r="D51" s="542"/>
      <c r="E51" s="542"/>
      <c r="F51" s="542"/>
      <c r="G51" s="542"/>
      <c r="H51" s="542"/>
      <c r="I51" s="542"/>
      <c r="J51" s="542"/>
      <c r="K51" s="542"/>
      <c r="L51" s="543"/>
      <c r="M51" s="10"/>
    </row>
    <row r="52" spans="1:19" x14ac:dyDescent="0.35">
      <c r="B52" s="541"/>
      <c r="C52" s="542"/>
      <c r="D52" s="542"/>
      <c r="E52" s="542"/>
      <c r="F52" s="542"/>
      <c r="G52" s="542"/>
      <c r="H52" s="542"/>
      <c r="I52" s="542"/>
      <c r="J52" s="542"/>
      <c r="K52" s="542"/>
      <c r="L52" s="543"/>
      <c r="M52" s="10"/>
    </row>
    <row r="53" spans="1:19" x14ac:dyDescent="0.35">
      <c r="B53" s="541"/>
      <c r="C53" s="542"/>
      <c r="D53" s="542"/>
      <c r="E53" s="542"/>
      <c r="F53" s="542"/>
      <c r="G53" s="542"/>
      <c r="H53" s="542"/>
      <c r="I53" s="542"/>
      <c r="J53" s="542"/>
      <c r="K53" s="542"/>
      <c r="L53" s="543"/>
      <c r="M53" s="10"/>
    </row>
    <row r="54" spans="1:19" x14ac:dyDescent="0.35">
      <c r="B54" s="72"/>
      <c r="C54" s="69"/>
      <c r="D54" s="69"/>
      <c r="E54" s="69"/>
      <c r="F54" s="69"/>
      <c r="G54" s="69"/>
      <c r="H54" s="69"/>
      <c r="I54" s="69"/>
      <c r="J54" s="69"/>
      <c r="K54" s="69"/>
      <c r="L54" s="70"/>
      <c r="M54" s="10"/>
    </row>
    <row r="55" spans="1:19" s="6" customFormat="1" x14ac:dyDescent="0.35">
      <c r="A55" s="4"/>
      <c r="B55" s="14"/>
      <c r="C55" s="14"/>
      <c r="D55" s="3"/>
      <c r="E55" s="3"/>
      <c r="F55" s="3"/>
      <c r="G55" s="3"/>
      <c r="H55" s="3"/>
      <c r="I55" s="3"/>
      <c r="J55" s="3"/>
      <c r="K55" s="3"/>
      <c r="L55" s="3"/>
      <c r="O55" s="27"/>
      <c r="P55" s="27"/>
      <c r="Q55" s="10"/>
      <c r="R55" s="10"/>
      <c r="S55" s="10"/>
    </row>
    <row r="56" spans="1:19" s="2" customFormat="1" x14ac:dyDescent="0.35">
      <c r="A56" s="4"/>
      <c r="B56" s="489" t="str">
        <f>UPPER(IF(Intro!$G$21="English",O56,P56))</f>
        <v>DATE D'ÉCHÉANCE DU QUESTIONNAIRE</v>
      </c>
      <c r="C56" s="490" t="str">
        <f>UPPER(IF(Intro!$G$21="English",P56,Q56))</f>
        <v/>
      </c>
      <c r="D56" s="490" t="str">
        <f>UPPER(IF(Intro!$G$21="English",Q56,R56))</f>
        <v/>
      </c>
      <c r="E56" s="490" t="str">
        <f>UPPER(IF(Intro!$G$21="English",R56,S56))</f>
        <v/>
      </c>
      <c r="F56" s="490" t="str">
        <f>UPPER(IF(Intro!$G$21="English",S56,T56))</f>
        <v/>
      </c>
      <c r="G56" s="490"/>
      <c r="H56" s="490" t="str">
        <f>UPPER(IF(Intro!$G$21="English",T56,U56))</f>
        <v/>
      </c>
      <c r="I56" s="490" t="str">
        <f>UPPER(IF(Intro!$G$21="English",U56,V56))</f>
        <v/>
      </c>
      <c r="J56" s="490" t="str">
        <f>UPPER(IF(Intro!$G$21="English",V56,W56))</f>
        <v/>
      </c>
      <c r="K56" s="490" t="str">
        <f>UPPER(IF(Intro!$G$21="English",W56,X56))</f>
        <v/>
      </c>
      <c r="L56" s="491" t="str">
        <f>UPPER(IF(Intro!$G$21="English",X56,Y56))</f>
        <v/>
      </c>
      <c r="M56" s="6"/>
      <c r="N56" s="25"/>
      <c r="O56" s="9" t="s">
        <v>58</v>
      </c>
      <c r="P56" s="9" t="s">
        <v>59</v>
      </c>
      <c r="Q56" s="42"/>
      <c r="R56" s="42"/>
      <c r="S56" s="42"/>
    </row>
    <row r="57" spans="1:19" x14ac:dyDescent="0.35">
      <c r="B57" s="16"/>
      <c r="C57" s="35"/>
      <c r="D57" s="36"/>
      <c r="E57" s="36"/>
      <c r="F57" s="36"/>
      <c r="G57" s="36"/>
      <c r="H57" s="36"/>
      <c r="I57" s="36"/>
      <c r="J57" s="36"/>
      <c r="K57" s="36"/>
      <c r="L57" s="17"/>
      <c r="M57" s="10"/>
    </row>
    <row r="58" spans="1:19" x14ac:dyDescent="0.35">
      <c r="B58" s="74"/>
      <c r="C58" s="10"/>
      <c r="D58" s="544" t="str">
        <f>IF(Intro!$G$21="English",O58,P58)</f>
        <v>le 23 mars 2026</v>
      </c>
      <c r="E58" s="545"/>
      <c r="F58" s="545"/>
      <c r="G58" s="545"/>
      <c r="H58" s="545"/>
      <c r="I58" s="545"/>
      <c r="J58" s="546"/>
      <c r="K58" s="46"/>
      <c r="L58" s="96"/>
      <c r="M58" s="10"/>
      <c r="O58" s="40" t="str">
        <f>Variables!B11</f>
        <v>March 23, 2026</v>
      </c>
      <c r="P58" s="40" t="str">
        <f>Variables!C11</f>
        <v>le 23 mars 2026</v>
      </c>
    </row>
    <row r="59" spans="1:19" x14ac:dyDescent="0.35">
      <c r="B59" s="74"/>
      <c r="C59" s="10"/>
      <c r="D59" s="547"/>
      <c r="E59" s="548"/>
      <c r="F59" s="548"/>
      <c r="G59" s="548"/>
      <c r="H59" s="548"/>
      <c r="I59" s="548"/>
      <c r="J59" s="549"/>
      <c r="K59" s="46"/>
      <c r="L59" s="96"/>
      <c r="M59" s="10"/>
      <c r="O59" s="40"/>
      <c r="P59" s="40"/>
    </row>
    <row r="60" spans="1:19" x14ac:dyDescent="0.35">
      <c r="B60" s="72"/>
      <c r="C60" s="69"/>
      <c r="D60" s="69"/>
      <c r="E60" s="69"/>
      <c r="F60" s="69"/>
      <c r="G60" s="69"/>
      <c r="H60" s="69"/>
      <c r="I60" s="69"/>
      <c r="J60" s="69"/>
      <c r="K60" s="69"/>
      <c r="L60" s="70"/>
      <c r="M60" s="10"/>
    </row>
    <row r="61" spans="1:19" s="6" customFormat="1" x14ac:dyDescent="0.35">
      <c r="A61" s="4"/>
      <c r="B61" s="14"/>
      <c r="C61" s="14"/>
      <c r="D61" s="3"/>
      <c r="E61" s="3"/>
      <c r="F61" s="3"/>
      <c r="G61" s="3"/>
      <c r="H61" s="3"/>
      <c r="I61" s="3"/>
      <c r="J61" s="3"/>
      <c r="K61" s="3"/>
      <c r="L61" s="3"/>
      <c r="O61" s="27"/>
      <c r="P61" s="27"/>
      <c r="Q61" s="10"/>
      <c r="R61" s="10"/>
      <c r="S61" s="10"/>
    </row>
    <row r="62" spans="1:19" s="2" customFormat="1" x14ac:dyDescent="0.35">
      <c r="A62" s="4"/>
      <c r="B62" s="489" t="str">
        <f>IF(Intro!$G$21="English",O62,P62)</f>
        <v>QUESTIONNAIRE NON REMPLI</v>
      </c>
      <c r="C62" s="490" t="str">
        <f>UPPER(IF(Intro!$G$21="English",P62,Q62))</f>
        <v/>
      </c>
      <c r="D62" s="490" t="str">
        <f>UPPER(IF(Intro!$G$21="English",Q62,R62))</f>
        <v/>
      </c>
      <c r="E62" s="490" t="str">
        <f>UPPER(IF(Intro!$G$21="English",R62,S62))</f>
        <v/>
      </c>
      <c r="F62" s="490" t="str">
        <f>UPPER(IF(Intro!$G$21="English",S62,T62))</f>
        <v/>
      </c>
      <c r="G62" s="490"/>
      <c r="H62" s="490" t="str">
        <f>UPPER(IF(Intro!$G$21="English",T62,U62))</f>
        <v/>
      </c>
      <c r="I62" s="490" t="str">
        <f>UPPER(IF(Intro!$G$21="English",U62,V62))</f>
        <v/>
      </c>
      <c r="J62" s="490" t="str">
        <f>UPPER(IF(Intro!$G$21="English",V62,W62))</f>
        <v/>
      </c>
      <c r="K62" s="490" t="str">
        <f>UPPER(IF(Intro!$G$21="English",W62,X62))</f>
        <v/>
      </c>
      <c r="L62" s="491" t="str">
        <f>UPPER(IF(Intro!$G$21="English",X62,Y62))</f>
        <v/>
      </c>
      <c r="M62" s="6"/>
      <c r="N62" s="25"/>
      <c r="O62" s="23" t="s">
        <v>304</v>
      </c>
      <c r="P62" s="23" t="s">
        <v>305</v>
      </c>
      <c r="Q62" s="42"/>
      <c r="R62" s="42"/>
      <c r="S62" s="42"/>
    </row>
    <row r="63" spans="1:19" x14ac:dyDescent="0.35">
      <c r="B63" s="16"/>
      <c r="C63" s="35"/>
      <c r="D63" s="36"/>
      <c r="E63" s="36"/>
      <c r="F63" s="36"/>
      <c r="G63" s="36"/>
      <c r="H63" s="36"/>
      <c r="I63" s="36"/>
      <c r="J63" s="36"/>
      <c r="K63" s="36"/>
      <c r="L63" s="17"/>
      <c r="M63" s="10"/>
    </row>
    <row r="64" spans="1:19" x14ac:dyDescent="0.35">
      <c r="B64" s="486" t="str">
        <f>IF(Intro!$G$21="English",O64,P64)</f>
        <v>Si le questionnaire n’est pas rempli dans les délais impartis, le Tribunal peut rendre une ordonnance de production, aux termes de l’article 17 de la Loi sur le Tribunal canadien du commerce extérieur, afin d’exiger la production d’une réponse au questionnaire.</v>
      </c>
      <c r="C64" s="487"/>
      <c r="D64" s="487"/>
      <c r="E64" s="487"/>
      <c r="F64" s="487"/>
      <c r="G64" s="487"/>
      <c r="H64" s="487"/>
      <c r="I64" s="487"/>
      <c r="J64" s="487"/>
      <c r="K64" s="487"/>
      <c r="L64" s="488"/>
      <c r="M64" s="10"/>
      <c r="O64" s="10" t="s">
        <v>115</v>
      </c>
      <c r="P64" s="10" t="s">
        <v>249</v>
      </c>
    </row>
    <row r="65" spans="1:19" x14ac:dyDescent="0.35">
      <c r="B65" s="486"/>
      <c r="C65" s="487"/>
      <c r="D65" s="487"/>
      <c r="E65" s="487"/>
      <c r="F65" s="487"/>
      <c r="G65" s="487"/>
      <c r="H65" s="487"/>
      <c r="I65" s="487"/>
      <c r="J65" s="487"/>
      <c r="K65" s="487"/>
      <c r="L65" s="488"/>
      <c r="M65" s="10"/>
    </row>
    <row r="66" spans="1:19" x14ac:dyDescent="0.35">
      <c r="B66" s="72"/>
      <c r="C66" s="69"/>
      <c r="D66" s="69"/>
      <c r="E66" s="69"/>
      <c r="F66" s="69"/>
      <c r="G66" s="69"/>
      <c r="H66" s="69"/>
      <c r="I66" s="69"/>
      <c r="J66" s="69"/>
      <c r="K66" s="69"/>
      <c r="L66" s="70"/>
      <c r="M66" s="10"/>
    </row>
    <row r="67" spans="1:19" s="6" customFormat="1" x14ac:dyDescent="0.35">
      <c r="A67" s="4"/>
      <c r="B67" s="14"/>
      <c r="C67" s="14"/>
      <c r="D67" s="3"/>
      <c r="E67" s="3"/>
      <c r="F67" s="3"/>
      <c r="G67" s="3"/>
      <c r="H67" s="3"/>
      <c r="I67" s="3"/>
      <c r="J67" s="3"/>
      <c r="K67" s="3"/>
      <c r="L67" s="3"/>
      <c r="O67" s="27"/>
      <c r="P67" s="27"/>
      <c r="Q67" s="10"/>
      <c r="R67" s="10"/>
      <c r="S67" s="10"/>
    </row>
    <row r="68" spans="1:19" x14ac:dyDescent="0.35">
      <c r="B68" s="18" t="str">
        <f>IF(Intro!$G$21="English",O68,P68)</f>
        <v>RENSEIGNEMENTS SUR L’ENTREPRISE</v>
      </c>
      <c r="C68" s="19"/>
      <c r="D68" s="19"/>
      <c r="E68" s="19"/>
      <c r="F68" s="19"/>
      <c r="G68" s="19"/>
      <c r="H68" s="19"/>
      <c r="I68" s="19"/>
      <c r="J68" s="19"/>
      <c r="K68" s="19"/>
      <c r="L68" s="20"/>
      <c r="M68" s="10"/>
      <c r="O68" s="10" t="s">
        <v>27</v>
      </c>
      <c r="P68" s="10" t="s">
        <v>28</v>
      </c>
    </row>
    <row r="69" spans="1:19" x14ac:dyDescent="0.35">
      <c r="B69" s="16"/>
      <c r="C69" s="35"/>
      <c r="D69" s="36"/>
      <c r="E69" s="36"/>
      <c r="F69" s="36"/>
      <c r="G69" s="36"/>
      <c r="H69" s="36"/>
      <c r="I69" s="36"/>
      <c r="J69" s="36"/>
      <c r="K69" s="36"/>
      <c r="L69" s="17"/>
      <c r="M69" s="10"/>
    </row>
    <row r="70" spans="1:19" x14ac:dyDescent="0.35">
      <c r="B70" s="471" t="str">
        <f>IF(Intro!$G$21="English",O70,P70)</f>
        <v>Dénomination sociale 
(en français et en anglais, le cas échéant)</v>
      </c>
      <c r="C70" s="472"/>
      <c r="D70" s="472"/>
      <c r="E70" s="476"/>
      <c r="F70" s="476"/>
      <c r="G70" s="476"/>
      <c r="H70" s="476"/>
      <c r="I70" s="476"/>
      <c r="J70" s="476"/>
      <c r="K70" s="476"/>
      <c r="L70" s="477"/>
      <c r="M70" s="10"/>
      <c r="O70" s="21" t="s">
        <v>245</v>
      </c>
      <c r="P70" s="10" t="s">
        <v>209</v>
      </c>
    </row>
    <row r="71" spans="1:19" x14ac:dyDescent="0.35">
      <c r="B71" s="471"/>
      <c r="C71" s="472"/>
      <c r="D71" s="472"/>
      <c r="E71" s="478"/>
      <c r="F71" s="478"/>
      <c r="G71" s="478"/>
      <c r="H71" s="478"/>
      <c r="I71" s="478"/>
      <c r="J71" s="478"/>
      <c r="K71" s="478"/>
      <c r="L71" s="479"/>
      <c r="M71" s="10"/>
      <c r="O71" s="21"/>
    </row>
    <row r="72" spans="1:19" x14ac:dyDescent="0.35">
      <c r="B72" s="471" t="str">
        <f>IF(Intro!$G$21="English",O72,P72)</f>
        <v>Adresse de l'entreprise</v>
      </c>
      <c r="C72" s="473"/>
      <c r="D72" s="473"/>
      <c r="E72" s="476"/>
      <c r="F72" s="476"/>
      <c r="G72" s="476"/>
      <c r="H72" s="476"/>
      <c r="I72" s="476"/>
      <c r="J72" s="476"/>
      <c r="K72" s="476"/>
      <c r="L72" s="477"/>
      <c r="M72" s="10"/>
      <c r="O72" s="21" t="s">
        <v>2</v>
      </c>
      <c r="P72" s="10" t="s">
        <v>3</v>
      </c>
    </row>
    <row r="73" spans="1:19" x14ac:dyDescent="0.35">
      <c r="B73" s="474"/>
      <c r="C73" s="475"/>
      <c r="D73" s="475"/>
      <c r="E73" s="478"/>
      <c r="F73" s="478"/>
      <c r="G73" s="478"/>
      <c r="H73" s="478"/>
      <c r="I73" s="478"/>
      <c r="J73" s="478"/>
      <c r="K73" s="478"/>
      <c r="L73" s="479"/>
      <c r="M73" s="10"/>
      <c r="O73" s="21"/>
    </row>
    <row r="74" spans="1:19" x14ac:dyDescent="0.35">
      <c r="B74" s="471" t="str">
        <f>IF(Intro!$G$21="English",O74,P74)</f>
        <v>Adresse du site Web</v>
      </c>
      <c r="C74" s="473"/>
      <c r="D74" s="473"/>
      <c r="E74" s="476"/>
      <c r="F74" s="476"/>
      <c r="G74" s="476"/>
      <c r="H74" s="476"/>
      <c r="I74" s="476"/>
      <c r="J74" s="476"/>
      <c r="K74" s="476"/>
      <c r="L74" s="477"/>
      <c r="M74" s="10"/>
      <c r="O74" s="21" t="s">
        <v>32</v>
      </c>
      <c r="P74" s="10" t="s">
        <v>4</v>
      </c>
    </row>
    <row r="75" spans="1:19" x14ac:dyDescent="0.35">
      <c r="B75" s="474"/>
      <c r="C75" s="475"/>
      <c r="D75" s="475"/>
      <c r="E75" s="478"/>
      <c r="F75" s="478"/>
      <c r="G75" s="478"/>
      <c r="H75" s="478"/>
      <c r="I75" s="478"/>
      <c r="J75" s="478"/>
      <c r="K75" s="478"/>
      <c r="L75" s="479"/>
      <c r="M75" s="10"/>
      <c r="O75" s="21"/>
    </row>
    <row r="76" spans="1:19" x14ac:dyDescent="0.35">
      <c r="B76" s="16"/>
      <c r="C76" s="35"/>
      <c r="D76" s="36"/>
      <c r="E76" s="36"/>
      <c r="F76" s="36"/>
      <c r="G76" s="36"/>
      <c r="H76" s="36"/>
      <c r="I76" s="36"/>
      <c r="J76" s="36"/>
      <c r="K76" s="36"/>
      <c r="L76" s="17"/>
      <c r="M76" s="10"/>
    </row>
    <row r="77" spans="1:19" x14ac:dyDescent="0.35">
      <c r="B77" s="486" t="str">
        <f>IF(Intro!$G$21="English",O77,P77)</f>
        <v xml:space="preserve">Si votre entreprise a plus d’un emplacement, d’une installation ou d’un point de vente, transmettez une réponse consolidée au questionnaire.
</v>
      </c>
      <c r="C77" s="487"/>
      <c r="D77" s="487"/>
      <c r="E77" s="487"/>
      <c r="F77" s="487"/>
      <c r="G77" s="487"/>
      <c r="H77" s="487"/>
      <c r="I77" s="487"/>
      <c r="J77" s="487"/>
      <c r="K77" s="487"/>
      <c r="L77" s="488"/>
      <c r="M77" s="10"/>
      <c r="O77" s="10" t="s">
        <v>185</v>
      </c>
      <c r="P77" s="10" t="s">
        <v>186</v>
      </c>
    </row>
    <row r="78" spans="1:19" x14ac:dyDescent="0.35">
      <c r="B78" s="498" t="str">
        <f>IF(Intro!$G$21="English",O78,P78)</f>
        <v>Fournissez les noms et adresses des autres emplacements, installations et points de vente au Canada au nom de laquelle votre entreprise répond. </v>
      </c>
      <c r="C78" s="499"/>
      <c r="D78" s="499"/>
      <c r="E78" s="504"/>
      <c r="F78" s="504"/>
      <c r="G78" s="504"/>
      <c r="H78" s="504"/>
      <c r="I78" s="504"/>
      <c r="J78" s="504"/>
      <c r="K78" s="504"/>
      <c r="L78" s="505"/>
      <c r="M78" s="10"/>
      <c r="O78" s="21" t="s">
        <v>25</v>
      </c>
      <c r="P78" s="10" t="s">
        <v>69</v>
      </c>
    </row>
    <row r="79" spans="1:19" x14ac:dyDescent="0.35">
      <c r="B79" s="500"/>
      <c r="C79" s="501"/>
      <c r="D79" s="501"/>
      <c r="E79" s="506"/>
      <c r="F79" s="506"/>
      <c r="G79" s="506"/>
      <c r="H79" s="506"/>
      <c r="I79" s="506"/>
      <c r="J79" s="506"/>
      <c r="K79" s="506"/>
      <c r="L79" s="507"/>
      <c r="M79" s="10"/>
      <c r="O79" s="21"/>
    </row>
    <row r="80" spans="1:19" x14ac:dyDescent="0.35">
      <c r="B80" s="500"/>
      <c r="C80" s="501"/>
      <c r="D80" s="501"/>
      <c r="E80" s="506"/>
      <c r="F80" s="506"/>
      <c r="G80" s="506"/>
      <c r="H80" s="506"/>
      <c r="I80" s="506"/>
      <c r="J80" s="506"/>
      <c r="K80" s="506"/>
      <c r="L80" s="507"/>
      <c r="M80" s="10"/>
      <c r="O80" s="21"/>
    </row>
    <row r="81" spans="2:16" x14ac:dyDescent="0.35">
      <c r="B81" s="500"/>
      <c r="C81" s="501"/>
      <c r="D81" s="501"/>
      <c r="E81" s="506"/>
      <c r="F81" s="506"/>
      <c r="G81" s="506"/>
      <c r="H81" s="506"/>
      <c r="I81" s="506"/>
      <c r="J81" s="506"/>
      <c r="K81" s="506"/>
      <c r="L81" s="507"/>
      <c r="M81" s="10"/>
      <c r="O81" s="21"/>
    </row>
    <row r="82" spans="2:16" x14ac:dyDescent="0.35">
      <c r="B82" s="500"/>
      <c r="C82" s="501"/>
      <c r="D82" s="501"/>
      <c r="E82" s="506"/>
      <c r="F82" s="506"/>
      <c r="G82" s="506"/>
      <c r="H82" s="506"/>
      <c r="I82" s="506"/>
      <c r="J82" s="506"/>
      <c r="K82" s="506"/>
      <c r="L82" s="507"/>
      <c r="M82" s="10"/>
      <c r="O82" s="21"/>
    </row>
    <row r="83" spans="2:16" x14ac:dyDescent="0.35">
      <c r="B83" s="500"/>
      <c r="C83" s="501"/>
      <c r="D83" s="501"/>
      <c r="E83" s="506"/>
      <c r="F83" s="506"/>
      <c r="G83" s="506"/>
      <c r="H83" s="506"/>
      <c r="I83" s="506"/>
      <c r="J83" s="506"/>
      <c r="K83" s="506"/>
      <c r="L83" s="507"/>
      <c r="M83" s="10"/>
      <c r="O83" s="21"/>
    </row>
    <row r="84" spans="2:16" x14ac:dyDescent="0.35">
      <c r="B84" s="500"/>
      <c r="C84" s="501"/>
      <c r="D84" s="501"/>
      <c r="E84" s="506"/>
      <c r="F84" s="506"/>
      <c r="G84" s="506"/>
      <c r="H84" s="506"/>
      <c r="I84" s="506"/>
      <c r="J84" s="506"/>
      <c r="K84" s="506"/>
      <c r="L84" s="507"/>
      <c r="M84" s="10"/>
      <c r="O84" s="21"/>
    </row>
    <row r="85" spans="2:16" x14ac:dyDescent="0.35">
      <c r="B85" s="500"/>
      <c r="C85" s="501"/>
      <c r="D85" s="501"/>
      <c r="E85" s="506"/>
      <c r="F85" s="506"/>
      <c r="G85" s="506"/>
      <c r="H85" s="506"/>
      <c r="I85" s="506"/>
      <c r="J85" s="506"/>
      <c r="K85" s="506"/>
      <c r="L85" s="507"/>
      <c r="M85" s="10"/>
      <c r="O85" s="21"/>
    </row>
    <row r="86" spans="2:16" x14ac:dyDescent="0.35">
      <c r="B86" s="502"/>
      <c r="C86" s="503"/>
      <c r="D86" s="503"/>
      <c r="E86" s="508"/>
      <c r="F86" s="508"/>
      <c r="G86" s="508"/>
      <c r="H86" s="508"/>
      <c r="I86" s="508"/>
      <c r="J86" s="508"/>
      <c r="K86" s="508"/>
      <c r="L86" s="509"/>
      <c r="M86" s="10"/>
      <c r="O86" s="21"/>
    </row>
    <row r="87" spans="2:16" x14ac:dyDescent="0.35">
      <c r="B87" s="72"/>
      <c r="C87" s="69"/>
      <c r="D87" s="69"/>
      <c r="E87" s="69"/>
      <c r="F87" s="69"/>
      <c r="G87" s="69"/>
      <c r="H87" s="69"/>
      <c r="I87" s="69"/>
      <c r="J87" s="69"/>
      <c r="K87" s="69"/>
      <c r="L87" s="70"/>
      <c r="M87" s="10"/>
    </row>
    <row r="89" spans="2:16" x14ac:dyDescent="0.35">
      <c r="B89" s="18" t="str">
        <f>IF(Intro!$G$21="English",O89,P89)</f>
        <v>ATTESTATION</v>
      </c>
      <c r="C89" s="19"/>
      <c r="D89" s="19"/>
      <c r="E89" s="19"/>
      <c r="F89" s="19"/>
      <c r="G89" s="19"/>
      <c r="H89" s="19"/>
      <c r="I89" s="19"/>
      <c r="J89" s="19"/>
      <c r="K89" s="19"/>
      <c r="L89" s="20"/>
      <c r="M89" s="10"/>
      <c r="O89" s="10" t="s">
        <v>30</v>
      </c>
      <c r="P89" s="10" t="s">
        <v>31</v>
      </c>
    </row>
    <row r="90" spans="2:16" x14ac:dyDescent="0.35">
      <c r="B90" s="16"/>
      <c r="C90" s="35"/>
      <c r="D90" s="36"/>
      <c r="E90" s="36"/>
      <c r="F90" s="36"/>
      <c r="G90" s="36"/>
      <c r="H90" s="36"/>
      <c r="I90" s="36"/>
      <c r="J90" s="36"/>
      <c r="K90" s="36"/>
      <c r="L90" s="17"/>
      <c r="M90" s="10"/>
    </row>
    <row r="91" spans="2:16" x14ac:dyDescent="0.35">
      <c r="B91" s="495" t="str">
        <f>IF(Intro!$G$21="English",O91,P91)</f>
        <v xml:space="preserve">Le soussigné déclare que, pour autant qu'il sache, les renseignements fournis aux présentes sont complets et exacts.
</v>
      </c>
      <c r="C91" s="496"/>
      <c r="D91" s="496"/>
      <c r="E91" s="496"/>
      <c r="F91" s="496"/>
      <c r="G91" s="496"/>
      <c r="H91" s="496"/>
      <c r="I91" s="496"/>
      <c r="J91" s="496"/>
      <c r="K91" s="496"/>
      <c r="L91" s="497"/>
      <c r="M91" s="10"/>
      <c r="O91" s="10" t="s">
        <v>243</v>
      </c>
      <c r="P91" s="9" t="s">
        <v>244</v>
      </c>
    </row>
    <row r="92" spans="2:16" x14ac:dyDescent="0.35">
      <c r="B92" s="74"/>
      <c r="C92" s="75"/>
      <c r="D92" s="75"/>
      <c r="E92" s="75"/>
      <c r="F92" s="75"/>
      <c r="G92" s="75"/>
      <c r="H92" s="75"/>
      <c r="I92" s="75"/>
      <c r="J92" s="75"/>
      <c r="K92" s="75"/>
      <c r="L92" s="59"/>
      <c r="M92" s="10"/>
    </row>
    <row r="93" spans="2:16" x14ac:dyDescent="0.35">
      <c r="B93" s="471" t="str">
        <f>IF(Intro!$G$21="English",O93,P93)</f>
        <v>Nom du représentant autorisé</v>
      </c>
      <c r="C93" s="472"/>
      <c r="D93" s="472"/>
      <c r="E93" s="476"/>
      <c r="F93" s="476"/>
      <c r="G93" s="476"/>
      <c r="H93" s="476"/>
      <c r="I93" s="476"/>
      <c r="J93" s="476"/>
      <c r="K93" s="476"/>
      <c r="L93" s="477"/>
      <c r="M93" s="10"/>
      <c r="O93" s="21" t="s">
        <v>5</v>
      </c>
      <c r="P93" s="10" t="s">
        <v>6</v>
      </c>
    </row>
    <row r="94" spans="2:16" x14ac:dyDescent="0.35">
      <c r="B94" s="471"/>
      <c r="C94" s="472"/>
      <c r="D94" s="472"/>
      <c r="E94" s="478"/>
      <c r="F94" s="478"/>
      <c r="G94" s="478"/>
      <c r="H94" s="478"/>
      <c r="I94" s="478"/>
      <c r="J94" s="478"/>
      <c r="K94" s="478"/>
      <c r="L94" s="479"/>
      <c r="M94" s="10"/>
      <c r="O94" s="21"/>
    </row>
    <row r="95" spans="2:16" x14ac:dyDescent="0.35">
      <c r="B95" s="471" t="str">
        <f>IF(Intro!$G$21="English",O95,P95)</f>
        <v>Titre du représentant autorisé</v>
      </c>
      <c r="C95" s="472"/>
      <c r="D95" s="473"/>
      <c r="E95" s="476"/>
      <c r="F95" s="476"/>
      <c r="G95" s="476"/>
      <c r="H95" s="476"/>
      <c r="I95" s="476"/>
      <c r="J95" s="476"/>
      <c r="K95" s="476"/>
      <c r="L95" s="477"/>
      <c r="M95" s="10"/>
      <c r="O95" s="21" t="s">
        <v>7</v>
      </c>
      <c r="P95" s="10" t="s">
        <v>8</v>
      </c>
    </row>
    <row r="96" spans="2:16" x14ac:dyDescent="0.35">
      <c r="B96" s="474"/>
      <c r="C96" s="475"/>
      <c r="D96" s="475"/>
      <c r="E96" s="478"/>
      <c r="F96" s="478"/>
      <c r="G96" s="478"/>
      <c r="H96" s="478"/>
      <c r="I96" s="478"/>
      <c r="J96" s="478"/>
      <c r="K96" s="478"/>
      <c r="L96" s="479"/>
      <c r="M96" s="10"/>
      <c r="O96" s="21"/>
    </row>
    <row r="97" spans="1:19" x14ac:dyDescent="0.35">
      <c r="B97" s="471" t="str">
        <f>IF(Intro!$G$21="English",O97,P97)</f>
        <v>Adresse de courrier électronique</v>
      </c>
      <c r="C97" s="472"/>
      <c r="D97" s="473"/>
      <c r="E97" s="476"/>
      <c r="F97" s="476"/>
      <c r="G97" s="476"/>
      <c r="H97" s="476"/>
      <c r="I97" s="476"/>
      <c r="J97" s="476"/>
      <c r="K97" s="476"/>
      <c r="L97" s="477"/>
      <c r="M97" s="10"/>
      <c r="O97" s="21" t="s">
        <v>9</v>
      </c>
      <c r="P97" s="10" t="s">
        <v>70</v>
      </c>
    </row>
    <row r="98" spans="1:19" x14ac:dyDescent="0.35">
      <c r="B98" s="474"/>
      <c r="C98" s="475"/>
      <c r="D98" s="475"/>
      <c r="E98" s="478"/>
      <c r="F98" s="478"/>
      <c r="G98" s="478"/>
      <c r="H98" s="478"/>
      <c r="I98" s="478"/>
      <c r="J98" s="478"/>
      <c r="K98" s="478"/>
      <c r="L98" s="479"/>
      <c r="M98" s="10"/>
      <c r="O98" s="21"/>
    </row>
    <row r="99" spans="1:19" x14ac:dyDescent="0.35">
      <c r="B99" s="471" t="str">
        <f>IF(Intro!$G$21="English",O99,P99)</f>
        <v>Téléphone</v>
      </c>
      <c r="C99" s="472"/>
      <c r="D99" s="473"/>
      <c r="E99" s="476"/>
      <c r="F99" s="476"/>
      <c r="G99" s="476"/>
      <c r="H99" s="476"/>
      <c r="I99" s="476"/>
      <c r="J99" s="476"/>
      <c r="K99" s="476"/>
      <c r="L99" s="477"/>
      <c r="M99" s="10"/>
      <c r="O99" s="21" t="s">
        <v>10</v>
      </c>
      <c r="P99" s="10" t="s">
        <v>11</v>
      </c>
    </row>
    <row r="100" spans="1:19" x14ac:dyDescent="0.35">
      <c r="B100" s="474"/>
      <c r="C100" s="475"/>
      <c r="D100" s="475"/>
      <c r="E100" s="478"/>
      <c r="F100" s="478"/>
      <c r="G100" s="478"/>
      <c r="H100" s="478"/>
      <c r="I100" s="478"/>
      <c r="J100" s="478"/>
      <c r="K100" s="478"/>
      <c r="L100" s="479"/>
      <c r="M100" s="10"/>
      <c r="O100" s="21"/>
    </row>
    <row r="101" spans="1:19" x14ac:dyDescent="0.35">
      <c r="B101" s="471" t="s">
        <v>71</v>
      </c>
      <c r="C101" s="472"/>
      <c r="D101" s="473"/>
      <c r="E101" s="476"/>
      <c r="F101" s="476"/>
      <c r="G101" s="476"/>
      <c r="H101" s="476"/>
      <c r="I101" s="476"/>
      <c r="J101" s="476"/>
      <c r="K101" s="476"/>
      <c r="L101" s="477"/>
      <c r="M101" s="10"/>
      <c r="O101" s="21"/>
    </row>
    <row r="102" spans="1:19" x14ac:dyDescent="0.35">
      <c r="B102" s="474"/>
      <c r="C102" s="475"/>
      <c r="D102" s="475"/>
      <c r="E102" s="478"/>
      <c r="F102" s="478"/>
      <c r="G102" s="478"/>
      <c r="H102" s="478"/>
      <c r="I102" s="478"/>
      <c r="J102" s="478"/>
      <c r="K102" s="478"/>
      <c r="L102" s="479"/>
      <c r="M102" s="10"/>
      <c r="O102" s="21"/>
    </row>
    <row r="103" spans="1:19" x14ac:dyDescent="0.35">
      <c r="B103" s="74"/>
      <c r="C103" s="75"/>
      <c r="D103" s="75"/>
      <c r="E103" s="75"/>
      <c r="F103" s="75"/>
      <c r="G103" s="75"/>
      <c r="H103" s="75"/>
      <c r="I103" s="75"/>
      <c r="J103" s="75"/>
      <c r="K103" s="75"/>
      <c r="L103" s="59"/>
      <c r="M103" s="10"/>
    </row>
    <row r="104" spans="1:19" ht="21" x14ac:dyDescent="0.35">
      <c r="B104" s="148"/>
      <c r="C104" s="65"/>
      <c r="D104" s="65"/>
      <c r="E104" s="65"/>
      <c r="F104" s="66"/>
      <c r="H104" s="151" t="str">
        <f>IF(Intro!$G$21="English",O104,P104)</f>
        <v>Je comprends que le fait de cocher cette case constitue ma signature juridiquement contraignante.</v>
      </c>
      <c r="I104" s="121"/>
      <c r="J104" s="43"/>
      <c r="K104" s="43"/>
      <c r="L104" s="44"/>
      <c r="M104" s="10"/>
      <c r="O104" s="21" t="s">
        <v>61</v>
      </c>
      <c r="P104" s="10" t="s">
        <v>62</v>
      </c>
    </row>
    <row r="105" spans="1:19" x14ac:dyDescent="0.35">
      <c r="B105" s="72"/>
      <c r="C105" s="69"/>
      <c r="D105" s="69"/>
      <c r="E105" s="69"/>
      <c r="F105" s="69"/>
      <c r="G105" s="69"/>
      <c r="H105" s="69"/>
      <c r="I105" s="69"/>
      <c r="J105" s="69"/>
      <c r="K105" s="69"/>
      <c r="L105" s="70"/>
      <c r="M105" s="10"/>
    </row>
    <row r="106" spans="1:19" s="6" customFormat="1" x14ac:dyDescent="0.35">
      <c r="A106" s="4"/>
      <c r="B106" s="14"/>
      <c r="C106" s="14"/>
      <c r="D106" s="3"/>
      <c r="E106" s="3"/>
      <c r="F106" s="3"/>
      <c r="G106" s="3"/>
      <c r="H106" s="3"/>
      <c r="I106" s="3"/>
      <c r="J106" s="3"/>
      <c r="K106" s="3"/>
      <c r="L106" s="3"/>
      <c r="O106" s="27"/>
      <c r="P106" s="27"/>
      <c r="Q106" s="10"/>
      <c r="R106" s="10"/>
      <c r="S106" s="10"/>
    </row>
    <row r="107" spans="1:19" s="2" customFormat="1" x14ac:dyDescent="0.35">
      <c r="A107" s="4"/>
      <c r="B107" s="489" t="str">
        <f>IF(Intro!$G$21="English",O107,P107)</f>
        <v>TRANSMISSION DU QUESTIONNAIRE REMPLI</v>
      </c>
      <c r="C107" s="490" t="str">
        <f>UPPER(IF(Intro!$G$21="English",P107,Q107))</f>
        <v/>
      </c>
      <c r="D107" s="490" t="str">
        <f>UPPER(IF(Intro!$G$21="English",Q107,R107))</f>
        <v/>
      </c>
      <c r="E107" s="490" t="str">
        <f>UPPER(IF(Intro!$G$21="English",R107,S107))</f>
        <v/>
      </c>
      <c r="F107" s="490" t="str">
        <f>UPPER(IF(Intro!$G$21="English",S107,T107))</f>
        <v/>
      </c>
      <c r="G107" s="490"/>
      <c r="H107" s="490" t="str">
        <f>UPPER(IF(Intro!$G$21="English",T107,U107))</f>
        <v/>
      </c>
      <c r="I107" s="490" t="str">
        <f>UPPER(IF(Intro!$G$21="English",U107,V107))</f>
        <v/>
      </c>
      <c r="J107" s="490" t="str">
        <f>UPPER(IF(Intro!$G$21="English",V107,W107))</f>
        <v/>
      </c>
      <c r="K107" s="490" t="str">
        <f>UPPER(IF(Intro!$G$21="English",W107,X107))</f>
        <v/>
      </c>
      <c r="L107" s="491" t="str">
        <f>UPPER(IF(Intro!$G$21="English",X107,Y107))</f>
        <v/>
      </c>
      <c r="M107" s="6"/>
      <c r="N107" s="25"/>
      <c r="O107" s="9" t="s">
        <v>68</v>
      </c>
      <c r="P107" s="9" t="s">
        <v>0</v>
      </c>
      <c r="Q107" s="42"/>
      <c r="R107" s="42"/>
      <c r="S107" s="42"/>
    </row>
    <row r="108" spans="1:19" x14ac:dyDescent="0.35">
      <c r="B108" s="16"/>
      <c r="C108" s="35"/>
      <c r="D108" s="36"/>
      <c r="E108" s="36"/>
      <c r="F108" s="36"/>
      <c r="G108" s="36"/>
      <c r="H108" s="36"/>
      <c r="I108" s="36"/>
      <c r="J108" s="36"/>
      <c r="K108" s="36"/>
      <c r="L108" s="17"/>
      <c r="M108" s="10"/>
    </row>
    <row r="109" spans="1:19" x14ac:dyDescent="0.35">
      <c r="B109" s="486" t="str">
        <f>IF(Intro!$G$21="English",O109,P109)</f>
        <v>Retournez le questionnaire rempli en utilisant l’une des options suivantes :</v>
      </c>
      <c r="C109" s="487"/>
      <c r="D109" s="487"/>
      <c r="E109" s="487"/>
      <c r="F109" s="487"/>
      <c r="G109" s="487"/>
      <c r="H109" s="487"/>
      <c r="I109" s="487"/>
      <c r="J109" s="487"/>
      <c r="K109" s="487"/>
      <c r="L109" s="488"/>
      <c r="M109" s="10"/>
      <c r="O109" s="10" t="s">
        <v>116</v>
      </c>
      <c r="P109" s="10" t="s">
        <v>188</v>
      </c>
    </row>
    <row r="110" spans="1:19" x14ac:dyDescent="0.35">
      <c r="B110" s="492" t="str">
        <f>IF($G$21="English",HYPERLINK("https://e-filing-depot-electronique.citt-tcce.gc.ca/submitNonRegisteredUser-eng.aspx","1. Secure E-filing service;"),IF($G$21="Français",HYPERLINK("https://e-filing-depot-electronique.citt-tcce.gc.ca/submitNonRegisteredUser-fra.aspx?","1. Service sécurisé de dépôt électronique;"),""))</f>
        <v>1. Service sécurisé de dépôt électronique;</v>
      </c>
      <c r="C110" s="493"/>
      <c r="D110" s="493"/>
      <c r="E110" s="493"/>
      <c r="F110" s="493"/>
      <c r="G110" s="493"/>
      <c r="H110" s="493"/>
      <c r="I110" s="493"/>
      <c r="J110" s="493"/>
      <c r="K110" s="493"/>
      <c r="L110" s="494"/>
      <c r="M110" s="10"/>
    </row>
    <row r="111" spans="1:19" x14ac:dyDescent="0.35">
      <c r="B111" s="480" t="str">
        <f>IF(Intro!$G$21="English",O111,P111)</f>
        <v>2. Par courriel à l'adresse tcce-citt@tribunal.gc.ca si vous acceptez les risques connexes et vous transmettez des renseignements qui sont ceux de votre entreprise seulement.</v>
      </c>
      <c r="C111" s="481"/>
      <c r="D111" s="481"/>
      <c r="E111" s="481"/>
      <c r="F111" s="481"/>
      <c r="G111" s="481"/>
      <c r="H111" s="481"/>
      <c r="I111" s="481"/>
      <c r="J111" s="481"/>
      <c r="K111" s="481"/>
      <c r="L111" s="482"/>
      <c r="M111" s="10"/>
      <c r="O111" s="10" t="s">
        <v>273</v>
      </c>
      <c r="P111" s="10" t="s">
        <v>274</v>
      </c>
    </row>
    <row r="112" spans="1:19" x14ac:dyDescent="0.35">
      <c r="B112" s="480"/>
      <c r="C112" s="481"/>
      <c r="D112" s="481"/>
      <c r="E112" s="481"/>
      <c r="F112" s="481"/>
      <c r="G112" s="481"/>
      <c r="H112" s="481"/>
      <c r="I112" s="481"/>
      <c r="J112" s="481"/>
      <c r="K112" s="481"/>
      <c r="L112" s="482"/>
      <c r="M112" s="10"/>
    </row>
    <row r="113" spans="1:19" x14ac:dyDescent="0.35">
      <c r="B113" s="16"/>
      <c r="C113" s="35"/>
      <c r="D113" s="36"/>
      <c r="E113" s="36"/>
      <c r="F113" s="36"/>
      <c r="G113" s="36"/>
      <c r="H113" s="36"/>
      <c r="I113" s="36"/>
      <c r="J113" s="36"/>
      <c r="K113" s="36"/>
      <c r="L113" s="17"/>
      <c r="M113" s="10"/>
    </row>
    <row r="114" spans="1:19" x14ac:dyDescent="0.35">
      <c r="B114" s="486" t="str">
        <f>IF(Intro!$G$21="English",O114,P114)</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14" s="487"/>
      <c r="D114" s="487"/>
      <c r="E114" s="487"/>
      <c r="F114" s="487"/>
      <c r="G114" s="487"/>
      <c r="H114" s="487"/>
      <c r="I114" s="487"/>
      <c r="J114" s="487"/>
      <c r="K114" s="487"/>
      <c r="L114" s="488"/>
      <c r="M114" s="10"/>
      <c r="O114" s="10" t="s">
        <v>187</v>
      </c>
      <c r="P114" s="10" t="s">
        <v>189</v>
      </c>
    </row>
    <row r="115" spans="1:19" x14ac:dyDescent="0.35">
      <c r="B115" s="486"/>
      <c r="C115" s="487"/>
      <c r="D115" s="487"/>
      <c r="E115" s="487"/>
      <c r="F115" s="487"/>
      <c r="G115" s="487"/>
      <c r="H115" s="487"/>
      <c r="I115" s="487"/>
      <c r="J115" s="487"/>
      <c r="K115" s="487"/>
      <c r="L115" s="488"/>
      <c r="M115" s="10"/>
    </row>
    <row r="116" spans="1:19" x14ac:dyDescent="0.35">
      <c r="B116" s="72"/>
      <c r="C116" s="69"/>
      <c r="D116" s="69"/>
      <c r="E116" s="69"/>
      <c r="F116" s="69"/>
      <c r="G116" s="69"/>
      <c r="H116" s="69"/>
      <c r="I116" s="69"/>
      <c r="J116" s="69"/>
      <c r="K116" s="69"/>
      <c r="L116" s="70"/>
      <c r="M116" s="10"/>
    </row>
    <row r="118" spans="1:19" s="2" customFormat="1" x14ac:dyDescent="0.35">
      <c r="A118" s="4"/>
      <c r="B118" s="489" t="s">
        <v>306</v>
      </c>
      <c r="C118" s="490" t="str">
        <f>UPPER(IF(Intro!$G$21="English",P118,Q118))</f>
        <v/>
      </c>
      <c r="D118" s="490" t="str">
        <f>UPPER(IF(Intro!$G$21="English",Q118,R118))</f>
        <v/>
      </c>
      <c r="E118" s="490" t="str">
        <f>UPPER(IF(Intro!$G$21="English",R118,S118))</f>
        <v/>
      </c>
      <c r="F118" s="490" t="str">
        <f>UPPER(IF(Intro!$G$21="English",S118,T118))</f>
        <v/>
      </c>
      <c r="G118" s="490"/>
      <c r="H118" s="490" t="str">
        <f>UPPER(IF(Intro!$G$21="English",T118,U118))</f>
        <v/>
      </c>
      <c r="I118" s="490" t="str">
        <f>UPPER(IF(Intro!$G$21="English",U118,V118))</f>
        <v/>
      </c>
      <c r="J118" s="490" t="str">
        <f>UPPER(IF(Intro!$G$21="English",V118,W118))</f>
        <v/>
      </c>
      <c r="K118" s="490" t="str">
        <f>UPPER(IF(Intro!$G$21="English",W118,X118))</f>
        <v/>
      </c>
      <c r="L118" s="491" t="str">
        <f>UPPER(IF(Intro!$G$21="English",X118,Y118))</f>
        <v/>
      </c>
      <c r="M118" s="6"/>
      <c r="N118" s="25"/>
      <c r="O118" s="9"/>
      <c r="P118" s="9"/>
      <c r="Q118" s="42"/>
      <c r="R118" s="42"/>
      <c r="S118" s="42"/>
    </row>
    <row r="119" spans="1:19" x14ac:dyDescent="0.35">
      <c r="B119" s="16"/>
      <c r="C119" s="35"/>
      <c r="D119" s="36"/>
      <c r="E119" s="36"/>
      <c r="F119" s="36"/>
      <c r="G119" s="36"/>
      <c r="H119" s="36"/>
      <c r="I119" s="36"/>
      <c r="J119" s="36"/>
      <c r="K119" s="36"/>
      <c r="L119" s="17"/>
      <c r="M119" s="10"/>
    </row>
    <row r="120" spans="1:19" x14ac:dyDescent="0.35">
      <c r="B120" s="486" t="str">
        <f>IF(Intro!$G$21="English",O120,P120)</f>
        <v xml:space="preserve">Toutes les questions relatives au présent questionnaire doivent être adressées à :
</v>
      </c>
      <c r="C120" s="487"/>
      <c r="D120" s="487"/>
      <c r="E120" s="487"/>
      <c r="F120" s="487"/>
      <c r="G120" s="487"/>
      <c r="H120" s="487"/>
      <c r="I120" s="487"/>
      <c r="J120" s="487"/>
      <c r="K120" s="487"/>
      <c r="L120" s="488"/>
      <c r="M120" s="10"/>
      <c r="O120" s="10" t="s">
        <v>207</v>
      </c>
      <c r="P120" s="10" t="s">
        <v>208</v>
      </c>
    </row>
    <row r="121" spans="1:19" x14ac:dyDescent="0.35">
      <c r="B121" s="79"/>
      <c r="C121" s="80"/>
      <c r="D121" s="80"/>
      <c r="E121" s="80"/>
      <c r="F121" s="80"/>
      <c r="G121" s="80"/>
      <c r="H121" s="80"/>
      <c r="I121" s="80"/>
      <c r="J121" s="80"/>
      <c r="K121" s="80"/>
      <c r="L121" s="81"/>
      <c r="M121" s="10"/>
    </row>
    <row r="122" spans="1:19" x14ac:dyDescent="0.35">
      <c r="B122" s="483" t="str">
        <f>Variables!B13</f>
        <v>Paula Place</v>
      </c>
      <c r="C122" s="484"/>
      <c r="D122" s="484"/>
      <c r="E122" s="484" t="str">
        <f>Variables!C13</f>
        <v>paula.place@tribunal.gc.ca</v>
      </c>
      <c r="F122" s="484"/>
      <c r="G122" s="484"/>
      <c r="H122" s="484"/>
      <c r="I122" s="484"/>
      <c r="J122" s="484" t="str">
        <f>Variables!D13</f>
        <v>343-574-3196</v>
      </c>
      <c r="K122" s="484"/>
      <c r="L122" s="485"/>
      <c r="M122" s="10"/>
      <c r="O122" s="21"/>
    </row>
    <row r="123" spans="1:19" x14ac:dyDescent="0.35">
      <c r="B123" s="483" t="str">
        <f>Variables!B14</f>
        <v>Thy Dao</v>
      </c>
      <c r="C123" s="484"/>
      <c r="D123" s="484"/>
      <c r="E123" s="484" t="str">
        <f>Variables!C14</f>
        <v>thy.dao@tribunal.gc.ca</v>
      </c>
      <c r="F123" s="484"/>
      <c r="G123" s="484"/>
      <c r="H123" s="484"/>
      <c r="I123" s="484"/>
      <c r="J123" s="484" t="str">
        <f>Variables!D14</f>
        <v>613-558-6438</v>
      </c>
      <c r="K123" s="484"/>
      <c r="L123" s="485"/>
      <c r="M123" s="10"/>
      <c r="O123" s="21"/>
    </row>
    <row r="124" spans="1:19" x14ac:dyDescent="0.35">
      <c r="B124" s="72"/>
      <c r="C124" s="69"/>
      <c r="D124" s="69"/>
      <c r="E124" s="69"/>
      <c r="F124" s="69"/>
      <c r="G124" s="69"/>
      <c r="H124" s="69"/>
      <c r="I124" s="69"/>
      <c r="J124" s="69"/>
      <c r="K124" s="69"/>
      <c r="L124" s="70"/>
      <c r="M124" s="10"/>
    </row>
  </sheetData>
  <sheetProtection algorithmName="SHA-512" hashValue="haxqkMjzqKKG94Kvd3fe/3msqIk7LoBKIudRZkdgkGcv3QUmsbTTvmGcj1iQ2tLP08nCNcuOzEYLGWCzqC7u5g==" saltValue="ZwISbkhGrzr3K8n77nDTMQ==" spinCount="100000" sheet="1" objects="1" scenarios="1" selectLockedCells="1"/>
  <mergeCells count="58">
    <mergeCell ref="B21:F22"/>
    <mergeCell ref="H21:L22"/>
    <mergeCell ref="G21:G22"/>
    <mergeCell ref="B39:L39"/>
    <mergeCell ref="B109:L109"/>
    <mergeCell ref="B37:L37"/>
    <mergeCell ref="B56:L56"/>
    <mergeCell ref="B25:L25"/>
    <mergeCell ref="B27:L27"/>
    <mergeCell ref="B34:L34"/>
    <mergeCell ref="C29:K32"/>
    <mergeCell ref="D41:D42"/>
    <mergeCell ref="B41:C42"/>
    <mergeCell ref="E41:K42"/>
    <mergeCell ref="B47:L53"/>
    <mergeCell ref="D58:J59"/>
    <mergeCell ref="B4:L4"/>
    <mergeCell ref="B5:L5"/>
    <mergeCell ref="B8:L8"/>
    <mergeCell ref="B19:L19"/>
    <mergeCell ref="B6:L6"/>
    <mergeCell ref="B10:F16"/>
    <mergeCell ref="H10:L16"/>
    <mergeCell ref="B120:L120"/>
    <mergeCell ref="B118:L118"/>
    <mergeCell ref="B107:L107"/>
    <mergeCell ref="B110:L110"/>
    <mergeCell ref="B62:L62"/>
    <mergeCell ref="B77:L77"/>
    <mergeCell ref="B91:L91"/>
    <mergeCell ref="E74:L75"/>
    <mergeCell ref="B78:D86"/>
    <mergeCell ref="E78:L86"/>
    <mergeCell ref="B64:L65"/>
    <mergeCell ref="B70:D71"/>
    <mergeCell ref="B72:D73"/>
    <mergeCell ref="B111:L112"/>
    <mergeCell ref="B114:L115"/>
    <mergeCell ref="E101:L102"/>
    <mergeCell ref="B123:D123"/>
    <mergeCell ref="E122:I122"/>
    <mergeCell ref="E123:I123"/>
    <mergeCell ref="J122:L122"/>
    <mergeCell ref="J123:L123"/>
    <mergeCell ref="B122:D122"/>
    <mergeCell ref="B101:D102"/>
    <mergeCell ref="B74:D75"/>
    <mergeCell ref="E70:L71"/>
    <mergeCell ref="E72:L73"/>
    <mergeCell ref="B44:L45"/>
    <mergeCell ref="E93:L94"/>
    <mergeCell ref="E95:L96"/>
    <mergeCell ref="E97:L98"/>
    <mergeCell ref="E99:L100"/>
    <mergeCell ref="B93:D94"/>
    <mergeCell ref="B95:D96"/>
    <mergeCell ref="B97:D98"/>
    <mergeCell ref="B99:D100"/>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78:E82" xr:uid="{4F0FD07E-4BD1-467A-ADBD-0BA0CA3CCC89}">
      <formula1>1000</formula1>
    </dataValidation>
    <dataValidation type="list" allowBlank="1" showInputMessage="1" showErrorMessage="1" sqref="I104" xr:uid="{EA43E088-98E8-4631-9262-1DAFC17B3891}">
      <formula1>"X"</formula1>
    </dataValidation>
    <dataValidation type="list" allowBlank="1" showInputMessage="1" showErrorMessage="1" sqref="G21" xr:uid="{4AE6BBE5-7FC5-4DF0-963E-0A0A408B8D64}">
      <formula1>"English, Français"</formula1>
    </dataValidation>
    <dataValidation allowBlank="1" showInputMessage="1" showErrorMessage="1" sqref="E93:L102" xr:uid="{D8C7AA79-61EB-4046-9552-19B4A13D4480}"/>
  </dataValidations>
  <printOptions horizontalCentered="1"/>
  <pageMargins left="0.25" right="0.25" top="0.75" bottom="0.75" header="0.3" footer="0.3"/>
  <pageSetup scale="63" fitToHeight="0" orientation="portrait" r:id="rId1"/>
  <headerFooter>
    <oddFooter>&amp;L&amp;A</oddFooter>
  </headerFooter>
  <rowBreaks count="2" manualBreakCount="2">
    <brk id="59" min="1" max="11" man="1"/>
    <brk id="105"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Variables!$D$57:$D$58</xm:f>
          </x14:formula1>
          <xm:sqref>D41:D42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11"/>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tr">
        <f>Imp!B2</f>
        <v>PROTÉGÉ</v>
      </c>
      <c r="C2" s="12"/>
      <c r="O2" s="2"/>
      <c r="P2" s="2"/>
    </row>
    <row r="3" spans="1:16" x14ac:dyDescent="0.35">
      <c r="B3" s="13"/>
      <c r="C3" s="13"/>
      <c r="O3" s="2"/>
      <c r="P3" s="2"/>
    </row>
    <row r="4" spans="1:16" s="2" customFormat="1" x14ac:dyDescent="0.35">
      <c r="A4" s="4"/>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4"/>
      <c r="B5" s="614" t="str">
        <f>Info!B5</f>
        <v>NQ-2025-008</v>
      </c>
      <c r="C5" s="614"/>
      <c r="D5" s="614"/>
      <c r="E5" s="614"/>
      <c r="F5" s="614"/>
      <c r="G5" s="614"/>
      <c r="H5" s="614"/>
      <c r="I5" s="614"/>
      <c r="J5" s="614"/>
      <c r="K5" s="614"/>
      <c r="L5" s="614"/>
      <c r="M5" s="25"/>
      <c r="N5" s="25"/>
      <c r="O5" s="23"/>
      <c r="P5" s="23"/>
    </row>
    <row r="6" spans="1:16" s="6" customFormat="1" x14ac:dyDescent="0.35">
      <c r="A6" s="4"/>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4"/>
      <c r="B7" s="22"/>
      <c r="C7" s="22"/>
      <c r="D7" s="22"/>
      <c r="E7" s="22"/>
      <c r="F7" s="22"/>
      <c r="G7" s="22"/>
      <c r="H7" s="22"/>
      <c r="I7" s="22"/>
      <c r="J7" s="22"/>
      <c r="K7" s="22"/>
      <c r="L7" s="22"/>
      <c r="M7" s="23"/>
      <c r="N7" s="23"/>
      <c r="O7" s="24"/>
    </row>
    <row r="8" spans="1:16" s="6" customFormat="1" x14ac:dyDescent="0.35">
      <c r="A8" s="4"/>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4"/>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4"/>
      <c r="B10" s="615" t="str">
        <f>Imp!B10</f>
        <v xml:space="preserve">Utilisez l'onglet AddPro si vous avez besoin de plus d'espace.
</v>
      </c>
      <c r="C10" s="615"/>
      <c r="D10" s="615"/>
      <c r="E10" s="615"/>
      <c r="F10" s="615"/>
      <c r="G10" s="615"/>
      <c r="H10" s="615"/>
      <c r="I10" s="615"/>
      <c r="J10" s="615"/>
      <c r="K10" s="615"/>
      <c r="L10" s="615"/>
      <c r="M10" s="23"/>
      <c r="N10" s="23"/>
      <c r="O10" s="15"/>
      <c r="P10" s="15"/>
    </row>
    <row r="11" spans="1:16" s="6" customFormat="1" x14ac:dyDescent="0.35">
      <c r="A11" s="4"/>
      <c r="B11" s="67"/>
      <c r="C11" s="67"/>
      <c r="D11" s="22"/>
      <c r="E11" s="22"/>
      <c r="F11" s="22"/>
      <c r="G11" s="22"/>
      <c r="H11" s="22"/>
      <c r="I11" s="22"/>
      <c r="J11" s="22"/>
      <c r="K11" s="22"/>
      <c r="L11" s="22"/>
      <c r="M11" s="23"/>
      <c r="N11" s="23"/>
      <c r="O11" s="15"/>
      <c r="P11" s="15"/>
    </row>
    <row r="12" spans="1:16" s="6" customFormat="1" x14ac:dyDescent="0.35">
      <c r="A12" s="4"/>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4"/>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4"/>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4"/>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4"/>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'Imp-Exp1'!B17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c r="P17" s="15"/>
    </row>
    <row r="18" spans="1:16" s="6" customFormat="1" x14ac:dyDescent="0.35">
      <c r="A18" s="4"/>
      <c r="B18" s="14"/>
      <c r="C18" s="14"/>
      <c r="D18" s="3"/>
      <c r="E18" s="3"/>
      <c r="F18" s="3"/>
      <c r="G18" s="3"/>
      <c r="H18" s="3"/>
      <c r="I18" s="3"/>
      <c r="J18" s="3"/>
      <c r="K18" s="3"/>
      <c r="L18" s="3"/>
      <c r="O18" s="15"/>
      <c r="P18" s="15"/>
    </row>
    <row r="19" spans="1:16" x14ac:dyDescent="0.35">
      <c r="A19" s="7"/>
      <c r="B19" s="519" t="str">
        <f>IF(Intro!$G$21="English",O19,P19)</f>
        <v>STOCKS ET VENTES À L'EXPORTATION</v>
      </c>
      <c r="C19" s="520"/>
      <c r="D19" s="520"/>
      <c r="E19" s="520"/>
      <c r="F19" s="520"/>
      <c r="G19" s="520"/>
      <c r="H19" s="520"/>
      <c r="I19" s="520"/>
      <c r="J19" s="520"/>
      <c r="K19" s="520"/>
      <c r="L19" s="521"/>
      <c r="M19" s="10"/>
      <c r="O19" s="102" t="s">
        <v>375</v>
      </c>
      <c r="P19" s="102" t="s">
        <v>376</v>
      </c>
    </row>
    <row r="20" spans="1:16" x14ac:dyDescent="0.35">
      <c r="A20" s="7"/>
      <c r="B20" s="583" t="s">
        <v>12</v>
      </c>
      <c r="C20" s="584"/>
      <c r="D20" s="584"/>
      <c r="E20" s="584"/>
      <c r="F20" s="584"/>
      <c r="G20" s="584"/>
      <c r="H20" s="584"/>
      <c r="I20" s="584"/>
      <c r="J20" s="584"/>
      <c r="K20" s="584"/>
      <c r="L20" s="585"/>
      <c r="M20" s="10"/>
    </row>
    <row r="21" spans="1:16" x14ac:dyDescent="0.35">
      <c r="A21" s="7"/>
      <c r="B21" s="16"/>
      <c r="C21" s="35"/>
      <c r="D21" s="36"/>
      <c r="E21" s="36"/>
      <c r="F21" s="36"/>
      <c r="G21" s="36"/>
      <c r="H21" s="36"/>
      <c r="I21" s="36"/>
      <c r="J21" s="36"/>
      <c r="K21" s="36"/>
      <c r="L21" s="17"/>
      <c r="M21" s="10"/>
    </row>
    <row r="22" spans="1:16" x14ac:dyDescent="0.35">
      <c r="A22" s="7"/>
      <c r="B22" s="486" t="str">
        <f>IF(Intro!$G$21="English",O22,P22)</f>
        <v>Fournissez les stocks et ventes à l'exportation des marchandises importées.</v>
      </c>
      <c r="C22" s="487"/>
      <c r="D22" s="487"/>
      <c r="E22" s="487"/>
      <c r="F22" s="487"/>
      <c r="G22" s="487"/>
      <c r="H22" s="487"/>
      <c r="I22" s="487"/>
      <c r="J22" s="487"/>
      <c r="K22" s="487"/>
      <c r="L22" s="488"/>
      <c r="M22" s="10"/>
      <c r="O22" s="21" t="s">
        <v>180</v>
      </c>
      <c r="P22" s="21" t="s">
        <v>89</v>
      </c>
    </row>
    <row r="23" spans="1:16" x14ac:dyDescent="0.35">
      <c r="A23" s="7"/>
      <c r="B23" s="60"/>
      <c r="C23" s="35"/>
      <c r="D23" s="36"/>
      <c r="E23" s="36"/>
      <c r="F23" s="36"/>
      <c r="G23" s="36"/>
      <c r="H23" s="36"/>
      <c r="I23" s="36"/>
      <c r="J23" s="36"/>
      <c r="K23" s="36"/>
      <c r="L23" s="17"/>
      <c r="M23" s="10"/>
      <c r="O23" s="21"/>
    </row>
    <row r="24" spans="1:16" x14ac:dyDescent="0.35">
      <c r="A24" s="7"/>
      <c r="B24" s="60"/>
      <c r="E24" s="35"/>
      <c r="G24" s="643">
        <f>Variables!$B$6</f>
        <v>2022</v>
      </c>
      <c r="H24" s="643">
        <f>G24+1</f>
        <v>2023</v>
      </c>
      <c r="I24" s="643">
        <f>H24+1</f>
        <v>2024</v>
      </c>
      <c r="J24" s="643" t="str">
        <f>IF(Intro!$G$21="English",Variables!B9,Variables!C9)</f>
        <v>janv-sept 2024</v>
      </c>
      <c r="K24" s="643" t="str">
        <f>IF(Intro!$G$21="English",Variables!B10,Variables!C10)</f>
        <v>janv-sept 2025</v>
      </c>
      <c r="L24" s="71"/>
      <c r="M24" s="10"/>
      <c r="O24" s="21"/>
    </row>
    <row r="25" spans="1:16" x14ac:dyDescent="0.35">
      <c r="A25" s="7"/>
      <c r="B25" s="110"/>
      <c r="E25" s="35"/>
      <c r="G25" s="643"/>
      <c r="H25" s="643"/>
      <c r="I25" s="643"/>
      <c r="J25" s="643"/>
      <c r="K25" s="643"/>
      <c r="L25" s="71"/>
      <c r="M25" s="10"/>
      <c r="O25" s="21"/>
    </row>
    <row r="26" spans="1:16" x14ac:dyDescent="0.35">
      <c r="A26" s="7"/>
      <c r="B26" s="471" t="str">
        <f>IF(Intro!$G$21="English",O26,P26)</f>
        <v>Stock d'ouverture</v>
      </c>
      <c r="C26" s="472"/>
      <c r="D26" s="665" t="str">
        <f>IF(Intro!$G$21="English",Variables!$B$23,Variables!$C$23)</f>
        <v>pièces</v>
      </c>
      <c r="E26" s="665"/>
      <c r="F26" s="665"/>
      <c r="G26" s="136"/>
      <c r="H26" s="138">
        <f>G38</f>
        <v>0</v>
      </c>
      <c r="I26" s="138">
        <f>H38</f>
        <v>0</v>
      </c>
      <c r="J26" s="138">
        <f>H38</f>
        <v>0</v>
      </c>
      <c r="K26" s="138">
        <f>I38</f>
        <v>0</v>
      </c>
      <c r="L26" s="71"/>
      <c r="M26" s="10"/>
      <c r="O26" s="10" t="s">
        <v>149</v>
      </c>
      <c r="P26" s="10" t="s">
        <v>150</v>
      </c>
    </row>
    <row r="27" spans="1:16" x14ac:dyDescent="0.35">
      <c r="A27" s="7"/>
      <c r="B27" s="471"/>
      <c r="C27" s="472"/>
      <c r="D27" s="665" t="s">
        <v>241</v>
      </c>
      <c r="E27" s="665"/>
      <c r="F27" s="665"/>
      <c r="G27" s="136"/>
      <c r="H27" s="138">
        <f>G39</f>
        <v>0</v>
      </c>
      <c r="I27" s="138">
        <f>H39</f>
        <v>0</v>
      </c>
      <c r="J27" s="138">
        <f>H39</f>
        <v>0</v>
      </c>
      <c r="K27" s="138">
        <f>I39</f>
        <v>0</v>
      </c>
      <c r="L27" s="71"/>
      <c r="M27" s="10"/>
    </row>
    <row r="28" spans="1:16" ht="14.5" thickBot="1" x14ac:dyDescent="0.4">
      <c r="A28" s="7"/>
      <c r="B28" s="676"/>
      <c r="C28" s="677"/>
      <c r="D28" s="696" t="str">
        <f>"$ / "&amp;IF(Intro!$G$21="English",Variables!$B$24,Variables!$C$24)</f>
        <v>$ / pièce</v>
      </c>
      <c r="E28" s="696"/>
      <c r="F28" s="696"/>
      <c r="G28" s="417" t="str">
        <f>IF(G26=0,"-",G27/G26)</f>
        <v>-</v>
      </c>
      <c r="H28" s="417" t="str">
        <f>IF(H26=0,"-",H27/H26)</f>
        <v>-</v>
      </c>
      <c r="I28" s="417" t="str">
        <f>IF(I26=0,"-",I27/I26)</f>
        <v>-</v>
      </c>
      <c r="J28" s="417" t="str">
        <f>IF(J26=0,"-",J27/J26)</f>
        <v>-</v>
      </c>
      <c r="K28" s="417" t="str">
        <f>IF(K26=0,"-",K27/K26)</f>
        <v>-</v>
      </c>
      <c r="L28" s="71"/>
      <c r="M28" s="10"/>
    </row>
    <row r="29" spans="1:16" x14ac:dyDescent="0.35">
      <c r="A29" s="7"/>
      <c r="B29" s="674" t="str">
        <f>'Imp-Exp1'!B28</f>
        <v>Importations</v>
      </c>
      <c r="C29" s="675"/>
      <c r="D29" s="695" t="str">
        <f>D26</f>
        <v>pièces</v>
      </c>
      <c r="E29" s="695"/>
      <c r="F29" s="695"/>
      <c r="G29" s="419">
        <f>SUM(Begin:End!G28)</f>
        <v>0</v>
      </c>
      <c r="H29" s="419">
        <f>SUM(Begin:End!H28)</f>
        <v>0</v>
      </c>
      <c r="I29" s="419">
        <f>SUM(Begin:End!I28)</f>
        <v>0</v>
      </c>
      <c r="J29" s="419">
        <f>SUM(Begin:End!J28)</f>
        <v>0</v>
      </c>
      <c r="K29" s="419">
        <f>SUM(Begin:End!K28)</f>
        <v>0</v>
      </c>
      <c r="L29" s="71"/>
      <c r="M29" s="10"/>
      <c r="O29" s="10" t="s">
        <v>265</v>
      </c>
      <c r="P29" s="10" t="s">
        <v>151</v>
      </c>
    </row>
    <row r="30" spans="1:16" x14ac:dyDescent="0.35">
      <c r="A30" s="7"/>
      <c r="B30" s="471"/>
      <c r="C30" s="472"/>
      <c r="D30" s="665" t="str">
        <f>'Imp-Exp1'!D29</f>
        <v>valeur d'achat nette rendue (CAD)</v>
      </c>
      <c r="E30" s="665"/>
      <c r="F30" s="665"/>
      <c r="G30" s="138">
        <f>SUM(Begin:End!G29)</f>
        <v>0</v>
      </c>
      <c r="H30" s="138">
        <f>SUM(Begin:End!H29)</f>
        <v>0</v>
      </c>
      <c r="I30" s="138">
        <f>SUM(Begin:End!I29)</f>
        <v>0</v>
      </c>
      <c r="J30" s="138">
        <f>SUM(Begin:End!J29)</f>
        <v>0</v>
      </c>
      <c r="K30" s="138">
        <f>SUM(Begin:End!K29)</f>
        <v>0</v>
      </c>
      <c r="L30" s="71"/>
      <c r="M30" s="10"/>
    </row>
    <row r="31" spans="1:16" ht="14.5" thickBot="1" x14ac:dyDescent="0.4">
      <c r="A31" s="7"/>
      <c r="B31" s="676"/>
      <c r="C31" s="677"/>
      <c r="D31" s="696" t="str">
        <f>D28</f>
        <v>$ / pièce</v>
      </c>
      <c r="E31" s="696"/>
      <c r="F31" s="696"/>
      <c r="G31" s="417" t="str">
        <f>IF(G29=0,"-",G30/G29)</f>
        <v>-</v>
      </c>
      <c r="H31" s="417" t="str">
        <f>IF(H29=0,"-",H30/H29)</f>
        <v>-</v>
      </c>
      <c r="I31" s="417" t="str">
        <f t="shared" ref="I31:K31" si="0">IF(I29=0,"-",I30/I29)</f>
        <v>-</v>
      </c>
      <c r="J31" s="417" t="str">
        <f t="shared" si="0"/>
        <v>-</v>
      </c>
      <c r="K31" s="417" t="str">
        <f t="shared" si="0"/>
        <v>-</v>
      </c>
      <c r="L31" s="71"/>
      <c r="M31" s="10"/>
    </row>
    <row r="32" spans="1:16" x14ac:dyDescent="0.35">
      <c r="A32" s="7"/>
      <c r="B32" s="674" t="str">
        <f>'Imp-Exp1'!B41</f>
        <v>Ventes totales au Canada</v>
      </c>
      <c r="C32" s="675"/>
      <c r="D32" s="695" t="str">
        <f>D26</f>
        <v>pièces</v>
      </c>
      <c r="E32" s="695"/>
      <c r="F32" s="695"/>
      <c r="G32" s="419">
        <f>SUM(Begin:End!G41)</f>
        <v>0</v>
      </c>
      <c r="H32" s="419">
        <f>SUM(Begin:End!H41)</f>
        <v>0</v>
      </c>
      <c r="I32" s="419">
        <f>SUM(Begin:End!I41)</f>
        <v>0</v>
      </c>
      <c r="J32" s="419">
        <f>SUM(Begin:End!J41)</f>
        <v>0</v>
      </c>
      <c r="K32" s="419">
        <f>SUM(Begin:End!K41)</f>
        <v>0</v>
      </c>
      <c r="L32" s="71"/>
      <c r="M32" s="10"/>
      <c r="O32" s="10" t="s">
        <v>265</v>
      </c>
      <c r="P32" s="10" t="s">
        <v>151</v>
      </c>
    </row>
    <row r="33" spans="1:16" x14ac:dyDescent="0.35">
      <c r="A33" s="7"/>
      <c r="B33" s="471"/>
      <c r="C33" s="472"/>
      <c r="D33" s="665" t="str">
        <f>'Imp-Exp1'!D36</f>
        <v>valeur de vente nette rendue (CAD)</v>
      </c>
      <c r="E33" s="665"/>
      <c r="F33" s="665"/>
      <c r="G33" s="138">
        <f>SUM(Begin:End!G42)</f>
        <v>0</v>
      </c>
      <c r="H33" s="138">
        <f>SUM(Begin:End!H42)</f>
        <v>0</v>
      </c>
      <c r="I33" s="138">
        <f>SUM(Begin:End!I42)</f>
        <v>0</v>
      </c>
      <c r="J33" s="138">
        <f>SUM(Begin:End!J42)</f>
        <v>0</v>
      </c>
      <c r="K33" s="138">
        <f>SUM(Begin:End!K42)</f>
        <v>0</v>
      </c>
      <c r="L33" s="71"/>
      <c r="M33" s="10"/>
    </row>
    <row r="34" spans="1:16" ht="14.5" thickBot="1" x14ac:dyDescent="0.4">
      <c r="A34" s="7"/>
      <c r="B34" s="676"/>
      <c r="C34" s="677"/>
      <c r="D34" s="696" t="str">
        <f>D28</f>
        <v>$ / pièce</v>
      </c>
      <c r="E34" s="696"/>
      <c r="F34" s="696"/>
      <c r="G34" s="417" t="str">
        <f>IF(G32=0,"-",G33/G32)</f>
        <v>-</v>
      </c>
      <c r="H34" s="417" t="str">
        <f>IF(H32=0,"-",H33/H32)</f>
        <v>-</v>
      </c>
      <c r="I34" s="417" t="str">
        <f t="shared" ref="I34:K34" si="1">IF(I32=0,"-",I33/I32)</f>
        <v>-</v>
      </c>
      <c r="J34" s="417" t="str">
        <f t="shared" si="1"/>
        <v>-</v>
      </c>
      <c r="K34" s="417" t="str">
        <f t="shared" si="1"/>
        <v>-</v>
      </c>
      <c r="L34" s="71"/>
      <c r="M34" s="10"/>
    </row>
    <row r="35" spans="1:16" x14ac:dyDescent="0.35">
      <c r="A35" s="7"/>
      <c r="B35" s="674" t="str">
        <f>IF(Intro!$G$21="English",O35,P35)</f>
        <v>Ventes à l'exportation</v>
      </c>
      <c r="C35" s="675"/>
      <c r="D35" s="695" t="str">
        <f>D32</f>
        <v>pièces</v>
      </c>
      <c r="E35" s="695"/>
      <c r="F35" s="695"/>
      <c r="G35" s="141"/>
      <c r="H35" s="141"/>
      <c r="I35" s="141"/>
      <c r="J35" s="141"/>
      <c r="K35" s="141"/>
      <c r="L35" s="71"/>
      <c r="M35" s="10"/>
      <c r="O35" s="10" t="s">
        <v>265</v>
      </c>
      <c r="P35" s="10" t="s">
        <v>151</v>
      </c>
    </row>
    <row r="36" spans="1:16" x14ac:dyDescent="0.35">
      <c r="A36" s="7"/>
      <c r="B36" s="471"/>
      <c r="C36" s="472"/>
      <c r="D36" s="665" t="str">
        <f>D33</f>
        <v>valeur de vente nette rendue (CAD)</v>
      </c>
      <c r="E36" s="665"/>
      <c r="F36" s="665"/>
      <c r="G36" s="136"/>
      <c r="H36" s="136"/>
      <c r="I36" s="136"/>
      <c r="J36" s="136"/>
      <c r="K36" s="136"/>
      <c r="L36" s="71"/>
      <c r="M36" s="10"/>
    </row>
    <row r="37" spans="1:16" ht="14.5" thickBot="1" x14ac:dyDescent="0.4">
      <c r="A37" s="7"/>
      <c r="B37" s="676"/>
      <c r="C37" s="677"/>
      <c r="D37" s="696" t="str">
        <f>D34</f>
        <v>$ / pièce</v>
      </c>
      <c r="E37" s="696"/>
      <c r="F37" s="696"/>
      <c r="G37" s="417" t="str">
        <f>IF(G35=0,"-",G36/G35)</f>
        <v>-</v>
      </c>
      <c r="H37" s="417" t="str">
        <f>IF(H35=0,"-",H36/H35)</f>
        <v>-</v>
      </c>
      <c r="I37" s="417" t="str">
        <f t="shared" ref="I37:J37" si="2">IF(I35=0,"-",I36/I35)</f>
        <v>-</v>
      </c>
      <c r="J37" s="417" t="str">
        <f t="shared" si="2"/>
        <v>-</v>
      </c>
      <c r="K37" s="417" t="str">
        <f t="shared" ref="K37" si="3">IF(K35=0,"-",K36/K35)</f>
        <v>-</v>
      </c>
      <c r="L37" s="71"/>
      <c r="M37" s="10"/>
    </row>
    <row r="38" spans="1:16" x14ac:dyDescent="0.35">
      <c r="A38" s="7"/>
      <c r="B38" s="502" t="str">
        <f>IF(Intro!$G$21="English",O38,P38)</f>
        <v>Stock de clôtures</v>
      </c>
      <c r="C38" s="503"/>
      <c r="D38" s="709" t="str">
        <f>D26</f>
        <v>pièces</v>
      </c>
      <c r="E38" s="709"/>
      <c r="F38" s="709"/>
      <c r="G38" s="140"/>
      <c r="H38" s="140"/>
      <c r="I38" s="140"/>
      <c r="J38" s="140"/>
      <c r="K38" s="140"/>
      <c r="L38" s="71"/>
      <c r="M38" s="10"/>
      <c r="O38" s="10" t="s">
        <v>152</v>
      </c>
      <c r="P38" s="10" t="s">
        <v>219</v>
      </c>
    </row>
    <row r="39" spans="1:16" x14ac:dyDescent="0.35">
      <c r="A39" s="7"/>
      <c r="B39" s="471"/>
      <c r="C39" s="472"/>
      <c r="D39" s="665" t="str">
        <f>D27</f>
        <v>CAD</v>
      </c>
      <c r="E39" s="665"/>
      <c r="F39" s="665"/>
      <c r="G39" s="136"/>
      <c r="H39" s="136"/>
      <c r="I39" s="136"/>
      <c r="J39" s="136"/>
      <c r="K39" s="136"/>
      <c r="L39" s="71"/>
      <c r="M39" s="10"/>
    </row>
    <row r="40" spans="1:16" x14ac:dyDescent="0.35">
      <c r="A40" s="7"/>
      <c r="B40" s="471"/>
      <c r="C40" s="472"/>
      <c r="D40" s="665" t="str">
        <f>D28</f>
        <v>$ / pièce</v>
      </c>
      <c r="E40" s="665"/>
      <c r="F40" s="665"/>
      <c r="G40" s="156" t="str">
        <f>IF(G38=0,"-",G39/G38)</f>
        <v>-</v>
      </c>
      <c r="H40" s="156" t="str">
        <f t="shared" ref="H40:I40" si="4">IF(H38=0,"-",H39/H38)</f>
        <v>-</v>
      </c>
      <c r="I40" s="156" t="str">
        <f t="shared" si="4"/>
        <v>-</v>
      </c>
      <c r="J40" s="156" t="str">
        <f t="shared" ref="J40:K40" si="5">IF(J38=0,"-",J39/J38)</f>
        <v>-</v>
      </c>
      <c r="K40" s="156" t="str">
        <f t="shared" si="5"/>
        <v>-</v>
      </c>
      <c r="L40" s="71"/>
      <c r="M40" s="10"/>
    </row>
    <row r="41" spans="1:16" x14ac:dyDescent="0.35">
      <c r="A41" s="7"/>
      <c r="B41" s="72"/>
      <c r="C41" s="69"/>
      <c r="D41" s="69"/>
      <c r="E41" s="69"/>
      <c r="F41" s="69"/>
      <c r="G41" s="69"/>
      <c r="H41" s="69"/>
      <c r="I41" s="69"/>
      <c r="J41" s="69"/>
      <c r="K41" s="69"/>
      <c r="L41" s="70"/>
      <c r="M41" s="10"/>
    </row>
    <row r="42" spans="1:16" s="11" customFormat="1" x14ac:dyDescent="0.35">
      <c r="A42" s="7"/>
      <c r="B42" s="586" t="s">
        <v>15</v>
      </c>
      <c r="C42" s="587"/>
      <c r="D42" s="587"/>
      <c r="E42" s="587"/>
      <c r="F42" s="587"/>
      <c r="G42" s="587"/>
      <c r="H42" s="587"/>
      <c r="I42" s="587"/>
      <c r="J42" s="587"/>
      <c r="K42" s="587"/>
      <c r="L42" s="588"/>
      <c r="M42" s="73"/>
      <c r="O42" s="10"/>
    </row>
    <row r="43" spans="1:16" x14ac:dyDescent="0.35">
      <c r="A43" s="7"/>
      <c r="B43" s="74"/>
      <c r="C43" s="75"/>
      <c r="D43" s="75"/>
      <c r="E43" s="75"/>
      <c r="F43" s="75"/>
      <c r="G43" s="75"/>
      <c r="H43" s="75"/>
      <c r="I43" s="75"/>
      <c r="J43" s="75"/>
      <c r="K43" s="75"/>
      <c r="L43" s="59"/>
      <c r="M43" s="10"/>
    </row>
    <row r="44" spans="1:16" x14ac:dyDescent="0.35">
      <c r="A44" s="7"/>
      <c r="B44" s="480" t="str">
        <f>IF(Intro!$G$21="English",O44,P44)</f>
        <v>En utilisant les données fournies à la question 1 dans les onglets Imp avec les données fournies à la question 1 sur l'onglet Invent-Stock, le questionnaire calcule le stock de clôtures comme suit :</v>
      </c>
      <c r="C44" s="481"/>
      <c r="D44" s="481"/>
      <c r="E44" s="481"/>
      <c r="F44" s="481"/>
      <c r="G44" s="481"/>
      <c r="H44" s="481"/>
      <c r="I44" s="481"/>
      <c r="J44" s="481"/>
      <c r="K44" s="481"/>
      <c r="L44" s="482"/>
      <c r="M44" s="10"/>
      <c r="O44" s="10" t="s">
        <v>181</v>
      </c>
      <c r="P44" s="10" t="s">
        <v>266</v>
      </c>
    </row>
    <row r="45" spans="1:16" x14ac:dyDescent="0.35">
      <c r="A45" s="7"/>
      <c r="B45" s="480"/>
      <c r="C45" s="481"/>
      <c r="D45" s="481"/>
      <c r="E45" s="481"/>
      <c r="F45" s="481"/>
      <c r="G45" s="481"/>
      <c r="H45" s="481"/>
      <c r="I45" s="481"/>
      <c r="J45" s="481"/>
      <c r="K45" s="481"/>
      <c r="L45" s="482"/>
      <c r="M45" s="10"/>
    </row>
    <row r="46" spans="1:16" x14ac:dyDescent="0.35">
      <c r="A46" s="7"/>
      <c r="B46" s="74"/>
      <c r="C46" s="75"/>
      <c r="D46" s="75"/>
      <c r="E46" s="75"/>
      <c r="F46" s="75"/>
      <c r="G46" s="75"/>
      <c r="H46" s="75"/>
      <c r="I46" s="75"/>
      <c r="J46" s="75"/>
      <c r="K46" s="75"/>
      <c r="L46" s="59"/>
      <c r="M46" s="10"/>
    </row>
    <row r="47" spans="1:16" x14ac:dyDescent="0.35">
      <c r="A47" s="7"/>
      <c r="B47" s="60"/>
      <c r="E47" s="35"/>
      <c r="G47" s="643">
        <f>Variables!$B$6</f>
        <v>2022</v>
      </c>
      <c r="H47" s="643">
        <f>G47+1</f>
        <v>2023</v>
      </c>
      <c r="I47" s="643">
        <f>H47+1</f>
        <v>2024</v>
      </c>
      <c r="J47" s="643" t="str">
        <f>J24</f>
        <v>janv-sept 2024</v>
      </c>
      <c r="K47" s="643" t="str">
        <f>K24</f>
        <v>janv-sept 2025</v>
      </c>
      <c r="L47" s="71"/>
      <c r="M47" s="10"/>
      <c r="O47" s="21"/>
    </row>
    <row r="48" spans="1:16" x14ac:dyDescent="0.35">
      <c r="A48" s="7"/>
      <c r="B48" s="110"/>
      <c r="E48" s="35"/>
      <c r="G48" s="643"/>
      <c r="H48" s="643"/>
      <c r="I48" s="643"/>
      <c r="J48" s="643"/>
      <c r="K48" s="643"/>
      <c r="L48" s="71"/>
      <c r="M48" s="10"/>
      <c r="O48" s="21"/>
    </row>
    <row r="49" spans="1:16" x14ac:dyDescent="0.35">
      <c r="A49" s="7"/>
      <c r="B49" s="710" t="str">
        <f>B38</f>
        <v>Stock de clôtures</v>
      </c>
      <c r="C49" s="711"/>
      <c r="D49" s="711"/>
      <c r="E49" s="712"/>
      <c r="F49" s="435" t="str">
        <f>IF(Intro!$G$21="English",Variables!$B$23,Variables!$C$23)</f>
        <v>pièces</v>
      </c>
      <c r="G49" s="138">
        <f>G26+G29-G32-G35</f>
        <v>0</v>
      </c>
      <c r="H49" s="138">
        <f t="shared" ref="H49:K49" si="6">H26+H29-H32-H35</f>
        <v>0</v>
      </c>
      <c r="I49" s="138">
        <f t="shared" si="6"/>
        <v>0</v>
      </c>
      <c r="J49" s="138">
        <f t="shared" si="6"/>
        <v>0</v>
      </c>
      <c r="K49" s="138">
        <f t="shared" si="6"/>
        <v>0</v>
      </c>
      <c r="L49" s="71"/>
      <c r="M49" s="10"/>
    </row>
    <row r="50" spans="1:16" ht="14.15" customHeight="1" x14ac:dyDescent="0.35">
      <c r="A50" s="7"/>
      <c r="B50" s="710" t="str">
        <f>IF(Intro!$G$21="English",O50,P50)</f>
        <v>Différence entre le stock de clôture à la question 1 dans l'onglet Invent-Stock et le stock de clôture calculé</v>
      </c>
      <c r="C50" s="711"/>
      <c r="D50" s="711"/>
      <c r="E50" s="712"/>
      <c r="F50" s="714" t="str">
        <f>IF(Intro!$G$21="English",Variables!$B$23,Variables!$C$23)</f>
        <v>pièces</v>
      </c>
      <c r="G50" s="713">
        <f>G38-G49</f>
        <v>0</v>
      </c>
      <c r="H50" s="713">
        <f>H38-H49</f>
        <v>0</v>
      </c>
      <c r="I50" s="713">
        <f>I38-I49</f>
        <v>0</v>
      </c>
      <c r="J50" s="713">
        <f>J38-J49</f>
        <v>0</v>
      </c>
      <c r="K50" s="713">
        <f>K38-K49</f>
        <v>0</v>
      </c>
      <c r="L50" s="71"/>
      <c r="M50" s="10"/>
      <c r="O50" s="10" t="s">
        <v>201</v>
      </c>
      <c r="P50" s="10" t="s">
        <v>267</v>
      </c>
    </row>
    <row r="51" spans="1:16" x14ac:dyDescent="0.35">
      <c r="A51" s="7"/>
      <c r="B51" s="710"/>
      <c r="C51" s="711"/>
      <c r="D51" s="711"/>
      <c r="E51" s="712"/>
      <c r="F51" s="715"/>
      <c r="G51" s="713"/>
      <c r="H51" s="713"/>
      <c r="I51" s="713"/>
      <c r="J51" s="713"/>
      <c r="K51" s="713"/>
      <c r="L51" s="71"/>
      <c r="M51" s="10"/>
    </row>
    <row r="52" spans="1:16" x14ac:dyDescent="0.35">
      <c r="A52" s="7"/>
      <c r="B52" s="710"/>
      <c r="C52" s="711"/>
      <c r="D52" s="711"/>
      <c r="E52" s="712"/>
      <c r="F52" s="716"/>
      <c r="G52" s="713"/>
      <c r="H52" s="713"/>
      <c r="I52" s="713"/>
      <c r="J52" s="713"/>
      <c r="K52" s="713"/>
      <c r="L52" s="71"/>
      <c r="M52" s="10"/>
    </row>
    <row r="53" spans="1:16" x14ac:dyDescent="0.35">
      <c r="A53" s="7"/>
      <c r="B53" s="74"/>
      <c r="C53" s="75"/>
      <c r="D53" s="75"/>
      <c r="E53" s="75"/>
      <c r="F53" s="75"/>
      <c r="G53" s="75"/>
      <c r="H53" s="75"/>
      <c r="I53" s="75"/>
      <c r="J53" s="75"/>
      <c r="K53" s="75"/>
      <c r="L53" s="59"/>
      <c r="M53" s="10"/>
    </row>
    <row r="54" spans="1:16" x14ac:dyDescent="0.35">
      <c r="A54" s="7"/>
      <c r="B54" s="602" t="str">
        <f>IF(Intro!$G$21="English",O54,P54)</f>
        <v>Si le volume du stock de clôture à la question 1 dans l'onglet Invent-Stock diffère du stock de clôture calculé, expliquez pourquoi il y a une différence.</v>
      </c>
      <c r="C54" s="603"/>
      <c r="D54" s="603"/>
      <c r="E54" s="603"/>
      <c r="F54" s="603"/>
      <c r="G54" s="603"/>
      <c r="H54" s="603"/>
      <c r="I54" s="603"/>
      <c r="J54" s="603"/>
      <c r="K54" s="603"/>
      <c r="L54" s="604"/>
      <c r="M54" s="10"/>
      <c r="O54" s="27" t="s">
        <v>182</v>
      </c>
      <c r="P54" s="10" t="s">
        <v>268</v>
      </c>
    </row>
    <row r="55" spans="1:16" x14ac:dyDescent="0.35">
      <c r="A55" s="7"/>
      <c r="B55" s="74"/>
      <c r="C55" s="75"/>
      <c r="D55" s="75"/>
      <c r="E55" s="75"/>
      <c r="F55" s="75"/>
      <c r="G55" s="75"/>
      <c r="H55" s="75"/>
      <c r="I55" s="75"/>
      <c r="J55" s="75"/>
      <c r="K55" s="75"/>
      <c r="L55" s="59"/>
      <c r="M55" s="10"/>
    </row>
    <row r="56" spans="1:16" s="11" customFormat="1" x14ac:dyDescent="0.35">
      <c r="A56" s="7"/>
      <c r="B56" s="594"/>
      <c r="C56" s="595"/>
      <c r="D56" s="595"/>
      <c r="E56" s="595"/>
      <c r="F56" s="595"/>
      <c r="G56" s="595"/>
      <c r="H56" s="595"/>
      <c r="I56" s="595"/>
      <c r="J56" s="595"/>
      <c r="K56" s="595"/>
      <c r="L56" s="596"/>
      <c r="M56" s="39"/>
    </row>
    <row r="57" spans="1:16" s="11" customFormat="1" x14ac:dyDescent="0.35">
      <c r="A57" s="7"/>
      <c r="B57" s="594"/>
      <c r="C57" s="595"/>
      <c r="D57" s="595"/>
      <c r="E57" s="595"/>
      <c r="F57" s="595"/>
      <c r="G57" s="595"/>
      <c r="H57" s="595"/>
      <c r="I57" s="595"/>
      <c r="J57" s="595"/>
      <c r="K57" s="595"/>
      <c r="L57" s="596"/>
      <c r="M57" s="39"/>
    </row>
    <row r="58" spans="1:16" s="11" customFormat="1" x14ac:dyDescent="0.35">
      <c r="A58" s="7"/>
      <c r="B58" s="594"/>
      <c r="C58" s="595"/>
      <c r="D58" s="595"/>
      <c r="E58" s="595"/>
      <c r="F58" s="595"/>
      <c r="G58" s="595"/>
      <c r="H58" s="595"/>
      <c r="I58" s="595"/>
      <c r="J58" s="595"/>
      <c r="K58" s="595"/>
      <c r="L58" s="596"/>
      <c r="M58" s="39"/>
    </row>
    <row r="59" spans="1:16" s="11" customFormat="1" x14ac:dyDescent="0.35">
      <c r="A59" s="7"/>
      <c r="B59" s="594"/>
      <c r="C59" s="595"/>
      <c r="D59" s="595"/>
      <c r="E59" s="595"/>
      <c r="F59" s="595"/>
      <c r="G59" s="595"/>
      <c r="H59" s="595"/>
      <c r="I59" s="595"/>
      <c r="J59" s="595"/>
      <c r="K59" s="595"/>
      <c r="L59" s="596"/>
      <c r="M59" s="39"/>
    </row>
    <row r="60" spans="1:16" s="11" customFormat="1" x14ac:dyDescent="0.35">
      <c r="A60" s="7"/>
      <c r="B60" s="594"/>
      <c r="C60" s="595"/>
      <c r="D60" s="595"/>
      <c r="E60" s="595"/>
      <c r="F60" s="595"/>
      <c r="G60" s="595"/>
      <c r="H60" s="595"/>
      <c r="I60" s="595"/>
      <c r="J60" s="595"/>
      <c r="K60" s="595"/>
      <c r="L60" s="596"/>
      <c r="M60" s="39"/>
    </row>
    <row r="61" spans="1:16" s="11" customFormat="1" x14ac:dyDescent="0.35">
      <c r="A61" s="7"/>
      <c r="B61" s="594"/>
      <c r="C61" s="595"/>
      <c r="D61" s="595"/>
      <c r="E61" s="595"/>
      <c r="F61" s="595"/>
      <c r="G61" s="595"/>
      <c r="H61" s="595"/>
      <c r="I61" s="595"/>
      <c r="J61" s="595"/>
      <c r="K61" s="595"/>
      <c r="L61" s="596"/>
      <c r="M61" s="39"/>
    </row>
    <row r="62" spans="1:16" s="11" customFormat="1" x14ac:dyDescent="0.35">
      <c r="A62" s="7"/>
      <c r="B62" s="594"/>
      <c r="C62" s="595"/>
      <c r="D62" s="595"/>
      <c r="E62" s="595"/>
      <c r="F62" s="595"/>
      <c r="G62" s="595"/>
      <c r="H62" s="595"/>
      <c r="I62" s="595"/>
      <c r="J62" s="595"/>
      <c r="K62" s="595"/>
      <c r="L62" s="596"/>
      <c r="M62" s="39"/>
    </row>
    <row r="63" spans="1:16" s="11" customFormat="1" x14ac:dyDescent="0.35">
      <c r="A63" s="7"/>
      <c r="B63" s="594"/>
      <c r="C63" s="595"/>
      <c r="D63" s="595"/>
      <c r="E63" s="595"/>
      <c r="F63" s="595"/>
      <c r="G63" s="595"/>
      <c r="H63" s="595"/>
      <c r="I63" s="595"/>
      <c r="J63" s="595"/>
      <c r="K63" s="595"/>
      <c r="L63" s="596"/>
      <c r="M63" s="39"/>
    </row>
    <row r="64" spans="1:16" x14ac:dyDescent="0.35">
      <c r="A64" s="7"/>
      <c r="B64" s="72"/>
      <c r="C64" s="69"/>
      <c r="D64" s="69"/>
      <c r="E64" s="69"/>
      <c r="F64" s="69"/>
      <c r="G64" s="69"/>
      <c r="H64" s="69"/>
      <c r="I64" s="69"/>
      <c r="J64" s="69"/>
      <c r="K64" s="69"/>
      <c r="L64" s="70"/>
      <c r="M64" s="10"/>
    </row>
    <row r="65" spans="1:16" s="11" customFormat="1" x14ac:dyDescent="0.35">
      <c r="A65" s="7"/>
      <c r="B65" s="586" t="s">
        <v>16</v>
      </c>
      <c r="C65" s="587"/>
      <c r="D65" s="587"/>
      <c r="E65" s="587"/>
      <c r="F65" s="587"/>
      <c r="G65" s="587"/>
      <c r="H65" s="587"/>
      <c r="I65" s="587"/>
      <c r="J65" s="587"/>
      <c r="K65" s="587"/>
      <c r="L65" s="588"/>
      <c r="M65" s="73"/>
    </row>
    <row r="66" spans="1:16" x14ac:dyDescent="0.35">
      <c r="A66" s="7"/>
      <c r="B66" s="74"/>
      <c r="C66" s="75"/>
      <c r="D66" s="75"/>
      <c r="E66" s="75"/>
      <c r="F66" s="75"/>
      <c r="G66" s="75"/>
      <c r="H66" s="75"/>
      <c r="I66" s="75"/>
      <c r="J66" s="75"/>
      <c r="K66" s="75"/>
      <c r="L66" s="59"/>
      <c r="M66" s="10"/>
    </row>
    <row r="67" spans="1:16" x14ac:dyDescent="0.35">
      <c r="A67" s="7"/>
      <c r="B67" s="480" t="str">
        <f>IF(Intro!$G$21="English",O67,P67)</f>
        <v>Décrivez comment votre entreprise détermine la valeur des stocks. Fournissez tout changement dans la méthode d'évaluation des stocks ou toute réduction importante de la valeur comptabilisée des stocks depuis le 1er janvier 2022.</v>
      </c>
      <c r="C67" s="481"/>
      <c r="D67" s="481"/>
      <c r="E67" s="481"/>
      <c r="F67" s="481"/>
      <c r="G67" s="481"/>
      <c r="H67" s="481"/>
      <c r="I67" s="481"/>
      <c r="J67" s="481"/>
      <c r="K67" s="481"/>
      <c r="L67" s="482"/>
      <c r="M67" s="10"/>
      <c r="O67"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2022.</v>
      </c>
      <c r="P67"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2022.</v>
      </c>
    </row>
    <row r="68" spans="1:16" x14ac:dyDescent="0.35">
      <c r="A68" s="7"/>
      <c r="B68" s="480"/>
      <c r="C68" s="481"/>
      <c r="D68" s="481"/>
      <c r="E68" s="481"/>
      <c r="F68" s="481"/>
      <c r="G68" s="481"/>
      <c r="H68" s="481"/>
      <c r="I68" s="481"/>
      <c r="J68" s="481"/>
      <c r="K68" s="481"/>
      <c r="L68" s="482"/>
      <c r="M68" s="10"/>
    </row>
    <row r="69" spans="1:16" x14ac:dyDescent="0.35">
      <c r="A69" s="7"/>
      <c r="B69" s="74"/>
      <c r="C69" s="75"/>
      <c r="D69" s="75"/>
      <c r="E69" s="75"/>
      <c r="F69" s="75"/>
      <c r="G69" s="75"/>
      <c r="H69" s="75"/>
      <c r="I69" s="75"/>
      <c r="J69" s="75"/>
      <c r="K69" s="75"/>
      <c r="L69" s="59"/>
      <c r="M69" s="10"/>
    </row>
    <row r="70" spans="1:16" s="11" customFormat="1" x14ac:dyDescent="0.35">
      <c r="A70" s="7"/>
      <c r="B70" s="594"/>
      <c r="C70" s="595"/>
      <c r="D70" s="595"/>
      <c r="E70" s="595"/>
      <c r="F70" s="595"/>
      <c r="G70" s="595"/>
      <c r="H70" s="595"/>
      <c r="I70" s="595"/>
      <c r="J70" s="595"/>
      <c r="K70" s="595"/>
      <c r="L70" s="596"/>
      <c r="M70" s="39"/>
    </row>
    <row r="71" spans="1:16" s="11" customFormat="1" x14ac:dyDescent="0.35">
      <c r="A71" s="7"/>
      <c r="B71" s="594"/>
      <c r="C71" s="595"/>
      <c r="D71" s="595"/>
      <c r="E71" s="595"/>
      <c r="F71" s="595"/>
      <c r="G71" s="595"/>
      <c r="H71" s="595"/>
      <c r="I71" s="595"/>
      <c r="J71" s="595"/>
      <c r="K71" s="595"/>
      <c r="L71" s="596"/>
      <c r="M71" s="39"/>
    </row>
    <row r="72" spans="1:16" s="11" customFormat="1" x14ac:dyDescent="0.35">
      <c r="A72" s="7"/>
      <c r="B72" s="594"/>
      <c r="C72" s="595"/>
      <c r="D72" s="595"/>
      <c r="E72" s="595"/>
      <c r="F72" s="595"/>
      <c r="G72" s="595"/>
      <c r="H72" s="595"/>
      <c r="I72" s="595"/>
      <c r="J72" s="595"/>
      <c r="K72" s="595"/>
      <c r="L72" s="596"/>
      <c r="M72" s="39"/>
    </row>
    <row r="73" spans="1:16" s="11" customFormat="1" x14ac:dyDescent="0.35">
      <c r="A73" s="7"/>
      <c r="B73" s="594"/>
      <c r="C73" s="595"/>
      <c r="D73" s="595"/>
      <c r="E73" s="595"/>
      <c r="F73" s="595"/>
      <c r="G73" s="595"/>
      <c r="H73" s="595"/>
      <c r="I73" s="595"/>
      <c r="J73" s="595"/>
      <c r="K73" s="595"/>
      <c r="L73" s="596"/>
      <c r="M73" s="39"/>
    </row>
    <row r="74" spans="1:16" s="11" customFormat="1" x14ac:dyDescent="0.35">
      <c r="A74" s="7"/>
      <c r="B74" s="594"/>
      <c r="C74" s="595"/>
      <c r="D74" s="595"/>
      <c r="E74" s="595"/>
      <c r="F74" s="595"/>
      <c r="G74" s="595"/>
      <c r="H74" s="595"/>
      <c r="I74" s="595"/>
      <c r="J74" s="595"/>
      <c r="K74" s="595"/>
      <c r="L74" s="596"/>
      <c r="M74" s="39"/>
    </row>
    <row r="75" spans="1:16" s="11" customFormat="1" x14ac:dyDescent="0.35">
      <c r="A75" s="7"/>
      <c r="B75" s="594"/>
      <c r="C75" s="595"/>
      <c r="D75" s="595"/>
      <c r="E75" s="595"/>
      <c r="F75" s="595"/>
      <c r="G75" s="595"/>
      <c r="H75" s="595"/>
      <c r="I75" s="595"/>
      <c r="J75" s="595"/>
      <c r="K75" s="595"/>
      <c r="L75" s="596"/>
      <c r="M75" s="39"/>
    </row>
    <row r="76" spans="1:16" s="11" customFormat="1" x14ac:dyDescent="0.35">
      <c r="A76" s="7"/>
      <c r="B76" s="594"/>
      <c r="C76" s="595"/>
      <c r="D76" s="595"/>
      <c r="E76" s="595"/>
      <c r="F76" s="595"/>
      <c r="G76" s="595"/>
      <c r="H76" s="595"/>
      <c r="I76" s="595"/>
      <c r="J76" s="595"/>
      <c r="K76" s="595"/>
      <c r="L76" s="596"/>
      <c r="M76" s="39"/>
    </row>
    <row r="77" spans="1:16" s="11" customFormat="1" x14ac:dyDescent="0.35">
      <c r="A77" s="7"/>
      <c r="B77" s="594"/>
      <c r="C77" s="595"/>
      <c r="D77" s="595"/>
      <c r="E77" s="595"/>
      <c r="F77" s="595"/>
      <c r="G77" s="595"/>
      <c r="H77" s="595"/>
      <c r="I77" s="595"/>
      <c r="J77" s="595"/>
      <c r="K77" s="595"/>
      <c r="L77" s="596"/>
      <c r="M77" s="39"/>
    </row>
    <row r="78" spans="1:16" x14ac:dyDescent="0.35">
      <c r="A78" s="7"/>
      <c r="B78" s="72"/>
      <c r="C78" s="69"/>
      <c r="D78" s="69"/>
      <c r="E78" s="69"/>
      <c r="F78" s="69"/>
      <c r="G78" s="69"/>
      <c r="H78" s="69"/>
      <c r="I78" s="69"/>
      <c r="J78" s="69"/>
      <c r="K78" s="69"/>
      <c r="L78" s="70"/>
      <c r="M78" s="10"/>
    </row>
    <row r="79" spans="1:16" s="11" customFormat="1" x14ac:dyDescent="0.35">
      <c r="A79" s="7"/>
      <c r="B79" s="586" t="s">
        <v>17</v>
      </c>
      <c r="C79" s="587"/>
      <c r="D79" s="587"/>
      <c r="E79" s="587"/>
      <c r="F79" s="587"/>
      <c r="G79" s="587"/>
      <c r="H79" s="587"/>
      <c r="I79" s="587"/>
      <c r="J79" s="587"/>
      <c r="K79" s="587"/>
      <c r="L79" s="588"/>
      <c r="M79" s="73"/>
    </row>
    <row r="80" spans="1:16" x14ac:dyDescent="0.35">
      <c r="A80" s="7"/>
      <c r="B80" s="74"/>
      <c r="C80" s="75"/>
      <c r="D80" s="75"/>
      <c r="E80" s="75"/>
      <c r="F80" s="75"/>
      <c r="G80" s="75"/>
      <c r="H80" s="75"/>
      <c r="I80" s="75"/>
      <c r="J80" s="75"/>
      <c r="K80" s="75"/>
      <c r="L80" s="59"/>
      <c r="M80" s="10"/>
    </row>
    <row r="81" spans="1:16" x14ac:dyDescent="0.35">
      <c r="A81" s="7"/>
      <c r="B81" s="480" t="str">
        <f>IF(Intro!$G$21="English",O81,P81)</f>
        <v>Décrivez tout changement dans le volume des stocks des marchandises maintenus par votre entreprise depuis le 1er janvier 2022 et indiquez si ces changements ont eu une incidence quelconque sur la capacité de votre entreprise à fournir ses clients.</v>
      </c>
      <c r="C81" s="481"/>
      <c r="D81" s="481"/>
      <c r="E81" s="481"/>
      <c r="F81" s="481"/>
      <c r="G81" s="481"/>
      <c r="H81" s="481"/>
      <c r="I81" s="481"/>
      <c r="J81" s="481"/>
      <c r="K81" s="481"/>
      <c r="L81" s="482"/>
      <c r="M81" s="10"/>
      <c r="O81" s="10" t="str">
        <f>"Describe any changes in your firm’s inventory levels of the goods since January 1, "&amp;Variables!B6&amp;" and whether these changes impacted your firm’s ability to supply customers."</f>
        <v>Describe any changes in your firm’s inventory levels of the goods since January 1, 2022 and whether these changes impacted your firm’s ability to supply customers.</v>
      </c>
      <c r="P81"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2022 et indiquez si ces changements ont eu une incidence quelconque sur la capacité de votre entreprise à fournir ses clients.</v>
      </c>
    </row>
    <row r="82" spans="1:16" x14ac:dyDescent="0.35">
      <c r="A82" s="7"/>
      <c r="B82" s="480"/>
      <c r="C82" s="481"/>
      <c r="D82" s="481"/>
      <c r="E82" s="481"/>
      <c r="F82" s="481"/>
      <c r="G82" s="481"/>
      <c r="H82" s="481"/>
      <c r="I82" s="481"/>
      <c r="J82" s="481"/>
      <c r="K82" s="481"/>
      <c r="L82" s="482"/>
      <c r="M82" s="10"/>
    </row>
    <row r="83" spans="1:16" x14ac:dyDescent="0.35">
      <c r="A83" s="7"/>
      <c r="B83" s="74"/>
      <c r="C83" s="75"/>
      <c r="D83" s="75"/>
      <c r="E83" s="75"/>
      <c r="F83" s="75"/>
      <c r="G83" s="75"/>
      <c r="H83" s="75"/>
      <c r="I83" s="75"/>
      <c r="J83" s="75"/>
      <c r="K83" s="75"/>
      <c r="L83" s="59"/>
      <c r="M83" s="10"/>
    </row>
    <row r="84" spans="1:16" s="11" customFormat="1" x14ac:dyDescent="0.35">
      <c r="A84" s="7"/>
      <c r="B84" s="594"/>
      <c r="C84" s="595"/>
      <c r="D84" s="595"/>
      <c r="E84" s="595"/>
      <c r="F84" s="595"/>
      <c r="G84" s="595"/>
      <c r="H84" s="595"/>
      <c r="I84" s="595"/>
      <c r="J84" s="595"/>
      <c r="K84" s="595"/>
      <c r="L84" s="596"/>
      <c r="M84" s="39"/>
    </row>
    <row r="85" spans="1:16" s="11" customFormat="1" x14ac:dyDescent="0.35">
      <c r="A85" s="7"/>
      <c r="B85" s="594"/>
      <c r="C85" s="595"/>
      <c r="D85" s="595"/>
      <c r="E85" s="595"/>
      <c r="F85" s="595"/>
      <c r="G85" s="595"/>
      <c r="H85" s="595"/>
      <c r="I85" s="595"/>
      <c r="J85" s="595"/>
      <c r="K85" s="595"/>
      <c r="L85" s="596"/>
      <c r="M85" s="39"/>
    </row>
    <row r="86" spans="1:16" s="11" customFormat="1" x14ac:dyDescent="0.35">
      <c r="A86" s="7"/>
      <c r="B86" s="594"/>
      <c r="C86" s="595"/>
      <c r="D86" s="595"/>
      <c r="E86" s="595"/>
      <c r="F86" s="595"/>
      <c r="G86" s="595"/>
      <c r="H86" s="595"/>
      <c r="I86" s="595"/>
      <c r="J86" s="595"/>
      <c r="K86" s="595"/>
      <c r="L86" s="596"/>
      <c r="M86" s="39"/>
    </row>
    <row r="87" spans="1:16" s="11" customFormat="1" x14ac:dyDescent="0.35">
      <c r="A87" s="7"/>
      <c r="B87" s="594"/>
      <c r="C87" s="595"/>
      <c r="D87" s="595"/>
      <c r="E87" s="595"/>
      <c r="F87" s="595"/>
      <c r="G87" s="595"/>
      <c r="H87" s="595"/>
      <c r="I87" s="595"/>
      <c r="J87" s="595"/>
      <c r="K87" s="595"/>
      <c r="L87" s="596"/>
      <c r="M87" s="39"/>
    </row>
    <row r="88" spans="1:16" s="11" customFormat="1" x14ac:dyDescent="0.35">
      <c r="A88" s="7"/>
      <c r="B88" s="594"/>
      <c r="C88" s="595"/>
      <c r="D88" s="595"/>
      <c r="E88" s="595"/>
      <c r="F88" s="595"/>
      <c r="G88" s="595"/>
      <c r="H88" s="595"/>
      <c r="I88" s="595"/>
      <c r="J88" s="595"/>
      <c r="K88" s="595"/>
      <c r="L88" s="596"/>
      <c r="M88" s="39"/>
    </row>
    <row r="89" spans="1:16" s="11" customFormat="1" x14ac:dyDescent="0.35">
      <c r="A89" s="7"/>
      <c r="B89" s="594"/>
      <c r="C89" s="595"/>
      <c r="D89" s="595"/>
      <c r="E89" s="595"/>
      <c r="F89" s="595"/>
      <c r="G89" s="595"/>
      <c r="H89" s="595"/>
      <c r="I89" s="595"/>
      <c r="J89" s="595"/>
      <c r="K89" s="595"/>
      <c r="L89" s="596"/>
      <c r="M89" s="39"/>
    </row>
    <row r="90" spans="1:16" s="11" customFormat="1" x14ac:dyDescent="0.35">
      <c r="A90" s="7"/>
      <c r="B90" s="594"/>
      <c r="C90" s="595"/>
      <c r="D90" s="595"/>
      <c r="E90" s="595"/>
      <c r="F90" s="595"/>
      <c r="G90" s="595"/>
      <c r="H90" s="595"/>
      <c r="I90" s="595"/>
      <c r="J90" s="595"/>
      <c r="K90" s="595"/>
      <c r="L90" s="596"/>
      <c r="M90" s="39"/>
    </row>
    <row r="91" spans="1:16" s="11" customFormat="1" x14ac:dyDescent="0.35">
      <c r="A91" s="7"/>
      <c r="B91" s="594"/>
      <c r="C91" s="595"/>
      <c r="D91" s="595"/>
      <c r="E91" s="595"/>
      <c r="F91" s="595"/>
      <c r="G91" s="595"/>
      <c r="H91" s="595"/>
      <c r="I91" s="595"/>
      <c r="J91" s="595"/>
      <c r="K91" s="595"/>
      <c r="L91" s="596"/>
      <c r="M91" s="39"/>
    </row>
    <row r="92" spans="1:16" x14ac:dyDescent="0.35">
      <c r="A92" s="7"/>
      <c r="B92" s="72"/>
      <c r="C92" s="69"/>
      <c r="D92" s="69"/>
      <c r="E92" s="69"/>
      <c r="F92" s="69"/>
      <c r="G92" s="69"/>
      <c r="H92" s="69"/>
      <c r="I92" s="69"/>
      <c r="J92" s="69"/>
      <c r="K92" s="69"/>
      <c r="L92" s="70"/>
      <c r="M92" s="10"/>
    </row>
    <row r="93" spans="1:16" s="11" customFormat="1" x14ac:dyDescent="0.35">
      <c r="A93" s="7"/>
      <c r="B93" s="586" t="s">
        <v>18</v>
      </c>
      <c r="C93" s="587"/>
      <c r="D93" s="587"/>
      <c r="E93" s="587"/>
      <c r="F93" s="587"/>
      <c r="G93" s="587"/>
      <c r="H93" s="587"/>
      <c r="I93" s="587"/>
      <c r="J93" s="587"/>
      <c r="K93" s="587"/>
      <c r="L93" s="588"/>
      <c r="M93" s="73"/>
    </row>
    <row r="94" spans="1:16" x14ac:dyDescent="0.35">
      <c r="A94" s="7"/>
      <c r="B94" s="74"/>
      <c r="C94" s="75"/>
      <c r="D94" s="75"/>
      <c r="E94" s="75"/>
      <c r="F94" s="75"/>
      <c r="G94" s="75"/>
      <c r="H94" s="75"/>
      <c r="I94" s="75"/>
      <c r="J94" s="75"/>
      <c r="K94" s="75"/>
      <c r="L94" s="59"/>
      <c r="M94" s="10"/>
    </row>
    <row r="95" spans="1:16" x14ac:dyDescent="0.35">
      <c r="A95" s="7"/>
      <c r="B95" s="480" t="str">
        <f>IF(Intro!$G$21="English",O95,P95)</f>
        <v>Décrivez les plans de votre entreprise pour gérer les niveaux de stocks au cours des deux prochaines années. Fournissez les motifs et les hypothèses sous-tendant ces objectifs et ces stratégies.</v>
      </c>
      <c r="C95" s="481"/>
      <c r="D95" s="481"/>
      <c r="E95" s="481"/>
      <c r="F95" s="481"/>
      <c r="G95" s="481"/>
      <c r="H95" s="481"/>
      <c r="I95" s="481"/>
      <c r="J95" s="481"/>
      <c r="K95" s="481"/>
      <c r="L95" s="482"/>
      <c r="M95" s="10"/>
      <c r="O95" s="10" t="s">
        <v>220</v>
      </c>
      <c r="P95" s="10" t="s">
        <v>153</v>
      </c>
    </row>
    <row r="96" spans="1:16" x14ac:dyDescent="0.35">
      <c r="A96" s="7"/>
      <c r="B96" s="480"/>
      <c r="C96" s="481"/>
      <c r="D96" s="481"/>
      <c r="E96" s="481"/>
      <c r="F96" s="481"/>
      <c r="G96" s="481"/>
      <c r="H96" s="481"/>
      <c r="I96" s="481"/>
      <c r="J96" s="481"/>
      <c r="K96" s="481"/>
      <c r="L96" s="482"/>
      <c r="M96" s="10"/>
    </row>
    <row r="97" spans="1:14" x14ac:dyDescent="0.35">
      <c r="A97" s="7"/>
      <c r="B97" s="74"/>
      <c r="C97" s="75"/>
      <c r="D97" s="75"/>
      <c r="E97" s="75"/>
      <c r="F97" s="75"/>
      <c r="G97" s="75"/>
      <c r="H97" s="75"/>
      <c r="I97" s="75"/>
      <c r="J97" s="75"/>
      <c r="K97" s="75"/>
      <c r="L97" s="59"/>
      <c r="M97" s="10"/>
    </row>
    <row r="98" spans="1:14" s="11" customFormat="1" x14ac:dyDescent="0.35">
      <c r="A98" s="7"/>
      <c r="B98" s="594"/>
      <c r="C98" s="595"/>
      <c r="D98" s="595"/>
      <c r="E98" s="595"/>
      <c r="F98" s="595"/>
      <c r="G98" s="595"/>
      <c r="H98" s="595"/>
      <c r="I98" s="595"/>
      <c r="J98" s="595"/>
      <c r="K98" s="595"/>
      <c r="L98" s="596"/>
      <c r="M98" s="39"/>
    </row>
    <row r="99" spans="1:14" s="11" customFormat="1" x14ac:dyDescent="0.35">
      <c r="A99" s="7"/>
      <c r="B99" s="594"/>
      <c r="C99" s="595"/>
      <c r="D99" s="595"/>
      <c r="E99" s="595"/>
      <c r="F99" s="595"/>
      <c r="G99" s="595"/>
      <c r="H99" s="595"/>
      <c r="I99" s="595"/>
      <c r="J99" s="595"/>
      <c r="K99" s="595"/>
      <c r="L99" s="596"/>
      <c r="M99" s="39"/>
    </row>
    <row r="100" spans="1:14" s="11" customFormat="1" x14ac:dyDescent="0.35">
      <c r="A100" s="7"/>
      <c r="B100" s="594"/>
      <c r="C100" s="595"/>
      <c r="D100" s="595"/>
      <c r="E100" s="595"/>
      <c r="F100" s="595"/>
      <c r="G100" s="595"/>
      <c r="H100" s="595"/>
      <c r="I100" s="595"/>
      <c r="J100" s="595"/>
      <c r="K100" s="595"/>
      <c r="L100" s="596"/>
      <c r="M100" s="39"/>
    </row>
    <row r="101" spans="1:14" s="11" customFormat="1" x14ac:dyDescent="0.35">
      <c r="A101" s="7"/>
      <c r="B101" s="594"/>
      <c r="C101" s="595"/>
      <c r="D101" s="595"/>
      <c r="E101" s="595"/>
      <c r="F101" s="595"/>
      <c r="G101" s="595"/>
      <c r="H101" s="595"/>
      <c r="I101" s="595"/>
      <c r="J101" s="595"/>
      <c r="K101" s="595"/>
      <c r="L101" s="596"/>
      <c r="M101" s="39"/>
    </row>
    <row r="102" spans="1:14" s="11" customFormat="1" x14ac:dyDescent="0.35">
      <c r="A102" s="7"/>
      <c r="B102" s="594"/>
      <c r="C102" s="595"/>
      <c r="D102" s="595"/>
      <c r="E102" s="595"/>
      <c r="F102" s="595"/>
      <c r="G102" s="595"/>
      <c r="H102" s="595"/>
      <c r="I102" s="595"/>
      <c r="J102" s="595"/>
      <c r="K102" s="595"/>
      <c r="L102" s="596"/>
      <c r="M102" s="39"/>
    </row>
    <row r="103" spans="1:14" s="11" customFormat="1" x14ac:dyDescent="0.35">
      <c r="A103" s="7"/>
      <c r="B103" s="594"/>
      <c r="C103" s="595"/>
      <c r="D103" s="595"/>
      <c r="E103" s="595"/>
      <c r="F103" s="595"/>
      <c r="G103" s="595"/>
      <c r="H103" s="595"/>
      <c r="I103" s="595"/>
      <c r="J103" s="595"/>
      <c r="K103" s="595"/>
      <c r="L103" s="596"/>
      <c r="M103" s="39"/>
    </row>
    <row r="104" spans="1:14" s="11" customFormat="1" x14ac:dyDescent="0.35">
      <c r="A104" s="7"/>
      <c r="B104" s="594"/>
      <c r="C104" s="595"/>
      <c r="D104" s="595"/>
      <c r="E104" s="595"/>
      <c r="F104" s="595"/>
      <c r="G104" s="595"/>
      <c r="H104" s="595"/>
      <c r="I104" s="595"/>
      <c r="J104" s="595"/>
      <c r="K104" s="595"/>
      <c r="L104" s="596"/>
      <c r="M104" s="39"/>
    </row>
    <row r="105" spans="1:14" s="11" customFormat="1" x14ac:dyDescent="0.35">
      <c r="A105" s="7"/>
      <c r="B105" s="594"/>
      <c r="C105" s="595"/>
      <c r="D105" s="595"/>
      <c r="E105" s="595"/>
      <c r="F105" s="595"/>
      <c r="G105" s="595"/>
      <c r="H105" s="595"/>
      <c r="I105" s="595"/>
      <c r="J105" s="595"/>
      <c r="K105" s="595"/>
      <c r="L105" s="596"/>
      <c r="M105" s="39"/>
    </row>
    <row r="106" spans="1:14" x14ac:dyDescent="0.35">
      <c r="A106" s="7"/>
      <c r="B106" s="72"/>
      <c r="C106" s="69"/>
      <c r="D106" s="69"/>
      <c r="E106" s="69"/>
      <c r="F106" s="69"/>
      <c r="G106" s="69"/>
      <c r="H106" s="69"/>
      <c r="I106" s="69"/>
      <c r="J106" s="69"/>
      <c r="K106" s="69"/>
      <c r="L106" s="70"/>
      <c r="M106" s="10"/>
    </row>
    <row r="107" spans="1:14" s="45" customFormat="1" x14ac:dyDescent="0.35">
      <c r="A107" s="76"/>
      <c r="B107" s="4"/>
      <c r="C107" s="77"/>
      <c r="D107" s="77"/>
      <c r="E107" s="77"/>
      <c r="F107" s="77"/>
      <c r="G107" s="77"/>
      <c r="H107" s="77"/>
      <c r="I107" s="77"/>
      <c r="J107" s="77"/>
      <c r="K107" s="77"/>
      <c r="L107" s="77"/>
      <c r="N107" s="78"/>
    </row>
    <row r="108" spans="1:14" s="45" customFormat="1" x14ac:dyDescent="0.35">
      <c r="A108" s="76"/>
      <c r="B108" s="4"/>
      <c r="C108" s="77"/>
      <c r="D108" s="77"/>
      <c r="E108" s="77"/>
      <c r="F108" s="77"/>
      <c r="G108" s="77"/>
      <c r="H108" s="77"/>
      <c r="I108" s="77"/>
      <c r="J108" s="77"/>
      <c r="K108" s="77"/>
      <c r="L108" s="77"/>
      <c r="N108" s="78"/>
    </row>
    <row r="109" spans="1:14" s="45" customFormat="1" x14ac:dyDescent="0.35">
      <c r="A109" s="76"/>
      <c r="B109" s="4"/>
      <c r="C109" s="77"/>
      <c r="D109" s="77"/>
      <c r="E109" s="77"/>
      <c r="F109" s="77"/>
      <c r="G109" s="77"/>
      <c r="H109" s="77"/>
      <c r="I109" s="77"/>
      <c r="J109" s="77"/>
      <c r="K109" s="77"/>
      <c r="L109" s="77"/>
      <c r="N109" s="78"/>
    </row>
    <row r="110" spans="1:14" s="45" customFormat="1" x14ac:dyDescent="0.35">
      <c r="A110" s="76"/>
      <c r="B110" s="4"/>
      <c r="C110" s="77"/>
      <c r="D110" s="77"/>
      <c r="E110" s="77"/>
      <c r="F110" s="77"/>
      <c r="G110" s="77"/>
      <c r="H110" s="77"/>
      <c r="I110" s="77"/>
      <c r="J110" s="77"/>
      <c r="K110" s="77"/>
      <c r="L110" s="77"/>
      <c r="N110" s="78"/>
    </row>
    <row r="111" spans="1:14" s="45" customFormat="1" x14ac:dyDescent="0.35">
      <c r="A111" s="76"/>
      <c r="B111" s="4"/>
      <c r="C111" s="77"/>
      <c r="D111" s="77"/>
      <c r="E111" s="77"/>
      <c r="F111" s="77"/>
      <c r="G111" s="77"/>
      <c r="H111" s="77"/>
      <c r="I111" s="77"/>
      <c r="J111" s="77"/>
      <c r="K111" s="77"/>
      <c r="L111" s="77"/>
      <c r="N111" s="78"/>
    </row>
  </sheetData>
  <sheetProtection algorithmName="SHA-512" hashValue="GGD0Zx7+4eHPjxGWdbJI5DmG5O5+RjmzavneBLfsgTwJafqP+cl9OMCF3zRqxbrFMpFMOA3X1tQvlO27nG4Hvw==" saltValue="SkpbMLIhT6Si4ZNJRlR8pQ==" spinCount="100000" sheet="1" objects="1" scenarios="1" selectLockedCells="1"/>
  <mergeCells count="66">
    <mergeCell ref="B50:E52"/>
    <mergeCell ref="B54:L54"/>
    <mergeCell ref="G47:G48"/>
    <mergeCell ref="H47:H48"/>
    <mergeCell ref="I47:I48"/>
    <mergeCell ref="J47:J48"/>
    <mergeCell ref="K47:K48"/>
    <mergeCell ref="J50:J52"/>
    <mergeCell ref="K50:K52"/>
    <mergeCell ref="G50:G52"/>
    <mergeCell ref="H50:H52"/>
    <mergeCell ref="I50:I52"/>
    <mergeCell ref="F50:F52"/>
    <mergeCell ref="B49:E49"/>
    <mergeCell ref="B35:C37"/>
    <mergeCell ref="B14:L14"/>
    <mergeCell ref="B8:L8"/>
    <mergeCell ref="B9:L9"/>
    <mergeCell ref="B10:L10"/>
    <mergeCell ref="B12:L12"/>
    <mergeCell ref="B13:L13"/>
    <mergeCell ref="B15:L15"/>
    <mergeCell ref="B16:L16"/>
    <mergeCell ref="B17:L17"/>
    <mergeCell ref="B22:L22"/>
    <mergeCell ref="D35:F35"/>
    <mergeCell ref="D36:F36"/>
    <mergeCell ref="D37:F37"/>
    <mergeCell ref="B32:C34"/>
    <mergeCell ref="D32:F32"/>
    <mergeCell ref="B38:C40"/>
    <mergeCell ref="D39:F39"/>
    <mergeCell ref="D40:F40"/>
    <mergeCell ref="D38:F38"/>
    <mergeCell ref="B44:L45"/>
    <mergeCell ref="B42:L42"/>
    <mergeCell ref="B4:L4"/>
    <mergeCell ref="B5:L5"/>
    <mergeCell ref="B6:L6"/>
    <mergeCell ref="D26:F26"/>
    <mergeCell ref="D27:F27"/>
    <mergeCell ref="B26:C28"/>
    <mergeCell ref="D28:F28"/>
    <mergeCell ref="B19:L19"/>
    <mergeCell ref="G24:G25"/>
    <mergeCell ref="H24:H25"/>
    <mergeCell ref="I24:I25"/>
    <mergeCell ref="J24:J25"/>
    <mergeCell ref="K24:K25"/>
    <mergeCell ref="B20:L20"/>
    <mergeCell ref="B56:L63"/>
    <mergeCell ref="B70:L77"/>
    <mergeCell ref="B84:L91"/>
    <mergeCell ref="B98:L105"/>
    <mergeCell ref="B67:L68"/>
    <mergeCell ref="B81:L82"/>
    <mergeCell ref="B95:L96"/>
    <mergeCell ref="B65:L65"/>
    <mergeCell ref="B79:L79"/>
    <mergeCell ref="B93:L93"/>
    <mergeCell ref="D33:F33"/>
    <mergeCell ref="D34:F34"/>
    <mergeCell ref="B29:C31"/>
    <mergeCell ref="D29:F29"/>
    <mergeCell ref="D30:F30"/>
    <mergeCell ref="D31:F31"/>
  </mergeCells>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56 B70 B84 B98"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49:K50 G26:K40" xr:uid="{98978244-0A96-4FE2-821D-5B2C774BD175}">
      <formula1>1000</formula1>
    </dataValidation>
  </dataValidations>
  <printOptions horizontalCentered="1"/>
  <pageMargins left="0.25" right="0.25" top="0.75" bottom="0.75" header="0.3" footer="0.3"/>
  <pageSetup scale="63" firstPageNumber="67" fitToHeight="0" orientation="portrait" r:id="rId1"/>
  <headerFooter>
    <oddFooter>&amp;L&amp;A</oddFooter>
  </headerFooter>
  <rowBreaks count="1" manualBreakCount="1">
    <brk id="64" min="1" max="1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tr">
        <f>Imp!B2</f>
        <v>PROTÉGÉ</v>
      </c>
      <c r="C2" s="12"/>
      <c r="O2" s="2"/>
      <c r="P2" s="2"/>
    </row>
    <row r="3" spans="1:16" x14ac:dyDescent="0.35">
      <c r="B3" s="13"/>
      <c r="C3" s="13"/>
      <c r="O3" s="2"/>
      <c r="P3" s="2"/>
    </row>
    <row r="4" spans="1:16" s="2" customFormat="1" x14ac:dyDescent="0.35">
      <c r="A4" s="4"/>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4"/>
      <c r="B5" s="614" t="str">
        <f>Info!B5</f>
        <v>NQ-2025-008</v>
      </c>
      <c r="C5" s="614"/>
      <c r="D5" s="614"/>
      <c r="E5" s="614"/>
      <c r="F5" s="614"/>
      <c r="G5" s="614"/>
      <c r="H5" s="614"/>
      <c r="I5" s="614"/>
      <c r="J5" s="614"/>
      <c r="K5" s="614"/>
      <c r="L5" s="614"/>
      <c r="M5" s="25"/>
      <c r="N5" s="25"/>
      <c r="O5" s="23"/>
      <c r="P5" s="23"/>
    </row>
    <row r="6" spans="1:16" s="6" customFormat="1" x14ac:dyDescent="0.35">
      <c r="A6" s="4"/>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4"/>
      <c r="B7" s="14"/>
      <c r="C7" s="14"/>
      <c r="D7" s="3"/>
      <c r="E7" s="3"/>
      <c r="F7" s="3"/>
      <c r="G7" s="3"/>
      <c r="H7" s="3"/>
      <c r="I7" s="3"/>
      <c r="J7" s="3"/>
      <c r="K7" s="3"/>
      <c r="L7" s="3"/>
      <c r="O7" s="15"/>
      <c r="P7" s="15"/>
    </row>
    <row r="8" spans="1:16" x14ac:dyDescent="0.35">
      <c r="B8" s="519" t="str">
        <f>IF(Intro!$G$21="English",O8,P8)</f>
        <v>COMMENTAIRES PROTÉGÉS</v>
      </c>
      <c r="C8" s="520"/>
      <c r="D8" s="520"/>
      <c r="E8" s="520"/>
      <c r="F8" s="520"/>
      <c r="G8" s="520"/>
      <c r="H8" s="520"/>
      <c r="I8" s="520"/>
      <c r="J8" s="520"/>
      <c r="K8" s="520"/>
      <c r="L8" s="521"/>
      <c r="M8" s="10"/>
      <c r="O8" s="10" t="s">
        <v>92</v>
      </c>
      <c r="P8" s="10" t="s">
        <v>221</v>
      </c>
    </row>
    <row r="9" spans="1:16" x14ac:dyDescent="0.35">
      <c r="B9" s="16"/>
      <c r="C9" s="35"/>
      <c r="D9" s="36"/>
      <c r="E9" s="36"/>
      <c r="F9" s="36"/>
      <c r="G9" s="36"/>
      <c r="H9" s="36"/>
      <c r="I9" s="36"/>
      <c r="J9" s="36"/>
      <c r="K9" s="36"/>
      <c r="L9" s="17"/>
      <c r="M9" s="10"/>
    </row>
    <row r="10" spans="1:16" x14ac:dyDescent="0.35">
      <c r="B10" s="486" t="str">
        <f>AddPub!B10</f>
        <v>Si votre entreprise désire ajouter des commentaires concernant vos réponses, vous les inscrivez ici. Indiquez à quelle question se rapportent vos commentaires.</v>
      </c>
      <c r="C10" s="487"/>
      <c r="D10" s="487"/>
      <c r="E10" s="487"/>
      <c r="F10" s="487"/>
      <c r="G10" s="487"/>
      <c r="H10" s="487"/>
      <c r="I10" s="487"/>
      <c r="J10" s="487"/>
      <c r="K10" s="487"/>
      <c r="L10" s="488"/>
      <c r="M10" s="10"/>
      <c r="O10" s="21"/>
    </row>
    <row r="11" spans="1:16" x14ac:dyDescent="0.35">
      <c r="B11" s="60"/>
      <c r="C11" s="35"/>
      <c r="D11" s="36"/>
      <c r="E11" s="36"/>
      <c r="F11" s="36"/>
      <c r="G11" s="36"/>
      <c r="H11" s="36"/>
      <c r="I11" s="36"/>
      <c r="J11" s="36"/>
      <c r="K11" s="36"/>
      <c r="L11" s="17"/>
      <c r="M11" s="10"/>
      <c r="O11" s="21"/>
    </row>
    <row r="12" spans="1:16" x14ac:dyDescent="0.35">
      <c r="B12" s="110"/>
      <c r="C12" s="35"/>
      <c r="D12" s="124" t="s">
        <v>133</v>
      </c>
      <c r="E12" s="639" t="str">
        <f>IF(Intro!$G$21="English",O12,P12)</f>
        <v>Commentaires</v>
      </c>
      <c r="F12" s="639"/>
      <c r="G12" s="639"/>
      <c r="H12" s="639"/>
      <c r="I12" s="639"/>
      <c r="J12" s="639"/>
      <c r="K12" s="639"/>
      <c r="L12" s="640"/>
      <c r="M12" s="10"/>
      <c r="O12" s="21" t="s">
        <v>134</v>
      </c>
      <c r="P12" s="10" t="s">
        <v>135</v>
      </c>
    </row>
    <row r="13" spans="1:16" x14ac:dyDescent="0.35">
      <c r="B13" s="629" t="str">
        <f>IF(Intro!$G$21="English",O13,P13)</f>
        <v>Commentaire 1</v>
      </c>
      <c r="C13" s="630"/>
      <c r="D13" s="633"/>
      <c r="E13" s="635"/>
      <c r="F13" s="635"/>
      <c r="G13" s="635"/>
      <c r="H13" s="635"/>
      <c r="I13" s="635"/>
      <c r="J13" s="635"/>
      <c r="K13" s="635"/>
      <c r="L13" s="636"/>
      <c r="M13" s="10"/>
      <c r="O13" s="21" t="s">
        <v>136</v>
      </c>
      <c r="P13" s="10" t="s">
        <v>137</v>
      </c>
    </row>
    <row r="14" spans="1:16" x14ac:dyDescent="0.35">
      <c r="B14" s="629"/>
      <c r="C14" s="630"/>
      <c r="D14" s="633"/>
      <c r="E14" s="635"/>
      <c r="F14" s="635"/>
      <c r="G14" s="635"/>
      <c r="H14" s="635"/>
      <c r="I14" s="635"/>
      <c r="J14" s="635"/>
      <c r="K14" s="635"/>
      <c r="L14" s="636"/>
      <c r="M14" s="10"/>
      <c r="O14" s="21"/>
    </row>
    <row r="15" spans="1:16" x14ac:dyDescent="0.35">
      <c r="B15" s="629"/>
      <c r="C15" s="630"/>
      <c r="D15" s="633"/>
      <c r="E15" s="635"/>
      <c r="F15" s="635"/>
      <c r="G15" s="635"/>
      <c r="H15" s="635"/>
      <c r="I15" s="635"/>
      <c r="J15" s="635"/>
      <c r="K15" s="635"/>
      <c r="L15" s="636"/>
      <c r="M15" s="10"/>
      <c r="O15" s="21"/>
    </row>
    <row r="16" spans="1:16" x14ac:dyDescent="0.35">
      <c r="B16" s="629"/>
      <c r="C16" s="630"/>
      <c r="D16" s="633"/>
      <c r="E16" s="635"/>
      <c r="F16" s="635"/>
      <c r="G16" s="635"/>
      <c r="H16" s="635"/>
      <c r="I16" s="635"/>
      <c r="J16" s="635"/>
      <c r="K16" s="635"/>
      <c r="L16" s="636"/>
      <c r="M16" s="10"/>
      <c r="O16" s="21"/>
    </row>
    <row r="17" spans="2:16" x14ac:dyDescent="0.35">
      <c r="B17" s="629"/>
      <c r="C17" s="630"/>
      <c r="D17" s="633"/>
      <c r="E17" s="635"/>
      <c r="F17" s="635"/>
      <c r="G17" s="635"/>
      <c r="H17" s="635"/>
      <c r="I17" s="635"/>
      <c r="J17" s="635"/>
      <c r="K17" s="635"/>
      <c r="L17" s="636"/>
      <c r="M17" s="10"/>
      <c r="O17" s="21"/>
    </row>
    <row r="18" spans="2:16" x14ac:dyDescent="0.35">
      <c r="B18" s="629"/>
      <c r="C18" s="630"/>
      <c r="D18" s="633"/>
      <c r="E18" s="635"/>
      <c r="F18" s="635"/>
      <c r="G18" s="635"/>
      <c r="H18" s="635"/>
      <c r="I18" s="635"/>
      <c r="J18" s="635"/>
      <c r="K18" s="635"/>
      <c r="L18" s="636"/>
      <c r="M18" s="10"/>
      <c r="O18" s="21"/>
    </row>
    <row r="19" spans="2:16" x14ac:dyDescent="0.35">
      <c r="B19" s="629"/>
      <c r="C19" s="630"/>
      <c r="D19" s="633"/>
      <c r="E19" s="635"/>
      <c r="F19" s="635"/>
      <c r="G19" s="635"/>
      <c r="H19" s="635"/>
      <c r="I19" s="635"/>
      <c r="J19" s="635"/>
      <c r="K19" s="635"/>
      <c r="L19" s="636"/>
      <c r="M19" s="10"/>
      <c r="O19" s="21"/>
    </row>
    <row r="20" spans="2:16" x14ac:dyDescent="0.35">
      <c r="B20" s="629"/>
      <c r="C20" s="630"/>
      <c r="D20" s="633"/>
      <c r="E20" s="635"/>
      <c r="F20" s="635"/>
      <c r="G20" s="635"/>
      <c r="H20" s="635"/>
      <c r="I20" s="635"/>
      <c r="J20" s="635"/>
      <c r="K20" s="635"/>
      <c r="L20" s="636"/>
      <c r="M20" s="10"/>
      <c r="O20" s="21"/>
    </row>
    <row r="21" spans="2:16" x14ac:dyDescent="0.35">
      <c r="B21" s="629"/>
      <c r="C21" s="630"/>
      <c r="D21" s="633"/>
      <c r="E21" s="635"/>
      <c r="F21" s="635"/>
      <c r="G21" s="635"/>
      <c r="H21" s="635"/>
      <c r="I21" s="635"/>
      <c r="J21" s="635"/>
      <c r="K21" s="635"/>
      <c r="L21" s="636"/>
      <c r="M21" s="10"/>
      <c r="O21" s="21"/>
    </row>
    <row r="22" spans="2:16" x14ac:dyDescent="0.35">
      <c r="B22" s="629"/>
      <c r="C22" s="630"/>
      <c r="D22" s="633"/>
      <c r="E22" s="635"/>
      <c r="F22" s="635"/>
      <c r="G22" s="635"/>
      <c r="H22" s="635"/>
      <c r="I22" s="635"/>
      <c r="J22" s="635"/>
      <c r="K22" s="635"/>
      <c r="L22" s="636"/>
      <c r="M22" s="10"/>
      <c r="O22" s="21"/>
    </row>
    <row r="23" spans="2:16" x14ac:dyDescent="0.35">
      <c r="B23" s="629" t="str">
        <f>IF(Intro!$G$21="English",O23,P23)</f>
        <v>Commentaire 2</v>
      </c>
      <c r="C23" s="630"/>
      <c r="D23" s="633"/>
      <c r="E23" s="635"/>
      <c r="F23" s="635"/>
      <c r="G23" s="635"/>
      <c r="H23" s="635"/>
      <c r="I23" s="635"/>
      <c r="J23" s="635"/>
      <c r="K23" s="635"/>
      <c r="L23" s="636"/>
      <c r="M23" s="10"/>
      <c r="O23" s="21" t="s">
        <v>138</v>
      </c>
      <c r="P23" s="10" t="s">
        <v>139</v>
      </c>
    </row>
    <row r="24" spans="2:16" x14ac:dyDescent="0.35">
      <c r="B24" s="629"/>
      <c r="C24" s="630"/>
      <c r="D24" s="633"/>
      <c r="E24" s="635"/>
      <c r="F24" s="635"/>
      <c r="G24" s="635"/>
      <c r="H24" s="635"/>
      <c r="I24" s="635"/>
      <c r="J24" s="635"/>
      <c r="K24" s="635"/>
      <c r="L24" s="636"/>
      <c r="M24" s="10"/>
    </row>
    <row r="25" spans="2:16" x14ac:dyDescent="0.35">
      <c r="B25" s="629"/>
      <c r="C25" s="630"/>
      <c r="D25" s="633"/>
      <c r="E25" s="635"/>
      <c r="F25" s="635"/>
      <c r="G25" s="635"/>
      <c r="H25" s="635"/>
      <c r="I25" s="635"/>
      <c r="J25" s="635"/>
      <c r="K25" s="635"/>
      <c r="L25" s="636"/>
      <c r="M25" s="10"/>
    </row>
    <row r="26" spans="2:16" x14ac:dyDescent="0.35">
      <c r="B26" s="629"/>
      <c r="C26" s="630"/>
      <c r="D26" s="633"/>
      <c r="E26" s="635"/>
      <c r="F26" s="635"/>
      <c r="G26" s="635"/>
      <c r="H26" s="635"/>
      <c r="I26" s="635"/>
      <c r="J26" s="635"/>
      <c r="K26" s="635"/>
      <c r="L26" s="636"/>
      <c r="M26" s="10"/>
    </row>
    <row r="27" spans="2:16" x14ac:dyDescent="0.35">
      <c r="B27" s="629"/>
      <c r="C27" s="630"/>
      <c r="D27" s="633"/>
      <c r="E27" s="635"/>
      <c r="F27" s="635"/>
      <c r="G27" s="635"/>
      <c r="H27" s="635"/>
      <c r="I27" s="635"/>
      <c r="J27" s="635"/>
      <c r="K27" s="635"/>
      <c r="L27" s="636"/>
      <c r="M27" s="10"/>
      <c r="O27" s="21"/>
    </row>
    <row r="28" spans="2:16" x14ac:dyDescent="0.35">
      <c r="B28" s="629"/>
      <c r="C28" s="630"/>
      <c r="D28" s="633"/>
      <c r="E28" s="635"/>
      <c r="F28" s="635"/>
      <c r="G28" s="635"/>
      <c r="H28" s="635"/>
      <c r="I28" s="635"/>
      <c r="J28" s="635"/>
      <c r="K28" s="635"/>
      <c r="L28" s="636"/>
      <c r="M28" s="10"/>
      <c r="O28" s="21"/>
    </row>
    <row r="29" spans="2:16" x14ac:dyDescent="0.35">
      <c r="B29" s="629"/>
      <c r="C29" s="630"/>
      <c r="D29" s="633"/>
      <c r="E29" s="635"/>
      <c r="F29" s="635"/>
      <c r="G29" s="635"/>
      <c r="H29" s="635"/>
      <c r="I29" s="635"/>
      <c r="J29" s="635"/>
      <c r="K29" s="635"/>
      <c r="L29" s="636"/>
      <c r="M29" s="10"/>
      <c r="O29" s="21"/>
    </row>
    <row r="30" spans="2:16" x14ac:dyDescent="0.35">
      <c r="B30" s="629"/>
      <c r="C30" s="630"/>
      <c r="D30" s="633"/>
      <c r="E30" s="635"/>
      <c r="F30" s="635"/>
      <c r="G30" s="635"/>
      <c r="H30" s="635"/>
      <c r="I30" s="635"/>
      <c r="J30" s="635"/>
      <c r="K30" s="635"/>
      <c r="L30" s="636"/>
      <c r="M30" s="10"/>
      <c r="O30" s="21"/>
    </row>
    <row r="31" spans="2:16" x14ac:dyDescent="0.35">
      <c r="B31" s="629"/>
      <c r="C31" s="630"/>
      <c r="D31" s="633"/>
      <c r="E31" s="635"/>
      <c r="F31" s="635"/>
      <c r="G31" s="635"/>
      <c r="H31" s="635"/>
      <c r="I31" s="635"/>
      <c r="J31" s="635"/>
      <c r="K31" s="635"/>
      <c r="L31" s="636"/>
      <c r="M31" s="10"/>
      <c r="O31" s="21"/>
    </row>
    <row r="32" spans="2:16" x14ac:dyDescent="0.35">
      <c r="B32" s="629"/>
      <c r="C32" s="630"/>
      <c r="D32" s="633"/>
      <c r="E32" s="635"/>
      <c r="F32" s="635"/>
      <c r="G32" s="635"/>
      <c r="H32" s="635"/>
      <c r="I32" s="635"/>
      <c r="J32" s="635"/>
      <c r="K32" s="635"/>
      <c r="L32" s="636"/>
      <c r="M32" s="10"/>
      <c r="O32" s="21"/>
    </row>
    <row r="33" spans="2:16" x14ac:dyDescent="0.35">
      <c r="B33" s="629" t="str">
        <f>IF(Intro!$G$21="English",O33,P33)</f>
        <v>Commentaire 3</v>
      </c>
      <c r="C33" s="630"/>
      <c r="D33" s="633"/>
      <c r="E33" s="635"/>
      <c r="F33" s="635"/>
      <c r="G33" s="635"/>
      <c r="H33" s="635"/>
      <c r="I33" s="635"/>
      <c r="J33" s="635"/>
      <c r="K33" s="635"/>
      <c r="L33" s="636"/>
      <c r="M33" s="10"/>
      <c r="O33" s="21" t="s">
        <v>140</v>
      </c>
      <c r="P33" s="10" t="s">
        <v>141</v>
      </c>
    </row>
    <row r="34" spans="2:16" x14ac:dyDescent="0.35">
      <c r="B34" s="629"/>
      <c r="C34" s="630"/>
      <c r="D34" s="633"/>
      <c r="E34" s="635"/>
      <c r="F34" s="635"/>
      <c r="G34" s="635"/>
      <c r="H34" s="635"/>
      <c r="I34" s="635"/>
      <c r="J34" s="635"/>
      <c r="K34" s="635"/>
      <c r="L34" s="636"/>
      <c r="M34" s="10"/>
      <c r="O34" s="21"/>
    </row>
    <row r="35" spans="2:16" x14ac:dyDescent="0.35">
      <c r="B35" s="629"/>
      <c r="C35" s="630"/>
      <c r="D35" s="633"/>
      <c r="E35" s="635"/>
      <c r="F35" s="635"/>
      <c r="G35" s="635"/>
      <c r="H35" s="635"/>
      <c r="I35" s="635"/>
      <c r="J35" s="635"/>
      <c r="K35" s="635"/>
      <c r="L35" s="636"/>
      <c r="M35" s="10"/>
      <c r="O35" s="21"/>
    </row>
    <row r="36" spans="2:16" x14ac:dyDescent="0.35">
      <c r="B36" s="629"/>
      <c r="C36" s="630"/>
      <c r="D36" s="633"/>
      <c r="E36" s="635"/>
      <c r="F36" s="635"/>
      <c r="G36" s="635"/>
      <c r="H36" s="635"/>
      <c r="I36" s="635"/>
      <c r="J36" s="635"/>
      <c r="K36" s="635"/>
      <c r="L36" s="636"/>
      <c r="M36" s="10"/>
      <c r="O36" s="21"/>
    </row>
    <row r="37" spans="2:16" x14ac:dyDescent="0.35">
      <c r="B37" s="629"/>
      <c r="C37" s="630"/>
      <c r="D37" s="633"/>
      <c r="E37" s="635"/>
      <c r="F37" s="635"/>
      <c r="G37" s="635"/>
      <c r="H37" s="635"/>
      <c r="I37" s="635"/>
      <c r="J37" s="635"/>
      <c r="K37" s="635"/>
      <c r="L37" s="636"/>
      <c r="M37" s="10"/>
      <c r="O37" s="21"/>
    </row>
    <row r="38" spans="2:16" x14ac:dyDescent="0.35">
      <c r="B38" s="629"/>
      <c r="C38" s="630"/>
      <c r="D38" s="633"/>
      <c r="E38" s="635"/>
      <c r="F38" s="635"/>
      <c r="G38" s="635"/>
      <c r="H38" s="635"/>
      <c r="I38" s="635"/>
      <c r="J38" s="635"/>
      <c r="K38" s="635"/>
      <c r="L38" s="636"/>
      <c r="M38" s="10"/>
      <c r="O38" s="21"/>
    </row>
    <row r="39" spans="2:16" x14ac:dyDescent="0.35">
      <c r="B39" s="629"/>
      <c r="C39" s="630"/>
      <c r="D39" s="633"/>
      <c r="E39" s="635"/>
      <c r="F39" s="635"/>
      <c r="G39" s="635"/>
      <c r="H39" s="635"/>
      <c r="I39" s="635"/>
      <c r="J39" s="635"/>
      <c r="K39" s="635"/>
      <c r="L39" s="636"/>
      <c r="M39" s="10"/>
      <c r="O39" s="21"/>
    </row>
    <row r="40" spans="2:16" x14ac:dyDescent="0.35">
      <c r="B40" s="629"/>
      <c r="C40" s="630"/>
      <c r="D40" s="633"/>
      <c r="E40" s="635"/>
      <c r="F40" s="635"/>
      <c r="G40" s="635"/>
      <c r="H40" s="635"/>
      <c r="I40" s="635"/>
      <c r="J40" s="635"/>
      <c r="K40" s="635"/>
      <c r="L40" s="636"/>
      <c r="M40" s="10"/>
      <c r="O40" s="21"/>
    </row>
    <row r="41" spans="2:16" x14ac:dyDescent="0.35">
      <c r="B41" s="629"/>
      <c r="C41" s="630"/>
      <c r="D41" s="633"/>
      <c r="E41" s="635"/>
      <c r="F41" s="635"/>
      <c r="G41" s="635"/>
      <c r="H41" s="635"/>
      <c r="I41" s="635"/>
      <c r="J41" s="635"/>
      <c r="K41" s="635"/>
      <c r="L41" s="636"/>
      <c r="M41" s="10"/>
      <c r="O41" s="21"/>
    </row>
    <row r="42" spans="2:16" x14ac:dyDescent="0.35">
      <c r="B42" s="629"/>
      <c r="C42" s="630"/>
      <c r="D42" s="633"/>
      <c r="E42" s="635"/>
      <c r="F42" s="635"/>
      <c r="G42" s="635"/>
      <c r="H42" s="635"/>
      <c r="I42" s="635"/>
      <c r="J42" s="635"/>
      <c r="K42" s="635"/>
      <c r="L42" s="636"/>
      <c r="M42" s="10"/>
      <c r="O42" s="21"/>
    </row>
    <row r="43" spans="2:16" x14ac:dyDescent="0.35">
      <c r="B43" s="629" t="str">
        <f>IF(Intro!$G$21="English",O43,P43)</f>
        <v>Commentaire 4</v>
      </c>
      <c r="C43" s="630"/>
      <c r="D43" s="633"/>
      <c r="E43" s="635"/>
      <c r="F43" s="635"/>
      <c r="G43" s="635"/>
      <c r="H43" s="635"/>
      <c r="I43" s="635"/>
      <c r="J43" s="635"/>
      <c r="K43" s="635"/>
      <c r="L43" s="636"/>
      <c r="M43" s="10"/>
      <c r="O43" s="21" t="s">
        <v>142</v>
      </c>
      <c r="P43" s="10" t="s">
        <v>143</v>
      </c>
    </row>
    <row r="44" spans="2:16" x14ac:dyDescent="0.35">
      <c r="B44" s="629"/>
      <c r="C44" s="630"/>
      <c r="D44" s="633"/>
      <c r="E44" s="635"/>
      <c r="F44" s="635"/>
      <c r="G44" s="635"/>
      <c r="H44" s="635"/>
      <c r="I44" s="635"/>
      <c r="J44" s="635"/>
      <c r="K44" s="635"/>
      <c r="L44" s="636"/>
      <c r="M44" s="10"/>
      <c r="O44" s="21"/>
    </row>
    <row r="45" spans="2:16" x14ac:dyDescent="0.35">
      <c r="B45" s="629"/>
      <c r="C45" s="630"/>
      <c r="D45" s="633"/>
      <c r="E45" s="635"/>
      <c r="F45" s="635"/>
      <c r="G45" s="635"/>
      <c r="H45" s="635"/>
      <c r="I45" s="635"/>
      <c r="J45" s="635"/>
      <c r="K45" s="635"/>
      <c r="L45" s="636"/>
      <c r="M45" s="10"/>
      <c r="O45" s="21"/>
    </row>
    <row r="46" spans="2:16" x14ac:dyDescent="0.35">
      <c r="B46" s="629"/>
      <c r="C46" s="630"/>
      <c r="D46" s="633"/>
      <c r="E46" s="635"/>
      <c r="F46" s="635"/>
      <c r="G46" s="635"/>
      <c r="H46" s="635"/>
      <c r="I46" s="635"/>
      <c r="J46" s="635"/>
      <c r="K46" s="635"/>
      <c r="L46" s="636"/>
      <c r="M46" s="10"/>
      <c r="O46" s="21"/>
    </row>
    <row r="47" spans="2:16" x14ac:dyDescent="0.35">
      <c r="B47" s="629"/>
      <c r="C47" s="630"/>
      <c r="D47" s="633"/>
      <c r="E47" s="635"/>
      <c r="F47" s="635"/>
      <c r="G47" s="635"/>
      <c r="H47" s="635"/>
      <c r="I47" s="635"/>
      <c r="J47" s="635"/>
      <c r="K47" s="635"/>
      <c r="L47" s="636"/>
      <c r="M47" s="10"/>
      <c r="O47" s="21"/>
    </row>
    <row r="48" spans="2:16" x14ac:dyDescent="0.35">
      <c r="B48" s="629"/>
      <c r="C48" s="630"/>
      <c r="D48" s="633"/>
      <c r="E48" s="635"/>
      <c r="F48" s="635"/>
      <c r="G48" s="635"/>
      <c r="H48" s="635"/>
      <c r="I48" s="635"/>
      <c r="J48" s="635"/>
      <c r="K48" s="635"/>
      <c r="L48" s="636"/>
      <c r="M48" s="10"/>
      <c r="O48" s="21"/>
    </row>
    <row r="49" spans="1:16" x14ac:dyDescent="0.35">
      <c r="B49" s="629"/>
      <c r="C49" s="630"/>
      <c r="D49" s="633"/>
      <c r="E49" s="635"/>
      <c r="F49" s="635"/>
      <c r="G49" s="635"/>
      <c r="H49" s="635"/>
      <c r="I49" s="635"/>
      <c r="J49" s="635"/>
      <c r="K49" s="635"/>
      <c r="L49" s="636"/>
      <c r="M49" s="10"/>
      <c r="O49" s="21"/>
    </row>
    <row r="50" spans="1:16" x14ac:dyDescent="0.35">
      <c r="B50" s="629"/>
      <c r="C50" s="630"/>
      <c r="D50" s="633"/>
      <c r="E50" s="635"/>
      <c r="F50" s="635"/>
      <c r="G50" s="635"/>
      <c r="H50" s="635"/>
      <c r="I50" s="635"/>
      <c r="J50" s="635"/>
      <c r="K50" s="635"/>
      <c r="L50" s="636"/>
      <c r="M50" s="10"/>
      <c r="O50" s="21"/>
    </row>
    <row r="51" spans="1:16" x14ac:dyDescent="0.35">
      <c r="B51" s="629"/>
      <c r="C51" s="630"/>
      <c r="D51" s="633"/>
      <c r="E51" s="635"/>
      <c r="F51" s="635"/>
      <c r="G51" s="635"/>
      <c r="H51" s="635"/>
      <c r="I51" s="635"/>
      <c r="J51" s="635"/>
      <c r="K51" s="635"/>
      <c r="L51" s="636"/>
      <c r="M51" s="10"/>
      <c r="O51" s="21"/>
    </row>
    <row r="52" spans="1:16" x14ac:dyDescent="0.35">
      <c r="B52" s="629"/>
      <c r="C52" s="630"/>
      <c r="D52" s="633"/>
      <c r="E52" s="635"/>
      <c r="F52" s="635"/>
      <c r="G52" s="635"/>
      <c r="H52" s="635"/>
      <c r="I52" s="635"/>
      <c r="J52" s="635"/>
      <c r="K52" s="635"/>
      <c r="L52" s="636"/>
      <c r="M52" s="10"/>
      <c r="O52" s="21"/>
    </row>
    <row r="53" spans="1:16" x14ac:dyDescent="0.35">
      <c r="B53" s="629" t="str">
        <f>IF(Intro!$G$21="English",O53,P53)</f>
        <v>Commentaire 5</v>
      </c>
      <c r="C53" s="630"/>
      <c r="D53" s="633"/>
      <c r="E53" s="635"/>
      <c r="F53" s="635"/>
      <c r="G53" s="635"/>
      <c r="H53" s="635"/>
      <c r="I53" s="635"/>
      <c r="J53" s="635"/>
      <c r="K53" s="635"/>
      <c r="L53" s="636"/>
      <c r="M53" s="10"/>
      <c r="O53" s="21" t="s">
        <v>144</v>
      </c>
      <c r="P53" s="10" t="s">
        <v>145</v>
      </c>
    </row>
    <row r="54" spans="1:16" x14ac:dyDescent="0.35">
      <c r="B54" s="629"/>
      <c r="C54" s="630"/>
      <c r="D54" s="633"/>
      <c r="E54" s="635"/>
      <c r="F54" s="635"/>
      <c r="G54" s="635"/>
      <c r="H54" s="635"/>
      <c r="I54" s="635"/>
      <c r="J54" s="635"/>
      <c r="K54" s="635"/>
      <c r="L54" s="636"/>
      <c r="M54" s="10"/>
      <c r="O54" s="21"/>
    </row>
    <row r="55" spans="1:16" x14ac:dyDescent="0.35">
      <c r="B55" s="629"/>
      <c r="C55" s="630"/>
      <c r="D55" s="633"/>
      <c r="E55" s="635"/>
      <c r="F55" s="635"/>
      <c r="G55" s="635"/>
      <c r="H55" s="635"/>
      <c r="I55" s="635"/>
      <c r="J55" s="635"/>
      <c r="K55" s="635"/>
      <c r="L55" s="636"/>
      <c r="M55" s="10"/>
      <c r="O55" s="21"/>
    </row>
    <row r="56" spans="1:16" x14ac:dyDescent="0.35">
      <c r="B56" s="629"/>
      <c r="C56" s="630"/>
      <c r="D56" s="633"/>
      <c r="E56" s="635"/>
      <c r="F56" s="635"/>
      <c r="G56" s="635"/>
      <c r="H56" s="635"/>
      <c r="I56" s="635"/>
      <c r="J56" s="635"/>
      <c r="K56" s="635"/>
      <c r="L56" s="636"/>
      <c r="M56" s="10"/>
      <c r="O56" s="21"/>
    </row>
    <row r="57" spans="1:16" x14ac:dyDescent="0.35">
      <c r="B57" s="629"/>
      <c r="C57" s="630"/>
      <c r="D57" s="633"/>
      <c r="E57" s="635"/>
      <c r="F57" s="635"/>
      <c r="G57" s="635"/>
      <c r="H57" s="635"/>
      <c r="I57" s="635"/>
      <c r="J57" s="635"/>
      <c r="K57" s="635"/>
      <c r="L57" s="636"/>
      <c r="M57" s="10"/>
      <c r="O57" s="21"/>
    </row>
    <row r="58" spans="1:16" x14ac:dyDescent="0.35">
      <c r="B58" s="629"/>
      <c r="C58" s="630"/>
      <c r="D58" s="633"/>
      <c r="E58" s="635"/>
      <c r="F58" s="635"/>
      <c r="G58" s="635"/>
      <c r="H58" s="635"/>
      <c r="I58" s="635"/>
      <c r="J58" s="635"/>
      <c r="K58" s="635"/>
      <c r="L58" s="636"/>
      <c r="M58" s="10"/>
      <c r="O58" s="21"/>
    </row>
    <row r="59" spans="1:16" x14ac:dyDescent="0.35">
      <c r="B59" s="629"/>
      <c r="C59" s="630"/>
      <c r="D59" s="633"/>
      <c r="E59" s="635"/>
      <c r="F59" s="635"/>
      <c r="G59" s="635"/>
      <c r="H59" s="635"/>
      <c r="I59" s="635"/>
      <c r="J59" s="635"/>
      <c r="K59" s="635"/>
      <c r="L59" s="636"/>
      <c r="M59" s="10"/>
      <c r="O59" s="21"/>
    </row>
    <row r="60" spans="1:16" x14ac:dyDescent="0.35">
      <c r="B60" s="629"/>
      <c r="C60" s="630"/>
      <c r="D60" s="633"/>
      <c r="E60" s="635"/>
      <c r="F60" s="635"/>
      <c r="G60" s="635"/>
      <c r="H60" s="635"/>
      <c r="I60" s="635"/>
      <c r="J60" s="635"/>
      <c r="K60" s="635"/>
      <c r="L60" s="636"/>
      <c r="M60" s="10"/>
      <c r="O60" s="21"/>
    </row>
    <row r="61" spans="1:16" x14ac:dyDescent="0.35">
      <c r="B61" s="629"/>
      <c r="C61" s="630"/>
      <c r="D61" s="633"/>
      <c r="E61" s="635"/>
      <c r="F61" s="635"/>
      <c r="G61" s="635"/>
      <c r="H61" s="635"/>
      <c r="I61" s="635"/>
      <c r="J61" s="635"/>
      <c r="K61" s="635"/>
      <c r="L61" s="636"/>
      <c r="M61" s="10"/>
      <c r="O61" s="21"/>
    </row>
    <row r="62" spans="1:16" x14ac:dyDescent="0.35">
      <c r="B62" s="631"/>
      <c r="C62" s="632"/>
      <c r="D62" s="634"/>
      <c r="E62" s="637"/>
      <c r="F62" s="637"/>
      <c r="G62" s="637"/>
      <c r="H62" s="637"/>
      <c r="I62" s="637"/>
      <c r="J62" s="637"/>
      <c r="K62" s="637"/>
      <c r="L62" s="638"/>
      <c r="M62" s="10"/>
      <c r="O62" s="21"/>
    </row>
    <row r="63" spans="1:16" s="45" customFormat="1" x14ac:dyDescent="0.35">
      <c r="A63" s="76"/>
      <c r="B63" s="4"/>
      <c r="C63" s="77"/>
      <c r="D63" s="77"/>
      <c r="E63" s="77"/>
      <c r="F63" s="77"/>
      <c r="G63" s="77"/>
      <c r="H63" s="77"/>
      <c r="I63" s="77"/>
      <c r="J63" s="77"/>
      <c r="K63" s="77"/>
      <c r="L63" s="77"/>
      <c r="N63" s="78"/>
    </row>
  </sheetData>
  <sheetProtection algorithmName="SHA-512" hashValue="mLo3OAhhbrmnznTGpuLugI66syOxuEkVLQCmQiig0PvfpZsUharzAODxCTxL18QwqiFwbvMaq+FHyhlTJxyflw==" saltValue="MfDcrcxfkrCyxxVxa5g1vw==" spinCount="100000" sheet="1" objects="1" scenarios="1" selectLockedCells="1"/>
  <mergeCells count="21">
    <mergeCell ref="E12:L12"/>
    <mergeCell ref="B13:C22"/>
    <mergeCell ref="D13:D22"/>
    <mergeCell ref="E13:L22"/>
    <mergeCell ref="B23:C32"/>
    <mergeCell ref="D23:D32"/>
    <mergeCell ref="B4:L4"/>
    <mergeCell ref="B5:L5"/>
    <mergeCell ref="B6:L6"/>
    <mergeCell ref="B10:L10"/>
    <mergeCell ref="B8:L8"/>
    <mergeCell ref="B53:C62"/>
    <mergeCell ref="D53:D62"/>
    <mergeCell ref="E53:L62"/>
    <mergeCell ref="E23:L3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qref="D13:D62" xr:uid="{D0BDECA0-4E44-48C3-8B98-42D332C28D2D}"/>
  </dataValidations>
  <printOptions horizontalCentered="1"/>
  <pageMargins left="0.25" right="0.25" top="0.75" bottom="0.75" header="0.3" footer="0.3"/>
  <pageSetup scale="63" firstPageNumber="69" fitToHeight="0" orientation="portrait" r:id="rId1"/>
  <headerFooter>
    <oddFooter>&amp;L&amp;A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45"/>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
        <v>65</v>
      </c>
      <c r="O2" s="2"/>
      <c r="P2" s="2"/>
    </row>
    <row r="3" spans="1:16" x14ac:dyDescent="0.35">
      <c r="B3" s="13"/>
      <c r="O3" s="2"/>
      <c r="P3" s="2"/>
    </row>
    <row r="4" spans="1:16" s="2" customFormat="1" x14ac:dyDescent="0.35">
      <c r="A4" s="4"/>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4"/>
      <c r="B5" s="614" t="str">
        <f>Info!B5</f>
        <v>NQ-2025-008</v>
      </c>
      <c r="C5" s="614"/>
      <c r="D5" s="614"/>
      <c r="E5" s="614"/>
      <c r="F5" s="614"/>
      <c r="G5" s="614"/>
      <c r="H5" s="614"/>
      <c r="I5" s="614"/>
      <c r="J5" s="614"/>
      <c r="K5" s="614"/>
      <c r="L5" s="614"/>
      <c r="M5" s="25"/>
      <c r="N5" s="25"/>
      <c r="O5" s="23"/>
      <c r="P5" s="23"/>
    </row>
    <row r="6" spans="1:16" s="6" customFormat="1" x14ac:dyDescent="0.35">
      <c r="A6" s="4"/>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4"/>
      <c r="B7" s="14"/>
      <c r="C7" s="3"/>
      <c r="D7" s="3"/>
      <c r="E7" s="3"/>
      <c r="F7" s="3"/>
      <c r="G7" s="3"/>
      <c r="H7" s="3"/>
      <c r="I7" s="3"/>
      <c r="J7" s="3"/>
      <c r="K7" s="3"/>
      <c r="L7" s="3"/>
      <c r="O7" s="15"/>
      <c r="P7" s="15"/>
    </row>
    <row r="8" spans="1:16" x14ac:dyDescent="0.35">
      <c r="B8" s="608" t="str">
        <f>IF(Intro!$G$21="English",O8,P8)</f>
        <v>CONFIRMATION DES DONNÉES DÉCLARÉES</v>
      </c>
      <c r="C8" s="609"/>
      <c r="D8" s="609"/>
      <c r="E8" s="609"/>
      <c r="F8" s="609"/>
      <c r="G8" s="609"/>
      <c r="H8" s="609"/>
      <c r="I8" s="609"/>
      <c r="J8" s="609"/>
      <c r="K8" s="609"/>
      <c r="L8" s="610"/>
      <c r="M8" s="10"/>
      <c r="O8" s="10" t="s">
        <v>60</v>
      </c>
      <c r="P8" s="10" t="s">
        <v>29</v>
      </c>
    </row>
    <row r="9" spans="1:16" x14ac:dyDescent="0.35">
      <c r="B9" s="519" t="str">
        <f>IF(Intro!$G$21="English",O9,P9)</f>
        <v>GÉNÉRAL</v>
      </c>
      <c r="C9" s="520"/>
      <c r="D9" s="520"/>
      <c r="E9" s="520"/>
      <c r="F9" s="520"/>
      <c r="G9" s="520"/>
      <c r="H9" s="520"/>
      <c r="I9" s="520"/>
      <c r="J9" s="520"/>
      <c r="K9" s="520"/>
      <c r="L9" s="521"/>
      <c r="M9" s="10"/>
      <c r="O9" s="102" t="s">
        <v>350</v>
      </c>
      <c r="P9" s="102" t="s">
        <v>351</v>
      </c>
    </row>
    <row r="10" spans="1:16" x14ac:dyDescent="0.35">
      <c r="B10" s="74"/>
      <c r="C10" s="75"/>
      <c r="D10" s="75"/>
      <c r="E10" s="75"/>
      <c r="F10" s="75"/>
      <c r="G10" s="75"/>
      <c r="H10" s="75"/>
      <c r="I10" s="75"/>
      <c r="J10" s="75"/>
      <c r="K10" s="75"/>
      <c r="L10" s="59"/>
      <c r="M10" s="10"/>
    </row>
    <row r="11" spans="1:16" x14ac:dyDescent="0.35">
      <c r="B11" s="74"/>
      <c r="C11" s="75"/>
      <c r="D11" s="75"/>
      <c r="E11" s="75"/>
      <c r="F11" s="75"/>
      <c r="G11" s="75"/>
      <c r="H11" s="75"/>
      <c r="I11" s="75"/>
      <c r="J11" s="430" t="str">
        <f>IF(Intro!$G$21="English",O11,P11)</f>
        <v>Selectionnez oui ou non</v>
      </c>
      <c r="K11" s="75"/>
      <c r="L11" s="59"/>
      <c r="M11" s="10"/>
      <c r="O11" s="10" t="s">
        <v>184</v>
      </c>
      <c r="P11" s="10" t="s">
        <v>270</v>
      </c>
    </row>
    <row r="12" spans="1:16" s="39" customFormat="1" x14ac:dyDescent="0.35">
      <c r="A12" s="50"/>
      <c r="B12" s="471" t="str">
        <f>IF(Intro!$G$21="English",O12,P12)</f>
        <v>Confirmez que toutes les données déclarées dans ce questionnaire concernent les marchandises telles que définies dans l’onglet « Intro ».</v>
      </c>
      <c r="C12" s="472"/>
      <c r="D12" s="472"/>
      <c r="E12" s="472"/>
      <c r="F12" s="472"/>
      <c r="G12" s="472"/>
      <c r="H12" s="472"/>
      <c r="I12" s="472"/>
      <c r="J12" s="433"/>
      <c r="K12" s="1"/>
      <c r="L12" s="55"/>
      <c r="O12" s="39" t="s">
        <v>463</v>
      </c>
      <c r="P12" s="39" t="s">
        <v>464</v>
      </c>
    </row>
    <row r="13" spans="1:16" s="39" customFormat="1" x14ac:dyDescent="0.35">
      <c r="A13" s="50"/>
      <c r="B13" s="471" t="str">
        <f>IF(Intro!$G$21="English",O13,P13)</f>
        <v>Confirmez que tous les volumes déclarés dans ce questionnaire sont en pièces.</v>
      </c>
      <c r="C13" s="472"/>
      <c r="D13" s="472"/>
      <c r="E13" s="472"/>
      <c r="F13" s="472"/>
      <c r="G13" s="472"/>
      <c r="H13" s="472"/>
      <c r="I13" s="472"/>
      <c r="J13" s="145"/>
      <c r="K13" s="1"/>
      <c r="L13" s="71"/>
      <c r="O13" s="39" t="str">
        <f>"Confirm that all volumes reported in this questionnaire are in "&amp;(Variables!B23)&amp;"."</f>
        <v>Confirm that all volumes reported in this questionnaire are in pieces.</v>
      </c>
      <c r="P13" s="39" t="str">
        <f>"Confirmez que tous les volumes déclarés dans ce questionnaire sont en "&amp;(Variables!C23)&amp;"."</f>
        <v>Confirmez que tous les volumes déclarés dans ce questionnaire sont en pièces.</v>
      </c>
    </row>
    <row r="14" spans="1:16" s="39" customFormat="1" x14ac:dyDescent="0.35">
      <c r="A14" s="50"/>
      <c r="B14" s="471" t="str">
        <f>IF(Intro!$G$21="English",O14,P14)</f>
        <v>Confirmez que toutes les valeurs déclarées dans ce questionnaire sont en dollars canadiens.</v>
      </c>
      <c r="C14" s="472" t="str">
        <f>IF(SUM(Imp!E21:E21)&lt;&gt;0,"X","-")</f>
        <v>-</v>
      </c>
      <c r="D14" s="472" t="str">
        <f>IF(SUM(Imp!F21:F21)&lt;&gt;0,"X","-")</f>
        <v>-</v>
      </c>
      <c r="E14" s="472" t="str">
        <f>IF(SUM(Imp!G21:G21)&lt;&gt;0,"X","-")</f>
        <v>-</v>
      </c>
      <c r="F14" s="472" t="str">
        <f>IF(SUM(Imp!H21:H21)&lt;&gt;0,"X","-")</f>
        <v>-</v>
      </c>
      <c r="G14" s="472" t="str">
        <f>IF(SUM(Imp!I21:I21)&lt;&gt;0,"X","-")</f>
        <v>-</v>
      </c>
      <c r="H14" s="472"/>
      <c r="I14" s="472"/>
      <c r="J14" s="145"/>
      <c r="K14" s="1"/>
      <c r="L14" s="71"/>
      <c r="O14" s="39" t="s">
        <v>223</v>
      </c>
      <c r="P14" s="39" t="s">
        <v>222</v>
      </c>
    </row>
    <row r="15" spans="1:16" s="39" customFormat="1" x14ac:dyDescent="0.35">
      <c r="A15" s="50"/>
      <c r="B15" s="471" t="str">
        <f>IF(Intro!$G$21="English",O15,P15)</f>
        <v>Confirmez que tous les renseignements déclarés le sont selon l’année civile.</v>
      </c>
      <c r="C15" s="472" t="e">
        <f>IF(SUM(Imp!#REF!)&lt;&gt;0,"X","-")</f>
        <v>#REF!</v>
      </c>
      <c r="D15" s="472" t="e">
        <f>IF(SUM(Imp!#REF!)&lt;&gt;0,"X","-")</f>
        <v>#REF!</v>
      </c>
      <c r="E15" s="472" t="e">
        <f>IF(SUM(Imp!#REF!)&lt;&gt;0,"X","-")</f>
        <v>#REF!</v>
      </c>
      <c r="F15" s="472" t="e">
        <f>IF(SUM(Imp!#REF!)&lt;&gt;0,"X","-")</f>
        <v>#REF!</v>
      </c>
      <c r="G15" s="472" t="e">
        <f>IF(SUM(Imp!#REF!)&lt;&gt;0,"X","-")</f>
        <v>#REF!</v>
      </c>
      <c r="H15" s="472"/>
      <c r="I15" s="472"/>
      <c r="J15" s="145"/>
      <c r="K15" s="1"/>
      <c r="L15" s="55"/>
      <c r="O15" s="39" t="s">
        <v>93</v>
      </c>
      <c r="P15" s="39" t="s">
        <v>94</v>
      </c>
    </row>
    <row r="16" spans="1:16" x14ac:dyDescent="0.35">
      <c r="B16" s="74"/>
      <c r="C16" s="75"/>
      <c r="D16" s="75"/>
      <c r="E16" s="75"/>
      <c r="F16" s="75"/>
      <c r="G16" s="75"/>
      <c r="H16" s="75"/>
      <c r="I16" s="75"/>
      <c r="J16" s="75"/>
      <c r="K16" s="75"/>
      <c r="L16" s="59"/>
      <c r="M16" s="10"/>
    </row>
    <row r="17" spans="1:16" x14ac:dyDescent="0.35">
      <c r="B17" s="486" t="str">
        <f>IF(Intro!$G$21="English",O17,P17)</f>
        <v>Si non, expliquez.</v>
      </c>
      <c r="C17" s="487"/>
      <c r="D17" s="487"/>
      <c r="E17" s="487"/>
      <c r="F17" s="487"/>
      <c r="G17" s="487"/>
      <c r="H17" s="487"/>
      <c r="I17" s="487"/>
      <c r="J17" s="487"/>
      <c r="K17" s="487"/>
      <c r="L17" s="488"/>
      <c r="M17" s="10"/>
      <c r="O17" s="56" t="s">
        <v>382</v>
      </c>
      <c r="P17" s="6" t="s">
        <v>383</v>
      </c>
    </row>
    <row r="18" spans="1:16" s="39" customFormat="1" x14ac:dyDescent="0.35">
      <c r="A18" s="50"/>
      <c r="B18" s="54"/>
      <c r="C18" s="149"/>
      <c r="D18" s="149"/>
      <c r="E18" s="149"/>
      <c r="F18" s="149"/>
      <c r="G18" s="149"/>
      <c r="H18" s="149"/>
      <c r="I18" s="149"/>
      <c r="J18" s="149"/>
      <c r="K18" s="149"/>
      <c r="L18" s="55"/>
      <c r="O18" s="6"/>
      <c r="P18" s="6"/>
    </row>
    <row r="19" spans="1:16" s="11" customFormat="1" x14ac:dyDescent="0.35">
      <c r="A19" s="8"/>
      <c r="B19" s="594"/>
      <c r="C19" s="718"/>
      <c r="D19" s="718"/>
      <c r="E19" s="718"/>
      <c r="F19" s="718"/>
      <c r="G19" s="718"/>
      <c r="H19" s="718"/>
      <c r="I19" s="718"/>
      <c r="J19" s="718"/>
      <c r="K19" s="718"/>
      <c r="L19" s="596"/>
      <c r="M19" s="39"/>
      <c r="O19" s="150"/>
      <c r="P19" s="150"/>
    </row>
    <row r="20" spans="1:16" s="11" customFormat="1" x14ac:dyDescent="0.35">
      <c r="A20" s="8"/>
      <c r="B20" s="594"/>
      <c r="C20" s="718"/>
      <c r="D20" s="718"/>
      <c r="E20" s="718"/>
      <c r="F20" s="718"/>
      <c r="G20" s="718"/>
      <c r="H20" s="718"/>
      <c r="I20" s="718"/>
      <c r="J20" s="718"/>
      <c r="K20" s="718"/>
      <c r="L20" s="596"/>
      <c r="M20" s="39"/>
      <c r="O20" s="150"/>
      <c r="P20" s="150"/>
    </row>
    <row r="21" spans="1:16" s="11" customFormat="1" x14ac:dyDescent="0.35">
      <c r="A21" s="8"/>
      <c r="B21" s="594"/>
      <c r="C21" s="718"/>
      <c r="D21" s="718"/>
      <c r="E21" s="718"/>
      <c r="F21" s="718"/>
      <c r="G21" s="718"/>
      <c r="H21" s="718"/>
      <c r="I21" s="718"/>
      <c r="J21" s="718"/>
      <c r="K21" s="718"/>
      <c r="L21" s="596"/>
      <c r="M21" s="39"/>
      <c r="O21" s="150"/>
      <c r="P21" s="150"/>
    </row>
    <row r="22" spans="1:16" s="11" customFormat="1" x14ac:dyDescent="0.35">
      <c r="A22" s="8"/>
      <c r="B22" s="594"/>
      <c r="C22" s="718"/>
      <c r="D22" s="718"/>
      <c r="E22" s="718"/>
      <c r="F22" s="718"/>
      <c r="G22" s="718"/>
      <c r="H22" s="718"/>
      <c r="I22" s="718"/>
      <c r="J22" s="718"/>
      <c r="K22" s="718"/>
      <c r="L22" s="596"/>
      <c r="M22" s="39"/>
      <c r="O22" s="150"/>
      <c r="P22" s="150"/>
    </row>
    <row r="23" spans="1:16" s="11" customFormat="1" x14ac:dyDescent="0.35">
      <c r="A23" s="8"/>
      <c r="B23" s="594"/>
      <c r="C23" s="718"/>
      <c r="D23" s="718"/>
      <c r="E23" s="718"/>
      <c r="F23" s="718"/>
      <c r="G23" s="718"/>
      <c r="H23" s="718"/>
      <c r="I23" s="718"/>
      <c r="J23" s="718"/>
      <c r="K23" s="718"/>
      <c r="L23" s="596"/>
      <c r="M23" s="39"/>
      <c r="O23" s="150"/>
      <c r="P23" s="150"/>
    </row>
    <row r="24" spans="1:16" s="11" customFormat="1" x14ac:dyDescent="0.35">
      <c r="A24" s="8"/>
      <c r="B24" s="594"/>
      <c r="C24" s="718"/>
      <c r="D24" s="718"/>
      <c r="E24" s="718"/>
      <c r="F24" s="718"/>
      <c r="G24" s="718"/>
      <c r="H24" s="718"/>
      <c r="I24" s="718"/>
      <c r="J24" s="718"/>
      <c r="K24" s="718"/>
      <c r="L24" s="596"/>
      <c r="M24" s="39"/>
      <c r="O24" s="150"/>
      <c r="P24" s="150"/>
    </row>
    <row r="25" spans="1:16" s="11" customFormat="1" x14ac:dyDescent="0.35">
      <c r="A25" s="8"/>
      <c r="B25" s="594"/>
      <c r="C25" s="718"/>
      <c r="D25" s="718"/>
      <c r="E25" s="718"/>
      <c r="F25" s="718"/>
      <c r="G25" s="718"/>
      <c r="H25" s="718"/>
      <c r="I25" s="718"/>
      <c r="J25" s="718"/>
      <c r="K25" s="718"/>
      <c r="L25" s="596"/>
      <c r="M25" s="39"/>
      <c r="O25" s="150"/>
      <c r="P25" s="150"/>
    </row>
    <row r="26" spans="1:16" s="11" customFormat="1" x14ac:dyDescent="0.35">
      <c r="A26" s="8"/>
      <c r="B26" s="594"/>
      <c r="C26" s="718"/>
      <c r="D26" s="718"/>
      <c r="E26" s="718"/>
      <c r="F26" s="718"/>
      <c r="G26" s="718"/>
      <c r="H26" s="718"/>
      <c r="I26" s="718"/>
      <c r="J26" s="718"/>
      <c r="K26" s="718"/>
      <c r="L26" s="596"/>
      <c r="M26" s="39"/>
      <c r="O26" s="150"/>
      <c r="P26" s="150"/>
    </row>
    <row r="27" spans="1:16" x14ac:dyDescent="0.35">
      <c r="B27" s="74"/>
      <c r="C27" s="41"/>
      <c r="D27" s="41"/>
      <c r="E27" s="41"/>
      <c r="F27" s="41"/>
      <c r="G27" s="41"/>
      <c r="H27" s="41"/>
      <c r="I27" s="41"/>
      <c r="J27" s="41"/>
      <c r="K27" s="41"/>
      <c r="L27" s="59"/>
      <c r="M27" s="10"/>
    </row>
    <row r="28" spans="1:16" x14ac:dyDescent="0.35">
      <c r="B28" s="489" t="str">
        <f>IF(Intro!$G$21="English",O28,P28)</f>
        <v>IMPORTATIONS ET VENTES</v>
      </c>
      <c r="C28" s="490"/>
      <c r="D28" s="490"/>
      <c r="E28" s="490"/>
      <c r="F28" s="490"/>
      <c r="G28" s="490"/>
      <c r="H28" s="490"/>
      <c r="I28" s="490"/>
      <c r="J28" s="490"/>
      <c r="K28" s="490"/>
      <c r="L28" s="491"/>
      <c r="M28" s="10"/>
      <c r="O28" s="102" t="s">
        <v>332</v>
      </c>
      <c r="P28" s="102" t="s">
        <v>333</v>
      </c>
    </row>
    <row r="29" spans="1:16" x14ac:dyDescent="0.35">
      <c r="B29" s="74"/>
      <c r="C29" s="75"/>
      <c r="D29" s="75"/>
      <c r="E29" s="75"/>
      <c r="F29" s="75"/>
      <c r="G29" s="75"/>
      <c r="H29" s="75"/>
      <c r="I29" s="75"/>
      <c r="J29" s="75"/>
      <c r="K29" s="75"/>
      <c r="L29" s="59"/>
      <c r="M29" s="10"/>
    </row>
    <row r="30" spans="1:16" x14ac:dyDescent="0.35">
      <c r="B30" s="480" t="str">
        <f>IF(Intro!$G$21="English",O30,P30)</f>
        <v>Les informations publiques/non confidentielles de ce tableau sont automatiquement générées à partir des informations fournies dans les onglets "Imp" et l'onglet "Invent-Stock". Toute modification de ce résumé public doit donc être effectuée dans ces onglets.</v>
      </c>
      <c r="C30" s="481"/>
      <c r="D30" s="481"/>
      <c r="E30" s="481"/>
      <c r="F30" s="481"/>
      <c r="G30" s="481"/>
      <c r="H30" s="481"/>
      <c r="I30" s="481"/>
      <c r="J30" s="481"/>
      <c r="K30" s="481"/>
      <c r="L30" s="482"/>
      <c r="M30" s="10"/>
      <c r="O30" s="10" t="s">
        <v>365</v>
      </c>
      <c r="P30" s="10" t="s">
        <v>183</v>
      </c>
    </row>
    <row r="31" spans="1:16" x14ac:dyDescent="0.35">
      <c r="B31" s="480"/>
      <c r="C31" s="481"/>
      <c r="D31" s="481"/>
      <c r="E31" s="481"/>
      <c r="F31" s="481"/>
      <c r="G31" s="481"/>
      <c r="H31" s="481"/>
      <c r="I31" s="481"/>
      <c r="J31" s="481"/>
      <c r="K31" s="481"/>
      <c r="L31" s="482"/>
      <c r="M31" s="10"/>
    </row>
    <row r="32" spans="1:16" x14ac:dyDescent="0.35">
      <c r="B32" s="74"/>
      <c r="C32" s="75"/>
      <c r="D32" s="75"/>
      <c r="E32" s="75"/>
      <c r="F32" s="75"/>
      <c r="G32" s="75"/>
      <c r="H32" s="75"/>
      <c r="I32" s="75"/>
      <c r="J32" s="75"/>
      <c r="K32" s="75"/>
      <c r="L32" s="59"/>
      <c r="M32" s="10"/>
    </row>
    <row r="33" spans="1:15" x14ac:dyDescent="0.35">
      <c r="B33" s="60"/>
      <c r="D33" s="108"/>
      <c r="E33" s="643">
        <f>Variables!B6</f>
        <v>2022</v>
      </c>
      <c r="F33" s="643">
        <f>E33+1</f>
        <v>2023</v>
      </c>
      <c r="G33" s="643">
        <f>F33+1</f>
        <v>2024</v>
      </c>
      <c r="H33" s="643" t="str">
        <f>IF(Intro!$G$21="English",Variables!B9,Variables!C9)</f>
        <v>janv-sept 2024</v>
      </c>
      <c r="I33" s="643" t="str">
        <f>IF(Intro!$G$21="English",Variables!B10,Variables!C10)</f>
        <v>janv-sept 2025</v>
      </c>
      <c r="J33" s="89"/>
      <c r="K33" s="89"/>
      <c r="L33" s="71"/>
      <c r="M33" s="10"/>
      <c r="O33" s="21"/>
    </row>
    <row r="34" spans="1:15" x14ac:dyDescent="0.35">
      <c r="B34" s="110"/>
      <c r="D34" s="108"/>
      <c r="E34" s="643"/>
      <c r="F34" s="643"/>
      <c r="G34" s="643"/>
      <c r="H34" s="643"/>
      <c r="I34" s="643"/>
      <c r="J34" s="89"/>
      <c r="K34" s="89"/>
      <c r="L34" s="71"/>
      <c r="M34" s="10"/>
      <c r="O34" s="21"/>
    </row>
    <row r="35" spans="1:15" s="39" customFormat="1" x14ac:dyDescent="0.35">
      <c r="A35" s="50"/>
      <c r="B35" s="85"/>
      <c r="C35" s="86"/>
      <c r="D35" s="142" t="str">
        <f>IF(Intro!$G$21="English","Imports from "&amp;Variables!B48,"Importations de la "&amp;Variables!C48)</f>
        <v>Importations de la Chine</v>
      </c>
      <c r="E35" s="144" t="str">
        <f>IF(OR(SUM(Begin:EndExp!G$29)&lt;&gt;0,SUM(Begin:EndExp!G$30)&lt;&gt;0),"X","-")</f>
        <v>-</v>
      </c>
      <c r="F35" s="144" t="str">
        <f>IF(OR(SUM(Begin:EndExp!H$29)&lt;&gt;0,SUM(Begin:EndExp!H$30)&lt;&gt;0),"X","-")</f>
        <v>-</v>
      </c>
      <c r="G35" s="144" t="str">
        <f>IF(OR(SUM(Begin:EndExp!I$29)&lt;&gt;0,SUM(Begin:EndExp!I$30)&lt;&gt;0),"X","-")</f>
        <v>-</v>
      </c>
      <c r="H35" s="144" t="str">
        <f>IF(OR(SUM(Begin:EndExp!J$29)&lt;&gt;0,SUM(Begin:EndExp!J$30)&lt;&gt;0),"X","-")</f>
        <v>-</v>
      </c>
      <c r="I35" s="144" t="str">
        <f>IF(OR(SUM(Begin:EndExp!K$29)&lt;&gt;0,SUM(Begin:EndExp!K$30)&lt;&gt;0),"X","-")</f>
        <v>-</v>
      </c>
      <c r="J35" s="89"/>
      <c r="K35" s="89"/>
      <c r="L35" s="71"/>
    </row>
    <row r="36" spans="1:15" s="39" customFormat="1" x14ac:dyDescent="0.35">
      <c r="A36" s="50"/>
      <c r="B36" s="85"/>
      <c r="C36" s="86"/>
      <c r="D36" s="142" t="str">
        <f>IF(Intro!$G$21="English","Imports from "&amp;Variables!B49,"Importations des "&amp;Variables!C49)</f>
        <v>Importations des États-Unis d'Amérique</v>
      </c>
      <c r="E36" s="144" t="str">
        <f>IF(OR('Imp-US'!G28&lt;&gt;0,'Imp-US'!G29&lt;&gt;0),"X","-")</f>
        <v>-</v>
      </c>
      <c r="F36" s="144" t="str">
        <f>IF(OR('Imp-US'!H28&lt;&gt;0,'Imp-US'!H29&lt;&gt;0),"X","-")</f>
        <v>-</v>
      </c>
      <c r="G36" s="144" t="str">
        <f>IF(OR('Imp-US'!I28&lt;&gt;0,'Imp-US'!I29&lt;&gt;0),"X","-")</f>
        <v>-</v>
      </c>
      <c r="H36" s="144" t="str">
        <f>IF(OR('Imp-US'!J28&lt;&gt;0,'Imp-US'!J29&lt;&gt;0),"X","-")</f>
        <v>-</v>
      </c>
      <c r="I36" s="144" t="str">
        <f>IF(OR('Imp-US'!K28&lt;&gt;0,'Imp-US'!K29&lt;&gt;0),"X","-")</f>
        <v>-</v>
      </c>
      <c r="J36" s="89"/>
      <c r="K36" s="89"/>
      <c r="L36" s="71"/>
    </row>
    <row r="37" spans="1:15" s="39" customFormat="1" x14ac:dyDescent="0.35">
      <c r="A37" s="50"/>
      <c r="B37" s="85"/>
      <c r="C37" s="86"/>
      <c r="D37" s="142" t="str">
        <f>IF(Intro!$G$21="English","Imports from "&amp;Variables!B50,"Importations d' "&amp;Variables!C50)</f>
        <v>Importations d' Autre pays</v>
      </c>
      <c r="E37" s="144" t="str">
        <f>IF(OR('Imp-Other-Autre'!G28&lt;&gt;0,'Imp-Other-Autre'!G29&lt;&gt;0),"X","-")</f>
        <v>-</v>
      </c>
      <c r="F37" s="144" t="str">
        <f>IF(OR('Imp-Other-Autre'!H28&lt;&gt;0,'Imp-Other-Autre'!H29&lt;&gt;0),"X","-")</f>
        <v>-</v>
      </c>
      <c r="G37" s="144" t="str">
        <f>IF(OR('Imp-Other-Autre'!I28&lt;&gt;0,'Imp-Other-Autre'!I29&lt;&gt;0),"X","-")</f>
        <v>-</v>
      </c>
      <c r="H37" s="144" t="str">
        <f>IF(OR('Imp-Other-Autre'!J28&lt;&gt;0,'Imp-Other-Autre'!J29&lt;&gt;0),"X","-")</f>
        <v>-</v>
      </c>
      <c r="I37" s="144" t="str">
        <f>IF(OR('Imp-Other-Autre'!K28&lt;&gt;0,'Imp-Other-Autre'!K29&lt;&gt;0),"X","-")</f>
        <v>-</v>
      </c>
      <c r="J37" s="89"/>
      <c r="K37" s="89"/>
      <c r="L37" s="71"/>
    </row>
    <row r="38" spans="1:15" s="39" customFormat="1" x14ac:dyDescent="0.35">
      <c r="A38" s="50"/>
      <c r="B38" s="106"/>
      <c r="C38" s="107"/>
      <c r="D38" s="143" t="str">
        <f>'Imp-Other-Autre'!B23</f>
        <v xml:space="preserve">Autres pays incluent : </v>
      </c>
      <c r="E38" s="717" t="str">
        <f>IF('Imp-Other-Autre'!D23="","-",'Imp-Other-Autre'!D23)</f>
        <v>-</v>
      </c>
      <c r="F38" s="717"/>
      <c r="G38" s="717"/>
      <c r="H38" s="717"/>
      <c r="I38" s="717"/>
      <c r="J38" s="89"/>
      <c r="K38" s="89"/>
      <c r="L38" s="71"/>
    </row>
    <row r="39" spans="1:15" s="39" customFormat="1" x14ac:dyDescent="0.35">
      <c r="A39" s="50"/>
      <c r="B39" s="106"/>
      <c r="C39" s="107"/>
      <c r="D39" s="143"/>
      <c r="E39" s="717"/>
      <c r="F39" s="717"/>
      <c r="G39" s="717"/>
      <c r="H39" s="717"/>
      <c r="I39" s="717"/>
      <c r="J39" s="89"/>
      <c r="K39" s="89"/>
      <c r="L39" s="71"/>
    </row>
    <row r="40" spans="1:15" s="39" customFormat="1" x14ac:dyDescent="0.35">
      <c r="A40" s="50"/>
      <c r="B40" s="106"/>
      <c r="C40" s="107"/>
      <c r="D40" s="143"/>
      <c r="E40" s="717"/>
      <c r="F40" s="717"/>
      <c r="G40" s="717"/>
      <c r="H40" s="717"/>
      <c r="I40" s="717"/>
      <c r="J40" s="89"/>
      <c r="K40" s="89"/>
      <c r="L40" s="71"/>
    </row>
    <row r="41" spans="1:15" s="39" customFormat="1" x14ac:dyDescent="0.35">
      <c r="A41" s="50"/>
      <c r="B41" s="85"/>
      <c r="C41" s="86"/>
      <c r="D41" s="142" t="str">
        <f>'Imp-Exp1'!B32</f>
        <v>Ventes aux distributeurs au Canada</v>
      </c>
      <c r="E41" s="144" t="str">
        <f>IF(OR(SUM(Begin:End!G$33)&lt;&gt;0,SUM(Begin:End!G$34)&lt;&gt;0),"X","-")</f>
        <v>-</v>
      </c>
      <c r="F41" s="144" t="str">
        <f>IF(OR(SUM(Begin:End!H$33)&lt;&gt;0,SUM(Begin:End!H$34)&lt;&gt;0),"X","-")</f>
        <v>-</v>
      </c>
      <c r="G41" s="144" t="str">
        <f>IF(OR(SUM(Begin:End!I$33)&lt;&gt;0,SUM(Begin:End!I$34)&lt;&gt;0),"X","-")</f>
        <v>-</v>
      </c>
      <c r="H41" s="144" t="str">
        <f>IF(OR(SUM(Begin:End!J$33)&lt;&gt;0,SUM(Begin:End!J$34)&lt;&gt;0),"X","-")</f>
        <v>-</v>
      </c>
      <c r="I41" s="144" t="str">
        <f>IF(OR(SUM(Begin:End!K$33)&lt;&gt;0,SUM(Begin:End!K$34)&lt;&gt;0),"X","-")</f>
        <v>-</v>
      </c>
      <c r="J41" s="89"/>
      <c r="K41" s="89"/>
      <c r="L41" s="71"/>
    </row>
    <row r="42" spans="1:15" s="39" customFormat="1" x14ac:dyDescent="0.35">
      <c r="A42" s="50"/>
      <c r="B42" s="406"/>
      <c r="C42" s="407"/>
      <c r="D42" s="142" t="str">
        <f>'Imp-Exp1'!B35</f>
        <v>Ventes aux détaillants au Canada</v>
      </c>
      <c r="E42" s="144" t="str">
        <f>IF(OR(SUM(Begin:End!G$36)&lt;&gt;0,SUM(Begin:End!G$37)&lt;&gt;0),"X","-")</f>
        <v>-</v>
      </c>
      <c r="F42" s="144" t="str">
        <f>IF(OR(SUM(Begin:End!H$36)&lt;&gt;0,SUM(Begin:End!H$37)&lt;&gt;0),"X","-")</f>
        <v>-</v>
      </c>
      <c r="G42" s="144" t="str">
        <f>IF(OR(SUM(Begin:End!I$36)&lt;&gt;0,SUM(Begin:End!I$37)&lt;&gt;0),"X","-")</f>
        <v>-</v>
      </c>
      <c r="H42" s="144" t="str">
        <f>IF(OR(SUM(Begin:End!J$36)&lt;&gt;0,SUM(Begin:End!J$37)&lt;&gt;0),"X","-")</f>
        <v>-</v>
      </c>
      <c r="I42" s="144" t="str">
        <f>IF(OR(SUM(Begin:End!K$36)&lt;&gt;0,SUM(Begin:End!K$37)&lt;&gt;0),"X","-")</f>
        <v>-</v>
      </c>
      <c r="J42" s="89"/>
      <c r="K42" s="89"/>
      <c r="L42" s="71"/>
    </row>
    <row r="43" spans="1:15" s="39" customFormat="1" x14ac:dyDescent="0.35">
      <c r="A43" s="50"/>
      <c r="B43" s="173"/>
      <c r="C43" s="174"/>
      <c r="D43" s="142" t="str">
        <f>'Imp-Exp1'!B38</f>
        <v>Ventes aux utilisateurs finals au Canada</v>
      </c>
      <c r="E43" s="144" t="str">
        <f>IF(OR(SUM(Begin:End!G$39)&lt;&gt;0,SUM(Begin:End!G$40)&lt;&gt;0),"X","-")</f>
        <v>-</v>
      </c>
      <c r="F43" s="144" t="str">
        <f>IF(OR(SUM(Begin:End!H$39)&lt;&gt;0,SUM(Begin:End!H$40)&lt;&gt;0),"X","-")</f>
        <v>-</v>
      </c>
      <c r="G43" s="144" t="str">
        <f>IF(OR(SUM(Begin:End!I$39)&lt;&gt;0,SUM(Begin:End!I$40)&lt;&gt;0),"X","-")</f>
        <v>-</v>
      </c>
      <c r="H43" s="144" t="str">
        <f>IF(OR(SUM(Begin:End!J$39)&lt;&gt;0,SUM(Begin:End!J$40)&lt;&gt;0),"X","-")</f>
        <v>-</v>
      </c>
      <c r="I43" s="144" t="str">
        <f>IF(OR(SUM(Begin:End!K$39)&lt;&gt;0,SUM(Begin:End!K$40)&lt;&gt;0),"X","-")</f>
        <v>-</v>
      </c>
      <c r="J43" s="89"/>
      <c r="K43" s="89"/>
      <c r="L43" s="71"/>
    </row>
    <row r="44" spans="1:15" s="39" customFormat="1" x14ac:dyDescent="0.35">
      <c r="A44" s="50"/>
      <c r="B44" s="85"/>
      <c r="C44" s="86"/>
      <c r="D44" s="142" t="str">
        <f>'Invent-Stock'!B35</f>
        <v>Ventes à l'exportation</v>
      </c>
      <c r="E44" s="144" t="str">
        <f>IF(OR('Invent-Stock'!G35&lt;&gt;0,'Invent-Stock'!G36&lt;&gt;0),"X","-")</f>
        <v>-</v>
      </c>
      <c r="F44" s="144" t="str">
        <f>IF(OR('Invent-Stock'!H35&lt;&gt;0,'Invent-Stock'!H36&lt;&gt;0),"X","-")</f>
        <v>-</v>
      </c>
      <c r="G44" s="144" t="str">
        <f>IF(OR('Invent-Stock'!I35&lt;&gt;0,'Invent-Stock'!I36&lt;&gt;0),"X","-")</f>
        <v>-</v>
      </c>
      <c r="H44" s="144" t="str">
        <f>IF(OR('Invent-Stock'!J35&lt;&gt;0,'Invent-Stock'!J36&lt;&gt;0),"X","-")</f>
        <v>-</v>
      </c>
      <c r="I44" s="144" t="str">
        <f>IF(OR('Invent-Stock'!K35&lt;&gt;0,'Invent-Stock'!K36&lt;&gt;0),"X","-")</f>
        <v>-</v>
      </c>
      <c r="J44" s="89"/>
      <c r="K44" s="89"/>
      <c r="L44" s="71"/>
    </row>
    <row r="45" spans="1:15" x14ac:dyDescent="0.35">
      <c r="B45" s="72"/>
      <c r="C45" s="83"/>
      <c r="D45" s="83"/>
      <c r="E45" s="69"/>
      <c r="F45" s="69"/>
      <c r="G45" s="69"/>
      <c r="H45" s="69"/>
      <c r="I45" s="69"/>
      <c r="J45" s="69"/>
      <c r="K45" s="69"/>
      <c r="L45" s="70"/>
      <c r="M45" s="10"/>
    </row>
  </sheetData>
  <sheetProtection algorithmName="SHA-512" hashValue="dMLKTX2+/E77b8OIsEOVHqBgDZgJwiNbr7ezbUOLospCmBSRxxlFPviqMG7aJvnpE9DtyAXPF6Qxst1KM7sXGQ==" saltValue="erIBACKcdVyPSWWBM6N8vg==" spinCount="100000" sheet="1" objects="1" scenarios="1" selectLockedCells="1"/>
  <mergeCells count="19">
    <mergeCell ref="E38:I40"/>
    <mergeCell ref="B30:L31"/>
    <mergeCell ref="B13:I13"/>
    <mergeCell ref="B14:I14"/>
    <mergeCell ref="B15:I15"/>
    <mergeCell ref="E33:E34"/>
    <mergeCell ref="F33:F34"/>
    <mergeCell ref="G33:G34"/>
    <mergeCell ref="H33:H34"/>
    <mergeCell ref="I33:I34"/>
    <mergeCell ref="B17:L17"/>
    <mergeCell ref="B19:L26"/>
    <mergeCell ref="B4:L4"/>
    <mergeCell ref="B5:L5"/>
    <mergeCell ref="B6:L6"/>
    <mergeCell ref="B28:L28"/>
    <mergeCell ref="B8:L8"/>
    <mergeCell ref="B9:L9"/>
    <mergeCell ref="B12:I1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7001EC79-BB29-42CC-BA8E-F10C32CC887D}">
      <formula1>1000</formula1>
    </dataValidation>
  </dataValidations>
  <printOptions horizontalCentered="1"/>
  <pageMargins left="0.25" right="0.25" top="0.75" bottom="0.75" header="0.3" footer="0.3"/>
  <pageSetup scale="63" firstPageNumber="70"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Variables!$D$57:$D$58</xm:f>
          </x14:formula1>
          <xm:sqref>J12:J15</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59501-7052-4E18-8C39-EE767F8588B9}">
  <sheetPr>
    <tabColor rgb="FFFF0000"/>
  </sheetPr>
  <dimension ref="A1:M12"/>
  <sheetViews>
    <sheetView workbookViewId="0">
      <selection activeCell="H4" sqref="H4"/>
    </sheetView>
  </sheetViews>
  <sheetFormatPr defaultRowHeight="14.5" x14ac:dyDescent="0.35"/>
  <cols>
    <col min="1" max="1" width="27.81640625" customWidth="1"/>
    <col min="2" max="2" width="36.1796875" bestFit="1" customWidth="1"/>
    <col min="3" max="3" width="27" customWidth="1"/>
    <col min="4" max="4" width="26.81640625" bestFit="1" customWidth="1"/>
    <col min="5" max="5" width="13.81640625" bestFit="1" customWidth="1"/>
    <col min="6" max="6" width="10.1796875" customWidth="1"/>
    <col min="7" max="7" width="22.81640625" customWidth="1"/>
    <col min="8" max="8" width="27.1796875" bestFit="1" customWidth="1"/>
    <col min="9" max="13" width="8.81640625" customWidth="1"/>
  </cols>
  <sheetData>
    <row r="1" spans="1:13" x14ac:dyDescent="0.35">
      <c r="H1" s="461" t="s">
        <v>479</v>
      </c>
    </row>
    <row r="2" spans="1:13" x14ac:dyDescent="0.35">
      <c r="H2" s="461" t="s">
        <v>485</v>
      </c>
    </row>
    <row r="3" spans="1:13" x14ac:dyDescent="0.35">
      <c r="H3" s="461" t="s">
        <v>754</v>
      </c>
    </row>
    <row r="4" spans="1:13" ht="15" thickBot="1" x14ac:dyDescent="0.4">
      <c r="H4" s="461" t="s">
        <v>755</v>
      </c>
    </row>
    <row r="5" spans="1:13" x14ac:dyDescent="0.35">
      <c r="A5" s="178" t="s">
        <v>465</v>
      </c>
      <c r="B5" s="178" t="s">
        <v>466</v>
      </c>
      <c r="C5" s="178" t="s">
        <v>467</v>
      </c>
      <c r="D5" s="179" t="s">
        <v>468</v>
      </c>
      <c r="E5" s="179" t="s">
        <v>469</v>
      </c>
      <c r="F5" s="179" t="s">
        <v>470</v>
      </c>
      <c r="G5" s="180" t="s">
        <v>471</v>
      </c>
      <c r="H5" s="181" t="s">
        <v>472</v>
      </c>
      <c r="I5" s="182">
        <v>2022</v>
      </c>
      <c r="J5" s="182">
        <v>2023</v>
      </c>
      <c r="K5" s="183">
        <v>2024</v>
      </c>
      <c r="L5" s="182" t="s">
        <v>473</v>
      </c>
      <c r="M5" s="184" t="s">
        <v>474</v>
      </c>
    </row>
    <row r="6" spans="1:13" x14ac:dyDescent="0.35">
      <c r="A6" s="185">
        <f>Intro!E70</f>
        <v>0</v>
      </c>
      <c r="B6" s="186" t="s">
        <v>475</v>
      </c>
      <c r="C6" s="186" t="s">
        <v>476</v>
      </c>
      <c r="D6" s="187" t="s">
        <v>477</v>
      </c>
      <c r="E6" s="187" t="s">
        <v>478</v>
      </c>
      <c r="F6" s="187"/>
      <c r="G6" s="186" t="str">
        <f>IF(OR(Public!G16="Distributor",Public!G16="Distributeur"),"Distributor | Distributeur",IF(OR(Public!G16="End user / mechanical contractor",Public!G16="Utilisateur final /  entrepreneur en mécanique"),"End user / Mechanical contractor  |  Utilisateur final / Entrepreneur en mécanique",IF(Public!G19&lt;&gt;0,"Other | Autre","")))</f>
        <v/>
      </c>
      <c r="H6" s="188" t="s">
        <v>479</v>
      </c>
      <c r="I6" s="189" t="str">
        <f>Confirm!E35</f>
        <v>-</v>
      </c>
      <c r="J6" s="189" t="str">
        <f>Confirm!F35</f>
        <v>-</v>
      </c>
      <c r="K6" s="189" t="str">
        <f>Confirm!G35</f>
        <v>-</v>
      </c>
      <c r="L6" s="189" t="str">
        <f>Confirm!H35</f>
        <v>-</v>
      </c>
      <c r="M6" s="398" t="str">
        <f>Confirm!I35</f>
        <v>-</v>
      </c>
    </row>
    <row r="7" spans="1:13" x14ac:dyDescent="0.35">
      <c r="A7" s="190">
        <f>A6</f>
        <v>0</v>
      </c>
      <c r="B7" s="190" t="s">
        <v>475</v>
      </c>
      <c r="C7" s="190" t="s">
        <v>476</v>
      </c>
      <c r="D7" s="191" t="s">
        <v>480</v>
      </c>
      <c r="E7" s="191" t="s">
        <v>481</v>
      </c>
      <c r="F7" s="191"/>
      <c r="G7" s="190" t="str">
        <f>G6</f>
        <v/>
      </c>
      <c r="H7" s="192" t="s">
        <v>479</v>
      </c>
      <c r="I7" s="193" t="str">
        <f>Confirm!E36</f>
        <v>-</v>
      </c>
      <c r="J7" s="193" t="str">
        <f>Confirm!F36</f>
        <v>-</v>
      </c>
      <c r="K7" s="193" t="str">
        <f>Confirm!G36</f>
        <v>-</v>
      </c>
      <c r="L7" s="193" t="str">
        <f>Confirm!H36</f>
        <v>-</v>
      </c>
      <c r="M7" s="399" t="str">
        <f>Confirm!I36</f>
        <v>-</v>
      </c>
    </row>
    <row r="8" spans="1:13" x14ac:dyDescent="0.35">
      <c r="A8" s="194">
        <f>A7</f>
        <v>0</v>
      </c>
      <c r="B8" s="194" t="s">
        <v>475</v>
      </c>
      <c r="C8" s="194" t="s">
        <v>476</v>
      </c>
      <c r="D8" s="195" t="s">
        <v>482</v>
      </c>
      <c r="E8" s="195" t="s">
        <v>481</v>
      </c>
      <c r="F8" s="196" t="str">
        <f>Confirm!E38</f>
        <v>-</v>
      </c>
      <c r="G8" s="194" t="str">
        <f>G7</f>
        <v/>
      </c>
      <c r="H8" s="197" t="s">
        <v>479</v>
      </c>
      <c r="I8" s="193" t="str">
        <f>Confirm!E37</f>
        <v>-</v>
      </c>
      <c r="J8" s="193" t="str">
        <f>Confirm!F37</f>
        <v>-</v>
      </c>
      <c r="K8" s="193" t="str">
        <f>Confirm!G37</f>
        <v>-</v>
      </c>
      <c r="L8" s="193" t="str">
        <f>Confirm!H37</f>
        <v>-</v>
      </c>
      <c r="M8" s="399" t="str">
        <f>Confirm!I37</f>
        <v>-</v>
      </c>
    </row>
    <row r="9" spans="1:13" x14ac:dyDescent="0.35">
      <c r="A9" s="190">
        <f>A8</f>
        <v>0</v>
      </c>
      <c r="B9" s="190" t="s">
        <v>475</v>
      </c>
      <c r="C9" s="190" t="s">
        <v>483</v>
      </c>
      <c r="D9" s="191" t="s">
        <v>484</v>
      </c>
      <c r="E9" s="191" t="s">
        <v>479</v>
      </c>
      <c r="F9" s="191"/>
      <c r="G9" s="190" t="str">
        <f>G8</f>
        <v/>
      </c>
      <c r="H9" s="192" t="s">
        <v>485</v>
      </c>
      <c r="I9" s="193" t="str">
        <f>Confirm!E41</f>
        <v>-</v>
      </c>
      <c r="J9" s="193" t="str">
        <f>Confirm!F41</f>
        <v>-</v>
      </c>
      <c r="K9" s="193" t="str">
        <f>Confirm!G41</f>
        <v>-</v>
      </c>
      <c r="L9" s="193" t="str">
        <f>Confirm!H41</f>
        <v>-</v>
      </c>
      <c r="M9" s="399" t="str">
        <f>Confirm!I41</f>
        <v>-</v>
      </c>
    </row>
    <row r="10" spans="1:13" x14ac:dyDescent="0.35">
      <c r="A10" s="194">
        <f>A9</f>
        <v>0</v>
      </c>
      <c r="B10" s="194" t="s">
        <v>475</v>
      </c>
      <c r="C10" s="194" t="s">
        <v>483</v>
      </c>
      <c r="D10" s="195" t="s">
        <v>484</v>
      </c>
      <c r="E10" s="195" t="s">
        <v>479</v>
      </c>
      <c r="F10" s="195"/>
      <c r="G10" s="194" t="str">
        <f>G9</f>
        <v/>
      </c>
      <c r="H10" s="197" t="s">
        <v>754</v>
      </c>
      <c r="I10" s="193" t="str">
        <f>Confirm!E42</f>
        <v>-</v>
      </c>
      <c r="J10" s="193" t="str">
        <f>Confirm!F42</f>
        <v>-</v>
      </c>
      <c r="K10" s="193" t="str">
        <f>Confirm!G42</f>
        <v>-</v>
      </c>
      <c r="L10" s="193" t="str">
        <f>Confirm!H42</f>
        <v>-</v>
      </c>
      <c r="M10" s="399" t="str">
        <f>Confirm!I42</f>
        <v>-</v>
      </c>
    </row>
    <row r="11" spans="1:13" x14ac:dyDescent="0.35">
      <c r="A11" s="190">
        <f>A12</f>
        <v>0</v>
      </c>
      <c r="B11" s="190" t="s">
        <v>475</v>
      </c>
      <c r="C11" s="190" t="s">
        <v>483</v>
      </c>
      <c r="D11" s="191" t="s">
        <v>484</v>
      </c>
      <c r="E11" s="191" t="s">
        <v>479</v>
      </c>
      <c r="F11" s="191"/>
      <c r="G11" s="190" t="str">
        <f>G12</f>
        <v/>
      </c>
      <c r="H11" s="192" t="s">
        <v>755</v>
      </c>
      <c r="I11" s="193" t="str">
        <f>Confirm!E43</f>
        <v>-</v>
      </c>
      <c r="J11" s="193" t="str">
        <f>Confirm!F43</f>
        <v>-</v>
      </c>
      <c r="K11" s="193" t="str">
        <f>Confirm!G43</f>
        <v>-</v>
      </c>
      <c r="L11" s="193" t="str">
        <f>Confirm!H43</f>
        <v>-</v>
      </c>
      <c r="M11" s="399" t="str">
        <f>Confirm!I43</f>
        <v>-</v>
      </c>
    </row>
    <row r="12" spans="1:13" x14ac:dyDescent="0.35">
      <c r="A12" s="194">
        <f>A10</f>
        <v>0</v>
      </c>
      <c r="B12" s="194" t="s">
        <v>475</v>
      </c>
      <c r="C12" s="194" t="s">
        <v>486</v>
      </c>
      <c r="D12" s="195" t="s">
        <v>484</v>
      </c>
      <c r="E12" s="195" t="s">
        <v>479</v>
      </c>
      <c r="F12" s="195"/>
      <c r="G12" s="194" t="str">
        <f>G10</f>
        <v/>
      </c>
      <c r="H12" s="197" t="s">
        <v>479</v>
      </c>
      <c r="I12" s="193" t="str">
        <f>Confirm!E44</f>
        <v>-</v>
      </c>
      <c r="J12" s="193" t="str">
        <f>Confirm!F44</f>
        <v>-</v>
      </c>
      <c r="K12" s="193" t="str">
        <f>Confirm!G44</f>
        <v>-</v>
      </c>
      <c r="L12" s="193" t="str">
        <f>Confirm!H44</f>
        <v>-</v>
      </c>
      <c r="M12" s="399" t="str">
        <f>Confirm!I44</f>
        <v>-</v>
      </c>
    </row>
  </sheetData>
  <sheetProtection algorithmName="SHA-512" hashValue="KanY3tcgwpYVHb3YWlf8r/cOe7l/+EhzNZcqszmyuNjDj7McM0RH+UXis0ni0cIRgquWgbZtcMFh24cf2wz8Rw==" saltValue="jqAWTEN8HIrreYcQBNNs0A==" spinCount="100000" sheet="1" objects="1" scenarios="1" selectLockedCells="1"/>
  <dataValidations count="4">
    <dataValidation type="list" allowBlank="1" showInputMessage="1" showErrorMessage="1" sqref="B6" xr:uid="{051B09A9-BEAB-42ED-89C5-3D38F600B080}">
      <formula1>$B$1:$B$3</formula1>
    </dataValidation>
    <dataValidation type="list" allowBlank="1" showInputMessage="1" showErrorMessage="1" sqref="C6:C12" xr:uid="{B1F627FE-D0A0-43CF-A3A8-74A89F60B34F}">
      <formula1>$C$1:$C$7</formula1>
    </dataValidation>
    <dataValidation type="list" allowBlank="1" showInputMessage="1" showErrorMessage="1" sqref="D6:D12" xr:uid="{8AA6287A-43AF-40E0-8314-29DED5ED3397}">
      <formula1>$D$1:$D$11</formula1>
    </dataValidation>
    <dataValidation type="list" allowBlank="1" showInputMessage="1" showErrorMessage="1" sqref="H6:H12" xr:uid="{0443417A-F294-4931-ADA1-90A1B76995E7}">
      <formula1>$H$1:$H$4</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FC4FB-0915-4071-AC96-4509B2E103C0}">
  <sheetPr>
    <tabColor rgb="FFFF0000"/>
  </sheetPr>
  <dimension ref="A1:AM49"/>
  <sheetViews>
    <sheetView workbookViewId="0">
      <selection activeCell="V2" sqref="V2"/>
    </sheetView>
  </sheetViews>
  <sheetFormatPr defaultRowHeight="14.5" x14ac:dyDescent="0.35"/>
  <cols>
    <col min="1" max="1" width="22.81640625" customWidth="1"/>
    <col min="2" max="2" width="12.1796875" customWidth="1"/>
    <col min="3" max="3" width="11.453125" customWidth="1"/>
    <col min="4" max="4" width="11.81640625" bestFit="1" customWidth="1"/>
    <col min="5" max="7" width="5.1796875" customWidth="1"/>
    <col min="8" max="8" width="14.1796875" customWidth="1"/>
    <col min="9" max="9" width="16.453125" customWidth="1"/>
    <col min="10" max="10" width="16" bestFit="1" customWidth="1"/>
    <col min="11" max="11" width="25.54296875" customWidth="1"/>
    <col min="12" max="12" width="11.1796875" customWidth="1"/>
    <col min="13" max="14" width="9.453125" customWidth="1"/>
    <col min="15" max="16" width="9.453125" hidden="1" customWidth="1"/>
    <col min="17" max="18" width="9.453125" customWidth="1"/>
    <col min="19" max="21" width="13.453125" customWidth="1"/>
    <col min="22" max="22" width="10.81640625" customWidth="1"/>
    <col min="23" max="27" width="12.54296875" customWidth="1"/>
    <col min="28" max="39" width="10.81640625" customWidth="1"/>
  </cols>
  <sheetData>
    <row r="1" spans="1:39" ht="35.5" x14ac:dyDescent="0.35">
      <c r="A1" s="198" t="s">
        <v>487</v>
      </c>
      <c r="B1" s="198" t="s">
        <v>488</v>
      </c>
      <c r="C1" s="198" t="s">
        <v>489</v>
      </c>
      <c r="D1" s="198" t="s">
        <v>490</v>
      </c>
      <c r="E1" s="199" t="s">
        <v>491</v>
      </c>
      <c r="F1" s="199" t="s">
        <v>492</v>
      </c>
      <c r="G1" s="199" t="s">
        <v>493</v>
      </c>
      <c r="H1" s="198" t="s">
        <v>494</v>
      </c>
      <c r="I1" s="198" t="s">
        <v>495</v>
      </c>
      <c r="J1" s="200" t="s">
        <v>496</v>
      </c>
      <c r="K1" s="198" t="s">
        <v>497</v>
      </c>
      <c r="L1" s="201" t="s">
        <v>498</v>
      </c>
      <c r="M1" s="198" t="s">
        <v>499</v>
      </c>
      <c r="N1" s="198" t="s">
        <v>500</v>
      </c>
      <c r="O1" s="198" t="s">
        <v>501</v>
      </c>
      <c r="P1" s="198" t="s">
        <v>502</v>
      </c>
      <c r="Q1" s="202" t="s">
        <v>503</v>
      </c>
      <c r="R1" s="202" t="s">
        <v>504</v>
      </c>
      <c r="S1" s="202" t="s">
        <v>505</v>
      </c>
      <c r="T1" s="203" t="s">
        <v>506</v>
      </c>
      <c r="U1" s="203" t="s">
        <v>507</v>
      </c>
      <c r="V1" s="204" t="s">
        <v>508</v>
      </c>
      <c r="W1" s="205" t="s">
        <v>509</v>
      </c>
      <c r="X1" s="205" t="s">
        <v>510</v>
      </c>
      <c r="Y1" s="206" t="s">
        <v>511</v>
      </c>
      <c r="Z1" s="206" t="s">
        <v>512</v>
      </c>
      <c r="AA1" s="206" t="s">
        <v>513</v>
      </c>
      <c r="AB1" s="207" t="s">
        <v>508</v>
      </c>
      <c r="AC1" s="208" t="s">
        <v>514</v>
      </c>
      <c r="AD1" s="208" t="s">
        <v>515</v>
      </c>
      <c r="AE1" s="208" t="s">
        <v>516</v>
      </c>
      <c r="AF1" s="208" t="s">
        <v>517</v>
      </c>
      <c r="AG1" s="208" t="s">
        <v>518</v>
      </c>
      <c r="AH1" s="209" t="s">
        <v>508</v>
      </c>
      <c r="AI1" s="210" t="s">
        <v>519</v>
      </c>
      <c r="AJ1" s="210" t="s">
        <v>520</v>
      </c>
      <c r="AK1" s="210" t="s">
        <v>521</v>
      </c>
      <c r="AL1" s="210" t="s">
        <v>522</v>
      </c>
      <c r="AM1" s="210" t="s">
        <v>523</v>
      </c>
    </row>
    <row r="2" spans="1:39" x14ac:dyDescent="0.35">
      <c r="A2" s="211">
        <f>Intro!E70</f>
        <v>0</v>
      </c>
      <c r="B2" s="212">
        <f>A2</f>
        <v>0</v>
      </c>
      <c r="C2" s="212" t="s">
        <v>524</v>
      </c>
      <c r="D2" s="212" t="s">
        <v>525</v>
      </c>
      <c r="E2" s="213"/>
      <c r="F2" s="213"/>
      <c r="G2" s="211">
        <f>'Imp-Exp1'!G23</f>
        <v>0</v>
      </c>
      <c r="H2" s="212" t="s">
        <v>526</v>
      </c>
      <c r="I2" s="212" t="s">
        <v>527</v>
      </c>
      <c r="J2" s="212" t="s">
        <v>528</v>
      </c>
      <c r="K2" s="212" t="s">
        <v>477</v>
      </c>
      <c r="L2" s="214"/>
      <c r="M2" s="212" t="s">
        <v>529</v>
      </c>
      <c r="N2" s="215" t="s">
        <v>530</v>
      </c>
      <c r="O2" s="216" t="s">
        <v>479</v>
      </c>
      <c r="P2" s="217" t="s">
        <v>479</v>
      </c>
      <c r="Q2" s="218">
        <f>'Imp-Exp1'!$G$28</f>
        <v>0</v>
      </c>
      <c r="R2" s="218">
        <f>'Imp-Exp1'!$H$28</f>
        <v>0</v>
      </c>
      <c r="S2" s="218">
        <f>'Imp-Exp1'!$I$28</f>
        <v>0</v>
      </c>
      <c r="T2" s="218">
        <f>'Imp-Exp1'!$J$28</f>
        <v>0</v>
      </c>
      <c r="U2" s="219">
        <f>'Imp-Exp1'!$K$28</f>
        <v>0</v>
      </c>
      <c r="V2" s="220">
        <f>'Imp-Exp1'!D200</f>
        <v>0</v>
      </c>
      <c r="W2" s="218">
        <f>'Imp-Exp1'!$G$29/1000</f>
        <v>0</v>
      </c>
      <c r="X2" s="218">
        <f>'Imp-Exp1'!$H$29/1000</f>
        <v>0</v>
      </c>
      <c r="Y2" s="218">
        <f>'Imp-Exp1'!$I$29/1000</f>
        <v>0</v>
      </c>
      <c r="Z2" s="218">
        <f>'Imp-Exp1'!$J$29/1000</f>
        <v>0</v>
      </c>
      <c r="AA2" s="219">
        <f>'Imp-Exp1'!$K$29/1000</f>
        <v>0</v>
      </c>
      <c r="AB2" s="220"/>
      <c r="AC2" s="221">
        <f>(IF(ISERROR(W2/Q2),0,W2/Q2))*1000</f>
        <v>0</v>
      </c>
      <c r="AD2" s="221">
        <f t="shared" ref="AD2:AG22" si="0">(IF(ISERROR(X2/R2),0,X2/R2))*1000</f>
        <v>0</v>
      </c>
      <c r="AE2" s="221">
        <f t="shared" si="0"/>
        <v>0</v>
      </c>
      <c r="AF2" s="221">
        <f t="shared" si="0"/>
        <v>0</v>
      </c>
      <c r="AG2" s="222">
        <f t="shared" si="0"/>
        <v>0</v>
      </c>
      <c r="AH2" s="223">
        <v>0</v>
      </c>
      <c r="AI2" s="224">
        <f>W2*(Imp!E$58/100)</f>
        <v>0</v>
      </c>
      <c r="AJ2" s="224">
        <f>X2*(Imp!F$58/100)</f>
        <v>0</v>
      </c>
      <c r="AK2" s="224">
        <f>Y2*(Imp!G$58/100)</f>
        <v>0</v>
      </c>
      <c r="AL2" s="224">
        <f>Z2*(Imp!H$58/100)</f>
        <v>0</v>
      </c>
      <c r="AM2" s="225">
        <f>AA2*(Imp!I$58/100)</f>
        <v>0</v>
      </c>
    </row>
    <row r="3" spans="1:39" ht="24.5" x14ac:dyDescent="0.35">
      <c r="A3" s="226">
        <f>A2</f>
        <v>0</v>
      </c>
      <c r="B3" s="226">
        <f t="shared" ref="B3:B37" si="1">A3</f>
        <v>0</v>
      </c>
      <c r="C3" s="226" t="s">
        <v>524</v>
      </c>
      <c r="D3" s="226" t="s">
        <v>525</v>
      </c>
      <c r="E3" s="227"/>
      <c r="F3" s="227"/>
      <c r="G3" s="226">
        <f>G2</f>
        <v>0</v>
      </c>
      <c r="H3" s="226" t="s">
        <v>526</v>
      </c>
      <c r="I3" s="226" t="s">
        <v>527</v>
      </c>
      <c r="J3" s="226" t="s">
        <v>528</v>
      </c>
      <c r="K3" s="226" t="s">
        <v>477</v>
      </c>
      <c r="L3" s="228"/>
      <c r="M3" s="226" t="s">
        <v>529</v>
      </c>
      <c r="N3" s="229" t="s">
        <v>531</v>
      </c>
      <c r="O3" s="230" t="s">
        <v>525</v>
      </c>
      <c r="P3" s="231" t="s">
        <v>479</v>
      </c>
      <c r="Q3" s="232">
        <f>'Imp-Exp1'!$G$32</f>
        <v>0</v>
      </c>
      <c r="R3" s="232">
        <f>'Imp-Exp1'!$H$32</f>
        <v>0</v>
      </c>
      <c r="S3" s="232">
        <f>'Imp-Exp1'!$I$32</f>
        <v>0</v>
      </c>
      <c r="T3" s="232">
        <f>'Imp-Exp1'!$J$32</f>
        <v>0</v>
      </c>
      <c r="U3" s="233">
        <f>'Imp-Exp1'!$K$32</f>
        <v>0</v>
      </c>
      <c r="V3" s="234"/>
      <c r="W3" s="232">
        <f>'Imp-Exp1'!$G$33/1000</f>
        <v>0</v>
      </c>
      <c r="X3" s="232">
        <f>'Imp-Exp1'!$H$33/1000</f>
        <v>0</v>
      </c>
      <c r="Y3" s="232">
        <f>'Imp-Exp1'!$I$33/1000</f>
        <v>0</v>
      </c>
      <c r="Z3" s="232">
        <f>'Imp-Exp1'!$J$33/1000</f>
        <v>0</v>
      </c>
      <c r="AA3" s="233">
        <f>'Imp-Exp1'!$K$33/1000</f>
        <v>0</v>
      </c>
      <c r="AB3" s="234"/>
      <c r="AC3" s="235">
        <f t="shared" ref="AC3:AH41" si="2">(IF(ISERROR(W3/Q3),0,W3/Q3))*1000</f>
        <v>0</v>
      </c>
      <c r="AD3" s="235">
        <f t="shared" si="0"/>
        <v>0</v>
      </c>
      <c r="AE3" s="235">
        <f t="shared" si="0"/>
        <v>0</v>
      </c>
      <c r="AF3" s="235">
        <f t="shared" si="0"/>
        <v>0</v>
      </c>
      <c r="AG3" s="236">
        <f t="shared" si="0"/>
        <v>0</v>
      </c>
      <c r="AH3" s="237">
        <v>0</v>
      </c>
      <c r="AI3" s="238">
        <f>W3*(Imp!E$58/100)</f>
        <v>0</v>
      </c>
      <c r="AJ3" s="238">
        <f>X3*(Imp!F$58/100)</f>
        <v>0</v>
      </c>
      <c r="AK3" s="238">
        <f>Y3*(Imp!G$58/100)</f>
        <v>0</v>
      </c>
      <c r="AL3" s="238">
        <f>Z3*(Imp!H$58/100)</f>
        <v>0</v>
      </c>
      <c r="AM3" s="239">
        <f>AA3*(Imp!I$58/100)</f>
        <v>0</v>
      </c>
    </row>
    <row r="4" spans="1:39" x14ac:dyDescent="0.35">
      <c r="A4" s="226">
        <f>A3</f>
        <v>0</v>
      </c>
      <c r="B4" s="226">
        <f t="shared" ref="B4" si="3">A4</f>
        <v>0</v>
      </c>
      <c r="C4" s="226" t="s">
        <v>524</v>
      </c>
      <c r="D4" s="226" t="s">
        <v>525</v>
      </c>
      <c r="E4" s="227"/>
      <c r="F4" s="227"/>
      <c r="G4" s="226">
        <f>G3</f>
        <v>0</v>
      </c>
      <c r="H4" s="226" t="s">
        <v>526</v>
      </c>
      <c r="I4" s="226" t="s">
        <v>527</v>
      </c>
      <c r="J4" s="226" t="s">
        <v>528</v>
      </c>
      <c r="K4" s="226" t="s">
        <v>477</v>
      </c>
      <c r="L4" s="228"/>
      <c r="M4" s="226" t="s">
        <v>529</v>
      </c>
      <c r="N4" s="229" t="s">
        <v>531</v>
      </c>
      <c r="O4" s="230"/>
      <c r="P4" s="231"/>
      <c r="Q4" s="232">
        <f>'Imp-Exp1'!$G$35</f>
        <v>0</v>
      </c>
      <c r="R4" s="232">
        <f>'Imp-Exp1'!$H$35</f>
        <v>0</v>
      </c>
      <c r="S4" s="232">
        <f>'Imp-Exp1'!$I$35</f>
        <v>0</v>
      </c>
      <c r="T4" s="232">
        <f>'Imp-Exp1'!$J$35</f>
        <v>0</v>
      </c>
      <c r="U4" s="233">
        <f>'Imp-Exp1'!$K$35</f>
        <v>0</v>
      </c>
      <c r="V4" s="234"/>
      <c r="W4" s="232">
        <f>'Imp-Exp1'!$G$36/1000</f>
        <v>0</v>
      </c>
      <c r="X4" s="232">
        <f>'Imp-Exp1'!$H$36/1000</f>
        <v>0</v>
      </c>
      <c r="Y4" s="232">
        <f>'Imp-Exp1'!$I$36/1000</f>
        <v>0</v>
      </c>
      <c r="Z4" s="232">
        <f>'Imp-Exp1'!$J$36/1000</f>
        <v>0</v>
      </c>
      <c r="AA4" s="233">
        <f>'Imp-Exp1'!$K$36/1000</f>
        <v>0</v>
      </c>
      <c r="AB4" s="234"/>
      <c r="AC4" s="235">
        <f t="shared" ref="AC4" si="4">(IF(ISERROR(W4/Q4),0,W4/Q4))*1000</f>
        <v>0</v>
      </c>
      <c r="AD4" s="235">
        <f t="shared" ref="AD4" si="5">(IF(ISERROR(X4/R4),0,X4/R4))*1000</f>
        <v>0</v>
      </c>
      <c r="AE4" s="235">
        <f t="shared" ref="AE4" si="6">(IF(ISERROR(Y4/S4),0,Y4/S4))*1000</f>
        <v>0</v>
      </c>
      <c r="AF4" s="235">
        <f t="shared" ref="AF4" si="7">(IF(ISERROR(Z4/T4),0,Z4/T4))*1000</f>
        <v>0</v>
      </c>
      <c r="AG4" s="236">
        <f t="shared" ref="AG4" si="8">(IF(ISERROR(AA4/U4),0,AA4/U4))*1000</f>
        <v>0</v>
      </c>
      <c r="AH4" s="237">
        <v>0</v>
      </c>
      <c r="AI4" s="238">
        <f>W4*(Imp!E$58/100)</f>
        <v>0</v>
      </c>
      <c r="AJ4" s="238">
        <f>X4*(Imp!F$58/100)</f>
        <v>0</v>
      </c>
      <c r="AK4" s="238">
        <f>Y4*(Imp!G$58/100)</f>
        <v>0</v>
      </c>
      <c r="AL4" s="238">
        <f>Z4*(Imp!H$58/100)</f>
        <v>0</v>
      </c>
      <c r="AM4" s="239">
        <f>AA4*(Imp!I$58/100)</f>
        <v>0</v>
      </c>
    </row>
    <row r="5" spans="1:39" ht="36.5" x14ac:dyDescent="0.35">
      <c r="A5" s="226">
        <f>A3</f>
        <v>0</v>
      </c>
      <c r="B5" s="226">
        <f t="shared" si="1"/>
        <v>0</v>
      </c>
      <c r="C5" s="226" t="s">
        <v>524</v>
      </c>
      <c r="D5" s="226" t="s">
        <v>525</v>
      </c>
      <c r="E5" s="227"/>
      <c r="F5" s="227"/>
      <c r="G5" s="226">
        <f>G3</f>
        <v>0</v>
      </c>
      <c r="H5" s="226" t="s">
        <v>526</v>
      </c>
      <c r="I5" s="226" t="s">
        <v>527</v>
      </c>
      <c r="J5" s="226" t="s">
        <v>528</v>
      </c>
      <c r="K5" s="226" t="s">
        <v>477</v>
      </c>
      <c r="L5" s="228"/>
      <c r="M5" s="226" t="s">
        <v>529</v>
      </c>
      <c r="N5" s="229" t="s">
        <v>531</v>
      </c>
      <c r="O5" s="230" t="s">
        <v>532</v>
      </c>
      <c r="P5" s="231" t="s">
        <v>479</v>
      </c>
      <c r="Q5" s="232">
        <f>'Imp-Exp1'!$G$38</f>
        <v>0</v>
      </c>
      <c r="R5" s="232">
        <f>'Imp-Exp1'!$H$38</f>
        <v>0</v>
      </c>
      <c r="S5" s="232">
        <f>'Imp-Exp1'!$I$38</f>
        <v>0</v>
      </c>
      <c r="T5" s="232">
        <f>'Imp-Exp1'!$J$38</f>
        <v>0</v>
      </c>
      <c r="U5" s="233">
        <f>'Imp-Exp1'!$K$38</f>
        <v>0</v>
      </c>
      <c r="V5" s="234"/>
      <c r="W5" s="232">
        <f>'Imp-Exp1'!$G$39/1000</f>
        <v>0</v>
      </c>
      <c r="X5" s="232">
        <f>'Imp-Exp1'!$H$39/1000</f>
        <v>0</v>
      </c>
      <c r="Y5" s="232">
        <f>'Imp-Exp1'!$I$39/1000</f>
        <v>0</v>
      </c>
      <c r="Z5" s="232">
        <f>'Imp-Exp1'!$J$39/1000</f>
        <v>0</v>
      </c>
      <c r="AA5" s="233">
        <f>'Imp-Exp1'!$K$39/1000</f>
        <v>0</v>
      </c>
      <c r="AB5" s="234"/>
      <c r="AC5" s="235">
        <f t="shared" si="2"/>
        <v>0</v>
      </c>
      <c r="AD5" s="235">
        <f t="shared" si="0"/>
        <v>0</v>
      </c>
      <c r="AE5" s="235">
        <f t="shared" si="0"/>
        <v>0</v>
      </c>
      <c r="AF5" s="235">
        <f t="shared" si="0"/>
        <v>0</v>
      </c>
      <c r="AG5" s="236">
        <f t="shared" si="0"/>
        <v>0</v>
      </c>
      <c r="AH5" s="237">
        <v>0</v>
      </c>
      <c r="AI5" s="238">
        <f>W5*(Imp!E$58/100)</f>
        <v>0</v>
      </c>
      <c r="AJ5" s="238">
        <f>X5*(Imp!F$58/100)</f>
        <v>0</v>
      </c>
      <c r="AK5" s="238">
        <f>Y5*(Imp!G$58/100)</f>
        <v>0</v>
      </c>
      <c r="AL5" s="238">
        <f>Z5*(Imp!H$58/100)</f>
        <v>0</v>
      </c>
      <c r="AM5" s="239">
        <f>AA5*(Imp!I$58/100)</f>
        <v>0</v>
      </c>
    </row>
    <row r="6" spans="1:39" x14ac:dyDescent="0.35">
      <c r="A6" s="212">
        <f t="shared" ref="A6:A36" si="9">A5</f>
        <v>0</v>
      </c>
      <c r="B6" s="212">
        <f t="shared" si="1"/>
        <v>0</v>
      </c>
      <c r="C6" s="212" t="s">
        <v>524</v>
      </c>
      <c r="D6" s="212" t="s">
        <v>525</v>
      </c>
      <c r="E6" s="213"/>
      <c r="F6" s="213"/>
      <c r="G6" s="211">
        <f>'Imp-Exp2'!G23</f>
        <v>0</v>
      </c>
      <c r="H6" s="212" t="s">
        <v>533</v>
      </c>
      <c r="I6" s="212" t="s">
        <v>527</v>
      </c>
      <c r="J6" s="212" t="s">
        <v>528</v>
      </c>
      <c r="K6" s="212" t="s">
        <v>477</v>
      </c>
      <c r="L6" s="214"/>
      <c r="M6" s="212" t="s">
        <v>529</v>
      </c>
      <c r="N6" s="215" t="s">
        <v>530</v>
      </c>
      <c r="O6" s="216" t="s">
        <v>479</v>
      </c>
      <c r="P6" s="217" t="s">
        <v>479</v>
      </c>
      <c r="Q6" s="218">
        <f>'Imp-Exp2'!$G$28</f>
        <v>0</v>
      </c>
      <c r="R6" s="218">
        <f>'Imp-Exp2'!$H$28</f>
        <v>0</v>
      </c>
      <c r="S6" s="218">
        <f>'Imp-Exp2'!$I$28</f>
        <v>0</v>
      </c>
      <c r="T6" s="218">
        <f>'Imp-Exp2'!$J$28</f>
        <v>0</v>
      </c>
      <c r="U6" s="219">
        <f>'Imp-Exp2'!$K$28</f>
        <v>0</v>
      </c>
      <c r="V6" s="220">
        <f>'Imp-Exp2'!D200</f>
        <v>0</v>
      </c>
      <c r="W6" s="218">
        <f>'Imp-Exp2'!$G$29/1000</f>
        <v>0</v>
      </c>
      <c r="X6" s="218">
        <f>'Imp-Exp2'!$H$29/1000</f>
        <v>0</v>
      </c>
      <c r="Y6" s="218">
        <f>'Imp-Exp2'!$I$29/1000</f>
        <v>0</v>
      </c>
      <c r="Z6" s="218">
        <f>'Imp-Exp2'!$J$29/1000</f>
        <v>0</v>
      </c>
      <c r="AA6" s="219">
        <f>'Imp-Exp2'!$K$29/1000</f>
        <v>0</v>
      </c>
      <c r="AB6" s="220"/>
      <c r="AC6" s="221">
        <f t="shared" si="2"/>
        <v>0</v>
      </c>
      <c r="AD6" s="221">
        <f t="shared" si="0"/>
        <v>0</v>
      </c>
      <c r="AE6" s="221">
        <f t="shared" si="0"/>
        <v>0</v>
      </c>
      <c r="AF6" s="221">
        <f t="shared" si="0"/>
        <v>0</v>
      </c>
      <c r="AG6" s="222">
        <f t="shared" si="0"/>
        <v>0</v>
      </c>
      <c r="AH6" s="223">
        <v>0</v>
      </c>
      <c r="AI6" s="224">
        <f>W6*(Imp!E$58/100)</f>
        <v>0</v>
      </c>
      <c r="AJ6" s="224">
        <f>X6*(Imp!F$58/100)</f>
        <v>0</v>
      </c>
      <c r="AK6" s="224">
        <f>Y6*(Imp!G$58/100)</f>
        <v>0</v>
      </c>
      <c r="AL6" s="224">
        <f>Z6*(Imp!H$58/100)</f>
        <v>0</v>
      </c>
      <c r="AM6" s="225">
        <f>AA6*(Imp!I$58/100)</f>
        <v>0</v>
      </c>
    </row>
    <row r="7" spans="1:39" ht="24.5" x14ac:dyDescent="0.35">
      <c r="A7" s="226">
        <f t="shared" si="9"/>
        <v>0</v>
      </c>
      <c r="B7" s="226">
        <f t="shared" si="1"/>
        <v>0</v>
      </c>
      <c r="C7" s="226" t="s">
        <v>524</v>
      </c>
      <c r="D7" s="226" t="s">
        <v>525</v>
      </c>
      <c r="E7" s="227"/>
      <c r="F7" s="227"/>
      <c r="G7" s="226">
        <f>G6</f>
        <v>0</v>
      </c>
      <c r="H7" s="226" t="s">
        <v>533</v>
      </c>
      <c r="I7" s="226" t="s">
        <v>527</v>
      </c>
      <c r="J7" s="226" t="s">
        <v>528</v>
      </c>
      <c r="K7" s="226" t="s">
        <v>477</v>
      </c>
      <c r="L7" s="228"/>
      <c r="M7" s="226" t="s">
        <v>529</v>
      </c>
      <c r="N7" s="229" t="s">
        <v>531</v>
      </c>
      <c r="O7" s="230" t="s">
        <v>525</v>
      </c>
      <c r="P7" s="231" t="s">
        <v>479</v>
      </c>
      <c r="Q7" s="232">
        <f>'Imp-Exp2'!$G$32</f>
        <v>0</v>
      </c>
      <c r="R7" s="232">
        <f>'Imp-Exp2'!$H$32</f>
        <v>0</v>
      </c>
      <c r="S7" s="232">
        <f>'Imp-Exp2'!$I$32</f>
        <v>0</v>
      </c>
      <c r="T7" s="232">
        <f>'Imp-Exp2'!$J$32</f>
        <v>0</v>
      </c>
      <c r="U7" s="233">
        <f>'Imp-Exp2'!$K$32</f>
        <v>0</v>
      </c>
      <c r="V7" s="234"/>
      <c r="W7" s="232">
        <f>'Imp-Exp2'!$G$33/1000</f>
        <v>0</v>
      </c>
      <c r="X7" s="232">
        <f>'Imp-Exp2'!$H$33/1000</f>
        <v>0</v>
      </c>
      <c r="Y7" s="232">
        <f>'Imp-Exp2'!$I$33/1000</f>
        <v>0</v>
      </c>
      <c r="Z7" s="232">
        <f>'Imp-Exp2'!$J$33/1000</f>
        <v>0</v>
      </c>
      <c r="AA7" s="233">
        <f>'Imp-Exp2'!$K$33/1000</f>
        <v>0</v>
      </c>
      <c r="AB7" s="234"/>
      <c r="AC7" s="235">
        <f t="shared" si="2"/>
        <v>0</v>
      </c>
      <c r="AD7" s="235">
        <f t="shared" si="0"/>
        <v>0</v>
      </c>
      <c r="AE7" s="235">
        <f t="shared" si="0"/>
        <v>0</v>
      </c>
      <c r="AF7" s="235">
        <f t="shared" si="0"/>
        <v>0</v>
      </c>
      <c r="AG7" s="236">
        <f t="shared" si="0"/>
        <v>0</v>
      </c>
      <c r="AH7" s="237">
        <v>0</v>
      </c>
      <c r="AI7" s="238">
        <f>W7*(Imp!E$58/100)</f>
        <v>0</v>
      </c>
      <c r="AJ7" s="238">
        <f>X7*(Imp!F$58/100)</f>
        <v>0</v>
      </c>
      <c r="AK7" s="238">
        <f>Y7*(Imp!G$58/100)</f>
        <v>0</v>
      </c>
      <c r="AL7" s="238">
        <f>Z7*(Imp!H$58/100)</f>
        <v>0</v>
      </c>
      <c r="AM7" s="239">
        <f>AA7*(Imp!I$58/100)</f>
        <v>0</v>
      </c>
    </row>
    <row r="8" spans="1:39" x14ac:dyDescent="0.35">
      <c r="A8" s="226">
        <f t="shared" si="9"/>
        <v>0</v>
      </c>
      <c r="B8" s="226">
        <f t="shared" ref="B8" si="10">A8</f>
        <v>0</v>
      </c>
      <c r="C8" s="226" t="s">
        <v>524</v>
      </c>
      <c r="D8" s="226" t="s">
        <v>525</v>
      </c>
      <c r="E8" s="227"/>
      <c r="F8" s="227"/>
      <c r="G8" s="226">
        <f>G7</f>
        <v>0</v>
      </c>
      <c r="H8" s="226" t="s">
        <v>533</v>
      </c>
      <c r="I8" s="226" t="s">
        <v>527</v>
      </c>
      <c r="J8" s="226" t="s">
        <v>528</v>
      </c>
      <c r="K8" s="226" t="s">
        <v>477</v>
      </c>
      <c r="L8" s="228"/>
      <c r="M8" s="226" t="s">
        <v>529</v>
      </c>
      <c r="N8" s="229" t="s">
        <v>531</v>
      </c>
      <c r="O8" s="230"/>
      <c r="P8" s="231"/>
      <c r="Q8" s="232">
        <f>'Imp-Exp2'!$G$35</f>
        <v>0</v>
      </c>
      <c r="R8" s="232">
        <f>'Imp-Exp2'!$H$35</f>
        <v>0</v>
      </c>
      <c r="S8" s="232">
        <f>'Imp-Exp2'!$I$35</f>
        <v>0</v>
      </c>
      <c r="T8" s="232">
        <f>'Imp-Exp2'!$J$35</f>
        <v>0</v>
      </c>
      <c r="U8" s="233">
        <f>'Imp-Exp2'!$K$35</f>
        <v>0</v>
      </c>
      <c r="V8" s="234"/>
      <c r="W8" s="232">
        <f>'Imp-Exp2'!$G$36/1000</f>
        <v>0</v>
      </c>
      <c r="X8" s="232">
        <f>'Imp-Exp2'!$H$36/1000</f>
        <v>0</v>
      </c>
      <c r="Y8" s="232">
        <f>'Imp-Exp2'!$I$36/1000</f>
        <v>0</v>
      </c>
      <c r="Z8" s="232">
        <f>'Imp-Exp2'!$J$36/1000</f>
        <v>0</v>
      </c>
      <c r="AA8" s="233">
        <f>'Imp-Exp2'!$K$36/1000</f>
        <v>0</v>
      </c>
      <c r="AB8" s="234"/>
      <c r="AC8" s="235">
        <f t="shared" si="2"/>
        <v>0</v>
      </c>
      <c r="AD8" s="235">
        <f t="shared" si="0"/>
        <v>0</v>
      </c>
      <c r="AE8" s="235">
        <f t="shared" si="0"/>
        <v>0</v>
      </c>
      <c r="AF8" s="235">
        <f t="shared" si="0"/>
        <v>0</v>
      </c>
      <c r="AG8" s="236">
        <f t="shared" si="0"/>
        <v>0</v>
      </c>
      <c r="AH8" s="237">
        <v>0</v>
      </c>
      <c r="AI8" s="238">
        <f>W8*(Imp!E$58/100)</f>
        <v>0</v>
      </c>
      <c r="AJ8" s="238">
        <f>X8*(Imp!F$58/100)</f>
        <v>0</v>
      </c>
      <c r="AK8" s="238">
        <f>Y8*(Imp!G$58/100)</f>
        <v>0</v>
      </c>
      <c r="AL8" s="238">
        <f>Z8*(Imp!H$58/100)</f>
        <v>0</v>
      </c>
      <c r="AM8" s="239">
        <f>AA8*(Imp!I$58/100)</f>
        <v>0</v>
      </c>
    </row>
    <row r="9" spans="1:39" ht="36.5" x14ac:dyDescent="0.35">
      <c r="A9" s="226">
        <f>A7</f>
        <v>0</v>
      </c>
      <c r="B9" s="226">
        <f t="shared" si="1"/>
        <v>0</v>
      </c>
      <c r="C9" s="226" t="s">
        <v>524</v>
      </c>
      <c r="D9" s="226" t="s">
        <v>525</v>
      </c>
      <c r="E9" s="227"/>
      <c r="F9" s="227"/>
      <c r="G9" s="226">
        <f>G7</f>
        <v>0</v>
      </c>
      <c r="H9" s="226" t="s">
        <v>533</v>
      </c>
      <c r="I9" s="226" t="s">
        <v>527</v>
      </c>
      <c r="J9" s="226" t="s">
        <v>528</v>
      </c>
      <c r="K9" s="226" t="s">
        <v>477</v>
      </c>
      <c r="L9" s="228"/>
      <c r="M9" s="226" t="s">
        <v>529</v>
      </c>
      <c r="N9" s="229" t="s">
        <v>531</v>
      </c>
      <c r="O9" s="230" t="s">
        <v>532</v>
      </c>
      <c r="P9" s="231" t="s">
        <v>479</v>
      </c>
      <c r="Q9" s="232">
        <f>'Imp-Exp2'!$G$38</f>
        <v>0</v>
      </c>
      <c r="R9" s="232">
        <f>'Imp-Exp2'!$H$38</f>
        <v>0</v>
      </c>
      <c r="S9" s="232">
        <f>'Imp-Exp2'!$I$38</f>
        <v>0</v>
      </c>
      <c r="T9" s="232">
        <f>'Imp-Exp2'!$J$38</f>
        <v>0</v>
      </c>
      <c r="U9" s="233">
        <f>'Imp-Exp2'!$K$38</f>
        <v>0</v>
      </c>
      <c r="V9" s="234"/>
      <c r="W9" s="232">
        <f>'Imp-Exp2'!$G$39/1000</f>
        <v>0</v>
      </c>
      <c r="X9" s="232">
        <f>'Imp-Exp2'!$H$39/1000</f>
        <v>0</v>
      </c>
      <c r="Y9" s="232">
        <f>'Imp-Exp2'!$I$39/1000</f>
        <v>0</v>
      </c>
      <c r="Z9" s="232">
        <f>'Imp-Exp2'!$J$39/1000</f>
        <v>0</v>
      </c>
      <c r="AA9" s="233">
        <f>'Imp-Exp2'!$K$39/1000</f>
        <v>0</v>
      </c>
      <c r="AB9" s="234"/>
      <c r="AC9" s="235">
        <f t="shared" si="2"/>
        <v>0</v>
      </c>
      <c r="AD9" s="235">
        <f t="shared" si="0"/>
        <v>0</v>
      </c>
      <c r="AE9" s="235">
        <f t="shared" si="0"/>
        <v>0</v>
      </c>
      <c r="AF9" s="235">
        <f t="shared" si="0"/>
        <v>0</v>
      </c>
      <c r="AG9" s="236">
        <f t="shared" si="0"/>
        <v>0</v>
      </c>
      <c r="AH9" s="237">
        <v>0</v>
      </c>
      <c r="AI9" s="238">
        <f>W9*(Imp!E$58/100)</f>
        <v>0</v>
      </c>
      <c r="AJ9" s="238">
        <f>X9*(Imp!F$58/100)</f>
        <v>0</v>
      </c>
      <c r="AK9" s="238">
        <f>Y9*(Imp!G$58/100)</f>
        <v>0</v>
      </c>
      <c r="AL9" s="238">
        <f>Z9*(Imp!H$58/100)</f>
        <v>0</v>
      </c>
      <c r="AM9" s="239">
        <f>AA9*(Imp!I$58/100)</f>
        <v>0</v>
      </c>
    </row>
    <row r="10" spans="1:39" x14ac:dyDescent="0.35">
      <c r="A10" s="212">
        <f t="shared" si="9"/>
        <v>0</v>
      </c>
      <c r="B10" s="212">
        <f t="shared" si="1"/>
        <v>0</v>
      </c>
      <c r="C10" s="212" t="s">
        <v>524</v>
      </c>
      <c r="D10" s="212" t="s">
        <v>525</v>
      </c>
      <c r="E10" s="213"/>
      <c r="F10" s="213"/>
      <c r="G10" s="211">
        <f>'Imp-Exp3'!G23</f>
        <v>0</v>
      </c>
      <c r="H10" s="212" t="s">
        <v>534</v>
      </c>
      <c r="I10" s="212" t="s">
        <v>527</v>
      </c>
      <c r="J10" s="212" t="s">
        <v>528</v>
      </c>
      <c r="K10" s="212" t="s">
        <v>477</v>
      </c>
      <c r="L10" s="214"/>
      <c r="M10" s="212" t="s">
        <v>529</v>
      </c>
      <c r="N10" s="215" t="s">
        <v>530</v>
      </c>
      <c r="O10" s="216" t="s">
        <v>479</v>
      </c>
      <c r="P10" s="217" t="s">
        <v>479</v>
      </c>
      <c r="Q10" s="218">
        <f>'Imp-Exp3'!$G$28</f>
        <v>0</v>
      </c>
      <c r="R10" s="218">
        <f>'Imp-Exp3'!$H$28</f>
        <v>0</v>
      </c>
      <c r="S10" s="218">
        <f>'Imp-Exp3'!$I$28</f>
        <v>0</v>
      </c>
      <c r="T10" s="218">
        <f>'Imp-Exp3'!$J$28</f>
        <v>0</v>
      </c>
      <c r="U10" s="219">
        <f>'Imp-Exp3'!$K$28</f>
        <v>0</v>
      </c>
      <c r="V10" s="220">
        <f>'Imp-Exp3'!D200</f>
        <v>0</v>
      </c>
      <c r="W10" s="218">
        <f>'Imp-Exp3'!$G$29/1000</f>
        <v>0</v>
      </c>
      <c r="X10" s="218">
        <f>'Imp-Exp3'!$H$29/1000</f>
        <v>0</v>
      </c>
      <c r="Y10" s="218">
        <f>'Imp-Exp3'!$I$29/1000</f>
        <v>0</v>
      </c>
      <c r="Z10" s="218">
        <f>'Imp-Exp3'!$J$29/1000</f>
        <v>0</v>
      </c>
      <c r="AA10" s="219">
        <f>'Imp-Exp3'!$K$29/1000</f>
        <v>0</v>
      </c>
      <c r="AB10" s="220"/>
      <c r="AC10" s="221">
        <f t="shared" si="2"/>
        <v>0</v>
      </c>
      <c r="AD10" s="221">
        <f t="shared" si="0"/>
        <v>0</v>
      </c>
      <c r="AE10" s="221">
        <f t="shared" si="0"/>
        <v>0</v>
      </c>
      <c r="AF10" s="221">
        <f t="shared" si="0"/>
        <v>0</v>
      </c>
      <c r="AG10" s="222">
        <f t="shared" si="0"/>
        <v>0</v>
      </c>
      <c r="AH10" s="223">
        <v>0</v>
      </c>
      <c r="AI10" s="224">
        <f>W10*(Imp!E$58/100)</f>
        <v>0</v>
      </c>
      <c r="AJ10" s="224">
        <f>X10*(Imp!F$58/100)</f>
        <v>0</v>
      </c>
      <c r="AK10" s="224">
        <f>Y10*(Imp!G$58/100)</f>
        <v>0</v>
      </c>
      <c r="AL10" s="224">
        <f>Z10*(Imp!H$58/100)</f>
        <v>0</v>
      </c>
      <c r="AM10" s="225">
        <f>AA10*(Imp!I$58/100)</f>
        <v>0</v>
      </c>
    </row>
    <row r="11" spans="1:39" ht="24.5" x14ac:dyDescent="0.35">
      <c r="A11" s="226">
        <f t="shared" si="9"/>
        <v>0</v>
      </c>
      <c r="B11" s="226">
        <f t="shared" si="1"/>
        <v>0</v>
      </c>
      <c r="C11" s="226" t="s">
        <v>524</v>
      </c>
      <c r="D11" s="226" t="s">
        <v>525</v>
      </c>
      <c r="E11" s="227"/>
      <c r="F11" s="227"/>
      <c r="G11" s="226">
        <f>G10</f>
        <v>0</v>
      </c>
      <c r="H11" s="226" t="s">
        <v>534</v>
      </c>
      <c r="I11" s="226" t="s">
        <v>527</v>
      </c>
      <c r="J11" s="226" t="s">
        <v>528</v>
      </c>
      <c r="K11" s="226" t="s">
        <v>477</v>
      </c>
      <c r="L11" s="228"/>
      <c r="M11" s="226" t="s">
        <v>529</v>
      </c>
      <c r="N11" s="229" t="s">
        <v>531</v>
      </c>
      <c r="O11" s="230" t="s">
        <v>525</v>
      </c>
      <c r="P11" s="231" t="s">
        <v>479</v>
      </c>
      <c r="Q11" s="232">
        <f>'Imp-Exp3'!$G$32</f>
        <v>0</v>
      </c>
      <c r="R11" s="232">
        <f>'Imp-Exp3'!$H$32</f>
        <v>0</v>
      </c>
      <c r="S11" s="232">
        <f>'Imp-Exp3'!$I$32</f>
        <v>0</v>
      </c>
      <c r="T11" s="232">
        <f>'Imp-Exp3'!$J$32</f>
        <v>0</v>
      </c>
      <c r="U11" s="233">
        <f>'Imp-Exp3'!$K$32</f>
        <v>0</v>
      </c>
      <c r="V11" s="234"/>
      <c r="W11" s="232">
        <f>'Imp-Exp3'!$G$33/1000</f>
        <v>0</v>
      </c>
      <c r="X11" s="232">
        <f>'Imp-Exp3'!$H$33/1000</f>
        <v>0</v>
      </c>
      <c r="Y11" s="232">
        <f>'Imp-Exp3'!$I$33/1000</f>
        <v>0</v>
      </c>
      <c r="Z11" s="232">
        <f>'Imp-Exp3'!$J$33/1000</f>
        <v>0</v>
      </c>
      <c r="AA11" s="233">
        <f>'Imp-Exp3'!$K$33/1000</f>
        <v>0</v>
      </c>
      <c r="AB11" s="234"/>
      <c r="AC11" s="235">
        <f t="shared" si="2"/>
        <v>0</v>
      </c>
      <c r="AD11" s="235">
        <f t="shared" si="0"/>
        <v>0</v>
      </c>
      <c r="AE11" s="235">
        <f t="shared" si="0"/>
        <v>0</v>
      </c>
      <c r="AF11" s="235">
        <f t="shared" si="0"/>
        <v>0</v>
      </c>
      <c r="AG11" s="236">
        <f t="shared" si="0"/>
        <v>0</v>
      </c>
      <c r="AH11" s="237">
        <v>0</v>
      </c>
      <c r="AI11" s="238">
        <f>W11*(Imp!E$58/100)</f>
        <v>0</v>
      </c>
      <c r="AJ11" s="238">
        <f>X11*(Imp!F$58/100)</f>
        <v>0</v>
      </c>
      <c r="AK11" s="238">
        <f>Y11*(Imp!G$58/100)</f>
        <v>0</v>
      </c>
      <c r="AL11" s="238">
        <f>Z11*(Imp!H$58/100)</f>
        <v>0</v>
      </c>
      <c r="AM11" s="239">
        <f>AA11*(Imp!I$58/100)</f>
        <v>0</v>
      </c>
    </row>
    <row r="12" spans="1:39" x14ac:dyDescent="0.35">
      <c r="A12" s="226">
        <f t="shared" si="9"/>
        <v>0</v>
      </c>
      <c r="B12" s="226">
        <f t="shared" ref="B12" si="11">A12</f>
        <v>0</v>
      </c>
      <c r="C12" s="226" t="s">
        <v>524</v>
      </c>
      <c r="D12" s="226" t="s">
        <v>525</v>
      </c>
      <c r="E12" s="227"/>
      <c r="F12" s="227"/>
      <c r="G12" s="226">
        <f>G11</f>
        <v>0</v>
      </c>
      <c r="H12" s="226" t="s">
        <v>534</v>
      </c>
      <c r="I12" s="226" t="s">
        <v>527</v>
      </c>
      <c r="J12" s="226" t="s">
        <v>528</v>
      </c>
      <c r="K12" s="226" t="s">
        <v>477</v>
      </c>
      <c r="L12" s="228"/>
      <c r="M12" s="226" t="s">
        <v>529</v>
      </c>
      <c r="N12" s="229" t="s">
        <v>531</v>
      </c>
      <c r="O12" s="230"/>
      <c r="P12" s="231"/>
      <c r="Q12" s="232">
        <f>'Imp-Exp3'!$G$35</f>
        <v>0</v>
      </c>
      <c r="R12" s="232">
        <f>'Imp-Exp3'!$H$35</f>
        <v>0</v>
      </c>
      <c r="S12" s="232">
        <f>'Imp-Exp3'!$I$35</f>
        <v>0</v>
      </c>
      <c r="T12" s="232">
        <f>'Imp-Exp3'!$J$35</f>
        <v>0</v>
      </c>
      <c r="U12" s="233">
        <f>'Imp-Exp3'!$K$35</f>
        <v>0</v>
      </c>
      <c r="V12" s="234"/>
      <c r="W12" s="232">
        <f>'Imp-Exp3'!$G$36/1000</f>
        <v>0</v>
      </c>
      <c r="X12" s="232">
        <f>'Imp-Exp3'!$H$36/1000</f>
        <v>0</v>
      </c>
      <c r="Y12" s="232">
        <f>'Imp-Exp3'!$I$36/1000</f>
        <v>0</v>
      </c>
      <c r="Z12" s="232">
        <f>'Imp-Exp3'!$J$36/1000</f>
        <v>0</v>
      </c>
      <c r="AA12" s="233">
        <f>'Imp-Exp3'!$K$36/1000</f>
        <v>0</v>
      </c>
      <c r="AB12" s="234"/>
      <c r="AC12" s="235">
        <f t="shared" si="2"/>
        <v>0</v>
      </c>
      <c r="AD12" s="235">
        <f t="shared" si="0"/>
        <v>0</v>
      </c>
      <c r="AE12" s="235">
        <f t="shared" si="0"/>
        <v>0</v>
      </c>
      <c r="AF12" s="235">
        <f t="shared" si="0"/>
        <v>0</v>
      </c>
      <c r="AG12" s="236">
        <f t="shared" si="0"/>
        <v>0</v>
      </c>
      <c r="AH12" s="237">
        <v>0</v>
      </c>
      <c r="AI12" s="238">
        <f>W12*(Imp!E$58/100)</f>
        <v>0</v>
      </c>
      <c r="AJ12" s="238">
        <f>X12*(Imp!F$58/100)</f>
        <v>0</v>
      </c>
      <c r="AK12" s="238">
        <f>Y12*(Imp!G$58/100)</f>
        <v>0</v>
      </c>
      <c r="AL12" s="238">
        <f>Z12*(Imp!H$58/100)</f>
        <v>0</v>
      </c>
      <c r="AM12" s="239">
        <f>AA12*(Imp!I$58/100)</f>
        <v>0</v>
      </c>
    </row>
    <row r="13" spans="1:39" ht="36.5" x14ac:dyDescent="0.35">
      <c r="A13" s="226">
        <f>A11</f>
        <v>0</v>
      </c>
      <c r="B13" s="226">
        <f t="shared" si="1"/>
        <v>0</v>
      </c>
      <c r="C13" s="226" t="s">
        <v>524</v>
      </c>
      <c r="D13" s="226" t="s">
        <v>525</v>
      </c>
      <c r="E13" s="227"/>
      <c r="F13" s="227"/>
      <c r="G13" s="226">
        <f>G11</f>
        <v>0</v>
      </c>
      <c r="H13" s="226" t="s">
        <v>534</v>
      </c>
      <c r="I13" s="226" t="s">
        <v>527</v>
      </c>
      <c r="J13" s="226" t="s">
        <v>528</v>
      </c>
      <c r="K13" s="226" t="s">
        <v>477</v>
      </c>
      <c r="L13" s="228"/>
      <c r="M13" s="226" t="s">
        <v>529</v>
      </c>
      <c r="N13" s="229" t="s">
        <v>531</v>
      </c>
      <c r="O13" s="230" t="s">
        <v>532</v>
      </c>
      <c r="P13" s="231" t="s">
        <v>479</v>
      </c>
      <c r="Q13" s="232">
        <f>'Imp-Exp3'!$G$38</f>
        <v>0</v>
      </c>
      <c r="R13" s="232">
        <f>'Imp-Exp3'!$H$38</f>
        <v>0</v>
      </c>
      <c r="S13" s="232">
        <f>'Imp-Exp3'!$I$38</f>
        <v>0</v>
      </c>
      <c r="T13" s="232">
        <f>'Imp-Exp3'!$J$38</f>
        <v>0</v>
      </c>
      <c r="U13" s="233">
        <f>'Imp-Exp3'!$K$38</f>
        <v>0</v>
      </c>
      <c r="V13" s="234"/>
      <c r="W13" s="232">
        <f>'Imp-Exp3'!$G$39/1000</f>
        <v>0</v>
      </c>
      <c r="X13" s="232">
        <f>'Imp-Exp3'!$H$39/1000</f>
        <v>0</v>
      </c>
      <c r="Y13" s="232">
        <f>'Imp-Exp3'!$I$39/1000</f>
        <v>0</v>
      </c>
      <c r="Z13" s="232">
        <f>'Imp-Exp3'!$J$39/1000</f>
        <v>0</v>
      </c>
      <c r="AA13" s="233">
        <f>'Imp-Exp3'!$K$39/1000</f>
        <v>0</v>
      </c>
      <c r="AB13" s="234"/>
      <c r="AC13" s="235">
        <f t="shared" si="2"/>
        <v>0</v>
      </c>
      <c r="AD13" s="235">
        <f t="shared" si="0"/>
        <v>0</v>
      </c>
      <c r="AE13" s="235">
        <f t="shared" si="0"/>
        <v>0</v>
      </c>
      <c r="AF13" s="235">
        <f t="shared" si="0"/>
        <v>0</v>
      </c>
      <c r="AG13" s="236">
        <f t="shared" si="0"/>
        <v>0</v>
      </c>
      <c r="AH13" s="237">
        <v>0</v>
      </c>
      <c r="AI13" s="238">
        <f>W13*(Imp!E$58/100)</f>
        <v>0</v>
      </c>
      <c r="AJ13" s="238">
        <f>X13*(Imp!F$58/100)</f>
        <v>0</v>
      </c>
      <c r="AK13" s="238">
        <f>Y13*(Imp!G$58/100)</f>
        <v>0</v>
      </c>
      <c r="AL13" s="238">
        <f>Z13*(Imp!H$58/100)</f>
        <v>0</v>
      </c>
      <c r="AM13" s="239">
        <f>AA13*(Imp!I$58/100)</f>
        <v>0</v>
      </c>
    </row>
    <row r="14" spans="1:39" x14ac:dyDescent="0.35">
      <c r="A14" s="212">
        <f t="shared" si="9"/>
        <v>0</v>
      </c>
      <c r="B14" s="212">
        <f t="shared" si="1"/>
        <v>0</v>
      </c>
      <c r="C14" s="212" t="s">
        <v>524</v>
      </c>
      <c r="D14" s="212" t="s">
        <v>525</v>
      </c>
      <c r="E14" s="213"/>
      <c r="F14" s="213"/>
      <c r="G14" s="211">
        <f>'Imp-Exp4'!G23</f>
        <v>0</v>
      </c>
      <c r="H14" s="212" t="s">
        <v>535</v>
      </c>
      <c r="I14" s="212" t="s">
        <v>527</v>
      </c>
      <c r="J14" s="212" t="s">
        <v>528</v>
      </c>
      <c r="K14" s="212" t="s">
        <v>477</v>
      </c>
      <c r="L14" s="214"/>
      <c r="M14" s="212" t="s">
        <v>529</v>
      </c>
      <c r="N14" s="215" t="s">
        <v>530</v>
      </c>
      <c r="O14" s="216" t="s">
        <v>479</v>
      </c>
      <c r="P14" s="240" t="s">
        <v>479</v>
      </c>
      <c r="Q14" s="218">
        <f>'Imp-Exp4'!$G$28</f>
        <v>0</v>
      </c>
      <c r="R14" s="218">
        <f>'Imp-Exp4'!$H$28</f>
        <v>0</v>
      </c>
      <c r="S14" s="218">
        <f>'Imp-Exp4'!$I$28</f>
        <v>0</v>
      </c>
      <c r="T14" s="218">
        <f>'Imp-Exp4'!$J$28</f>
        <v>0</v>
      </c>
      <c r="U14" s="219">
        <f>'Imp-Exp4'!$K$28</f>
        <v>0</v>
      </c>
      <c r="V14" s="220">
        <f>'Imp-Exp4'!D200</f>
        <v>0</v>
      </c>
      <c r="W14" s="218">
        <f>'Imp-Exp4'!$G$29/1000</f>
        <v>0</v>
      </c>
      <c r="X14" s="218">
        <f>'Imp-Exp4'!$H$29/1000</f>
        <v>0</v>
      </c>
      <c r="Y14" s="218">
        <f>'Imp-Exp4'!$I$29/1000</f>
        <v>0</v>
      </c>
      <c r="Z14" s="218">
        <f>'Imp-Exp4'!$J$29/1000</f>
        <v>0</v>
      </c>
      <c r="AA14" s="219">
        <f>'Imp-Exp4'!$K$29/1000</f>
        <v>0</v>
      </c>
      <c r="AB14" s="220"/>
      <c r="AC14" s="241">
        <f t="shared" si="2"/>
        <v>0</v>
      </c>
      <c r="AD14" s="241">
        <f t="shared" si="0"/>
        <v>0</v>
      </c>
      <c r="AE14" s="241">
        <f t="shared" si="0"/>
        <v>0</v>
      </c>
      <c r="AF14" s="241">
        <f t="shared" si="0"/>
        <v>0</v>
      </c>
      <c r="AG14" s="242">
        <f t="shared" si="0"/>
        <v>0</v>
      </c>
      <c r="AH14" s="243">
        <v>0</v>
      </c>
      <c r="AI14" s="224">
        <f>W14*(Imp!E$58/100)</f>
        <v>0</v>
      </c>
      <c r="AJ14" s="224">
        <f>X14*(Imp!F$58/100)</f>
        <v>0</v>
      </c>
      <c r="AK14" s="224">
        <f>Y14*(Imp!G$58/100)</f>
        <v>0</v>
      </c>
      <c r="AL14" s="224">
        <f>Z14*(Imp!H$58/100)</f>
        <v>0</v>
      </c>
      <c r="AM14" s="225">
        <f>AA14*(Imp!I$58/100)</f>
        <v>0</v>
      </c>
    </row>
    <row r="15" spans="1:39" ht="24.5" x14ac:dyDescent="0.35">
      <c r="A15" s="226">
        <f t="shared" si="9"/>
        <v>0</v>
      </c>
      <c r="B15" s="226">
        <f t="shared" si="1"/>
        <v>0</v>
      </c>
      <c r="C15" s="226" t="s">
        <v>524</v>
      </c>
      <c r="D15" s="226" t="s">
        <v>525</v>
      </c>
      <c r="E15" s="227"/>
      <c r="F15" s="227"/>
      <c r="G15" s="226">
        <f>G14</f>
        <v>0</v>
      </c>
      <c r="H15" s="226" t="s">
        <v>535</v>
      </c>
      <c r="I15" s="226" t="s">
        <v>527</v>
      </c>
      <c r="J15" s="226" t="s">
        <v>528</v>
      </c>
      <c r="K15" s="226" t="s">
        <v>477</v>
      </c>
      <c r="L15" s="228"/>
      <c r="M15" s="226" t="s">
        <v>529</v>
      </c>
      <c r="N15" s="229" t="s">
        <v>531</v>
      </c>
      <c r="O15" s="230" t="s">
        <v>525</v>
      </c>
      <c r="P15" s="240" t="s">
        <v>479</v>
      </c>
      <c r="Q15" s="232">
        <f>'Imp-Exp4'!$G$32</f>
        <v>0</v>
      </c>
      <c r="R15" s="232">
        <f>'Imp-Exp4'!$H$32</f>
        <v>0</v>
      </c>
      <c r="S15" s="232">
        <f>'Imp-Exp4'!$I$32</f>
        <v>0</v>
      </c>
      <c r="T15" s="232">
        <f>'Imp-Exp4'!$J$32</f>
        <v>0</v>
      </c>
      <c r="U15" s="233">
        <f>'Imp-Exp4'!$K$32</f>
        <v>0</v>
      </c>
      <c r="V15" s="234"/>
      <c r="W15" s="232">
        <f>'Imp-Exp4'!$G$33/1000</f>
        <v>0</v>
      </c>
      <c r="X15" s="232">
        <f>'Imp-Exp4'!$H$33/1000</f>
        <v>0</v>
      </c>
      <c r="Y15" s="232">
        <f>'Imp-Exp4'!$I$33/1000</f>
        <v>0</v>
      </c>
      <c r="Z15" s="232">
        <f>'Imp-Exp4'!$J$33/1000</f>
        <v>0</v>
      </c>
      <c r="AA15" s="233">
        <f>'Imp-Exp4'!$K$33/1000</f>
        <v>0</v>
      </c>
      <c r="AB15" s="234"/>
      <c r="AC15" s="244">
        <f t="shared" si="2"/>
        <v>0</v>
      </c>
      <c r="AD15" s="244">
        <f t="shared" si="0"/>
        <v>0</v>
      </c>
      <c r="AE15" s="244">
        <f t="shared" si="0"/>
        <v>0</v>
      </c>
      <c r="AF15" s="244">
        <f t="shared" si="0"/>
        <v>0</v>
      </c>
      <c r="AG15" s="245">
        <f t="shared" si="0"/>
        <v>0</v>
      </c>
      <c r="AH15" s="246">
        <v>0</v>
      </c>
      <c r="AI15" s="238">
        <f>W15*(Imp!E$58/100)</f>
        <v>0</v>
      </c>
      <c r="AJ15" s="238">
        <f>X15*(Imp!F$58/100)</f>
        <v>0</v>
      </c>
      <c r="AK15" s="238">
        <f>Y15*(Imp!G$58/100)</f>
        <v>0</v>
      </c>
      <c r="AL15" s="238">
        <f>Z15*(Imp!H$58/100)</f>
        <v>0</v>
      </c>
      <c r="AM15" s="239">
        <f>AA15*(Imp!I$58/100)</f>
        <v>0</v>
      </c>
    </row>
    <row r="16" spans="1:39" x14ac:dyDescent="0.35">
      <c r="A16" s="226">
        <f t="shared" si="9"/>
        <v>0</v>
      </c>
      <c r="B16" s="226">
        <f t="shared" ref="B16" si="12">A16</f>
        <v>0</v>
      </c>
      <c r="C16" s="226" t="s">
        <v>524</v>
      </c>
      <c r="D16" s="226" t="s">
        <v>525</v>
      </c>
      <c r="E16" s="227"/>
      <c r="F16" s="227"/>
      <c r="G16" s="226">
        <f>G15</f>
        <v>0</v>
      </c>
      <c r="H16" s="226" t="s">
        <v>535</v>
      </c>
      <c r="I16" s="226" t="s">
        <v>527</v>
      </c>
      <c r="J16" s="226" t="s">
        <v>528</v>
      </c>
      <c r="K16" s="226" t="s">
        <v>477</v>
      </c>
      <c r="L16" s="228"/>
      <c r="M16" s="226" t="s">
        <v>529</v>
      </c>
      <c r="N16" s="229" t="s">
        <v>531</v>
      </c>
      <c r="O16" s="230"/>
      <c r="P16" s="240"/>
      <c r="Q16" s="232">
        <f>'Imp-Exp4'!$G$35</f>
        <v>0</v>
      </c>
      <c r="R16" s="232">
        <f>'Imp-Exp4'!$H$35</f>
        <v>0</v>
      </c>
      <c r="S16" s="232">
        <f>'Imp-Exp4'!$I$35</f>
        <v>0</v>
      </c>
      <c r="T16" s="232">
        <f>'Imp-Exp4'!$J$35</f>
        <v>0</v>
      </c>
      <c r="U16" s="233">
        <f>'Imp-Exp4'!$K$35</f>
        <v>0</v>
      </c>
      <c r="V16" s="234"/>
      <c r="W16" s="232">
        <f>'Imp-Exp4'!$G$36/1000</f>
        <v>0</v>
      </c>
      <c r="X16" s="232">
        <f>'Imp-Exp4'!$H$36/1000</f>
        <v>0</v>
      </c>
      <c r="Y16" s="232">
        <f>'Imp-Exp4'!$I$36/1000</f>
        <v>0</v>
      </c>
      <c r="Z16" s="232">
        <f>'Imp-Exp4'!$J$36/1000</f>
        <v>0</v>
      </c>
      <c r="AA16" s="233">
        <f>'Imp-Exp4'!$K$36/1000</f>
        <v>0</v>
      </c>
      <c r="AB16" s="234"/>
      <c r="AC16" s="235">
        <f t="shared" si="2"/>
        <v>0</v>
      </c>
      <c r="AD16" s="235">
        <f t="shared" si="0"/>
        <v>0</v>
      </c>
      <c r="AE16" s="235">
        <f t="shared" si="0"/>
        <v>0</v>
      </c>
      <c r="AF16" s="235">
        <f t="shared" si="0"/>
        <v>0</v>
      </c>
      <c r="AG16" s="236">
        <f t="shared" si="0"/>
        <v>0</v>
      </c>
      <c r="AH16" s="237">
        <v>0</v>
      </c>
      <c r="AI16" s="238">
        <f>W16*(Imp!E$58/100)</f>
        <v>0</v>
      </c>
      <c r="AJ16" s="238">
        <f>X16*(Imp!F$58/100)</f>
        <v>0</v>
      </c>
      <c r="AK16" s="238">
        <f>Y16*(Imp!G$58/100)</f>
        <v>0</v>
      </c>
      <c r="AL16" s="238">
        <f>Z16*(Imp!H$58/100)</f>
        <v>0</v>
      </c>
      <c r="AM16" s="239">
        <f>AA16*(Imp!I$58/100)</f>
        <v>0</v>
      </c>
    </row>
    <row r="17" spans="1:39" ht="36.5" x14ac:dyDescent="0.35">
      <c r="A17" s="226">
        <f>A15</f>
        <v>0</v>
      </c>
      <c r="B17" s="226">
        <f t="shared" si="1"/>
        <v>0</v>
      </c>
      <c r="C17" s="226" t="s">
        <v>524</v>
      </c>
      <c r="D17" s="226" t="s">
        <v>525</v>
      </c>
      <c r="E17" s="227"/>
      <c r="F17" s="227"/>
      <c r="G17" s="226">
        <f>G15</f>
        <v>0</v>
      </c>
      <c r="H17" s="226" t="s">
        <v>535</v>
      </c>
      <c r="I17" s="226" t="s">
        <v>527</v>
      </c>
      <c r="J17" s="226" t="s">
        <v>528</v>
      </c>
      <c r="K17" s="226" t="s">
        <v>477</v>
      </c>
      <c r="L17" s="228"/>
      <c r="M17" s="226" t="s">
        <v>529</v>
      </c>
      <c r="N17" s="229" t="s">
        <v>531</v>
      </c>
      <c r="O17" s="230" t="s">
        <v>532</v>
      </c>
      <c r="P17" s="240" t="s">
        <v>479</v>
      </c>
      <c r="Q17" s="232">
        <f>'Imp-Exp4'!$G$38</f>
        <v>0</v>
      </c>
      <c r="R17" s="232">
        <f>'Imp-Exp4'!$H$38</f>
        <v>0</v>
      </c>
      <c r="S17" s="232">
        <f>'Imp-Exp4'!$I$38</f>
        <v>0</v>
      </c>
      <c r="T17" s="232">
        <f>'Imp-Exp4'!$J$38</f>
        <v>0</v>
      </c>
      <c r="U17" s="233">
        <f>'Imp-Exp4'!$K$38</f>
        <v>0</v>
      </c>
      <c r="V17" s="234"/>
      <c r="W17" s="232">
        <f>'Imp-Exp4'!$G$39/1000</f>
        <v>0</v>
      </c>
      <c r="X17" s="232">
        <f>'Imp-Exp4'!$H$39/1000</f>
        <v>0</v>
      </c>
      <c r="Y17" s="232">
        <f>'Imp-Exp4'!$I$39/1000</f>
        <v>0</v>
      </c>
      <c r="Z17" s="232">
        <f>'Imp-Exp4'!$J$39/1000</f>
        <v>0</v>
      </c>
      <c r="AA17" s="233">
        <f>'Imp-Exp4'!$K$39/1000</f>
        <v>0</v>
      </c>
      <c r="AB17" s="234"/>
      <c r="AC17" s="244">
        <f t="shared" si="2"/>
        <v>0</v>
      </c>
      <c r="AD17" s="244">
        <f t="shared" si="0"/>
        <v>0</v>
      </c>
      <c r="AE17" s="244">
        <f t="shared" si="0"/>
        <v>0</v>
      </c>
      <c r="AF17" s="244">
        <f t="shared" si="0"/>
        <v>0</v>
      </c>
      <c r="AG17" s="245">
        <f t="shared" si="0"/>
        <v>0</v>
      </c>
      <c r="AH17" s="246">
        <v>0</v>
      </c>
      <c r="AI17" s="224">
        <f>W17*(Imp!E$58/100)</f>
        <v>0</v>
      </c>
      <c r="AJ17" s="224">
        <f>X17*(Imp!F$58/100)</f>
        <v>0</v>
      </c>
      <c r="AK17" s="224">
        <f>Y17*(Imp!G$58/100)</f>
        <v>0</v>
      </c>
      <c r="AL17" s="224">
        <f>Z17*(Imp!H$58/100)</f>
        <v>0</v>
      </c>
      <c r="AM17" s="225">
        <f>AA17*(Imp!I$58/100)</f>
        <v>0</v>
      </c>
    </row>
    <row r="18" spans="1:39" x14ac:dyDescent="0.35">
      <c r="A18" s="212">
        <f t="shared" si="9"/>
        <v>0</v>
      </c>
      <c r="B18" s="212">
        <f t="shared" si="1"/>
        <v>0</v>
      </c>
      <c r="C18" s="212" t="s">
        <v>524</v>
      </c>
      <c r="D18" s="212" t="s">
        <v>525</v>
      </c>
      <c r="E18" s="213"/>
      <c r="F18" s="213"/>
      <c r="G18" s="211">
        <f>'Imp-Exp5'!G23</f>
        <v>0</v>
      </c>
      <c r="H18" s="212" t="s">
        <v>536</v>
      </c>
      <c r="I18" s="212" t="s">
        <v>527</v>
      </c>
      <c r="J18" s="212" t="s">
        <v>528</v>
      </c>
      <c r="K18" s="212" t="s">
        <v>477</v>
      </c>
      <c r="L18" s="214"/>
      <c r="M18" s="212" t="s">
        <v>529</v>
      </c>
      <c r="N18" s="215" t="s">
        <v>530</v>
      </c>
      <c r="O18" s="216" t="s">
        <v>479</v>
      </c>
      <c r="P18" s="240" t="s">
        <v>479</v>
      </c>
      <c r="Q18" s="218">
        <f>'Imp-Exp5'!$G$28</f>
        <v>0</v>
      </c>
      <c r="R18" s="218">
        <f>'Imp-Exp5'!$H$28</f>
        <v>0</v>
      </c>
      <c r="S18" s="218">
        <f>'Imp-Exp5'!$I$28</f>
        <v>0</v>
      </c>
      <c r="T18" s="218">
        <f>'Imp-Exp5'!$J$28</f>
        <v>0</v>
      </c>
      <c r="U18" s="219">
        <f>'Imp-Exp5'!$K$28</f>
        <v>0</v>
      </c>
      <c r="V18" s="220">
        <f>'Imp-Exp5'!D200</f>
        <v>0</v>
      </c>
      <c r="W18" s="218">
        <f>'Imp-Exp5'!$G$29/1000</f>
        <v>0</v>
      </c>
      <c r="X18" s="218">
        <f>'Imp-Exp5'!$H$29/1000</f>
        <v>0</v>
      </c>
      <c r="Y18" s="218">
        <f>'Imp-Exp5'!$I$29/1000</f>
        <v>0</v>
      </c>
      <c r="Z18" s="218">
        <f>'Imp-Exp5'!$J$29/1000</f>
        <v>0</v>
      </c>
      <c r="AA18" s="219">
        <f>'Imp-Exp5'!$K$29/1000</f>
        <v>0</v>
      </c>
      <c r="AB18" s="220"/>
      <c r="AC18" s="241">
        <f t="shared" si="2"/>
        <v>0</v>
      </c>
      <c r="AD18" s="241">
        <f t="shared" si="0"/>
        <v>0</v>
      </c>
      <c r="AE18" s="241">
        <f t="shared" si="0"/>
        <v>0</v>
      </c>
      <c r="AF18" s="241">
        <f t="shared" si="0"/>
        <v>0</v>
      </c>
      <c r="AG18" s="242">
        <f t="shared" si="0"/>
        <v>0</v>
      </c>
      <c r="AH18" s="243">
        <v>0</v>
      </c>
      <c r="AI18" s="224">
        <f>W18*(Imp!E$58/100)</f>
        <v>0</v>
      </c>
      <c r="AJ18" s="224">
        <f>X18*(Imp!F$58/100)</f>
        <v>0</v>
      </c>
      <c r="AK18" s="224">
        <f>Y18*(Imp!G$58/100)</f>
        <v>0</v>
      </c>
      <c r="AL18" s="224">
        <f>Z18*(Imp!H$58/100)</f>
        <v>0</v>
      </c>
      <c r="AM18" s="225">
        <f>AA18*(Imp!I$58/100)</f>
        <v>0</v>
      </c>
    </row>
    <row r="19" spans="1:39" ht="24.5" x14ac:dyDescent="0.35">
      <c r="A19" s="226">
        <f t="shared" si="9"/>
        <v>0</v>
      </c>
      <c r="B19" s="226">
        <f t="shared" si="1"/>
        <v>0</v>
      </c>
      <c r="C19" s="226" t="s">
        <v>524</v>
      </c>
      <c r="D19" s="226" t="s">
        <v>525</v>
      </c>
      <c r="E19" s="227"/>
      <c r="F19" s="227"/>
      <c r="G19" s="226">
        <f>G18</f>
        <v>0</v>
      </c>
      <c r="H19" s="226" t="s">
        <v>536</v>
      </c>
      <c r="I19" s="226" t="s">
        <v>527</v>
      </c>
      <c r="J19" s="226" t="s">
        <v>528</v>
      </c>
      <c r="K19" s="226" t="s">
        <v>477</v>
      </c>
      <c r="L19" s="228"/>
      <c r="M19" s="226" t="s">
        <v>529</v>
      </c>
      <c r="N19" s="229" t="s">
        <v>531</v>
      </c>
      <c r="O19" s="230" t="s">
        <v>525</v>
      </c>
      <c r="P19" s="240" t="s">
        <v>479</v>
      </c>
      <c r="Q19" s="232">
        <f>'Imp-Exp5'!$G$32</f>
        <v>0</v>
      </c>
      <c r="R19" s="232">
        <f>'Imp-Exp5'!$H$32</f>
        <v>0</v>
      </c>
      <c r="S19" s="232">
        <f>'Imp-Exp5'!$I$32</f>
        <v>0</v>
      </c>
      <c r="T19" s="232">
        <f>'Imp-Exp5'!$J$32</f>
        <v>0</v>
      </c>
      <c r="U19" s="233">
        <f>'Imp-Exp5'!$K$32</f>
        <v>0</v>
      </c>
      <c r="V19" s="234"/>
      <c r="W19" s="232">
        <f>'Imp-Exp5'!$G$33/1000</f>
        <v>0</v>
      </c>
      <c r="X19" s="232">
        <f>'Imp-Exp5'!$H$33/1000</f>
        <v>0</v>
      </c>
      <c r="Y19" s="232">
        <f>'Imp-Exp5'!$I$33/1000</f>
        <v>0</v>
      </c>
      <c r="Z19" s="232">
        <f>'Imp-Exp5'!$J$33/1000</f>
        <v>0</v>
      </c>
      <c r="AA19" s="233">
        <f>'Imp-Exp5'!$K$33/1000</f>
        <v>0</v>
      </c>
      <c r="AB19" s="234"/>
      <c r="AC19" s="244">
        <f t="shared" si="2"/>
        <v>0</v>
      </c>
      <c r="AD19" s="244">
        <f t="shared" si="0"/>
        <v>0</v>
      </c>
      <c r="AE19" s="244">
        <f t="shared" si="0"/>
        <v>0</v>
      </c>
      <c r="AF19" s="244">
        <f t="shared" si="0"/>
        <v>0</v>
      </c>
      <c r="AG19" s="245">
        <f t="shared" si="0"/>
        <v>0</v>
      </c>
      <c r="AH19" s="246">
        <v>0</v>
      </c>
      <c r="AI19" s="238">
        <f>W19*(Imp!E$58/100)</f>
        <v>0</v>
      </c>
      <c r="AJ19" s="238">
        <f>X19*(Imp!F$58/100)</f>
        <v>0</v>
      </c>
      <c r="AK19" s="238">
        <f>Y19*(Imp!G$58/100)</f>
        <v>0</v>
      </c>
      <c r="AL19" s="238">
        <f>Z19*(Imp!H$58/100)</f>
        <v>0</v>
      </c>
      <c r="AM19" s="239">
        <f>AA19*(Imp!I$58/100)</f>
        <v>0</v>
      </c>
    </row>
    <row r="20" spans="1:39" x14ac:dyDescent="0.35">
      <c r="A20" s="226">
        <f t="shared" si="9"/>
        <v>0</v>
      </c>
      <c r="B20" s="226">
        <f t="shared" ref="B20" si="13">A20</f>
        <v>0</v>
      </c>
      <c r="C20" s="226" t="s">
        <v>524</v>
      </c>
      <c r="D20" s="226" t="s">
        <v>525</v>
      </c>
      <c r="E20" s="227"/>
      <c r="F20" s="227"/>
      <c r="G20" s="226">
        <f>G19</f>
        <v>0</v>
      </c>
      <c r="H20" s="226" t="s">
        <v>536</v>
      </c>
      <c r="I20" s="226" t="s">
        <v>527</v>
      </c>
      <c r="J20" s="226" t="s">
        <v>528</v>
      </c>
      <c r="K20" s="226" t="s">
        <v>477</v>
      </c>
      <c r="L20" s="228"/>
      <c r="M20" s="226" t="s">
        <v>529</v>
      </c>
      <c r="N20" s="229" t="s">
        <v>531</v>
      </c>
      <c r="O20" s="230"/>
      <c r="P20" s="240"/>
      <c r="Q20" s="232">
        <f>'Imp-Exp5'!$G$35</f>
        <v>0</v>
      </c>
      <c r="R20" s="232">
        <f>'Imp-Exp5'!$H$35</f>
        <v>0</v>
      </c>
      <c r="S20" s="232">
        <f>'Imp-Exp5'!$I$35</f>
        <v>0</v>
      </c>
      <c r="T20" s="232">
        <f>'Imp-Exp5'!$J$35</f>
        <v>0</v>
      </c>
      <c r="U20" s="233">
        <f>'Imp-Exp5'!$K$35</f>
        <v>0</v>
      </c>
      <c r="V20" s="234"/>
      <c r="W20" s="232">
        <f>'Imp-Exp5'!$G$36/1000</f>
        <v>0</v>
      </c>
      <c r="X20" s="232">
        <f>'Imp-Exp5'!$H$36/1000</f>
        <v>0</v>
      </c>
      <c r="Y20" s="232">
        <f>'Imp-Exp5'!$I$36/1000</f>
        <v>0</v>
      </c>
      <c r="Z20" s="232">
        <f>'Imp-Exp5'!$J$36/1000</f>
        <v>0</v>
      </c>
      <c r="AA20" s="233">
        <f>'Imp-Exp5'!$K$36/1000</f>
        <v>0</v>
      </c>
      <c r="AB20" s="234"/>
      <c r="AC20" s="235">
        <f t="shared" si="2"/>
        <v>0</v>
      </c>
      <c r="AD20" s="235">
        <f t="shared" si="0"/>
        <v>0</v>
      </c>
      <c r="AE20" s="235">
        <f t="shared" si="0"/>
        <v>0</v>
      </c>
      <c r="AF20" s="235">
        <f t="shared" si="0"/>
        <v>0</v>
      </c>
      <c r="AG20" s="236">
        <f t="shared" si="0"/>
        <v>0</v>
      </c>
      <c r="AH20" s="237">
        <v>0</v>
      </c>
      <c r="AI20" s="238">
        <f>W20*(Imp!E$58/100)</f>
        <v>0</v>
      </c>
      <c r="AJ20" s="238">
        <f>X20*(Imp!F$58/100)</f>
        <v>0</v>
      </c>
      <c r="AK20" s="238">
        <f>Y20*(Imp!G$58/100)</f>
        <v>0</v>
      </c>
      <c r="AL20" s="238">
        <f>Z20*(Imp!H$58/100)</f>
        <v>0</v>
      </c>
      <c r="AM20" s="239">
        <f>AA20*(Imp!I$58/100)</f>
        <v>0</v>
      </c>
    </row>
    <row r="21" spans="1:39" ht="36.5" x14ac:dyDescent="0.35">
      <c r="A21" s="226">
        <f>A19</f>
        <v>0</v>
      </c>
      <c r="B21" s="226">
        <f t="shared" si="1"/>
        <v>0</v>
      </c>
      <c r="C21" s="226" t="s">
        <v>524</v>
      </c>
      <c r="D21" s="226" t="s">
        <v>525</v>
      </c>
      <c r="E21" s="227"/>
      <c r="F21" s="227"/>
      <c r="G21" s="226">
        <f>G19</f>
        <v>0</v>
      </c>
      <c r="H21" s="226" t="s">
        <v>536</v>
      </c>
      <c r="I21" s="226" t="s">
        <v>527</v>
      </c>
      <c r="J21" s="226" t="s">
        <v>528</v>
      </c>
      <c r="K21" s="226" t="s">
        <v>477</v>
      </c>
      <c r="L21" s="228"/>
      <c r="M21" s="226" t="s">
        <v>529</v>
      </c>
      <c r="N21" s="229" t="s">
        <v>531</v>
      </c>
      <c r="O21" s="230" t="s">
        <v>532</v>
      </c>
      <c r="P21" s="240" t="s">
        <v>479</v>
      </c>
      <c r="Q21" s="232">
        <f>'Imp-Exp5'!$G$38</f>
        <v>0</v>
      </c>
      <c r="R21" s="232">
        <f>'Imp-Exp5'!$H$38</f>
        <v>0</v>
      </c>
      <c r="S21" s="232">
        <f>'Imp-Exp5'!$I$38</f>
        <v>0</v>
      </c>
      <c r="T21" s="232">
        <f>'Imp-Exp5'!$J$38</f>
        <v>0</v>
      </c>
      <c r="U21" s="233">
        <f>'Imp-Exp5'!$K$38</f>
        <v>0</v>
      </c>
      <c r="V21" s="234"/>
      <c r="W21" s="232">
        <f>'Imp-Exp5'!$G$39/1000</f>
        <v>0</v>
      </c>
      <c r="X21" s="232">
        <f>'Imp-Exp5'!$H$39/1000</f>
        <v>0</v>
      </c>
      <c r="Y21" s="232">
        <f>'Imp-Exp5'!$I$39/1000</f>
        <v>0</v>
      </c>
      <c r="Z21" s="232">
        <f>'Imp-Exp5'!$J$39/1000</f>
        <v>0</v>
      </c>
      <c r="AA21" s="233">
        <f>'Imp-Exp5'!$K$39/1000</f>
        <v>0</v>
      </c>
      <c r="AB21" s="234"/>
      <c r="AC21" s="244">
        <f t="shared" si="2"/>
        <v>0</v>
      </c>
      <c r="AD21" s="244">
        <f t="shared" si="0"/>
        <v>0</v>
      </c>
      <c r="AE21" s="244">
        <f t="shared" si="0"/>
        <v>0</v>
      </c>
      <c r="AF21" s="244">
        <f t="shared" si="0"/>
        <v>0</v>
      </c>
      <c r="AG21" s="245">
        <f t="shared" si="0"/>
        <v>0</v>
      </c>
      <c r="AH21" s="246">
        <v>0</v>
      </c>
      <c r="AI21" s="224">
        <f>W21*(Imp!E$58/100)</f>
        <v>0</v>
      </c>
      <c r="AJ21" s="224">
        <f>X21*(Imp!F$58/100)</f>
        <v>0</v>
      </c>
      <c r="AK21" s="224">
        <f>Y21*(Imp!G$58/100)</f>
        <v>0</v>
      </c>
      <c r="AL21" s="224">
        <f>Z21*(Imp!H$58/100)</f>
        <v>0</v>
      </c>
      <c r="AM21" s="225">
        <f>AA21*(Imp!I$58/100)</f>
        <v>0</v>
      </c>
    </row>
    <row r="22" spans="1:39" x14ac:dyDescent="0.35">
      <c r="A22" s="212">
        <f t="shared" si="9"/>
        <v>0</v>
      </c>
      <c r="B22" s="212">
        <f t="shared" si="1"/>
        <v>0</v>
      </c>
      <c r="C22" s="212" t="s">
        <v>524</v>
      </c>
      <c r="D22" s="212" t="s">
        <v>525</v>
      </c>
      <c r="E22" s="213"/>
      <c r="F22" s="213"/>
      <c r="G22" s="211">
        <f>'Imp-Exp6'!G23</f>
        <v>0</v>
      </c>
      <c r="H22" s="212" t="s">
        <v>537</v>
      </c>
      <c r="I22" s="212" t="s">
        <v>527</v>
      </c>
      <c r="J22" s="212" t="s">
        <v>528</v>
      </c>
      <c r="K22" s="212" t="s">
        <v>477</v>
      </c>
      <c r="L22" s="214"/>
      <c r="M22" s="212" t="s">
        <v>529</v>
      </c>
      <c r="N22" s="215" t="s">
        <v>530</v>
      </c>
      <c r="O22" s="216" t="s">
        <v>479</v>
      </c>
      <c r="P22" s="240" t="s">
        <v>479</v>
      </c>
      <c r="Q22" s="218">
        <f>'Imp-Exp6'!$G$28</f>
        <v>0</v>
      </c>
      <c r="R22" s="218">
        <f>'Imp-Exp6'!$H$28</f>
        <v>0</v>
      </c>
      <c r="S22" s="218">
        <f>'Imp-Exp6'!$I$28</f>
        <v>0</v>
      </c>
      <c r="T22" s="218">
        <f>'Imp-Exp6'!$J$28</f>
        <v>0</v>
      </c>
      <c r="U22" s="219">
        <f>'Imp-Exp6'!$K$28</f>
        <v>0</v>
      </c>
      <c r="V22" s="220">
        <f>'Imp-Exp6'!D200</f>
        <v>0</v>
      </c>
      <c r="W22" s="218">
        <f>'Imp-Exp6'!$G$29/1000</f>
        <v>0</v>
      </c>
      <c r="X22" s="218">
        <f>'Imp-Exp6'!$H$29/1000</f>
        <v>0</v>
      </c>
      <c r="Y22" s="218">
        <f>'Imp-Exp6'!$I$29/1000</f>
        <v>0</v>
      </c>
      <c r="Z22" s="218">
        <f>'Imp-Exp6'!$J$29/1000</f>
        <v>0</v>
      </c>
      <c r="AA22" s="219">
        <f>'Imp-Exp6'!$K$29/1000</f>
        <v>0</v>
      </c>
      <c r="AB22" s="220"/>
      <c r="AC22" s="241">
        <f t="shared" si="2"/>
        <v>0</v>
      </c>
      <c r="AD22" s="241">
        <f t="shared" si="0"/>
        <v>0</v>
      </c>
      <c r="AE22" s="241">
        <f t="shared" si="0"/>
        <v>0</v>
      </c>
      <c r="AF22" s="241">
        <f t="shared" si="0"/>
        <v>0</v>
      </c>
      <c r="AG22" s="242">
        <f t="shared" si="0"/>
        <v>0</v>
      </c>
      <c r="AH22" s="243">
        <v>0</v>
      </c>
      <c r="AI22" s="224">
        <f>W22*(Imp!E$58/100)</f>
        <v>0</v>
      </c>
      <c r="AJ22" s="224">
        <f>X22*(Imp!F$58/100)</f>
        <v>0</v>
      </c>
      <c r="AK22" s="224">
        <f>Y22*(Imp!G$58/100)</f>
        <v>0</v>
      </c>
      <c r="AL22" s="224">
        <f>Z22*(Imp!H$58/100)</f>
        <v>0</v>
      </c>
      <c r="AM22" s="225">
        <f>AA22*(Imp!I$58/100)</f>
        <v>0</v>
      </c>
    </row>
    <row r="23" spans="1:39" ht="24.5" x14ac:dyDescent="0.35">
      <c r="A23" s="226">
        <f t="shared" si="9"/>
        <v>0</v>
      </c>
      <c r="B23" s="226">
        <f t="shared" si="1"/>
        <v>0</v>
      </c>
      <c r="C23" s="226" t="s">
        <v>524</v>
      </c>
      <c r="D23" s="226" t="s">
        <v>525</v>
      </c>
      <c r="E23" s="227"/>
      <c r="F23" s="227"/>
      <c r="G23" s="226">
        <f>G22</f>
        <v>0</v>
      </c>
      <c r="H23" s="226" t="s">
        <v>537</v>
      </c>
      <c r="I23" s="226" t="s">
        <v>527</v>
      </c>
      <c r="J23" s="226" t="s">
        <v>528</v>
      </c>
      <c r="K23" s="226" t="s">
        <v>477</v>
      </c>
      <c r="L23" s="228"/>
      <c r="M23" s="226" t="s">
        <v>529</v>
      </c>
      <c r="N23" s="229" t="s">
        <v>531</v>
      </c>
      <c r="O23" s="230" t="s">
        <v>525</v>
      </c>
      <c r="P23" s="240" t="s">
        <v>479</v>
      </c>
      <c r="Q23" s="232">
        <f>'Imp-Exp6'!$G$32</f>
        <v>0</v>
      </c>
      <c r="R23" s="232">
        <f>'Imp-Exp6'!$H$32</f>
        <v>0</v>
      </c>
      <c r="S23" s="232">
        <f>'Imp-Exp6'!$I$32</f>
        <v>0</v>
      </c>
      <c r="T23" s="232">
        <f>'Imp-Exp6'!$J$32</f>
        <v>0</v>
      </c>
      <c r="U23" s="233">
        <f>'Imp-Exp6'!$K$32</f>
        <v>0</v>
      </c>
      <c r="V23" s="234"/>
      <c r="W23" s="232">
        <f>'Imp-Exp6'!$G$33/1000</f>
        <v>0</v>
      </c>
      <c r="X23" s="232">
        <f>'Imp-Exp6'!$H$33/1000</f>
        <v>0</v>
      </c>
      <c r="Y23" s="232">
        <f>'Imp-Exp6'!$I$33/1000</f>
        <v>0</v>
      </c>
      <c r="Z23" s="232">
        <f>'Imp-Exp6'!$J$33/1000</f>
        <v>0</v>
      </c>
      <c r="AA23" s="233">
        <f>'Imp-Exp6'!$K$33/1000</f>
        <v>0</v>
      </c>
      <c r="AB23" s="234"/>
      <c r="AC23" s="244">
        <f t="shared" si="2"/>
        <v>0</v>
      </c>
      <c r="AD23" s="244">
        <f t="shared" si="2"/>
        <v>0</v>
      </c>
      <c r="AE23" s="244">
        <f t="shared" si="2"/>
        <v>0</v>
      </c>
      <c r="AF23" s="244">
        <f t="shared" si="2"/>
        <v>0</v>
      </c>
      <c r="AG23" s="245">
        <f t="shared" si="2"/>
        <v>0</v>
      </c>
      <c r="AH23" s="246">
        <v>0</v>
      </c>
      <c r="AI23" s="238">
        <f>W23*(Imp!E$58/100)</f>
        <v>0</v>
      </c>
      <c r="AJ23" s="238">
        <f>X23*(Imp!F$58/100)</f>
        <v>0</v>
      </c>
      <c r="AK23" s="238">
        <f>Y23*(Imp!G$58/100)</f>
        <v>0</v>
      </c>
      <c r="AL23" s="238">
        <f>Z23*(Imp!H$58/100)</f>
        <v>0</v>
      </c>
      <c r="AM23" s="239">
        <f>AA23*(Imp!I$58/100)</f>
        <v>0</v>
      </c>
    </row>
    <row r="24" spans="1:39" x14ac:dyDescent="0.35">
      <c r="A24" s="226">
        <f t="shared" si="9"/>
        <v>0</v>
      </c>
      <c r="B24" s="226">
        <f t="shared" ref="B24" si="14">A24</f>
        <v>0</v>
      </c>
      <c r="C24" s="226" t="s">
        <v>524</v>
      </c>
      <c r="D24" s="226" t="s">
        <v>525</v>
      </c>
      <c r="E24" s="227"/>
      <c r="F24" s="227"/>
      <c r="G24" s="226">
        <f>G23</f>
        <v>0</v>
      </c>
      <c r="H24" s="226" t="s">
        <v>537</v>
      </c>
      <c r="I24" s="226" t="s">
        <v>527</v>
      </c>
      <c r="J24" s="226" t="s">
        <v>528</v>
      </c>
      <c r="K24" s="226" t="s">
        <v>477</v>
      </c>
      <c r="L24" s="228"/>
      <c r="M24" s="226" t="s">
        <v>529</v>
      </c>
      <c r="N24" s="229" t="s">
        <v>531</v>
      </c>
      <c r="O24" s="230"/>
      <c r="P24" s="240"/>
      <c r="Q24" s="232">
        <f>'Imp-Exp6'!$G$35</f>
        <v>0</v>
      </c>
      <c r="R24" s="232">
        <f>'Imp-Exp6'!$H$35</f>
        <v>0</v>
      </c>
      <c r="S24" s="232">
        <f>'Imp-Exp6'!$I$35</f>
        <v>0</v>
      </c>
      <c r="T24" s="232">
        <f>'Imp-Exp6'!$J$35</f>
        <v>0</v>
      </c>
      <c r="U24" s="233">
        <f>'Imp-Exp6'!$K$35</f>
        <v>0</v>
      </c>
      <c r="V24" s="234"/>
      <c r="W24" s="232">
        <f>'Imp-Exp6'!$G$36/1000</f>
        <v>0</v>
      </c>
      <c r="X24" s="232">
        <f>'Imp-Exp6'!$H$36/1000</f>
        <v>0</v>
      </c>
      <c r="Y24" s="232">
        <f>'Imp-Exp6'!$I$36/1000</f>
        <v>0</v>
      </c>
      <c r="Z24" s="232">
        <f>'Imp-Exp6'!$J$36/1000</f>
        <v>0</v>
      </c>
      <c r="AA24" s="233">
        <f>'Imp-Exp6'!$K$36/1000</f>
        <v>0</v>
      </c>
      <c r="AB24" s="234"/>
      <c r="AC24" s="235">
        <f t="shared" si="2"/>
        <v>0</v>
      </c>
      <c r="AD24" s="235">
        <f t="shared" si="2"/>
        <v>0</v>
      </c>
      <c r="AE24" s="235">
        <f t="shared" si="2"/>
        <v>0</v>
      </c>
      <c r="AF24" s="235">
        <f t="shared" si="2"/>
        <v>0</v>
      </c>
      <c r="AG24" s="236">
        <f t="shared" si="2"/>
        <v>0</v>
      </c>
      <c r="AH24" s="237">
        <v>0</v>
      </c>
      <c r="AI24" s="238">
        <f>W24*(Imp!E$58/100)</f>
        <v>0</v>
      </c>
      <c r="AJ24" s="238">
        <f>X24*(Imp!F$58/100)</f>
        <v>0</v>
      </c>
      <c r="AK24" s="238">
        <f>Y24*(Imp!G$58/100)</f>
        <v>0</v>
      </c>
      <c r="AL24" s="238">
        <f>Z24*(Imp!H$58/100)</f>
        <v>0</v>
      </c>
      <c r="AM24" s="239">
        <f>AA24*(Imp!I$58/100)</f>
        <v>0</v>
      </c>
    </row>
    <row r="25" spans="1:39" ht="36.5" x14ac:dyDescent="0.35">
      <c r="A25" s="226">
        <f>A23</f>
        <v>0</v>
      </c>
      <c r="B25" s="226">
        <f t="shared" si="1"/>
        <v>0</v>
      </c>
      <c r="C25" s="226" t="s">
        <v>524</v>
      </c>
      <c r="D25" s="226" t="s">
        <v>525</v>
      </c>
      <c r="E25" s="227"/>
      <c r="F25" s="227"/>
      <c r="G25" s="226">
        <f>G23</f>
        <v>0</v>
      </c>
      <c r="H25" s="226" t="s">
        <v>537</v>
      </c>
      <c r="I25" s="226" t="s">
        <v>527</v>
      </c>
      <c r="J25" s="226" t="s">
        <v>528</v>
      </c>
      <c r="K25" s="226" t="s">
        <v>477</v>
      </c>
      <c r="L25" s="228"/>
      <c r="M25" s="226" t="s">
        <v>529</v>
      </c>
      <c r="N25" s="229" t="s">
        <v>531</v>
      </c>
      <c r="O25" s="230" t="s">
        <v>532</v>
      </c>
      <c r="P25" s="240" t="s">
        <v>479</v>
      </c>
      <c r="Q25" s="232">
        <f>'Imp-Exp6'!$G$38</f>
        <v>0</v>
      </c>
      <c r="R25" s="232">
        <f>'Imp-Exp6'!$H$38</f>
        <v>0</v>
      </c>
      <c r="S25" s="232">
        <f>'Imp-Exp6'!$I$38</f>
        <v>0</v>
      </c>
      <c r="T25" s="232">
        <f>'Imp-Exp6'!$J$38</f>
        <v>0</v>
      </c>
      <c r="U25" s="233">
        <f>'Imp-Exp6'!$K$38</f>
        <v>0</v>
      </c>
      <c r="V25" s="234"/>
      <c r="W25" s="232">
        <f>'Imp-Exp6'!$G$39/1000</f>
        <v>0</v>
      </c>
      <c r="X25" s="232">
        <f>'Imp-Exp6'!$H$39/1000</f>
        <v>0</v>
      </c>
      <c r="Y25" s="232">
        <f>'Imp-Exp6'!$I$39/1000</f>
        <v>0</v>
      </c>
      <c r="Z25" s="232">
        <f>'Imp-Exp6'!$J$39/1000</f>
        <v>0</v>
      </c>
      <c r="AA25" s="233">
        <f>'Imp-Exp6'!$K$39/1000</f>
        <v>0</v>
      </c>
      <c r="AB25" s="234"/>
      <c r="AC25" s="244">
        <f t="shared" si="2"/>
        <v>0</v>
      </c>
      <c r="AD25" s="244">
        <f t="shared" si="2"/>
        <v>0</v>
      </c>
      <c r="AE25" s="244">
        <f t="shared" si="2"/>
        <v>0</v>
      </c>
      <c r="AF25" s="244">
        <f t="shared" si="2"/>
        <v>0</v>
      </c>
      <c r="AG25" s="245">
        <f t="shared" si="2"/>
        <v>0</v>
      </c>
      <c r="AH25" s="246">
        <v>0</v>
      </c>
      <c r="AI25" s="224">
        <f>W25*(Imp!E$58/100)</f>
        <v>0</v>
      </c>
      <c r="AJ25" s="224">
        <f>X25*(Imp!F$58/100)</f>
        <v>0</v>
      </c>
      <c r="AK25" s="224">
        <f>Y25*(Imp!G$58/100)</f>
        <v>0</v>
      </c>
      <c r="AL25" s="224">
        <f>Z25*(Imp!H$58/100)</f>
        <v>0</v>
      </c>
      <c r="AM25" s="225">
        <f>AA25*(Imp!I$58/100)</f>
        <v>0</v>
      </c>
    </row>
    <row r="26" spans="1:39" x14ac:dyDescent="0.35">
      <c r="A26" s="212">
        <f t="shared" si="9"/>
        <v>0</v>
      </c>
      <c r="B26" s="212">
        <f t="shared" si="1"/>
        <v>0</v>
      </c>
      <c r="C26" s="212" t="s">
        <v>524</v>
      </c>
      <c r="D26" s="212" t="s">
        <v>525</v>
      </c>
      <c r="E26" s="213"/>
      <c r="F26" s="213"/>
      <c r="G26" s="211">
        <f>'Imp-Exp7'!G23</f>
        <v>0</v>
      </c>
      <c r="H26" s="212" t="s">
        <v>538</v>
      </c>
      <c r="I26" s="212" t="s">
        <v>527</v>
      </c>
      <c r="J26" s="212" t="s">
        <v>528</v>
      </c>
      <c r="K26" s="212" t="s">
        <v>477</v>
      </c>
      <c r="L26" s="214"/>
      <c r="M26" s="212" t="s">
        <v>529</v>
      </c>
      <c r="N26" s="215" t="s">
        <v>530</v>
      </c>
      <c r="O26" s="216" t="s">
        <v>479</v>
      </c>
      <c r="P26" s="240" t="s">
        <v>479</v>
      </c>
      <c r="Q26" s="218">
        <f>'Imp-Exp7'!$G$28</f>
        <v>0</v>
      </c>
      <c r="R26" s="218">
        <f>'Imp-Exp7'!$H$28</f>
        <v>0</v>
      </c>
      <c r="S26" s="218">
        <f>'Imp-Exp7'!$I$28</f>
        <v>0</v>
      </c>
      <c r="T26" s="218">
        <f>'Imp-Exp7'!$J$28</f>
        <v>0</v>
      </c>
      <c r="U26" s="219">
        <f>'Imp-Exp7'!$K$28</f>
        <v>0</v>
      </c>
      <c r="V26" s="220">
        <f>'Imp-Exp7'!D200</f>
        <v>0</v>
      </c>
      <c r="W26" s="218">
        <f>'Imp-Exp7'!$G$29/1000</f>
        <v>0</v>
      </c>
      <c r="X26" s="218">
        <f>'Imp-Exp7'!$H$29/1000</f>
        <v>0</v>
      </c>
      <c r="Y26" s="218">
        <f>'Imp-Exp7'!$I$29/1000</f>
        <v>0</v>
      </c>
      <c r="Z26" s="218">
        <f>'Imp-Exp7'!$J$29/1000</f>
        <v>0</v>
      </c>
      <c r="AA26" s="219">
        <f>'Imp-Exp7'!$K$29/1000</f>
        <v>0</v>
      </c>
      <c r="AB26" s="220"/>
      <c r="AC26" s="241">
        <f t="shared" si="2"/>
        <v>0</v>
      </c>
      <c r="AD26" s="241">
        <f t="shared" si="2"/>
        <v>0</v>
      </c>
      <c r="AE26" s="241">
        <f t="shared" si="2"/>
        <v>0</v>
      </c>
      <c r="AF26" s="241">
        <f t="shared" si="2"/>
        <v>0</v>
      </c>
      <c r="AG26" s="242">
        <f t="shared" si="2"/>
        <v>0</v>
      </c>
      <c r="AH26" s="243">
        <v>0</v>
      </c>
      <c r="AI26" s="224">
        <f>W26*(Imp!E$58/100)</f>
        <v>0</v>
      </c>
      <c r="AJ26" s="224">
        <f>X26*(Imp!F$58/100)</f>
        <v>0</v>
      </c>
      <c r="AK26" s="224">
        <f>Y26*(Imp!G$58/100)</f>
        <v>0</v>
      </c>
      <c r="AL26" s="224">
        <f>Z26*(Imp!H$58/100)</f>
        <v>0</v>
      </c>
      <c r="AM26" s="225">
        <f>AA26*(Imp!I$58/100)</f>
        <v>0</v>
      </c>
    </row>
    <row r="27" spans="1:39" ht="24.5" x14ac:dyDescent="0.35">
      <c r="A27" s="226">
        <f t="shared" si="9"/>
        <v>0</v>
      </c>
      <c r="B27" s="226">
        <f t="shared" si="1"/>
        <v>0</v>
      </c>
      <c r="C27" s="226" t="s">
        <v>524</v>
      </c>
      <c r="D27" s="226" t="s">
        <v>525</v>
      </c>
      <c r="E27" s="227"/>
      <c r="F27" s="227"/>
      <c r="G27" s="226">
        <f>G26</f>
        <v>0</v>
      </c>
      <c r="H27" s="226" t="s">
        <v>538</v>
      </c>
      <c r="I27" s="226" t="s">
        <v>527</v>
      </c>
      <c r="J27" s="226" t="s">
        <v>528</v>
      </c>
      <c r="K27" s="226" t="s">
        <v>477</v>
      </c>
      <c r="L27" s="228"/>
      <c r="M27" s="226" t="s">
        <v>529</v>
      </c>
      <c r="N27" s="229" t="s">
        <v>531</v>
      </c>
      <c r="O27" s="230" t="s">
        <v>525</v>
      </c>
      <c r="P27" s="240" t="s">
        <v>479</v>
      </c>
      <c r="Q27" s="232">
        <f>'Imp-Exp7'!$G$32</f>
        <v>0</v>
      </c>
      <c r="R27" s="232">
        <f>'Imp-Exp7'!$H$32</f>
        <v>0</v>
      </c>
      <c r="S27" s="232">
        <f>'Imp-Exp7'!$I$32</f>
        <v>0</v>
      </c>
      <c r="T27" s="232">
        <f>'Imp-Exp7'!$J$32</f>
        <v>0</v>
      </c>
      <c r="U27" s="233">
        <f>'Imp-Exp7'!$K$32</f>
        <v>0</v>
      </c>
      <c r="V27" s="234"/>
      <c r="W27" s="232">
        <f>'Imp-Exp7'!$G$33/1000</f>
        <v>0</v>
      </c>
      <c r="X27" s="232">
        <f>'Imp-Exp7'!$H$33/1000</f>
        <v>0</v>
      </c>
      <c r="Y27" s="232">
        <f>'Imp-Exp7'!$I$33/1000</f>
        <v>0</v>
      </c>
      <c r="Z27" s="232">
        <f>'Imp-Exp7'!$J$33/1000</f>
        <v>0</v>
      </c>
      <c r="AA27" s="233">
        <f>'Imp-Exp7'!$K$33/1000</f>
        <v>0</v>
      </c>
      <c r="AB27" s="234"/>
      <c r="AC27" s="244">
        <f t="shared" si="2"/>
        <v>0</v>
      </c>
      <c r="AD27" s="244">
        <f t="shared" si="2"/>
        <v>0</v>
      </c>
      <c r="AE27" s="244">
        <f t="shared" si="2"/>
        <v>0</v>
      </c>
      <c r="AF27" s="244">
        <f t="shared" si="2"/>
        <v>0</v>
      </c>
      <c r="AG27" s="245">
        <f t="shared" si="2"/>
        <v>0</v>
      </c>
      <c r="AH27" s="246">
        <v>0</v>
      </c>
      <c r="AI27" s="238">
        <f>W27*(Imp!E$58/100)</f>
        <v>0</v>
      </c>
      <c r="AJ27" s="238">
        <f>X27*(Imp!F$58/100)</f>
        <v>0</v>
      </c>
      <c r="AK27" s="238">
        <f>Y27*(Imp!G$58/100)</f>
        <v>0</v>
      </c>
      <c r="AL27" s="238">
        <f>Z27*(Imp!H$58/100)</f>
        <v>0</v>
      </c>
      <c r="AM27" s="239">
        <f>AA27*(Imp!I$58/100)</f>
        <v>0</v>
      </c>
    </row>
    <row r="28" spans="1:39" x14ac:dyDescent="0.35">
      <c r="A28" s="226">
        <f t="shared" si="9"/>
        <v>0</v>
      </c>
      <c r="B28" s="226">
        <f t="shared" ref="B28" si="15">A28</f>
        <v>0</v>
      </c>
      <c r="C28" s="226" t="s">
        <v>524</v>
      </c>
      <c r="D28" s="226" t="s">
        <v>525</v>
      </c>
      <c r="E28" s="227"/>
      <c r="F28" s="227"/>
      <c r="G28" s="226">
        <f>G27</f>
        <v>0</v>
      </c>
      <c r="H28" s="226" t="s">
        <v>538</v>
      </c>
      <c r="I28" s="226" t="s">
        <v>527</v>
      </c>
      <c r="J28" s="226" t="s">
        <v>528</v>
      </c>
      <c r="K28" s="226" t="s">
        <v>477</v>
      </c>
      <c r="L28" s="228"/>
      <c r="M28" s="226" t="s">
        <v>529</v>
      </c>
      <c r="N28" s="229" t="s">
        <v>531</v>
      </c>
      <c r="O28" s="230"/>
      <c r="P28" s="240"/>
      <c r="Q28" s="232">
        <f>'Imp-Exp7'!$G$35</f>
        <v>0</v>
      </c>
      <c r="R28" s="232">
        <f>'Imp-Exp7'!$H$35</f>
        <v>0</v>
      </c>
      <c r="S28" s="232">
        <f>'Imp-Exp7'!$I$35</f>
        <v>0</v>
      </c>
      <c r="T28" s="232">
        <f>'Imp-Exp7'!$J$35</f>
        <v>0</v>
      </c>
      <c r="U28" s="233">
        <f>'Imp-Exp7'!$K$35</f>
        <v>0</v>
      </c>
      <c r="V28" s="234"/>
      <c r="W28" s="232">
        <f>'Imp-Exp7'!$G$36/1000</f>
        <v>0</v>
      </c>
      <c r="X28" s="232">
        <f>'Imp-Exp7'!$H$36/1000</f>
        <v>0</v>
      </c>
      <c r="Y28" s="232">
        <f>'Imp-Exp7'!$I$36/1000</f>
        <v>0</v>
      </c>
      <c r="Z28" s="232">
        <f>'Imp-Exp7'!$J$36/1000</f>
        <v>0</v>
      </c>
      <c r="AA28" s="233">
        <f>'Imp-Exp7'!$K$36/1000</f>
        <v>0</v>
      </c>
      <c r="AB28" s="234"/>
      <c r="AC28" s="235">
        <f t="shared" si="2"/>
        <v>0</v>
      </c>
      <c r="AD28" s="235">
        <f t="shared" si="2"/>
        <v>0</v>
      </c>
      <c r="AE28" s="235">
        <f t="shared" si="2"/>
        <v>0</v>
      </c>
      <c r="AF28" s="235">
        <f t="shared" si="2"/>
        <v>0</v>
      </c>
      <c r="AG28" s="236">
        <f t="shared" si="2"/>
        <v>0</v>
      </c>
      <c r="AH28" s="237">
        <v>0</v>
      </c>
      <c r="AI28" s="238">
        <f>W28*(Imp!E$58/100)</f>
        <v>0</v>
      </c>
      <c r="AJ28" s="238">
        <f>X28*(Imp!F$58/100)</f>
        <v>0</v>
      </c>
      <c r="AK28" s="238">
        <f>Y28*(Imp!G$58/100)</f>
        <v>0</v>
      </c>
      <c r="AL28" s="238">
        <f>Z28*(Imp!H$58/100)</f>
        <v>0</v>
      </c>
      <c r="AM28" s="239">
        <f>AA28*(Imp!I$58/100)</f>
        <v>0</v>
      </c>
    </row>
    <row r="29" spans="1:39" ht="36.5" x14ac:dyDescent="0.35">
      <c r="A29" s="226">
        <f>A27</f>
        <v>0</v>
      </c>
      <c r="B29" s="226">
        <f t="shared" si="1"/>
        <v>0</v>
      </c>
      <c r="C29" s="226" t="s">
        <v>524</v>
      </c>
      <c r="D29" s="226" t="s">
        <v>525</v>
      </c>
      <c r="E29" s="227"/>
      <c r="F29" s="227"/>
      <c r="G29" s="226">
        <f>G27</f>
        <v>0</v>
      </c>
      <c r="H29" s="226" t="s">
        <v>538</v>
      </c>
      <c r="I29" s="226" t="s">
        <v>527</v>
      </c>
      <c r="J29" s="226" t="s">
        <v>528</v>
      </c>
      <c r="K29" s="226" t="s">
        <v>477</v>
      </c>
      <c r="L29" s="228"/>
      <c r="M29" s="226" t="s">
        <v>529</v>
      </c>
      <c r="N29" s="229" t="s">
        <v>531</v>
      </c>
      <c r="O29" s="230" t="s">
        <v>532</v>
      </c>
      <c r="P29" s="240" t="s">
        <v>479</v>
      </c>
      <c r="Q29" s="232">
        <f>'Imp-Exp7'!$G$38</f>
        <v>0</v>
      </c>
      <c r="R29" s="232">
        <f>'Imp-Exp7'!$H$38</f>
        <v>0</v>
      </c>
      <c r="S29" s="232">
        <f>'Imp-Exp7'!$I$38</f>
        <v>0</v>
      </c>
      <c r="T29" s="232">
        <f>'Imp-Exp7'!$J$38</f>
        <v>0</v>
      </c>
      <c r="U29" s="233">
        <f>'Imp-Exp7'!$K$38</f>
        <v>0</v>
      </c>
      <c r="V29" s="234"/>
      <c r="W29" s="232">
        <f>'Imp-Exp7'!$G$39/1000</f>
        <v>0</v>
      </c>
      <c r="X29" s="232">
        <f>'Imp-Exp7'!$H$39/1000</f>
        <v>0</v>
      </c>
      <c r="Y29" s="232">
        <f>'Imp-Exp7'!$I$39/1000</f>
        <v>0</v>
      </c>
      <c r="Z29" s="232">
        <f>'Imp-Exp7'!$J$39/1000</f>
        <v>0</v>
      </c>
      <c r="AA29" s="233">
        <f>'Imp-Exp7'!$K$39/1000</f>
        <v>0</v>
      </c>
      <c r="AB29" s="234"/>
      <c r="AC29" s="244">
        <f t="shared" si="2"/>
        <v>0</v>
      </c>
      <c r="AD29" s="244">
        <f t="shared" si="2"/>
        <v>0</v>
      </c>
      <c r="AE29" s="244">
        <f t="shared" si="2"/>
        <v>0</v>
      </c>
      <c r="AF29" s="244">
        <f t="shared" si="2"/>
        <v>0</v>
      </c>
      <c r="AG29" s="245">
        <f t="shared" si="2"/>
        <v>0</v>
      </c>
      <c r="AH29" s="246">
        <v>0</v>
      </c>
      <c r="AI29" s="224">
        <f>W29*(Imp!E$58/100)</f>
        <v>0</v>
      </c>
      <c r="AJ29" s="224">
        <f>X29*(Imp!F$58/100)</f>
        <v>0</v>
      </c>
      <c r="AK29" s="224">
        <f>Y29*(Imp!G$58/100)</f>
        <v>0</v>
      </c>
      <c r="AL29" s="224">
        <f>Z29*(Imp!H$58/100)</f>
        <v>0</v>
      </c>
      <c r="AM29" s="225">
        <f>AA29*(Imp!I$58/100)</f>
        <v>0</v>
      </c>
    </row>
    <row r="30" spans="1:39" x14ac:dyDescent="0.35">
      <c r="A30" s="212">
        <f t="shared" si="9"/>
        <v>0</v>
      </c>
      <c r="B30" s="212">
        <f t="shared" si="1"/>
        <v>0</v>
      </c>
      <c r="C30" s="212" t="s">
        <v>524</v>
      </c>
      <c r="D30" s="212" t="s">
        <v>525</v>
      </c>
      <c r="E30" s="213"/>
      <c r="F30" s="213"/>
      <c r="G30" s="211">
        <f>'Imp-Exp8'!G23</f>
        <v>0</v>
      </c>
      <c r="H30" s="212" t="s">
        <v>539</v>
      </c>
      <c r="I30" s="212" t="s">
        <v>527</v>
      </c>
      <c r="J30" s="212" t="s">
        <v>528</v>
      </c>
      <c r="K30" s="212" t="s">
        <v>477</v>
      </c>
      <c r="L30" s="214"/>
      <c r="M30" s="212" t="s">
        <v>529</v>
      </c>
      <c r="N30" s="215" t="s">
        <v>530</v>
      </c>
      <c r="O30" s="216" t="s">
        <v>479</v>
      </c>
      <c r="P30" s="240" t="s">
        <v>479</v>
      </c>
      <c r="Q30" s="218">
        <f>'Imp-Exp8'!$G$28</f>
        <v>0</v>
      </c>
      <c r="R30" s="218">
        <f>'Imp-Exp8'!$H$28</f>
        <v>0</v>
      </c>
      <c r="S30" s="218">
        <f>'Imp-Exp8'!$I$28</f>
        <v>0</v>
      </c>
      <c r="T30" s="218">
        <f>'Imp-Exp8'!$J$28</f>
        <v>0</v>
      </c>
      <c r="U30" s="219">
        <f>'Imp-Exp8'!$K$28</f>
        <v>0</v>
      </c>
      <c r="V30" s="220">
        <f>'Imp-Exp8'!D200</f>
        <v>0</v>
      </c>
      <c r="W30" s="218">
        <f>'Imp-Exp8'!$G$29/1000</f>
        <v>0</v>
      </c>
      <c r="X30" s="218">
        <f>'Imp-Exp8'!$H$29/1000</f>
        <v>0</v>
      </c>
      <c r="Y30" s="218">
        <f>'Imp-Exp8'!$I$29/1000</f>
        <v>0</v>
      </c>
      <c r="Z30" s="218">
        <f>'Imp-Exp8'!$J$29/1000</f>
        <v>0</v>
      </c>
      <c r="AA30" s="219">
        <f>'Imp-Exp8'!$K$29/1000</f>
        <v>0</v>
      </c>
      <c r="AB30" s="220"/>
      <c r="AC30" s="241">
        <f t="shared" si="2"/>
        <v>0</v>
      </c>
      <c r="AD30" s="241">
        <f t="shared" si="2"/>
        <v>0</v>
      </c>
      <c r="AE30" s="241">
        <f t="shared" si="2"/>
        <v>0</v>
      </c>
      <c r="AF30" s="241">
        <f t="shared" si="2"/>
        <v>0</v>
      </c>
      <c r="AG30" s="242">
        <f t="shared" si="2"/>
        <v>0</v>
      </c>
      <c r="AH30" s="243">
        <v>0</v>
      </c>
      <c r="AI30" s="224">
        <f>W30*(Imp!E$58/100)</f>
        <v>0</v>
      </c>
      <c r="AJ30" s="224">
        <f>X30*(Imp!F$58/100)</f>
        <v>0</v>
      </c>
      <c r="AK30" s="224">
        <f>Y30*(Imp!G$58/100)</f>
        <v>0</v>
      </c>
      <c r="AL30" s="224">
        <f>Z30*(Imp!H$58/100)</f>
        <v>0</v>
      </c>
      <c r="AM30" s="225">
        <f>AA30*(Imp!I$58/100)</f>
        <v>0</v>
      </c>
    </row>
    <row r="31" spans="1:39" ht="24.5" x14ac:dyDescent="0.35">
      <c r="A31" s="226">
        <f t="shared" si="9"/>
        <v>0</v>
      </c>
      <c r="B31" s="226">
        <f t="shared" si="1"/>
        <v>0</v>
      </c>
      <c r="C31" s="226" t="s">
        <v>524</v>
      </c>
      <c r="D31" s="226" t="s">
        <v>525</v>
      </c>
      <c r="E31" s="227"/>
      <c r="F31" s="227"/>
      <c r="G31" s="226">
        <f>G30</f>
        <v>0</v>
      </c>
      <c r="H31" s="226" t="s">
        <v>539</v>
      </c>
      <c r="I31" s="226" t="s">
        <v>527</v>
      </c>
      <c r="J31" s="226" t="s">
        <v>528</v>
      </c>
      <c r="K31" s="226" t="s">
        <v>477</v>
      </c>
      <c r="L31" s="228"/>
      <c r="M31" s="226" t="s">
        <v>529</v>
      </c>
      <c r="N31" s="229" t="s">
        <v>531</v>
      </c>
      <c r="O31" s="230" t="s">
        <v>525</v>
      </c>
      <c r="P31" s="240" t="s">
        <v>479</v>
      </c>
      <c r="Q31" s="232">
        <f>'Imp-Exp8'!$G$32</f>
        <v>0</v>
      </c>
      <c r="R31" s="232">
        <f>'Imp-Exp8'!$H$32</f>
        <v>0</v>
      </c>
      <c r="S31" s="232">
        <f>'Imp-Exp8'!$I$32</f>
        <v>0</v>
      </c>
      <c r="T31" s="232">
        <f>'Imp-Exp8'!$J$32</f>
        <v>0</v>
      </c>
      <c r="U31" s="233">
        <f>'Imp-Exp8'!$K$32</f>
        <v>0</v>
      </c>
      <c r="V31" s="234"/>
      <c r="W31" s="232">
        <f>'Imp-Exp8'!$G$33/1000</f>
        <v>0</v>
      </c>
      <c r="X31" s="232">
        <f>'Imp-Exp8'!$H$33/1000</f>
        <v>0</v>
      </c>
      <c r="Y31" s="232">
        <f>'Imp-Exp8'!$I$33/1000</f>
        <v>0</v>
      </c>
      <c r="Z31" s="232">
        <f>'Imp-Exp8'!$J$33/1000</f>
        <v>0</v>
      </c>
      <c r="AA31" s="233">
        <f>'Imp-Exp8'!$K$33/1000</f>
        <v>0</v>
      </c>
      <c r="AB31" s="234"/>
      <c r="AC31" s="244">
        <f t="shared" si="2"/>
        <v>0</v>
      </c>
      <c r="AD31" s="244">
        <f t="shared" si="2"/>
        <v>0</v>
      </c>
      <c r="AE31" s="244">
        <f t="shared" si="2"/>
        <v>0</v>
      </c>
      <c r="AF31" s="244">
        <f t="shared" si="2"/>
        <v>0</v>
      </c>
      <c r="AG31" s="245">
        <f t="shared" si="2"/>
        <v>0</v>
      </c>
      <c r="AH31" s="246">
        <v>0</v>
      </c>
      <c r="AI31" s="238">
        <f>W31*(Imp!E$58/100)</f>
        <v>0</v>
      </c>
      <c r="AJ31" s="238">
        <f>X31*(Imp!F$58/100)</f>
        <v>0</v>
      </c>
      <c r="AK31" s="238">
        <f>Y31*(Imp!G$58/100)</f>
        <v>0</v>
      </c>
      <c r="AL31" s="238">
        <f>Z31*(Imp!H$58/100)</f>
        <v>0</v>
      </c>
      <c r="AM31" s="239">
        <f>AA31*(Imp!I$58/100)</f>
        <v>0</v>
      </c>
    </row>
    <row r="32" spans="1:39" x14ac:dyDescent="0.35">
      <c r="A32" s="226">
        <f t="shared" si="9"/>
        <v>0</v>
      </c>
      <c r="B32" s="226">
        <f t="shared" ref="B32" si="16">A32</f>
        <v>0</v>
      </c>
      <c r="C32" s="226" t="s">
        <v>524</v>
      </c>
      <c r="D32" s="226" t="s">
        <v>525</v>
      </c>
      <c r="E32" s="227"/>
      <c r="F32" s="227"/>
      <c r="G32" s="226">
        <f>G31</f>
        <v>0</v>
      </c>
      <c r="H32" s="226" t="s">
        <v>539</v>
      </c>
      <c r="I32" s="226" t="s">
        <v>527</v>
      </c>
      <c r="J32" s="226" t="s">
        <v>528</v>
      </c>
      <c r="K32" s="226" t="s">
        <v>477</v>
      </c>
      <c r="L32" s="228"/>
      <c r="M32" s="226" t="s">
        <v>529</v>
      </c>
      <c r="N32" s="229" t="s">
        <v>531</v>
      </c>
      <c r="O32" s="230"/>
      <c r="P32" s="240"/>
      <c r="Q32" s="232">
        <f>'Imp-Exp8'!$G$35</f>
        <v>0</v>
      </c>
      <c r="R32" s="232">
        <f>'Imp-Exp8'!$H$35</f>
        <v>0</v>
      </c>
      <c r="S32" s="232">
        <f>'Imp-Exp8'!$I$35</f>
        <v>0</v>
      </c>
      <c r="T32" s="232">
        <f>'Imp-Exp8'!$J$35</f>
        <v>0</v>
      </c>
      <c r="U32" s="233">
        <f>'Imp-Exp8'!$K$35</f>
        <v>0</v>
      </c>
      <c r="V32" s="234"/>
      <c r="W32" s="232">
        <f>'Imp-Exp8'!$G$36/1000</f>
        <v>0</v>
      </c>
      <c r="X32" s="232">
        <f>'Imp-Exp8'!$H$36/1000</f>
        <v>0</v>
      </c>
      <c r="Y32" s="232">
        <f>'Imp-Exp8'!$I$36/1000</f>
        <v>0</v>
      </c>
      <c r="Z32" s="232">
        <f>'Imp-Exp8'!$J$36/1000</f>
        <v>0</v>
      </c>
      <c r="AA32" s="233">
        <f>'Imp-Exp8'!$K$36/1000</f>
        <v>0</v>
      </c>
      <c r="AB32" s="234"/>
      <c r="AC32" s="235">
        <f t="shared" si="2"/>
        <v>0</v>
      </c>
      <c r="AD32" s="235">
        <f t="shared" si="2"/>
        <v>0</v>
      </c>
      <c r="AE32" s="235">
        <f t="shared" si="2"/>
        <v>0</v>
      </c>
      <c r="AF32" s="235">
        <f t="shared" si="2"/>
        <v>0</v>
      </c>
      <c r="AG32" s="236">
        <f t="shared" si="2"/>
        <v>0</v>
      </c>
      <c r="AH32" s="237">
        <v>0</v>
      </c>
      <c r="AI32" s="238">
        <f>W32*(Imp!E$58/100)</f>
        <v>0</v>
      </c>
      <c r="AJ32" s="238">
        <f>X32*(Imp!F$58/100)</f>
        <v>0</v>
      </c>
      <c r="AK32" s="238">
        <f>Y32*(Imp!G$58/100)</f>
        <v>0</v>
      </c>
      <c r="AL32" s="238">
        <f>Z32*(Imp!H$58/100)</f>
        <v>0</v>
      </c>
      <c r="AM32" s="239">
        <f>AA32*(Imp!I$58/100)</f>
        <v>0</v>
      </c>
    </row>
    <row r="33" spans="1:39" ht="36.5" x14ac:dyDescent="0.35">
      <c r="A33" s="226">
        <f>A31</f>
        <v>0</v>
      </c>
      <c r="B33" s="226">
        <f t="shared" si="1"/>
        <v>0</v>
      </c>
      <c r="C33" s="226" t="s">
        <v>524</v>
      </c>
      <c r="D33" s="226" t="s">
        <v>525</v>
      </c>
      <c r="E33" s="227"/>
      <c r="F33" s="227"/>
      <c r="G33" s="226">
        <f>G31</f>
        <v>0</v>
      </c>
      <c r="H33" s="226" t="s">
        <v>539</v>
      </c>
      <c r="I33" s="226" t="s">
        <v>527</v>
      </c>
      <c r="J33" s="226" t="s">
        <v>528</v>
      </c>
      <c r="K33" s="226" t="s">
        <v>477</v>
      </c>
      <c r="L33" s="228"/>
      <c r="M33" s="226" t="s">
        <v>529</v>
      </c>
      <c r="N33" s="229" t="s">
        <v>531</v>
      </c>
      <c r="O33" s="230" t="s">
        <v>532</v>
      </c>
      <c r="P33" s="240" t="s">
        <v>479</v>
      </c>
      <c r="Q33" s="232">
        <f>'Imp-Exp8'!$G$38</f>
        <v>0</v>
      </c>
      <c r="R33" s="232">
        <f>'Imp-Exp8'!$H$38</f>
        <v>0</v>
      </c>
      <c r="S33" s="232">
        <f>'Imp-Exp8'!$I$38</f>
        <v>0</v>
      </c>
      <c r="T33" s="232">
        <f>'Imp-Exp8'!$J$38</f>
        <v>0</v>
      </c>
      <c r="U33" s="233">
        <f>'Imp-Exp8'!$K$38</f>
        <v>0</v>
      </c>
      <c r="V33" s="234"/>
      <c r="W33" s="232">
        <f>'Imp-Exp8'!$G$39/1000</f>
        <v>0</v>
      </c>
      <c r="X33" s="232">
        <f>'Imp-Exp8'!$H$39/1000</f>
        <v>0</v>
      </c>
      <c r="Y33" s="232">
        <f>'Imp-Exp8'!$I$39/1000</f>
        <v>0</v>
      </c>
      <c r="Z33" s="232">
        <f>'Imp-Exp8'!$J$39/1000</f>
        <v>0</v>
      </c>
      <c r="AA33" s="233">
        <f>'Imp-Exp8'!$K$39/1000</f>
        <v>0</v>
      </c>
      <c r="AB33" s="234"/>
      <c r="AC33" s="244">
        <f t="shared" si="2"/>
        <v>0</v>
      </c>
      <c r="AD33" s="244">
        <f t="shared" si="2"/>
        <v>0</v>
      </c>
      <c r="AE33" s="244">
        <f t="shared" si="2"/>
        <v>0</v>
      </c>
      <c r="AF33" s="244">
        <f t="shared" si="2"/>
        <v>0</v>
      </c>
      <c r="AG33" s="245">
        <f t="shared" si="2"/>
        <v>0</v>
      </c>
      <c r="AH33" s="246">
        <v>0</v>
      </c>
      <c r="AI33" s="224">
        <f>W33*(Imp!E$58/100)</f>
        <v>0</v>
      </c>
      <c r="AJ33" s="224">
        <f>X33*(Imp!F$58/100)</f>
        <v>0</v>
      </c>
      <c r="AK33" s="224">
        <f>Y33*(Imp!G$58/100)</f>
        <v>0</v>
      </c>
      <c r="AL33" s="224">
        <f>Z33*(Imp!H$58/100)</f>
        <v>0</v>
      </c>
      <c r="AM33" s="225">
        <f>AA33*(Imp!I$58/100)</f>
        <v>0</v>
      </c>
    </row>
    <row r="34" spans="1:39" x14ac:dyDescent="0.35">
      <c r="A34" s="247">
        <f t="shared" si="9"/>
        <v>0</v>
      </c>
      <c r="B34" s="247">
        <f t="shared" si="1"/>
        <v>0</v>
      </c>
      <c r="C34" s="247" t="s">
        <v>524</v>
      </c>
      <c r="D34" s="247" t="s">
        <v>525</v>
      </c>
      <c r="E34" s="248"/>
      <c r="F34" s="248"/>
      <c r="G34" s="247"/>
      <c r="H34" s="247" t="s">
        <v>540</v>
      </c>
      <c r="I34" s="247" t="s">
        <v>541</v>
      </c>
      <c r="J34" s="247" t="s">
        <v>542</v>
      </c>
      <c r="K34" s="247" t="s">
        <v>543</v>
      </c>
      <c r="L34" s="249"/>
      <c r="M34" s="247" t="s">
        <v>544</v>
      </c>
      <c r="N34" s="250" t="s">
        <v>530</v>
      </c>
      <c r="O34" s="251" t="s">
        <v>479</v>
      </c>
      <c r="P34" s="252" t="s">
        <v>479</v>
      </c>
      <c r="Q34" s="218">
        <f>'Imp-US'!$G$28</f>
        <v>0</v>
      </c>
      <c r="R34" s="218">
        <f>'Imp-US'!$H$28</f>
        <v>0</v>
      </c>
      <c r="S34" s="218">
        <f>'Imp-US'!$I$28</f>
        <v>0</v>
      </c>
      <c r="T34" s="218">
        <f>'Imp-US'!$J$28</f>
        <v>0</v>
      </c>
      <c r="U34" s="219">
        <f>'Imp-US'!$K$28</f>
        <v>0</v>
      </c>
      <c r="V34" s="220">
        <f>'Imp-US'!D200</f>
        <v>0</v>
      </c>
      <c r="W34" s="218">
        <f>'Imp-US'!$G$29/1000</f>
        <v>0</v>
      </c>
      <c r="X34" s="218">
        <f>'Imp-US'!$H$29/1000</f>
        <v>0</v>
      </c>
      <c r="Y34" s="218">
        <f>'Imp-US'!$I$29/1000</f>
        <v>0</v>
      </c>
      <c r="Z34" s="218">
        <f>'Imp-US'!$J$29/1000</f>
        <v>0</v>
      </c>
      <c r="AA34" s="219">
        <f>'Imp-US'!$K$29/1000</f>
        <v>0</v>
      </c>
      <c r="AB34" s="220"/>
      <c r="AC34" s="253">
        <f t="shared" si="2"/>
        <v>0</v>
      </c>
      <c r="AD34" s="253">
        <f t="shared" si="2"/>
        <v>0</v>
      </c>
      <c r="AE34" s="253">
        <f t="shared" si="2"/>
        <v>0</v>
      </c>
      <c r="AF34" s="253">
        <f t="shared" si="2"/>
        <v>0</v>
      </c>
      <c r="AG34" s="254">
        <f t="shared" si="2"/>
        <v>0</v>
      </c>
      <c r="AH34" s="255">
        <v>0</v>
      </c>
      <c r="AI34" s="224">
        <f>W34*(Imp!E$58/100)</f>
        <v>0</v>
      </c>
      <c r="AJ34" s="224">
        <f>X34*(Imp!F$58/100)</f>
        <v>0</v>
      </c>
      <c r="AK34" s="224">
        <f>Y34*(Imp!G$58/100)</f>
        <v>0</v>
      </c>
      <c r="AL34" s="224">
        <f>Z34*(Imp!H$58/100)</f>
        <v>0</v>
      </c>
      <c r="AM34" s="225">
        <f>AA34*(Imp!I$58/100)</f>
        <v>0</v>
      </c>
    </row>
    <row r="35" spans="1:39" ht="24.5" x14ac:dyDescent="0.35">
      <c r="A35" s="226">
        <f t="shared" si="9"/>
        <v>0</v>
      </c>
      <c r="B35" s="226">
        <f t="shared" si="1"/>
        <v>0</v>
      </c>
      <c r="C35" s="226" t="s">
        <v>524</v>
      </c>
      <c r="D35" s="226" t="s">
        <v>525</v>
      </c>
      <c r="E35" s="227"/>
      <c r="F35" s="227"/>
      <c r="G35" s="226"/>
      <c r="H35" s="226" t="s">
        <v>540</v>
      </c>
      <c r="I35" s="226" t="s">
        <v>541</v>
      </c>
      <c r="J35" s="226" t="s">
        <v>542</v>
      </c>
      <c r="K35" s="226" t="s">
        <v>543</v>
      </c>
      <c r="L35" s="228"/>
      <c r="M35" s="226" t="s">
        <v>544</v>
      </c>
      <c r="N35" s="229" t="s">
        <v>531</v>
      </c>
      <c r="O35" s="230" t="s">
        <v>525</v>
      </c>
      <c r="P35" s="240" t="s">
        <v>479</v>
      </c>
      <c r="Q35" s="232">
        <f>'Imp-US'!$G$32</f>
        <v>0</v>
      </c>
      <c r="R35" s="232">
        <f>'Imp-US'!$H$32</f>
        <v>0</v>
      </c>
      <c r="S35" s="232">
        <f>'Imp-US'!$I$32</f>
        <v>0</v>
      </c>
      <c r="T35" s="232">
        <f>'Imp-US'!$J$32</f>
        <v>0</v>
      </c>
      <c r="U35" s="233">
        <f>'Imp-US'!$K$32</f>
        <v>0</v>
      </c>
      <c r="V35" s="234"/>
      <c r="W35" s="232">
        <f>'Imp-US'!$G$33/1000</f>
        <v>0</v>
      </c>
      <c r="X35" s="232">
        <f>'Imp-US'!$H$33/1000</f>
        <v>0</v>
      </c>
      <c r="Y35" s="232">
        <f>'Imp-US'!$I$33/1000</f>
        <v>0</v>
      </c>
      <c r="Z35" s="232">
        <f>'Imp-US'!$J$33/1000</f>
        <v>0</v>
      </c>
      <c r="AA35" s="233">
        <f>'Imp-US'!$K$33/1000</f>
        <v>0</v>
      </c>
      <c r="AB35" s="234"/>
      <c r="AC35" s="244">
        <f t="shared" si="2"/>
        <v>0</v>
      </c>
      <c r="AD35" s="244">
        <f t="shared" si="2"/>
        <v>0</v>
      </c>
      <c r="AE35" s="244">
        <f t="shared" si="2"/>
        <v>0</v>
      </c>
      <c r="AF35" s="244">
        <f t="shared" si="2"/>
        <v>0</v>
      </c>
      <c r="AG35" s="245">
        <f t="shared" si="2"/>
        <v>0</v>
      </c>
      <c r="AH35" s="246">
        <v>0</v>
      </c>
      <c r="AI35" s="256">
        <f>W35*(Imp!E$58/100)</f>
        <v>0</v>
      </c>
      <c r="AJ35" s="256">
        <f>X35*(Imp!F$58/100)</f>
        <v>0</v>
      </c>
      <c r="AK35" s="256">
        <f>Y35*(Imp!G$58/100)</f>
        <v>0</v>
      </c>
      <c r="AL35" s="256">
        <f>Z35*(Imp!H$58/100)</f>
        <v>0</v>
      </c>
      <c r="AM35" s="257">
        <f>AA35*(Imp!I$58/100)</f>
        <v>0</v>
      </c>
    </row>
    <row r="36" spans="1:39" x14ac:dyDescent="0.35">
      <c r="A36" s="226">
        <f t="shared" si="9"/>
        <v>0</v>
      </c>
      <c r="B36" s="226">
        <f t="shared" ref="B36" si="17">A36</f>
        <v>0</v>
      </c>
      <c r="C36" s="226" t="s">
        <v>524</v>
      </c>
      <c r="D36" s="226" t="s">
        <v>525</v>
      </c>
      <c r="E36" s="227"/>
      <c r="F36" s="227"/>
      <c r="G36" s="226"/>
      <c r="H36" s="226" t="s">
        <v>540</v>
      </c>
      <c r="I36" s="226" t="s">
        <v>541</v>
      </c>
      <c r="J36" s="226" t="s">
        <v>542</v>
      </c>
      <c r="K36" s="226" t="s">
        <v>543</v>
      </c>
      <c r="L36" s="228"/>
      <c r="M36" s="226" t="s">
        <v>544</v>
      </c>
      <c r="N36" s="229" t="s">
        <v>531</v>
      </c>
      <c r="O36" s="230"/>
      <c r="P36" s="240"/>
      <c r="Q36" s="232">
        <f>'Imp-US'!$G$35</f>
        <v>0</v>
      </c>
      <c r="R36" s="232">
        <f>'Imp-US'!$H$35</f>
        <v>0</v>
      </c>
      <c r="S36" s="232">
        <f>'Imp-US'!$I$35</f>
        <v>0</v>
      </c>
      <c r="T36" s="232">
        <f>'Imp-US'!$J$35</f>
        <v>0</v>
      </c>
      <c r="U36" s="233">
        <f>'Imp-US'!$K$35</f>
        <v>0</v>
      </c>
      <c r="V36" s="234"/>
      <c r="W36" s="232">
        <f>'Imp-US'!$G$36/1000</f>
        <v>0</v>
      </c>
      <c r="X36" s="232">
        <f>'Imp-US'!$H$36/1000</f>
        <v>0</v>
      </c>
      <c r="Y36" s="232">
        <f>'Imp-US'!$I$36/1000</f>
        <v>0</v>
      </c>
      <c r="Z36" s="232">
        <f>'Imp-US'!$J$36/1000</f>
        <v>0</v>
      </c>
      <c r="AA36" s="233">
        <f>'Imp-US'!$K$36/1000</f>
        <v>0</v>
      </c>
      <c r="AB36" s="234"/>
      <c r="AC36" s="235">
        <f t="shared" si="2"/>
        <v>0</v>
      </c>
      <c r="AD36" s="235">
        <f t="shared" si="2"/>
        <v>0</v>
      </c>
      <c r="AE36" s="235">
        <f t="shared" si="2"/>
        <v>0</v>
      </c>
      <c r="AF36" s="235">
        <f t="shared" si="2"/>
        <v>0</v>
      </c>
      <c r="AG36" s="236">
        <f t="shared" si="2"/>
        <v>0</v>
      </c>
      <c r="AH36" s="237">
        <v>0</v>
      </c>
      <c r="AI36" s="238">
        <f>W36*(Imp!E$58/100)</f>
        <v>0</v>
      </c>
      <c r="AJ36" s="238">
        <f>X36*(Imp!F$58/100)</f>
        <v>0</v>
      </c>
      <c r="AK36" s="238">
        <f>Y36*(Imp!G$58/100)</f>
        <v>0</v>
      </c>
      <c r="AL36" s="238">
        <f>Z36*(Imp!H$58/100)</f>
        <v>0</v>
      </c>
      <c r="AM36" s="239">
        <f>AA36*(Imp!I$58/100)</f>
        <v>0</v>
      </c>
    </row>
    <row r="37" spans="1:39" ht="36.5" x14ac:dyDescent="0.35">
      <c r="A37" s="226">
        <f>A35</f>
        <v>0</v>
      </c>
      <c r="B37" s="226">
        <f t="shared" si="1"/>
        <v>0</v>
      </c>
      <c r="C37" s="226" t="s">
        <v>524</v>
      </c>
      <c r="D37" s="226" t="s">
        <v>525</v>
      </c>
      <c r="E37" s="227"/>
      <c r="F37" s="227"/>
      <c r="G37" s="226"/>
      <c r="H37" s="226" t="s">
        <v>540</v>
      </c>
      <c r="I37" s="226" t="s">
        <v>541</v>
      </c>
      <c r="J37" s="226" t="s">
        <v>542</v>
      </c>
      <c r="K37" s="226" t="s">
        <v>543</v>
      </c>
      <c r="L37" s="228"/>
      <c r="M37" s="226" t="s">
        <v>544</v>
      </c>
      <c r="N37" s="229" t="s">
        <v>531</v>
      </c>
      <c r="O37" s="230" t="s">
        <v>532</v>
      </c>
      <c r="P37" s="240" t="s">
        <v>479</v>
      </c>
      <c r="Q37" s="232">
        <f>'Imp-US'!$G$38</f>
        <v>0</v>
      </c>
      <c r="R37" s="232">
        <f>'Imp-US'!$H$38</f>
        <v>0</v>
      </c>
      <c r="S37" s="232">
        <f>'Imp-US'!$I$38</f>
        <v>0</v>
      </c>
      <c r="T37" s="232">
        <f>'Imp-US'!$J$38</f>
        <v>0</v>
      </c>
      <c r="U37" s="233">
        <f>'Imp-US'!$K$38</f>
        <v>0</v>
      </c>
      <c r="V37" s="234"/>
      <c r="W37" s="232">
        <f>'Imp-US'!$G$39/1000</f>
        <v>0</v>
      </c>
      <c r="X37" s="232">
        <f>'Imp-US'!$H$39/1000</f>
        <v>0</v>
      </c>
      <c r="Y37" s="232">
        <f>'Imp-US'!$I$39/1000</f>
        <v>0</v>
      </c>
      <c r="Z37" s="232">
        <f>'Imp-US'!$J$39/1000</f>
        <v>0</v>
      </c>
      <c r="AA37" s="233">
        <f>'Imp-US'!$K$39/1000</f>
        <v>0</v>
      </c>
      <c r="AB37" s="234"/>
      <c r="AC37" s="244">
        <f t="shared" si="2"/>
        <v>0</v>
      </c>
      <c r="AD37" s="244">
        <f t="shared" si="2"/>
        <v>0</v>
      </c>
      <c r="AE37" s="244">
        <f t="shared" si="2"/>
        <v>0</v>
      </c>
      <c r="AF37" s="244">
        <f t="shared" si="2"/>
        <v>0</v>
      </c>
      <c r="AG37" s="245">
        <f t="shared" si="2"/>
        <v>0</v>
      </c>
      <c r="AH37" s="246">
        <v>0</v>
      </c>
      <c r="AI37" s="256">
        <f>W37*(Imp!E$58/100)</f>
        <v>0</v>
      </c>
      <c r="AJ37" s="256">
        <f>X37*(Imp!F$58/100)</f>
        <v>0</v>
      </c>
      <c r="AK37" s="256">
        <f>Y37*(Imp!G$58/100)</f>
        <v>0</v>
      </c>
      <c r="AL37" s="256">
        <f>Z37*(Imp!H$58/100)</f>
        <v>0</v>
      </c>
      <c r="AM37" s="257">
        <f>AA37*(Imp!I$58/100)</f>
        <v>0</v>
      </c>
    </row>
    <row r="38" spans="1:39" x14ac:dyDescent="0.35">
      <c r="A38" s="247">
        <f>A37</f>
        <v>0</v>
      </c>
      <c r="B38" s="247">
        <f>A38</f>
        <v>0</v>
      </c>
      <c r="C38" s="247" t="s">
        <v>524</v>
      </c>
      <c r="D38" s="247" t="s">
        <v>525</v>
      </c>
      <c r="E38" s="248"/>
      <c r="F38" s="248"/>
      <c r="G38" s="247"/>
      <c r="H38" s="247" t="s">
        <v>545</v>
      </c>
      <c r="I38" s="247" t="s">
        <v>541</v>
      </c>
      <c r="J38" s="247" t="s">
        <v>563</v>
      </c>
      <c r="K38" s="247" t="s">
        <v>482</v>
      </c>
      <c r="L38" s="258">
        <f>'Imp-Other-Autre'!D23</f>
        <v>0</v>
      </c>
      <c r="M38" s="247" t="s">
        <v>544</v>
      </c>
      <c r="N38" s="250" t="s">
        <v>530</v>
      </c>
      <c r="O38" s="251" t="s">
        <v>479</v>
      </c>
      <c r="P38" s="252" t="s">
        <v>479</v>
      </c>
      <c r="Q38" s="218">
        <f>'Imp-Other-Autre'!$G$28</f>
        <v>0</v>
      </c>
      <c r="R38" s="218">
        <f>'Imp-Other-Autre'!$H$28</f>
        <v>0</v>
      </c>
      <c r="S38" s="218">
        <f>'Imp-Other-Autre'!$I$28</f>
        <v>0</v>
      </c>
      <c r="T38" s="218">
        <f>'Imp-Other-Autre'!$J$28</f>
        <v>0</v>
      </c>
      <c r="U38" s="219">
        <f>'Imp-Other-Autre'!$K$28</f>
        <v>0</v>
      </c>
      <c r="V38" s="220">
        <f>'Imp-Other-Autre'!D200</f>
        <v>0</v>
      </c>
      <c r="W38" s="218">
        <f>'Imp-Other-Autre'!$G$29/1000</f>
        <v>0</v>
      </c>
      <c r="X38" s="218">
        <f>'Imp-Other-Autre'!$H$29/1000</f>
        <v>0</v>
      </c>
      <c r="Y38" s="218">
        <f>'Imp-Other-Autre'!$I$29/1000</f>
        <v>0</v>
      </c>
      <c r="Z38" s="218">
        <f>'Imp-Other-Autre'!$J$29/1000</f>
        <v>0</v>
      </c>
      <c r="AA38" s="219">
        <f>'Imp-Other-Autre'!$K$29/1000</f>
        <v>0</v>
      </c>
      <c r="AB38" s="220"/>
      <c r="AC38" s="253">
        <f t="shared" si="2"/>
        <v>0</v>
      </c>
      <c r="AD38" s="253">
        <f t="shared" si="2"/>
        <v>0</v>
      </c>
      <c r="AE38" s="253">
        <f t="shared" si="2"/>
        <v>0</v>
      </c>
      <c r="AF38" s="253">
        <f t="shared" si="2"/>
        <v>0</v>
      </c>
      <c r="AG38" s="254">
        <f t="shared" si="2"/>
        <v>0</v>
      </c>
      <c r="AH38" s="255">
        <f t="shared" si="2"/>
        <v>0</v>
      </c>
      <c r="AI38" s="224">
        <f>W38*(Imp!E$58/100)</f>
        <v>0</v>
      </c>
      <c r="AJ38" s="224">
        <f>X38*(Imp!F$58/100)</f>
        <v>0</v>
      </c>
      <c r="AK38" s="224">
        <f>Y38*(Imp!G$58/100)</f>
        <v>0</v>
      </c>
      <c r="AL38" s="224">
        <f>Z38*(Imp!H$58/100)</f>
        <v>0</v>
      </c>
      <c r="AM38" s="225">
        <f>AA38*(Imp!I$58/100)</f>
        <v>0</v>
      </c>
    </row>
    <row r="39" spans="1:39" ht="24.5" x14ac:dyDescent="0.35">
      <c r="A39" s="226">
        <f t="shared" ref="A39:A40" si="18">A38</f>
        <v>0</v>
      </c>
      <c r="B39" s="226">
        <f>A39</f>
        <v>0</v>
      </c>
      <c r="C39" s="226" t="str">
        <f>C38</f>
        <v>2 - Importer</v>
      </c>
      <c r="D39" s="226" t="str">
        <f t="shared" ref="D39:D40" si="19">D38</f>
        <v>1 - Distributor</v>
      </c>
      <c r="E39" s="227"/>
      <c r="F39" s="227"/>
      <c r="G39" s="226"/>
      <c r="H39" s="226" t="str">
        <f>H38</f>
        <v>zzOther</v>
      </c>
      <c r="I39" s="226" t="s">
        <v>541</v>
      </c>
      <c r="J39" s="226" t="s">
        <v>563</v>
      </c>
      <c r="K39" s="226" t="s">
        <v>482</v>
      </c>
      <c r="L39" s="228"/>
      <c r="M39" s="226" t="s">
        <v>544</v>
      </c>
      <c r="N39" s="229" t="s">
        <v>531</v>
      </c>
      <c r="O39" s="230" t="s">
        <v>525</v>
      </c>
      <c r="P39" s="240" t="s">
        <v>479</v>
      </c>
      <c r="Q39" s="232">
        <f>'Imp-Other-Autre'!$G$32</f>
        <v>0</v>
      </c>
      <c r="R39" s="232">
        <f>'Imp-Other-Autre'!$H$32</f>
        <v>0</v>
      </c>
      <c r="S39" s="232">
        <f>'Imp-Other-Autre'!$I$32</f>
        <v>0</v>
      </c>
      <c r="T39" s="232">
        <f>'Imp-Other-Autre'!$J$32</f>
        <v>0</v>
      </c>
      <c r="U39" s="233">
        <f>'Imp-Other-Autre'!$K$32</f>
        <v>0</v>
      </c>
      <c r="V39" s="234"/>
      <c r="W39" s="232">
        <f>'Imp-Other-Autre'!$G$33/1000</f>
        <v>0</v>
      </c>
      <c r="X39" s="232">
        <f>'Imp-Other-Autre'!$H$33/1000</f>
        <v>0</v>
      </c>
      <c r="Y39" s="232">
        <f>'Imp-Other-Autre'!$I$33/1000</f>
        <v>0</v>
      </c>
      <c r="Z39" s="232">
        <f>'Imp-Other-Autre'!$J$33/1000</f>
        <v>0</v>
      </c>
      <c r="AA39" s="233">
        <f>'Imp-Other-Autre'!$K$33/1000</f>
        <v>0</v>
      </c>
      <c r="AB39" s="234"/>
      <c r="AC39" s="244">
        <f t="shared" si="2"/>
        <v>0</v>
      </c>
      <c r="AD39" s="244">
        <f t="shared" si="2"/>
        <v>0</v>
      </c>
      <c r="AE39" s="244">
        <f t="shared" si="2"/>
        <v>0</v>
      </c>
      <c r="AF39" s="244">
        <f t="shared" si="2"/>
        <v>0</v>
      </c>
      <c r="AG39" s="245">
        <f t="shared" si="2"/>
        <v>0</v>
      </c>
      <c r="AH39" s="246">
        <f t="shared" si="2"/>
        <v>0</v>
      </c>
      <c r="AI39" s="256">
        <f>W39*(Imp!E$58/100)</f>
        <v>0</v>
      </c>
      <c r="AJ39" s="256">
        <f>X39*(Imp!F$58/100)</f>
        <v>0</v>
      </c>
      <c r="AK39" s="256">
        <f>Y39*(Imp!G$58/100)</f>
        <v>0</v>
      </c>
      <c r="AL39" s="256">
        <f>Z39*(Imp!H$58/100)</f>
        <v>0</v>
      </c>
      <c r="AM39" s="257">
        <f>AA39*(Imp!I$58/100)</f>
        <v>0</v>
      </c>
    </row>
    <row r="40" spans="1:39" x14ac:dyDescent="0.35">
      <c r="A40" s="226">
        <f t="shared" si="18"/>
        <v>0</v>
      </c>
      <c r="B40" s="226">
        <f>A40</f>
        <v>0</v>
      </c>
      <c r="C40" s="226" t="str">
        <f>C39</f>
        <v>2 - Importer</v>
      </c>
      <c r="D40" s="226" t="str">
        <f t="shared" si="19"/>
        <v>1 - Distributor</v>
      </c>
      <c r="E40" s="227"/>
      <c r="F40" s="227"/>
      <c r="G40" s="226"/>
      <c r="H40" s="226" t="str">
        <f>H39</f>
        <v>zzOther</v>
      </c>
      <c r="I40" s="226" t="s">
        <v>541</v>
      </c>
      <c r="J40" s="226" t="s">
        <v>563</v>
      </c>
      <c r="K40" s="226" t="s">
        <v>482</v>
      </c>
      <c r="L40" s="228"/>
      <c r="M40" s="226" t="s">
        <v>544</v>
      </c>
      <c r="N40" s="229" t="s">
        <v>531</v>
      </c>
      <c r="O40" s="230"/>
      <c r="P40" s="240"/>
      <c r="Q40" s="232">
        <f>'Imp-Other-Autre'!$G$35</f>
        <v>0</v>
      </c>
      <c r="R40" s="232">
        <f>'Imp-Other-Autre'!$H$35</f>
        <v>0</v>
      </c>
      <c r="S40" s="232">
        <f>'Imp-Other-Autre'!$I$35</f>
        <v>0</v>
      </c>
      <c r="T40" s="232">
        <f>'Imp-Other-Autre'!$J$35</f>
        <v>0</v>
      </c>
      <c r="U40" s="233">
        <f>'Imp-Other-Autre'!$K$35</f>
        <v>0</v>
      </c>
      <c r="V40" s="234"/>
      <c r="W40" s="232">
        <f>'Imp-Other-Autre'!$G$36/1000</f>
        <v>0</v>
      </c>
      <c r="X40" s="232">
        <f>'Imp-Other-Autre'!$H$36/1000</f>
        <v>0</v>
      </c>
      <c r="Y40" s="232">
        <f>'Imp-Other-Autre'!$I$36/1000</f>
        <v>0</v>
      </c>
      <c r="Z40" s="232">
        <f>'Imp-Other-Autre'!$J$36/1000</f>
        <v>0</v>
      </c>
      <c r="AA40" s="233">
        <f>'Imp-Other-Autre'!$K$36/1000</f>
        <v>0</v>
      </c>
      <c r="AB40" s="234"/>
      <c r="AC40" s="235">
        <f t="shared" si="2"/>
        <v>0</v>
      </c>
      <c r="AD40" s="235">
        <f t="shared" si="2"/>
        <v>0</v>
      </c>
      <c r="AE40" s="235">
        <f t="shared" si="2"/>
        <v>0</v>
      </c>
      <c r="AF40" s="235">
        <f t="shared" si="2"/>
        <v>0</v>
      </c>
      <c r="AG40" s="236">
        <f t="shared" si="2"/>
        <v>0</v>
      </c>
      <c r="AH40" s="237">
        <v>0</v>
      </c>
      <c r="AI40" s="238">
        <f>W40*(Imp!E$58/100)</f>
        <v>0</v>
      </c>
      <c r="AJ40" s="238">
        <f>X40*(Imp!F$58/100)</f>
        <v>0</v>
      </c>
      <c r="AK40" s="238">
        <f>Y40*(Imp!G$58/100)</f>
        <v>0</v>
      </c>
      <c r="AL40" s="238">
        <f>Z40*(Imp!H$58/100)</f>
        <v>0</v>
      </c>
      <c r="AM40" s="239">
        <f>AA40*(Imp!I$58/100)</f>
        <v>0</v>
      </c>
    </row>
    <row r="41" spans="1:39" ht="36.5" x14ac:dyDescent="0.35">
      <c r="A41" s="226">
        <f>A39</f>
        <v>0</v>
      </c>
      <c r="B41" s="226">
        <f>A41</f>
        <v>0</v>
      </c>
      <c r="C41" s="226" t="str">
        <f>C39</f>
        <v>2 - Importer</v>
      </c>
      <c r="D41" s="226" t="str">
        <f>D39</f>
        <v>1 - Distributor</v>
      </c>
      <c r="E41" s="227"/>
      <c r="F41" s="227"/>
      <c r="G41" s="226"/>
      <c r="H41" s="226" t="str">
        <f>H39</f>
        <v>zzOther</v>
      </c>
      <c r="I41" s="226" t="s">
        <v>541</v>
      </c>
      <c r="J41" s="226" t="s">
        <v>563</v>
      </c>
      <c r="K41" s="226" t="s">
        <v>482</v>
      </c>
      <c r="L41" s="228"/>
      <c r="M41" s="226" t="s">
        <v>544</v>
      </c>
      <c r="N41" s="229" t="s">
        <v>531</v>
      </c>
      <c r="O41" s="230" t="s">
        <v>532</v>
      </c>
      <c r="P41" s="240" t="s">
        <v>479</v>
      </c>
      <c r="Q41" s="232">
        <f>'Imp-Other-Autre'!$G$38</f>
        <v>0</v>
      </c>
      <c r="R41" s="232">
        <f>'Imp-Other-Autre'!$H$38</f>
        <v>0</v>
      </c>
      <c r="S41" s="232">
        <f>'Imp-Other-Autre'!$I$38</f>
        <v>0</v>
      </c>
      <c r="T41" s="232">
        <f>'Imp-Other-Autre'!$J$38</f>
        <v>0</v>
      </c>
      <c r="U41" s="233">
        <f>'Imp-Other-Autre'!$K$38</f>
        <v>0</v>
      </c>
      <c r="V41" s="234"/>
      <c r="W41" s="232">
        <f>'Imp-Other-Autre'!$G$39/1000</f>
        <v>0</v>
      </c>
      <c r="X41" s="232">
        <f>'Imp-Other-Autre'!$H$39/1000</f>
        <v>0</v>
      </c>
      <c r="Y41" s="232">
        <f>'Imp-Other-Autre'!$I$39/1000</f>
        <v>0</v>
      </c>
      <c r="Z41" s="232">
        <f>'Imp-Other-Autre'!$J$39/1000</f>
        <v>0</v>
      </c>
      <c r="AA41" s="233">
        <f>'Imp-Other-Autre'!$K$39/1000</f>
        <v>0</v>
      </c>
      <c r="AB41" s="234"/>
      <c r="AC41" s="244">
        <f t="shared" si="2"/>
        <v>0</v>
      </c>
      <c r="AD41" s="244">
        <f t="shared" si="2"/>
        <v>0</v>
      </c>
      <c r="AE41" s="244">
        <f t="shared" si="2"/>
        <v>0</v>
      </c>
      <c r="AF41" s="244">
        <f t="shared" si="2"/>
        <v>0</v>
      </c>
      <c r="AG41" s="245">
        <f t="shared" si="2"/>
        <v>0</v>
      </c>
      <c r="AH41" s="246">
        <f t="shared" si="2"/>
        <v>0</v>
      </c>
      <c r="AI41" s="256">
        <f>W41*(Imp!E$58/100)</f>
        <v>0</v>
      </c>
      <c r="AJ41" s="256">
        <f>X41*(Imp!F$58/100)</f>
        <v>0</v>
      </c>
      <c r="AK41" s="256">
        <f>Y41*(Imp!G$58/100)</f>
        <v>0</v>
      </c>
      <c r="AL41" s="256">
        <f>Z41*(Imp!H$58/100)</f>
        <v>0</v>
      </c>
      <c r="AM41" s="257">
        <f>AA41*(Imp!I$58/100)</f>
        <v>0</v>
      </c>
    </row>
    <row r="48" spans="1:39" x14ac:dyDescent="0.35">
      <c r="M48" s="259"/>
      <c r="N48" s="260" t="s">
        <v>487</v>
      </c>
      <c r="O48" s="260" t="s">
        <v>546</v>
      </c>
      <c r="P48" s="260" t="s">
        <v>547</v>
      </c>
      <c r="Q48" s="261">
        <v>2022</v>
      </c>
      <c r="R48" s="262">
        <v>2023</v>
      </c>
      <c r="S48" s="262">
        <v>2024</v>
      </c>
      <c r="T48" s="262">
        <v>2024</v>
      </c>
      <c r="U48" s="263">
        <v>2025</v>
      </c>
      <c r="V48" s="261">
        <f t="shared" ref="V48:AE48" si="20">Q48</f>
        <v>2022</v>
      </c>
      <c r="W48" s="261">
        <f t="shared" si="20"/>
        <v>2023</v>
      </c>
      <c r="X48" s="261">
        <f t="shared" si="20"/>
        <v>2024</v>
      </c>
      <c r="Y48" s="261">
        <f t="shared" si="20"/>
        <v>2024</v>
      </c>
      <c r="Z48" s="264">
        <f t="shared" si="20"/>
        <v>2025</v>
      </c>
      <c r="AA48" s="261">
        <f t="shared" si="20"/>
        <v>2022</v>
      </c>
      <c r="AB48" s="261">
        <f t="shared" si="20"/>
        <v>2023</v>
      </c>
      <c r="AC48" s="261">
        <f t="shared" si="20"/>
        <v>2024</v>
      </c>
      <c r="AD48" s="261">
        <f t="shared" si="20"/>
        <v>2024</v>
      </c>
      <c r="AE48" s="264">
        <f t="shared" si="20"/>
        <v>2025</v>
      </c>
    </row>
    <row r="49" spans="13:31" x14ac:dyDescent="0.35">
      <c r="M49" s="265"/>
      <c r="N49" s="265">
        <f>Intro!E70</f>
        <v>0</v>
      </c>
      <c r="O49" s="266" t="s">
        <v>548</v>
      </c>
      <c r="P49" s="266" t="s">
        <v>479</v>
      </c>
      <c r="Q49" s="267">
        <f>'Invent-Stock'!G38</f>
        <v>0</v>
      </c>
      <c r="R49" s="267">
        <f>'Invent-Stock'!H38</f>
        <v>0</v>
      </c>
      <c r="S49" s="267">
        <f>'Invent-Stock'!I38</f>
        <v>0</v>
      </c>
      <c r="T49" s="267">
        <f>'Invent-Stock'!J38</f>
        <v>0</v>
      </c>
      <c r="U49" s="268">
        <f>'Invent-Stock'!K38</f>
        <v>0</v>
      </c>
      <c r="V49" s="267">
        <f>'Invent-Stock'!G39/1000</f>
        <v>0</v>
      </c>
      <c r="W49" s="267">
        <f>'Invent-Stock'!H39/1000</f>
        <v>0</v>
      </c>
      <c r="X49" s="267">
        <f>'Invent-Stock'!I39/1000</f>
        <v>0</v>
      </c>
      <c r="Y49" s="267">
        <f>'Invent-Stock'!J39/1000</f>
        <v>0</v>
      </c>
      <c r="Z49" s="268">
        <f>'Invent-Stock'!K39/1000</f>
        <v>0</v>
      </c>
      <c r="AA49" s="269">
        <f>IF(ISERROR(V49/Q49),0,V49/Q49)*1000</f>
        <v>0</v>
      </c>
      <c r="AB49" s="269">
        <f t="shared" ref="AB49:AE49" si="21">IF(ISERROR(W49/R49),0,W49/R49)*1000</f>
        <v>0</v>
      </c>
      <c r="AC49" s="269">
        <f t="shared" si="21"/>
        <v>0</v>
      </c>
      <c r="AD49" s="269">
        <f t="shared" si="21"/>
        <v>0</v>
      </c>
      <c r="AE49" s="270">
        <f t="shared" si="21"/>
        <v>0</v>
      </c>
    </row>
  </sheetData>
  <sheetProtection algorithmName="SHA-512" hashValue="LxkghGkicc/fEqo/npxiOVQuDmPnMx4cSjUIIpc+CiEb7nSHv6BjnJD076LXNyh3zMmm2qAuW5AYS5eKdafQZw==" saltValue="txiOTGpoV3EKIFfa5OHaHQ==" spinCount="100000" sheet="1" objects="1" scenarios="1" selectLockedCells="1"/>
  <phoneticPr fontId="42" type="noConversion"/>
  <dataValidations count="5">
    <dataValidation type="list" allowBlank="1" showInputMessage="1" showErrorMessage="1" sqref="D6 D2 D10" xr:uid="{6884D383-315E-4C1F-ACCD-57D6FFD9C9B2}">
      <formula1>$D$1:$D$7</formula1>
    </dataValidation>
    <dataValidation type="list" allowBlank="1" showInputMessage="1" showErrorMessage="1" sqref="H2:H41" xr:uid="{3D906A18-6EF1-4EEB-B021-61955CB291DA}">
      <formula1>$H$3:$H$37</formula1>
    </dataValidation>
    <dataValidation type="list" allowBlank="1" showInputMessage="1" showErrorMessage="1" sqref="O2:O13" xr:uid="{63554F00-6330-458F-A69C-E849BFD663A3}">
      <formula1>$O$1:$O$6</formula1>
    </dataValidation>
    <dataValidation type="list" allowBlank="1" showInputMessage="1" showErrorMessage="1" sqref="P2:P13" xr:uid="{274EDE45-D532-4887-B442-27F84C578377}">
      <formula1>$P$1:$P$7</formula1>
    </dataValidation>
    <dataValidation type="list" allowBlank="1" showInputMessage="1" showErrorMessage="1" sqref="N2:N13" xr:uid="{F9EBEC98-AEA0-4620-B4F3-457CFA5C07A4}">
      <formula1>$N$1:$N$9</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96591-58D3-4DCA-9AAC-19F4BD2DC64B}">
  <sheetPr>
    <tabColor rgb="FFFF0000"/>
  </sheetPr>
  <dimension ref="A1:W11"/>
  <sheetViews>
    <sheetView workbookViewId="0">
      <selection activeCell="Q11" sqref="Q11"/>
    </sheetView>
  </sheetViews>
  <sheetFormatPr defaultRowHeight="14.5" x14ac:dyDescent="0.35"/>
  <cols>
    <col min="1" max="1" width="13" customWidth="1"/>
    <col min="2" max="2" width="11.81640625" customWidth="1"/>
    <col min="3" max="3" width="12.453125" customWidth="1"/>
    <col min="4" max="4" width="11.81640625" customWidth="1"/>
    <col min="5" max="5" width="10.1796875" customWidth="1"/>
    <col min="6" max="7" width="12.1796875" customWidth="1"/>
    <col min="8" max="8" width="8.54296875" customWidth="1"/>
    <col min="9" max="9" width="14.1796875" customWidth="1"/>
    <col min="10" max="10" width="21.1796875" bestFit="1" customWidth="1"/>
    <col min="12" max="12" width="10.81640625" bestFit="1" customWidth="1"/>
    <col min="13" max="14" width="9.453125" customWidth="1"/>
    <col min="15" max="15" width="8.54296875" customWidth="1"/>
    <col min="16" max="16" width="8.453125" customWidth="1"/>
    <col min="17" max="18" width="9.453125" customWidth="1"/>
    <col min="19" max="23" width="10.81640625" bestFit="1" customWidth="1"/>
  </cols>
  <sheetData>
    <row r="1" spans="1:23" ht="35.5" x14ac:dyDescent="0.35">
      <c r="A1" s="271" t="s">
        <v>487</v>
      </c>
      <c r="B1" s="272" t="s">
        <v>488</v>
      </c>
      <c r="C1" s="272" t="s">
        <v>489</v>
      </c>
      <c r="D1" s="272" t="s">
        <v>490</v>
      </c>
      <c r="E1" s="272" t="s">
        <v>549</v>
      </c>
      <c r="F1" s="272" t="s">
        <v>494</v>
      </c>
      <c r="G1" s="272" t="s">
        <v>495</v>
      </c>
      <c r="H1" s="273" t="s">
        <v>496</v>
      </c>
      <c r="I1" s="272" t="s">
        <v>497</v>
      </c>
      <c r="J1" s="274" t="s">
        <v>550</v>
      </c>
      <c r="K1" s="272" t="s">
        <v>499</v>
      </c>
      <c r="L1" s="275" t="s">
        <v>551</v>
      </c>
      <c r="M1" s="275" t="s">
        <v>552</v>
      </c>
      <c r="N1" s="276" t="s">
        <v>553</v>
      </c>
      <c r="O1" s="276" t="s">
        <v>554</v>
      </c>
      <c r="P1" s="277" t="s">
        <v>555</v>
      </c>
      <c r="Q1" s="277" t="s">
        <v>751</v>
      </c>
      <c r="R1" s="278" t="s">
        <v>556</v>
      </c>
      <c r="S1" s="279" t="s">
        <v>557</v>
      </c>
      <c r="T1" s="279" t="s">
        <v>558</v>
      </c>
      <c r="U1" s="279" t="s">
        <v>559</v>
      </c>
      <c r="V1" s="280" t="s">
        <v>560</v>
      </c>
      <c r="W1" s="280" t="s">
        <v>752</v>
      </c>
    </row>
    <row r="2" spans="1:23" x14ac:dyDescent="0.35">
      <c r="A2" s="281">
        <f>Intro!E70</f>
        <v>0</v>
      </c>
      <c r="B2" s="282" t="s">
        <v>561</v>
      </c>
      <c r="C2" s="282" t="s">
        <v>524</v>
      </c>
      <c r="D2" s="282" t="s">
        <v>525</v>
      </c>
      <c r="E2" s="282" t="s">
        <v>562</v>
      </c>
      <c r="F2" s="282" t="s">
        <v>526</v>
      </c>
      <c r="G2" s="282" t="s">
        <v>527</v>
      </c>
      <c r="H2" s="282" t="s">
        <v>528</v>
      </c>
      <c r="I2" s="282" t="s">
        <v>477</v>
      </c>
      <c r="J2" s="282"/>
      <c r="K2" s="282" t="s">
        <v>529</v>
      </c>
      <c r="L2" s="283">
        <f>'Imp-Exp1'!$D$211</f>
        <v>0</v>
      </c>
      <c r="M2" s="283">
        <f>'Imp-Exp1'!$E$211</f>
        <v>0</v>
      </c>
      <c r="N2" s="283">
        <f>'Imp-Exp1'!$G$211</f>
        <v>0</v>
      </c>
      <c r="O2" s="283">
        <f>'Imp-Exp1'!$H$211</f>
        <v>0</v>
      </c>
      <c r="P2" s="283">
        <f>'Imp-Exp1'!$J$211</f>
        <v>0</v>
      </c>
      <c r="Q2" s="283">
        <f>'Imp-Exp1'!$K$211</f>
        <v>0</v>
      </c>
      <c r="R2" s="284">
        <f>'Imp-Exp1'!$D$212</f>
        <v>0</v>
      </c>
      <c r="S2" s="283">
        <f>'Imp-Exp1'!$E$212</f>
        <v>0</v>
      </c>
      <c r="T2" s="283">
        <f>'Imp-Exp1'!$G$212</f>
        <v>0</v>
      </c>
      <c r="U2" s="283">
        <f>'Imp-Exp1'!$H$212</f>
        <v>0</v>
      </c>
      <c r="V2" s="283">
        <f>'Imp-Exp1'!$J$212</f>
        <v>0</v>
      </c>
      <c r="W2" s="285">
        <f>'Imp-Exp1'!$K$212</f>
        <v>0</v>
      </c>
    </row>
    <row r="3" spans="1:23" x14ac:dyDescent="0.35">
      <c r="A3" s="286">
        <f>A2</f>
        <v>0</v>
      </c>
      <c r="B3" s="287" t="s">
        <v>561</v>
      </c>
      <c r="C3" s="287" t="s">
        <v>524</v>
      </c>
      <c r="D3" s="287" t="s">
        <v>525</v>
      </c>
      <c r="E3" s="287" t="s">
        <v>562</v>
      </c>
      <c r="F3" s="287" t="s">
        <v>533</v>
      </c>
      <c r="G3" s="287" t="s">
        <v>527</v>
      </c>
      <c r="H3" s="287" t="s">
        <v>528</v>
      </c>
      <c r="I3" s="287" t="s">
        <v>477</v>
      </c>
      <c r="J3" s="287"/>
      <c r="K3" s="287" t="s">
        <v>529</v>
      </c>
      <c r="L3" s="288">
        <f>'Imp-Exp2'!$D$211</f>
        <v>0</v>
      </c>
      <c r="M3" s="288">
        <f>'Imp-Exp2'!$E$211</f>
        <v>0</v>
      </c>
      <c r="N3" s="288">
        <f>'Imp-Exp2'!$G$211</f>
        <v>0</v>
      </c>
      <c r="O3" s="288">
        <f>'Imp-Exp2'!$H$211</f>
        <v>0</v>
      </c>
      <c r="P3" s="288">
        <f>'Imp-Exp2'!$J$211</f>
        <v>0</v>
      </c>
      <c r="Q3" s="283">
        <f>'Imp-Exp2'!$K$211</f>
        <v>0</v>
      </c>
      <c r="R3" s="288">
        <f>'Imp-Exp2'!$D$212</f>
        <v>0</v>
      </c>
      <c r="S3" s="288">
        <f>'Imp-Exp2'!$E$212</f>
        <v>0</v>
      </c>
      <c r="T3" s="288">
        <f>'Imp-Exp2'!$G$212</f>
        <v>0</v>
      </c>
      <c r="U3" s="288">
        <f>'Imp-Exp2'!$H$212</f>
        <v>0</v>
      </c>
      <c r="V3" s="288">
        <f>'Imp-Exp2'!$J$212</f>
        <v>0</v>
      </c>
      <c r="W3" s="289">
        <f>'Imp-Exp2'!$K$212</f>
        <v>0</v>
      </c>
    </row>
    <row r="4" spans="1:23" x14ac:dyDescent="0.35">
      <c r="A4" s="290">
        <f t="shared" ref="A4:A11" si="0">A3</f>
        <v>0</v>
      </c>
      <c r="B4" s="282" t="s">
        <v>561</v>
      </c>
      <c r="C4" s="282" t="s">
        <v>524</v>
      </c>
      <c r="D4" s="282" t="s">
        <v>525</v>
      </c>
      <c r="E4" s="282" t="s">
        <v>562</v>
      </c>
      <c r="F4" s="282" t="s">
        <v>534</v>
      </c>
      <c r="G4" s="282" t="s">
        <v>527</v>
      </c>
      <c r="H4" s="282" t="s">
        <v>528</v>
      </c>
      <c r="I4" s="282" t="s">
        <v>477</v>
      </c>
      <c r="J4" s="282"/>
      <c r="K4" s="282" t="s">
        <v>529</v>
      </c>
      <c r="L4" s="283">
        <f>'Imp-Exp3'!$D$211</f>
        <v>0</v>
      </c>
      <c r="M4" s="283">
        <f>'Imp-Exp3'!$E$211</f>
        <v>0</v>
      </c>
      <c r="N4" s="283">
        <f>'Imp-Exp3'!$G$211</f>
        <v>0</v>
      </c>
      <c r="O4" s="283">
        <f>'Imp-Exp3'!$H$211</f>
        <v>0</v>
      </c>
      <c r="P4" s="283">
        <f>'Imp-Exp3'!$J$211</f>
        <v>0</v>
      </c>
      <c r="Q4" s="283">
        <f>'Imp-Exp3'!$K$211</f>
        <v>0</v>
      </c>
      <c r="R4" s="283">
        <f>'Imp-Exp3'!$D$212</f>
        <v>0</v>
      </c>
      <c r="S4" s="283">
        <f>'Imp-Exp3'!$E$212</f>
        <v>0</v>
      </c>
      <c r="T4" s="283">
        <f>'Imp-Exp3'!$G$212</f>
        <v>0</v>
      </c>
      <c r="U4" s="283">
        <f>'Imp-Exp3'!$H$212</f>
        <v>0</v>
      </c>
      <c r="V4" s="283">
        <f>'Imp-Exp3'!$J$212</f>
        <v>0</v>
      </c>
      <c r="W4" s="285">
        <f>'Imp-Exp3'!$K$212</f>
        <v>0</v>
      </c>
    </row>
    <row r="5" spans="1:23" x14ac:dyDescent="0.35">
      <c r="A5" s="286">
        <f t="shared" si="0"/>
        <v>0</v>
      </c>
      <c r="B5" s="287" t="s">
        <v>561</v>
      </c>
      <c r="C5" s="287" t="s">
        <v>524</v>
      </c>
      <c r="D5" s="287" t="s">
        <v>525</v>
      </c>
      <c r="E5" s="287" t="s">
        <v>562</v>
      </c>
      <c r="F5" s="287" t="s">
        <v>535</v>
      </c>
      <c r="G5" s="287" t="s">
        <v>527</v>
      </c>
      <c r="H5" s="287" t="s">
        <v>528</v>
      </c>
      <c r="I5" s="287" t="s">
        <v>477</v>
      </c>
      <c r="J5" s="287"/>
      <c r="K5" s="287" t="s">
        <v>529</v>
      </c>
      <c r="L5" s="288">
        <f>'Imp-Exp4'!$D$211</f>
        <v>0</v>
      </c>
      <c r="M5" s="288">
        <f>'Imp-Exp4'!$E$211</f>
        <v>0</v>
      </c>
      <c r="N5" s="288">
        <f>'Imp-Exp4'!$G$211</f>
        <v>0</v>
      </c>
      <c r="O5" s="288">
        <f>'Imp-Exp4'!$H$211</f>
        <v>0</v>
      </c>
      <c r="P5" s="288">
        <f>'Imp-Exp4'!$J$211</f>
        <v>0</v>
      </c>
      <c r="Q5" s="283">
        <f>'Imp-Exp4'!$K$211</f>
        <v>0</v>
      </c>
      <c r="R5" s="288">
        <f>'Imp-Exp4'!$D$212</f>
        <v>0</v>
      </c>
      <c r="S5" s="288">
        <f>'Imp-Exp4'!$E$212</f>
        <v>0</v>
      </c>
      <c r="T5" s="288">
        <f>'Imp-Exp4'!$G$212</f>
        <v>0</v>
      </c>
      <c r="U5" s="288">
        <f>'Imp-Exp4'!$H$212</f>
        <v>0</v>
      </c>
      <c r="V5" s="288">
        <f>'Imp-Exp4'!$J$212</f>
        <v>0</v>
      </c>
      <c r="W5" s="289">
        <f>'Imp-Exp4'!$K$212</f>
        <v>0</v>
      </c>
    </row>
    <row r="6" spans="1:23" x14ac:dyDescent="0.35">
      <c r="A6" s="290">
        <f t="shared" si="0"/>
        <v>0</v>
      </c>
      <c r="B6" s="282" t="s">
        <v>561</v>
      </c>
      <c r="C6" s="282" t="s">
        <v>524</v>
      </c>
      <c r="D6" s="282" t="s">
        <v>525</v>
      </c>
      <c r="E6" s="282" t="s">
        <v>562</v>
      </c>
      <c r="F6" s="282" t="s">
        <v>536</v>
      </c>
      <c r="G6" s="282" t="s">
        <v>527</v>
      </c>
      <c r="H6" s="282" t="s">
        <v>528</v>
      </c>
      <c r="I6" s="282" t="s">
        <v>477</v>
      </c>
      <c r="J6" s="282"/>
      <c r="K6" s="282" t="s">
        <v>529</v>
      </c>
      <c r="L6" s="283">
        <f>'Imp-Exp5'!$D$211</f>
        <v>0</v>
      </c>
      <c r="M6" s="283">
        <f>'Imp-Exp5'!$E$211</f>
        <v>0</v>
      </c>
      <c r="N6" s="283">
        <f>'Imp-Exp5'!$G$211</f>
        <v>0</v>
      </c>
      <c r="O6" s="283">
        <f>'Imp-Exp5'!$H$211</f>
        <v>0</v>
      </c>
      <c r="P6" s="283">
        <f>'Imp-Exp5'!$J$211</f>
        <v>0</v>
      </c>
      <c r="Q6" s="283">
        <f>'Imp-Exp5'!$K$211</f>
        <v>0</v>
      </c>
      <c r="R6" s="283">
        <f>'Imp-Exp5'!$D$212</f>
        <v>0</v>
      </c>
      <c r="S6" s="283">
        <f>'Imp-Exp5'!$E$212</f>
        <v>0</v>
      </c>
      <c r="T6" s="283">
        <f>'Imp-Exp5'!$G$212</f>
        <v>0</v>
      </c>
      <c r="U6" s="283">
        <f>'Imp-Exp5'!$H$212</f>
        <v>0</v>
      </c>
      <c r="V6" s="283">
        <f>'Imp-Exp5'!$J$212</f>
        <v>0</v>
      </c>
      <c r="W6" s="285">
        <f>'Imp-Exp5'!$K$212</f>
        <v>0</v>
      </c>
    </row>
    <row r="7" spans="1:23" x14ac:dyDescent="0.35">
      <c r="A7" s="291">
        <f t="shared" si="0"/>
        <v>0</v>
      </c>
      <c r="B7" s="287" t="s">
        <v>561</v>
      </c>
      <c r="C7" s="287" t="s">
        <v>524</v>
      </c>
      <c r="D7" s="287" t="s">
        <v>525</v>
      </c>
      <c r="E7" s="287" t="s">
        <v>562</v>
      </c>
      <c r="F7" s="287" t="s">
        <v>537</v>
      </c>
      <c r="G7" s="292" t="s">
        <v>527</v>
      </c>
      <c r="H7" s="292" t="s">
        <v>528</v>
      </c>
      <c r="I7" s="292" t="s">
        <v>477</v>
      </c>
      <c r="J7" s="287"/>
      <c r="K7" s="292" t="s">
        <v>529</v>
      </c>
      <c r="L7" s="288">
        <f>'Imp-Exp6'!$D$211</f>
        <v>0</v>
      </c>
      <c r="M7" s="288">
        <f>'Imp-Exp6'!$E$211</f>
        <v>0</v>
      </c>
      <c r="N7" s="288">
        <f>'Imp-Exp6'!$G$211</f>
        <v>0</v>
      </c>
      <c r="O7" s="283">
        <f>'Imp-Exp6'!$H$211</f>
        <v>0</v>
      </c>
      <c r="P7" s="283">
        <f>'Imp-Exp6'!$J$211</f>
        <v>0</v>
      </c>
      <c r="Q7" s="283">
        <f>'Imp-Exp6'!$K$211</f>
        <v>0</v>
      </c>
      <c r="R7" s="288">
        <f>'Imp-Exp6'!$D$212</f>
        <v>0</v>
      </c>
      <c r="S7" s="288">
        <f>'Imp-Exp6'!$E$212</f>
        <v>0</v>
      </c>
      <c r="T7" s="288">
        <f>'Imp-Exp6'!$G$212</f>
        <v>0</v>
      </c>
      <c r="U7" s="288">
        <f>'Imp-Exp6'!$H$212</f>
        <v>0</v>
      </c>
      <c r="V7" s="288">
        <f>'Imp-Exp6'!$J$212</f>
        <v>0</v>
      </c>
      <c r="W7" s="289">
        <f>'Imp-Exp6'!$K$212</f>
        <v>0</v>
      </c>
    </row>
    <row r="8" spans="1:23" x14ac:dyDescent="0.35">
      <c r="A8" s="293">
        <f t="shared" si="0"/>
        <v>0</v>
      </c>
      <c r="B8" s="282" t="s">
        <v>561</v>
      </c>
      <c r="C8" s="282" t="s">
        <v>524</v>
      </c>
      <c r="D8" s="282" t="s">
        <v>525</v>
      </c>
      <c r="E8" s="282" t="s">
        <v>562</v>
      </c>
      <c r="F8" s="282" t="s">
        <v>538</v>
      </c>
      <c r="G8" s="294" t="s">
        <v>527</v>
      </c>
      <c r="H8" s="294" t="s">
        <v>528</v>
      </c>
      <c r="I8" s="294" t="s">
        <v>477</v>
      </c>
      <c r="J8" s="282"/>
      <c r="K8" s="294" t="s">
        <v>529</v>
      </c>
      <c r="L8" s="283">
        <f>'Imp-Exp7'!$D$211</f>
        <v>0</v>
      </c>
      <c r="M8" s="283">
        <f>'Imp-Exp7'!$E$211</f>
        <v>0</v>
      </c>
      <c r="N8" s="283">
        <f>'Imp-Exp7'!$G$211</f>
        <v>0</v>
      </c>
      <c r="O8" s="283">
        <f>'Imp-Exp7'!$H$211</f>
        <v>0</v>
      </c>
      <c r="P8" s="283">
        <f>'Imp-Exp7'!$J$211</f>
        <v>0</v>
      </c>
      <c r="Q8" s="283">
        <f>'Imp-Exp7'!$K$211</f>
        <v>0</v>
      </c>
      <c r="R8" s="283">
        <f>'Imp-Exp7'!$D$212</f>
        <v>0</v>
      </c>
      <c r="S8" s="283">
        <f>'Imp-Exp7'!$E$212</f>
        <v>0</v>
      </c>
      <c r="T8" s="283">
        <f>'Imp-Exp7'!$G$212</f>
        <v>0</v>
      </c>
      <c r="U8" s="283">
        <f>'Imp-Exp7'!$H$212</f>
        <v>0</v>
      </c>
      <c r="V8" s="283">
        <f>'Imp-Exp7'!$J$212</f>
        <v>0</v>
      </c>
      <c r="W8" s="285">
        <f>'Imp-Exp7'!$K$212</f>
        <v>0</v>
      </c>
    </row>
    <row r="9" spans="1:23" x14ac:dyDescent="0.35">
      <c r="A9" s="291">
        <f t="shared" si="0"/>
        <v>0</v>
      </c>
      <c r="B9" s="287" t="s">
        <v>561</v>
      </c>
      <c r="C9" s="287" t="s">
        <v>524</v>
      </c>
      <c r="D9" s="287" t="s">
        <v>525</v>
      </c>
      <c r="E9" s="287" t="s">
        <v>562</v>
      </c>
      <c r="F9" s="287" t="s">
        <v>539</v>
      </c>
      <c r="G9" s="292" t="s">
        <v>527</v>
      </c>
      <c r="H9" s="292" t="s">
        <v>528</v>
      </c>
      <c r="I9" s="292" t="s">
        <v>477</v>
      </c>
      <c r="J9" s="287"/>
      <c r="K9" s="292" t="s">
        <v>529</v>
      </c>
      <c r="L9" s="288">
        <f>'Imp-Exp8'!$D$211</f>
        <v>0</v>
      </c>
      <c r="M9" s="288">
        <f>'Imp-Exp8'!$E$211</f>
        <v>0</v>
      </c>
      <c r="N9" s="288">
        <f>'Imp-Exp8'!$G$211</f>
        <v>0</v>
      </c>
      <c r="O9" s="283">
        <f>'Imp-Exp8'!$H$211</f>
        <v>0</v>
      </c>
      <c r="P9" s="283">
        <f>'Imp-Exp8'!$J$211</f>
        <v>0</v>
      </c>
      <c r="Q9" s="283">
        <f>'Imp-Exp8'!$K$211</f>
        <v>0</v>
      </c>
      <c r="R9" s="288">
        <f>'Imp-Exp8'!$D$212</f>
        <v>0</v>
      </c>
      <c r="S9" s="288">
        <f>'Imp-Exp8'!$E$212</f>
        <v>0</v>
      </c>
      <c r="T9" s="288">
        <f>'Imp-Exp8'!$G$212</f>
        <v>0</v>
      </c>
      <c r="U9" s="288">
        <f>'Imp-Exp8'!$H$212</f>
        <v>0</v>
      </c>
      <c r="V9" s="288">
        <f>'Imp-Exp8'!$J$212</f>
        <v>0</v>
      </c>
      <c r="W9" s="289">
        <f>'Imp-Exp8'!$K$212</f>
        <v>0</v>
      </c>
    </row>
    <row r="10" spans="1:23" x14ac:dyDescent="0.35">
      <c r="A10" s="290">
        <f t="shared" si="0"/>
        <v>0</v>
      </c>
      <c r="B10" s="282" t="s">
        <v>561</v>
      </c>
      <c r="C10" s="282" t="s">
        <v>524</v>
      </c>
      <c r="D10" s="282" t="s">
        <v>525</v>
      </c>
      <c r="E10" s="282" t="s">
        <v>562</v>
      </c>
      <c r="F10" s="282" t="s">
        <v>540</v>
      </c>
      <c r="G10" s="282" t="s">
        <v>541</v>
      </c>
      <c r="H10" s="282" t="s">
        <v>542</v>
      </c>
      <c r="I10" s="282" t="s">
        <v>543</v>
      </c>
      <c r="J10" s="282"/>
      <c r="K10" s="282" t="s">
        <v>544</v>
      </c>
      <c r="L10" s="283">
        <f>'Imp-US'!$D$211</f>
        <v>0</v>
      </c>
      <c r="M10" s="283">
        <f>'Imp-US'!$E$211</f>
        <v>0</v>
      </c>
      <c r="N10" s="283">
        <f>'Imp-US'!$G$211</f>
        <v>0</v>
      </c>
      <c r="O10" s="283">
        <f>'Imp-US'!$H$211</f>
        <v>0</v>
      </c>
      <c r="P10" s="283">
        <f>'Imp-US'!$J$211</f>
        <v>0</v>
      </c>
      <c r="Q10" s="283">
        <f>'Imp-US'!$K$211</f>
        <v>0</v>
      </c>
      <c r="R10" s="283">
        <f>'Imp-US'!$D$212</f>
        <v>0</v>
      </c>
      <c r="S10" s="283">
        <f>'Imp-US'!$E$212</f>
        <v>0</v>
      </c>
      <c r="T10" s="283">
        <f>'Imp-US'!$G$212</f>
        <v>0</v>
      </c>
      <c r="U10" s="283">
        <f>'Imp-US'!$H$212</f>
        <v>0</v>
      </c>
      <c r="V10" s="283">
        <f>'Imp-US'!$J$212</f>
        <v>0</v>
      </c>
      <c r="W10" s="285">
        <f>'Imp-US'!$K$212</f>
        <v>0</v>
      </c>
    </row>
    <row r="11" spans="1:23" x14ac:dyDescent="0.35">
      <c r="A11" s="286">
        <f t="shared" si="0"/>
        <v>0</v>
      </c>
      <c r="B11" s="287" t="s">
        <v>561</v>
      </c>
      <c r="C11" s="287" t="s">
        <v>524</v>
      </c>
      <c r="D11" s="287" t="s">
        <v>525</v>
      </c>
      <c r="E11" s="287" t="s">
        <v>562</v>
      </c>
      <c r="F11" s="287" t="s">
        <v>545</v>
      </c>
      <c r="G11" s="287" t="s">
        <v>541</v>
      </c>
      <c r="H11" s="287" t="s">
        <v>563</v>
      </c>
      <c r="I11" s="287" t="s">
        <v>482</v>
      </c>
      <c r="J11" s="287"/>
      <c r="K11" s="287" t="s">
        <v>544</v>
      </c>
      <c r="L11" s="288">
        <f>'Imp-Other-Autre'!$D$211</f>
        <v>0</v>
      </c>
      <c r="M11" s="288">
        <f>'Imp-Other-Autre'!$E$211</f>
        <v>0</v>
      </c>
      <c r="N11" s="288">
        <f>'Imp-Other-Autre'!$G$211</f>
        <v>0</v>
      </c>
      <c r="O11" s="288">
        <f>'Imp-Other-Autre'!$H$211</f>
        <v>0</v>
      </c>
      <c r="P11" s="288">
        <f>'Imp-Other-Autre'!$J$211</f>
        <v>0</v>
      </c>
      <c r="Q11" s="283">
        <f>'Imp-Other-Autre'!$K$211</f>
        <v>0</v>
      </c>
      <c r="R11" s="288">
        <f>'Imp-Other-Autre'!$D$212</f>
        <v>0</v>
      </c>
      <c r="S11" s="288">
        <f>'Imp-Other-Autre'!$E$212</f>
        <v>0</v>
      </c>
      <c r="T11" s="288">
        <f>'Imp-Other-Autre'!$G$212</f>
        <v>0</v>
      </c>
      <c r="U11" s="288">
        <f>'Imp-Other-Autre'!$H$212</f>
        <v>0</v>
      </c>
      <c r="V11" s="288">
        <f>'Imp-Other-Autre'!$J$212</f>
        <v>0</v>
      </c>
      <c r="W11" s="289">
        <f>'Imp-Other-Autre'!$K$212</f>
        <v>0</v>
      </c>
    </row>
  </sheetData>
  <sheetProtection algorithmName="SHA-512" hashValue="X0OOz5BCGt8JrMLVd27VCRZtQqj+AEDEcHDOrZtBKv7uAp0CpOG6zaG270xC5iN/YqRWtB4s+0N1TSg7L15ArA==" saltValue="mBhXkHeB5M6LNozlT1IOgQ==" spinCount="100000" sheet="1" objects="1" scenarios="1" selectLockedCells="1"/>
  <dataValidations count="3">
    <dataValidation type="list" allowBlank="1" showInputMessage="1" showErrorMessage="1" sqref="F2:F11" xr:uid="{A7E56971-52E1-41EF-A6BA-64A6E38C62CE}">
      <formula1>$F$3:$F$23</formula1>
    </dataValidation>
    <dataValidation type="list" allowBlank="1" showInputMessage="1" showErrorMessage="1" sqref="D2" xr:uid="{84DAA309-F241-437E-B20C-BB5F5932DCB1}">
      <formula1>$D$1:$D$4</formula1>
    </dataValidation>
    <dataValidation type="list" allowBlank="1" showInputMessage="1" showErrorMessage="1" sqref="C2" xr:uid="{9F55872B-3242-4C91-A3D9-F6529600A91B}">
      <formula1>$C$1:$C$2</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926D4-F4C6-4FA5-9814-C8DC775F8058}">
  <sheetPr>
    <tabColor rgb="FFFF0000"/>
  </sheetPr>
  <dimension ref="A1:AN81"/>
  <sheetViews>
    <sheetView workbookViewId="0">
      <selection activeCell="Q78" sqref="Q78"/>
    </sheetView>
  </sheetViews>
  <sheetFormatPr defaultRowHeight="14.5" x14ac:dyDescent="0.35"/>
  <cols>
    <col min="1" max="1" width="42.453125" bestFit="1" customWidth="1"/>
    <col min="2" max="2" width="16.1796875" customWidth="1"/>
    <col min="3" max="3" width="10.54296875" bestFit="1" customWidth="1"/>
    <col min="4" max="4" width="13.1796875" bestFit="1" customWidth="1"/>
    <col min="5" max="7" width="8.1796875" customWidth="1"/>
    <col min="8" max="8" width="11.453125" bestFit="1" customWidth="1"/>
    <col min="9" max="9" width="12.54296875" customWidth="1"/>
    <col min="10" max="10" width="17.1796875" bestFit="1" customWidth="1"/>
    <col min="11" max="11" width="15.54296875" bestFit="1" customWidth="1"/>
    <col min="12" max="12" width="7.54296875" customWidth="1"/>
    <col min="13" max="14" width="9.453125" customWidth="1"/>
    <col min="15" max="16" width="9.453125" hidden="1" customWidth="1"/>
    <col min="17" max="18" width="9.453125" customWidth="1"/>
    <col min="19" max="24" width="12" bestFit="1" customWidth="1"/>
    <col min="25" max="32" width="10.1796875" customWidth="1"/>
    <col min="33" max="40" width="10.453125" customWidth="1"/>
  </cols>
  <sheetData>
    <row r="1" spans="1:40" ht="26.5" x14ac:dyDescent="0.35">
      <c r="A1" s="295" t="s">
        <v>487</v>
      </c>
      <c r="B1" s="295" t="s">
        <v>564</v>
      </c>
      <c r="C1" s="295" t="s">
        <v>489</v>
      </c>
      <c r="D1" s="295" t="s">
        <v>490</v>
      </c>
      <c r="E1" s="296" t="s">
        <v>565</v>
      </c>
      <c r="F1" s="296" t="s">
        <v>492</v>
      </c>
      <c r="G1" s="296" t="s">
        <v>493</v>
      </c>
      <c r="H1" s="295" t="s">
        <v>494</v>
      </c>
      <c r="I1" s="295" t="s">
        <v>495</v>
      </c>
      <c r="J1" s="200" t="s">
        <v>496</v>
      </c>
      <c r="K1" s="295" t="s">
        <v>497</v>
      </c>
      <c r="L1" s="295" t="s">
        <v>498</v>
      </c>
      <c r="M1" s="295" t="s">
        <v>499</v>
      </c>
      <c r="N1" s="295" t="s">
        <v>566</v>
      </c>
      <c r="O1" s="295" t="s">
        <v>567</v>
      </c>
      <c r="P1" s="295" t="s">
        <v>500</v>
      </c>
      <c r="Q1" s="297" t="s">
        <v>569</v>
      </c>
      <c r="R1" s="297" t="s">
        <v>570</v>
      </c>
      <c r="S1" s="297" t="s">
        <v>571</v>
      </c>
      <c r="T1" s="297" t="s">
        <v>572</v>
      </c>
      <c r="U1" s="297" t="s">
        <v>573</v>
      </c>
      <c r="V1" s="297" t="s">
        <v>574</v>
      </c>
      <c r="W1" s="298" t="s">
        <v>575</v>
      </c>
      <c r="X1" s="298" t="s">
        <v>753</v>
      </c>
      <c r="Y1" s="297" t="s">
        <v>569</v>
      </c>
      <c r="Z1" s="297" t="s">
        <v>570</v>
      </c>
      <c r="AA1" s="297" t="s">
        <v>571</v>
      </c>
      <c r="AB1" s="297" t="s">
        <v>572</v>
      </c>
      <c r="AC1" s="297" t="s">
        <v>573</v>
      </c>
      <c r="AD1" s="297" t="s">
        <v>574</v>
      </c>
      <c r="AE1" s="298" t="s">
        <v>575</v>
      </c>
      <c r="AF1" s="298" t="s">
        <v>753</v>
      </c>
      <c r="AG1" s="297" t="s">
        <v>569</v>
      </c>
      <c r="AH1" s="297" t="s">
        <v>570</v>
      </c>
      <c r="AI1" s="297" t="s">
        <v>571</v>
      </c>
      <c r="AJ1" s="297" t="s">
        <v>572</v>
      </c>
      <c r="AK1" s="297" t="s">
        <v>573</v>
      </c>
      <c r="AL1" s="297" t="s">
        <v>574</v>
      </c>
      <c r="AM1" s="298" t="s">
        <v>575</v>
      </c>
      <c r="AN1" s="298" t="s">
        <v>753</v>
      </c>
    </row>
    <row r="2" spans="1:40" x14ac:dyDescent="0.35">
      <c r="A2" s="300">
        <f>Intro!E70</f>
        <v>0</v>
      </c>
      <c r="B2" s="301">
        <f>A2</f>
        <v>0</v>
      </c>
      <c r="C2" s="301" t="s">
        <v>524</v>
      </c>
      <c r="D2" s="301" t="s">
        <v>576</v>
      </c>
      <c r="E2" s="302"/>
      <c r="F2" s="302"/>
      <c r="G2" s="300">
        <f>'Imp-Exp2'!G23</f>
        <v>0</v>
      </c>
      <c r="H2" s="301" t="s">
        <v>526</v>
      </c>
      <c r="I2" s="301" t="s">
        <v>527</v>
      </c>
      <c r="J2" s="301" t="s">
        <v>528</v>
      </c>
      <c r="K2" s="301" t="s">
        <v>477</v>
      </c>
      <c r="L2" s="301" t="s">
        <v>479</v>
      </c>
      <c r="M2" s="301" t="s">
        <v>529</v>
      </c>
      <c r="N2" s="301" t="s">
        <v>743</v>
      </c>
      <c r="O2" s="301" t="s">
        <v>578</v>
      </c>
      <c r="P2" s="303" t="s">
        <v>530</v>
      </c>
      <c r="Q2" s="304">
        <f>'Imp-Exp1'!$E$90</f>
        <v>0</v>
      </c>
      <c r="R2" s="304">
        <f>'Imp-Exp1'!$F$90</f>
        <v>0</v>
      </c>
      <c r="S2" s="304">
        <f>'Imp-Exp1'!$G$90</f>
        <v>0</v>
      </c>
      <c r="T2" s="304">
        <f>'Imp-Exp1'!$H$90</f>
        <v>0</v>
      </c>
      <c r="U2" s="304">
        <f>'Imp-Exp1'!$I$90</f>
        <v>0</v>
      </c>
      <c r="V2" s="304">
        <f>'Imp-Exp1'!$J$90</f>
        <v>0</v>
      </c>
      <c r="W2" s="304">
        <f>'Imp-Exp1'!$K$90</f>
        <v>0</v>
      </c>
      <c r="X2" s="304">
        <f>'Imp-Exp1'!$L$90</f>
        <v>0</v>
      </c>
      <c r="Y2" s="306">
        <f>'Imp-Exp1'!$E$91/1000</f>
        <v>0</v>
      </c>
      <c r="Z2" s="304">
        <f>'Imp-Exp1'!$F$91/1000</f>
        <v>0</v>
      </c>
      <c r="AA2" s="304">
        <f>'Imp-Exp1'!$G$91/1000</f>
        <v>0</v>
      </c>
      <c r="AB2" s="304">
        <f>'Imp-Exp1'!$H$91/1000</f>
        <v>0</v>
      </c>
      <c r="AC2" s="304">
        <f>'Imp-Exp1'!$I$91/1000</f>
        <v>0</v>
      </c>
      <c r="AD2" s="304">
        <f>'Imp-Exp1'!$J$91/1000</f>
        <v>0</v>
      </c>
      <c r="AE2" s="304">
        <f>'Imp-Exp1'!$K$91/1000</f>
        <v>0</v>
      </c>
      <c r="AF2" s="305">
        <f>'Imp-Exp1'!$L$91/1000</f>
        <v>0</v>
      </c>
      <c r="AG2" s="307">
        <f>IF(ISERROR(Y2/Q2),0,Y2/Q2)*1000</f>
        <v>0</v>
      </c>
      <c r="AH2" s="308">
        <f t="shared" ref="AH2:AN21" si="0">IF(ISERROR(Z2/R2),0,Z2/R2)*1000</f>
        <v>0</v>
      </c>
      <c r="AI2" s="308">
        <f t="shared" si="0"/>
        <v>0</v>
      </c>
      <c r="AJ2" s="308">
        <f t="shared" si="0"/>
        <v>0</v>
      </c>
      <c r="AK2" s="308">
        <f t="shared" si="0"/>
        <v>0</v>
      </c>
      <c r="AL2" s="308">
        <f t="shared" si="0"/>
        <v>0</v>
      </c>
      <c r="AM2" s="308">
        <f t="shared" si="0"/>
        <v>0</v>
      </c>
      <c r="AN2" s="309">
        <f t="shared" si="0"/>
        <v>0</v>
      </c>
    </row>
    <row r="3" spans="1:40" x14ac:dyDescent="0.35">
      <c r="A3" s="310">
        <f>A2</f>
        <v>0</v>
      </c>
      <c r="B3" s="310">
        <f t="shared" ref="B3:B81" si="1">A3</f>
        <v>0</v>
      </c>
      <c r="C3" s="310" t="s">
        <v>524</v>
      </c>
      <c r="D3" s="310" t="s">
        <v>576</v>
      </c>
      <c r="E3" s="311"/>
      <c r="F3" s="311"/>
      <c r="G3" s="312">
        <f>G2</f>
        <v>0</v>
      </c>
      <c r="H3" s="310" t="s">
        <v>526</v>
      </c>
      <c r="I3" s="310" t="s">
        <v>527</v>
      </c>
      <c r="J3" s="310" t="s">
        <v>528</v>
      </c>
      <c r="K3" s="310" t="s">
        <v>477</v>
      </c>
      <c r="L3" s="310" t="s">
        <v>479</v>
      </c>
      <c r="M3" s="310" t="s">
        <v>529</v>
      </c>
      <c r="N3" s="310" t="s">
        <v>744</v>
      </c>
      <c r="O3" s="310" t="s">
        <v>580</v>
      </c>
      <c r="P3" s="313" t="s">
        <v>530</v>
      </c>
      <c r="Q3" s="314">
        <f>'Imp-Exp1'!$E$95</f>
        <v>0</v>
      </c>
      <c r="R3" s="314">
        <f>'Imp-Exp1'!$F$95</f>
        <v>0</v>
      </c>
      <c r="S3" s="314">
        <f>'Imp-Exp1'!$G$95</f>
        <v>0</v>
      </c>
      <c r="T3" s="314">
        <f>'Imp-Exp1'!$H$95</f>
        <v>0</v>
      </c>
      <c r="U3" s="314">
        <f>'Imp-Exp1'!$I$95</f>
        <v>0</v>
      </c>
      <c r="V3" s="314">
        <f>'Imp-Exp1'!$J$95</f>
        <v>0</v>
      </c>
      <c r="W3" s="314">
        <f>'Imp-Exp1'!$K$95</f>
        <v>0</v>
      </c>
      <c r="X3" s="314">
        <f>'Imp-Exp1'!$L$95</f>
        <v>0</v>
      </c>
      <c r="Y3" s="316">
        <f>'Imp-Exp1'!$E$96/1000</f>
        <v>0</v>
      </c>
      <c r="Z3" s="314">
        <f>'Imp-Exp1'!$F$96/1000</f>
        <v>0</v>
      </c>
      <c r="AA3" s="314">
        <f>'Imp-Exp1'!$G$96/1000</f>
        <v>0</v>
      </c>
      <c r="AB3" s="314">
        <f>'Imp-Exp1'!$H$96/1000</f>
        <v>0</v>
      </c>
      <c r="AC3" s="314">
        <f>'Imp-Exp1'!$I$96/1000</f>
        <v>0</v>
      </c>
      <c r="AD3" s="314">
        <f>'Imp-Exp1'!$J$96/1000</f>
        <v>0</v>
      </c>
      <c r="AE3" s="314">
        <f>'Imp-Exp1'!$K$96/1000</f>
        <v>0</v>
      </c>
      <c r="AF3" s="315">
        <f>'Imp-Exp1'!$L$96/1000</f>
        <v>0</v>
      </c>
      <c r="AG3" s="317">
        <f t="shared" ref="AG3:AN61" si="2">IF(ISERROR(Y3/Q3),0,Y3/Q3)*1000</f>
        <v>0</v>
      </c>
      <c r="AH3" s="318">
        <f t="shared" si="0"/>
        <v>0</v>
      </c>
      <c r="AI3" s="318">
        <f t="shared" si="0"/>
        <v>0</v>
      </c>
      <c r="AJ3" s="318">
        <f t="shared" si="0"/>
        <v>0</v>
      </c>
      <c r="AK3" s="318">
        <f t="shared" si="0"/>
        <v>0</v>
      </c>
      <c r="AL3" s="318">
        <f t="shared" si="0"/>
        <v>0</v>
      </c>
      <c r="AM3" s="318">
        <f t="shared" si="0"/>
        <v>0</v>
      </c>
      <c r="AN3" s="319">
        <f t="shared" si="0"/>
        <v>0</v>
      </c>
    </row>
    <row r="4" spans="1:40" x14ac:dyDescent="0.35">
      <c r="A4" s="320">
        <f t="shared" ref="A4:A81" si="3">A3</f>
        <v>0</v>
      </c>
      <c r="B4" s="320">
        <f t="shared" si="1"/>
        <v>0</v>
      </c>
      <c r="C4" s="320" t="s">
        <v>524</v>
      </c>
      <c r="D4" s="320" t="s">
        <v>576</v>
      </c>
      <c r="E4" s="321"/>
      <c r="F4" s="321"/>
      <c r="G4" s="320">
        <f t="shared" ref="G4:G9" si="4">G3</f>
        <v>0</v>
      </c>
      <c r="H4" s="320" t="s">
        <v>526</v>
      </c>
      <c r="I4" s="320" t="s">
        <v>527</v>
      </c>
      <c r="J4" s="320" t="s">
        <v>528</v>
      </c>
      <c r="K4" s="320" t="s">
        <v>477</v>
      </c>
      <c r="L4" s="320" t="s">
        <v>479</v>
      </c>
      <c r="M4" s="320" t="s">
        <v>529</v>
      </c>
      <c r="N4" s="320" t="s">
        <v>745</v>
      </c>
      <c r="O4" s="320" t="s">
        <v>582</v>
      </c>
      <c r="P4" s="322" t="s">
        <v>530</v>
      </c>
      <c r="Q4" s="314">
        <f>'Imp-Exp1'!$E$100</f>
        <v>0</v>
      </c>
      <c r="R4" s="314">
        <f>'Imp-Exp1'!$F$100</f>
        <v>0</v>
      </c>
      <c r="S4" s="314">
        <f>'Imp-Exp1'!$G$100</f>
        <v>0</v>
      </c>
      <c r="T4" s="314">
        <f>'Imp-Exp1'!$H$100</f>
        <v>0</v>
      </c>
      <c r="U4" s="314">
        <f>'Imp-Exp1'!$I$100</f>
        <v>0</v>
      </c>
      <c r="V4" s="314">
        <f>'Imp-Exp1'!$J$100</f>
        <v>0</v>
      </c>
      <c r="W4" s="314">
        <f>'Imp-Exp1'!$K$100</f>
        <v>0</v>
      </c>
      <c r="X4" s="314">
        <f>'Imp-Exp1'!$L$100</f>
        <v>0</v>
      </c>
      <c r="Y4" s="316">
        <f>'Imp-Exp1'!$E$101/1000</f>
        <v>0</v>
      </c>
      <c r="Z4" s="314">
        <f>'Imp-Exp1'!$F$101/1000</f>
        <v>0</v>
      </c>
      <c r="AA4" s="314">
        <f>'Imp-Exp1'!$G$101/1000</f>
        <v>0</v>
      </c>
      <c r="AB4" s="314">
        <f>'Imp-Exp1'!$H$101/1000</f>
        <v>0</v>
      </c>
      <c r="AC4" s="314">
        <f>'Imp-Exp1'!$I$101/1000</f>
        <v>0</v>
      </c>
      <c r="AD4" s="314">
        <f>'Imp-Exp1'!$J$101/1000</f>
        <v>0</v>
      </c>
      <c r="AE4" s="314">
        <f>'Imp-Exp1'!$K$101/1000</f>
        <v>0</v>
      </c>
      <c r="AF4" s="315">
        <f>'Imp-Exp1'!$L$101/1000</f>
        <v>0</v>
      </c>
      <c r="AG4" s="323">
        <f t="shared" si="2"/>
        <v>0</v>
      </c>
      <c r="AH4" s="324">
        <f t="shared" si="0"/>
        <v>0</v>
      </c>
      <c r="AI4" s="324">
        <f t="shared" si="0"/>
        <v>0</v>
      </c>
      <c r="AJ4" s="324">
        <f t="shared" si="0"/>
        <v>0</v>
      </c>
      <c r="AK4" s="324">
        <f t="shared" si="0"/>
        <v>0</v>
      </c>
      <c r="AL4" s="324">
        <f t="shared" si="0"/>
        <v>0</v>
      </c>
      <c r="AM4" s="324">
        <f t="shared" si="0"/>
        <v>0</v>
      </c>
      <c r="AN4" s="325">
        <f t="shared" si="0"/>
        <v>0</v>
      </c>
    </row>
    <row r="5" spans="1:40" x14ac:dyDescent="0.35">
      <c r="A5" s="310">
        <f t="shared" si="3"/>
        <v>0</v>
      </c>
      <c r="B5" s="310">
        <f t="shared" si="1"/>
        <v>0</v>
      </c>
      <c r="C5" s="310" t="s">
        <v>524</v>
      </c>
      <c r="D5" s="310" t="s">
        <v>576</v>
      </c>
      <c r="E5" s="311"/>
      <c r="F5" s="311"/>
      <c r="G5" s="312">
        <f t="shared" si="4"/>
        <v>0</v>
      </c>
      <c r="H5" s="310" t="s">
        <v>526</v>
      </c>
      <c r="I5" s="310" t="s">
        <v>527</v>
      </c>
      <c r="J5" s="310" t="s">
        <v>528</v>
      </c>
      <c r="K5" s="310" t="s">
        <v>477</v>
      </c>
      <c r="L5" s="310" t="s">
        <v>479</v>
      </c>
      <c r="M5" s="310" t="s">
        <v>529</v>
      </c>
      <c r="N5" s="310" t="s">
        <v>746</v>
      </c>
      <c r="O5" s="310" t="s">
        <v>578</v>
      </c>
      <c r="P5" s="313" t="s">
        <v>531</v>
      </c>
      <c r="Q5" s="304">
        <f>'Imp-Exp1'!$E$105</f>
        <v>0</v>
      </c>
      <c r="R5" s="304">
        <f>'Imp-Exp1'!$F$105</f>
        <v>0</v>
      </c>
      <c r="S5" s="304">
        <f>'Imp-Exp1'!$G$105</f>
        <v>0</v>
      </c>
      <c r="T5" s="304">
        <f>'Imp-Exp1'!$H$105</f>
        <v>0</v>
      </c>
      <c r="U5" s="304">
        <f>'Imp-Exp1'!$I$105</f>
        <v>0</v>
      </c>
      <c r="V5" s="304">
        <f>'Imp-Exp1'!$J$105</f>
        <v>0</v>
      </c>
      <c r="W5" s="304">
        <f>'Imp-Exp1'!$K$105</f>
        <v>0</v>
      </c>
      <c r="X5" s="304">
        <f>'Imp-Exp1'!$L$105</f>
        <v>0</v>
      </c>
      <c r="Y5" s="316">
        <f>'Imp-Exp1'!$E$106/1000</f>
        <v>0</v>
      </c>
      <c r="Z5" s="314">
        <f>'Imp-Exp1'!$F$106/1000</f>
        <v>0</v>
      </c>
      <c r="AA5" s="314">
        <f>'Imp-Exp1'!$G$106/1000</f>
        <v>0</v>
      </c>
      <c r="AB5" s="314">
        <f>'Imp-Exp1'!$H$106/1000</f>
        <v>0</v>
      </c>
      <c r="AC5" s="314">
        <f>'Imp-Exp1'!$I$106/1000</f>
        <v>0</v>
      </c>
      <c r="AD5" s="314">
        <f>'Imp-Exp1'!$J$106/1000</f>
        <v>0</v>
      </c>
      <c r="AE5" s="314">
        <f>'Imp-Exp1'!$K$106/1000</f>
        <v>0</v>
      </c>
      <c r="AF5" s="315">
        <f>'Imp-Exp1'!$L$106/1000</f>
        <v>0</v>
      </c>
      <c r="AG5" s="317">
        <f t="shared" si="2"/>
        <v>0</v>
      </c>
      <c r="AH5" s="318">
        <f t="shared" si="0"/>
        <v>0</v>
      </c>
      <c r="AI5" s="318">
        <f t="shared" si="0"/>
        <v>0</v>
      </c>
      <c r="AJ5" s="318">
        <f t="shared" si="0"/>
        <v>0</v>
      </c>
      <c r="AK5" s="318">
        <f t="shared" si="0"/>
        <v>0</v>
      </c>
      <c r="AL5" s="318">
        <f t="shared" si="0"/>
        <v>0</v>
      </c>
      <c r="AM5" s="318">
        <f t="shared" si="0"/>
        <v>0</v>
      </c>
      <c r="AN5" s="319">
        <f t="shared" si="0"/>
        <v>0</v>
      </c>
    </row>
    <row r="6" spans="1:40" x14ac:dyDescent="0.35">
      <c r="A6" s="320">
        <f>A5</f>
        <v>0</v>
      </c>
      <c r="B6" s="320">
        <f t="shared" ref="B6:B7" si="5">A6</f>
        <v>0</v>
      </c>
      <c r="C6" s="320" t="s">
        <v>524</v>
      </c>
      <c r="D6" s="320" t="s">
        <v>576</v>
      </c>
      <c r="E6" s="321"/>
      <c r="F6" s="321"/>
      <c r="G6" s="320">
        <f>G5</f>
        <v>0</v>
      </c>
      <c r="H6" s="320" t="s">
        <v>526</v>
      </c>
      <c r="I6" s="320" t="s">
        <v>527</v>
      </c>
      <c r="J6" s="320" t="s">
        <v>528</v>
      </c>
      <c r="K6" s="320" t="s">
        <v>477</v>
      </c>
      <c r="L6" s="320" t="s">
        <v>479</v>
      </c>
      <c r="M6" s="320" t="s">
        <v>529</v>
      </c>
      <c r="N6" s="320" t="s">
        <v>747</v>
      </c>
      <c r="O6" s="320" t="s">
        <v>580</v>
      </c>
      <c r="P6" s="322" t="s">
        <v>531</v>
      </c>
      <c r="Q6" s="314">
        <f>'Imp-Exp1'!$E$110</f>
        <v>0</v>
      </c>
      <c r="R6" s="314">
        <f>'Imp-Exp1'!$F$110</f>
        <v>0</v>
      </c>
      <c r="S6" s="314">
        <f>'Imp-Exp1'!$G$110</f>
        <v>0</v>
      </c>
      <c r="T6" s="314">
        <f>'Imp-Exp1'!$H$110</f>
        <v>0</v>
      </c>
      <c r="U6" s="314">
        <f>'Imp-Exp1'!$I$110</f>
        <v>0</v>
      </c>
      <c r="V6" s="314">
        <f>'Imp-Exp1'!$J$110</f>
        <v>0</v>
      </c>
      <c r="W6" s="314">
        <f>'Imp-Exp1'!$K$110</f>
        <v>0</v>
      </c>
      <c r="X6" s="314">
        <f>'Imp-Exp1'!$L$110</f>
        <v>0</v>
      </c>
      <c r="Y6" s="316">
        <f>'Imp-Exp1'!$E$111/1000</f>
        <v>0</v>
      </c>
      <c r="Z6" s="314">
        <f>'Imp-Exp1'!$F$111/1000</f>
        <v>0</v>
      </c>
      <c r="AA6" s="314">
        <f>'Imp-Exp1'!$G$111/1000</f>
        <v>0</v>
      </c>
      <c r="AB6" s="314">
        <f>'Imp-Exp1'!$H$111/1000</f>
        <v>0</v>
      </c>
      <c r="AC6" s="314">
        <f>'Imp-Exp1'!$I$111/1000</f>
        <v>0</v>
      </c>
      <c r="AD6" s="314">
        <f>'Imp-Exp1'!$J$111/1000</f>
        <v>0</v>
      </c>
      <c r="AE6" s="314">
        <f>'Imp-Exp1'!$K$111/1000</f>
        <v>0</v>
      </c>
      <c r="AF6" s="315">
        <f>'Imp-Exp1'!$L$111/1000</f>
        <v>0</v>
      </c>
      <c r="AG6" s="323">
        <f t="shared" ref="AG6:AG7" si="6">IF(ISERROR(Y6/Q6),0,Y6/Q6)*1000</f>
        <v>0</v>
      </c>
      <c r="AH6" s="324">
        <f t="shared" ref="AH6:AH7" si="7">IF(ISERROR(Z6/R6),0,Z6/R6)*1000</f>
        <v>0</v>
      </c>
      <c r="AI6" s="324">
        <f t="shared" ref="AI6:AI7" si="8">IF(ISERROR(AA6/S6),0,AA6/S6)*1000</f>
        <v>0</v>
      </c>
      <c r="AJ6" s="324">
        <f t="shared" ref="AJ6:AJ7" si="9">IF(ISERROR(AB6/T6),0,AB6/T6)*1000</f>
        <v>0</v>
      </c>
      <c r="AK6" s="324">
        <f t="shared" ref="AK6:AK7" si="10">IF(ISERROR(AC6/U6),0,AC6/U6)*1000</f>
        <v>0</v>
      </c>
      <c r="AL6" s="324">
        <f t="shared" ref="AL6:AL7" si="11">IF(ISERROR(AD6/V6),0,AD6/V6)*1000</f>
        <v>0</v>
      </c>
      <c r="AM6" s="324">
        <f t="shared" ref="AM6:AM7" si="12">IF(ISERROR(AE6/W6),0,AE6/W6)*1000</f>
        <v>0</v>
      </c>
      <c r="AN6" s="325">
        <f t="shared" ref="AN6:AN7" si="13">IF(ISERROR(AF6/X6),0,AF6/X6)*1000</f>
        <v>0</v>
      </c>
    </row>
    <row r="7" spans="1:40" x14ac:dyDescent="0.35">
      <c r="A7" s="310">
        <f t="shared" si="3"/>
        <v>0</v>
      </c>
      <c r="B7" s="310">
        <f t="shared" si="5"/>
        <v>0</v>
      </c>
      <c r="C7" s="310" t="s">
        <v>524</v>
      </c>
      <c r="D7" s="310" t="s">
        <v>576</v>
      </c>
      <c r="E7" s="311"/>
      <c r="F7" s="311"/>
      <c r="G7" s="312">
        <f t="shared" si="4"/>
        <v>0</v>
      </c>
      <c r="H7" s="310" t="s">
        <v>526</v>
      </c>
      <c r="I7" s="310" t="s">
        <v>527</v>
      </c>
      <c r="J7" s="310" t="s">
        <v>528</v>
      </c>
      <c r="K7" s="310" t="s">
        <v>477</v>
      </c>
      <c r="L7" s="310" t="s">
        <v>479</v>
      </c>
      <c r="M7" s="310" t="s">
        <v>529</v>
      </c>
      <c r="N7" s="310" t="s">
        <v>748</v>
      </c>
      <c r="O7" s="310" t="s">
        <v>582</v>
      </c>
      <c r="P7" s="313" t="s">
        <v>531</v>
      </c>
      <c r="Q7" s="314">
        <f>'Imp-Exp1'!$E$115</f>
        <v>0</v>
      </c>
      <c r="R7" s="314">
        <f>'Imp-Exp1'!$F$115</f>
        <v>0</v>
      </c>
      <c r="S7" s="314">
        <f>'Imp-Exp1'!$G$115</f>
        <v>0</v>
      </c>
      <c r="T7" s="314">
        <f>'Imp-Exp1'!$H$115</f>
        <v>0</v>
      </c>
      <c r="U7" s="314">
        <f>'Imp-Exp1'!$I$115</f>
        <v>0</v>
      </c>
      <c r="V7" s="314">
        <f>'Imp-Exp1'!$J$115</f>
        <v>0</v>
      </c>
      <c r="W7" s="314">
        <f>'Imp-Exp1'!$K$115</f>
        <v>0</v>
      </c>
      <c r="X7" s="314">
        <f>'Imp-Exp1'!$L$115</f>
        <v>0</v>
      </c>
      <c r="Y7" s="316">
        <f>'Imp-Exp1'!$E$116/1000</f>
        <v>0</v>
      </c>
      <c r="Z7" s="314">
        <f>'Imp-Exp1'!$F$116/1000</f>
        <v>0</v>
      </c>
      <c r="AA7" s="314">
        <f>'Imp-Exp1'!$G$116/1000</f>
        <v>0</v>
      </c>
      <c r="AB7" s="314">
        <f>'Imp-Exp1'!$H$116/1000</f>
        <v>0</v>
      </c>
      <c r="AC7" s="314">
        <f>'Imp-Exp1'!$I$116/1000</f>
        <v>0</v>
      </c>
      <c r="AD7" s="314">
        <f>'Imp-Exp1'!$J$116/1000</f>
        <v>0</v>
      </c>
      <c r="AE7" s="314">
        <f>'Imp-Exp1'!$K$116/1000</f>
        <v>0</v>
      </c>
      <c r="AF7" s="315">
        <f>'Imp-Exp1'!$L$116/1000</f>
        <v>0</v>
      </c>
      <c r="AG7" s="317">
        <f t="shared" si="6"/>
        <v>0</v>
      </c>
      <c r="AH7" s="318">
        <f t="shared" si="7"/>
        <v>0</v>
      </c>
      <c r="AI7" s="318">
        <f t="shared" si="8"/>
        <v>0</v>
      </c>
      <c r="AJ7" s="318">
        <f t="shared" si="9"/>
        <v>0</v>
      </c>
      <c r="AK7" s="318">
        <f t="shared" si="10"/>
        <v>0</v>
      </c>
      <c r="AL7" s="318">
        <f t="shared" si="11"/>
        <v>0</v>
      </c>
      <c r="AM7" s="318">
        <f t="shared" si="12"/>
        <v>0</v>
      </c>
      <c r="AN7" s="319">
        <f t="shared" si="13"/>
        <v>0</v>
      </c>
    </row>
    <row r="8" spans="1:40" x14ac:dyDescent="0.35">
      <c r="A8" s="320">
        <f>A7</f>
        <v>0</v>
      </c>
      <c r="B8" s="320">
        <f t="shared" ref="B8:B9" si="14">A8</f>
        <v>0</v>
      </c>
      <c r="C8" s="320" t="s">
        <v>524</v>
      </c>
      <c r="D8" s="320" t="s">
        <v>576</v>
      </c>
      <c r="E8" s="321"/>
      <c r="F8" s="321"/>
      <c r="G8" s="320">
        <f>G7</f>
        <v>0</v>
      </c>
      <c r="H8" s="320" t="s">
        <v>526</v>
      </c>
      <c r="I8" s="320" t="s">
        <v>527</v>
      </c>
      <c r="J8" s="320" t="s">
        <v>528</v>
      </c>
      <c r="K8" s="320" t="s">
        <v>477</v>
      </c>
      <c r="L8" s="320" t="s">
        <v>479</v>
      </c>
      <c r="M8" s="320" t="s">
        <v>529</v>
      </c>
      <c r="N8" s="320" t="s">
        <v>749</v>
      </c>
      <c r="O8" s="320" t="s">
        <v>741</v>
      </c>
      <c r="P8" s="322" t="s">
        <v>531</v>
      </c>
      <c r="Q8" s="304">
        <f>'Imp-Exp1'!$E$120</f>
        <v>0</v>
      </c>
      <c r="R8" s="304">
        <f>'Imp-Exp1'!$F$120</f>
        <v>0</v>
      </c>
      <c r="S8" s="304">
        <f>'Imp-Exp1'!$G$120</f>
        <v>0</v>
      </c>
      <c r="T8" s="304">
        <f>'Imp-Exp1'!$H$120</f>
        <v>0</v>
      </c>
      <c r="U8" s="304">
        <f>'Imp-Exp1'!$I$120</f>
        <v>0</v>
      </c>
      <c r="V8" s="304">
        <f>'Imp-Exp1'!$J$120</f>
        <v>0</v>
      </c>
      <c r="W8" s="304">
        <f>'Imp-Exp1'!$K$120</f>
        <v>0</v>
      </c>
      <c r="X8" s="304">
        <f>'Imp-Exp1'!$L$120</f>
        <v>0</v>
      </c>
      <c r="Y8" s="316">
        <f>'Imp-Exp1'!$E$121/1000</f>
        <v>0</v>
      </c>
      <c r="Z8" s="314">
        <f>'Imp-Exp1'!$F$121/1000</f>
        <v>0</v>
      </c>
      <c r="AA8" s="314">
        <f>'Imp-Exp1'!$G$121/1000</f>
        <v>0</v>
      </c>
      <c r="AB8" s="314">
        <f>'Imp-Exp1'!$H$121/1000</f>
        <v>0</v>
      </c>
      <c r="AC8" s="314">
        <f>'Imp-Exp1'!$I$121/1000</f>
        <v>0</v>
      </c>
      <c r="AD8" s="314">
        <f>'Imp-Exp1'!$J$121/1000</f>
        <v>0</v>
      </c>
      <c r="AE8" s="314">
        <f>'Imp-Exp1'!$K$121/1000</f>
        <v>0</v>
      </c>
      <c r="AF8" s="315">
        <f>'Imp-Exp1'!$L$121/1000</f>
        <v>0</v>
      </c>
      <c r="AG8" s="323">
        <f t="shared" ref="AG8:AG9" si="15">IF(ISERROR(Y8/Q8),0,Y8/Q8)*1000</f>
        <v>0</v>
      </c>
      <c r="AH8" s="324">
        <f t="shared" ref="AH8:AH9" si="16">IF(ISERROR(Z8/R8),0,Z8/R8)*1000</f>
        <v>0</v>
      </c>
      <c r="AI8" s="324">
        <f t="shared" ref="AI8:AI9" si="17">IF(ISERROR(AA8/S8),0,AA8/S8)*1000</f>
        <v>0</v>
      </c>
      <c r="AJ8" s="324">
        <f t="shared" ref="AJ8:AJ9" si="18">IF(ISERROR(AB8/T8),0,AB8/T8)*1000</f>
        <v>0</v>
      </c>
      <c r="AK8" s="324">
        <f t="shared" ref="AK8:AK9" si="19">IF(ISERROR(AC8/U8),0,AC8/U8)*1000</f>
        <v>0</v>
      </c>
      <c r="AL8" s="324">
        <f t="shared" ref="AL8:AL9" si="20">IF(ISERROR(AD8/V8),0,AD8/V8)*1000</f>
        <v>0</v>
      </c>
      <c r="AM8" s="324">
        <f t="shared" ref="AM8:AM9" si="21">IF(ISERROR(AE8/W8),0,AE8/W8)*1000</f>
        <v>0</v>
      </c>
      <c r="AN8" s="325">
        <f t="shared" ref="AN8:AN9" si="22">IF(ISERROR(AF8/X8),0,AF8/X8)*1000</f>
        <v>0</v>
      </c>
    </row>
    <row r="9" spans="1:40" x14ac:dyDescent="0.35">
      <c r="A9" s="310">
        <f t="shared" si="3"/>
        <v>0</v>
      </c>
      <c r="B9" s="310">
        <f t="shared" si="14"/>
        <v>0</v>
      </c>
      <c r="C9" s="310" t="s">
        <v>524</v>
      </c>
      <c r="D9" s="310" t="s">
        <v>576</v>
      </c>
      <c r="E9" s="311"/>
      <c r="F9" s="311"/>
      <c r="G9" s="312">
        <f t="shared" si="4"/>
        <v>0</v>
      </c>
      <c r="H9" s="310" t="s">
        <v>526</v>
      </c>
      <c r="I9" s="310" t="s">
        <v>527</v>
      </c>
      <c r="J9" s="310" t="s">
        <v>528</v>
      </c>
      <c r="K9" s="310" t="s">
        <v>477</v>
      </c>
      <c r="L9" s="310" t="s">
        <v>479</v>
      </c>
      <c r="M9" s="310" t="s">
        <v>529</v>
      </c>
      <c r="N9" s="310" t="s">
        <v>750</v>
      </c>
      <c r="O9" s="310" t="s">
        <v>742</v>
      </c>
      <c r="P9" s="313" t="s">
        <v>531</v>
      </c>
      <c r="Q9" s="314">
        <f>'Imp-Exp1'!$E$125</f>
        <v>0</v>
      </c>
      <c r="R9" s="314">
        <f>'Imp-Exp1'!$F$125</f>
        <v>0</v>
      </c>
      <c r="S9" s="314">
        <f>'Imp-Exp1'!$G$125</f>
        <v>0</v>
      </c>
      <c r="T9" s="314">
        <f>'Imp-Exp1'!$H$125</f>
        <v>0</v>
      </c>
      <c r="U9" s="314">
        <f>'Imp-Exp1'!$I$125</f>
        <v>0</v>
      </c>
      <c r="V9" s="314">
        <f>'Imp-Exp1'!$J$125</f>
        <v>0</v>
      </c>
      <c r="W9" s="314">
        <f>'Imp-Exp1'!$K$125</f>
        <v>0</v>
      </c>
      <c r="X9" s="314">
        <f>'Imp-Exp1'!$L$125</f>
        <v>0</v>
      </c>
      <c r="Y9" s="316">
        <f>'Imp-Exp1'!$E$126/1000</f>
        <v>0</v>
      </c>
      <c r="Z9" s="314">
        <f>'Imp-Exp1'!$F$126/1000</f>
        <v>0</v>
      </c>
      <c r="AA9" s="314">
        <f>'Imp-Exp1'!$G$126/1000</f>
        <v>0</v>
      </c>
      <c r="AB9" s="314">
        <f>'Imp-Exp1'!$H$126/1000</f>
        <v>0</v>
      </c>
      <c r="AC9" s="314">
        <f>'Imp-Exp1'!$I$126/1000</f>
        <v>0</v>
      </c>
      <c r="AD9" s="314">
        <f>'Imp-Exp1'!$J$126/1000</f>
        <v>0</v>
      </c>
      <c r="AE9" s="314">
        <f>'Imp-Exp1'!$K$126/1000</f>
        <v>0</v>
      </c>
      <c r="AF9" s="315">
        <f>'Imp-Exp1'!$L$126/1000</f>
        <v>0</v>
      </c>
      <c r="AG9" s="317">
        <f t="shared" si="15"/>
        <v>0</v>
      </c>
      <c r="AH9" s="318">
        <f t="shared" si="16"/>
        <v>0</v>
      </c>
      <c r="AI9" s="318">
        <f t="shared" si="17"/>
        <v>0</v>
      </c>
      <c r="AJ9" s="318">
        <f t="shared" si="18"/>
        <v>0</v>
      </c>
      <c r="AK9" s="318">
        <f t="shared" si="19"/>
        <v>0</v>
      </c>
      <c r="AL9" s="318">
        <f t="shared" si="20"/>
        <v>0</v>
      </c>
      <c r="AM9" s="318">
        <f t="shared" si="21"/>
        <v>0</v>
      </c>
      <c r="AN9" s="319">
        <f t="shared" si="22"/>
        <v>0</v>
      </c>
    </row>
    <row r="10" spans="1:40" x14ac:dyDescent="0.35">
      <c r="A10" s="301">
        <f t="shared" si="3"/>
        <v>0</v>
      </c>
      <c r="B10" s="301">
        <f t="shared" si="1"/>
        <v>0</v>
      </c>
      <c r="C10" s="301" t="s">
        <v>524</v>
      </c>
      <c r="D10" s="301" t="s">
        <v>576</v>
      </c>
      <c r="E10" s="302"/>
      <c r="F10" s="302"/>
      <c r="G10" s="300">
        <f>'Imp-Exp2'!G23</f>
        <v>0</v>
      </c>
      <c r="H10" s="301" t="s">
        <v>533</v>
      </c>
      <c r="I10" s="301" t="s">
        <v>527</v>
      </c>
      <c r="J10" s="301" t="s">
        <v>528</v>
      </c>
      <c r="K10" s="301" t="s">
        <v>477</v>
      </c>
      <c r="L10" s="301" t="s">
        <v>479</v>
      </c>
      <c r="M10" s="301" t="s">
        <v>529</v>
      </c>
      <c r="N10" s="301" t="s">
        <v>743</v>
      </c>
      <c r="O10" s="301" t="s">
        <v>578</v>
      </c>
      <c r="P10" s="303" t="s">
        <v>530</v>
      </c>
      <c r="Q10" s="304">
        <f>'Imp-Exp2'!$E$90</f>
        <v>0</v>
      </c>
      <c r="R10" s="304">
        <f>'Imp-Exp2'!$F$90</f>
        <v>0</v>
      </c>
      <c r="S10" s="304">
        <f>'Imp-Exp2'!$G$90</f>
        <v>0</v>
      </c>
      <c r="T10" s="304">
        <f>'Imp-Exp2'!$H$90</f>
        <v>0</v>
      </c>
      <c r="U10" s="304">
        <f>'Imp-Exp2'!$I$90</f>
        <v>0</v>
      </c>
      <c r="V10" s="304">
        <f>'Imp-Exp2'!$J$90</f>
        <v>0</v>
      </c>
      <c r="W10" s="304">
        <f>'Imp-Exp2'!$K$90</f>
        <v>0</v>
      </c>
      <c r="X10" s="304">
        <f>'Imp-Exp2'!$L$90</f>
        <v>0</v>
      </c>
      <c r="Y10" s="306">
        <f>'Imp-Exp2'!$E$91/1000</f>
        <v>0</v>
      </c>
      <c r="Z10" s="304">
        <f>'Imp-Exp2'!$F$91/1000</f>
        <v>0</v>
      </c>
      <c r="AA10" s="304">
        <f>'Imp-Exp2'!$G$91/1000</f>
        <v>0</v>
      </c>
      <c r="AB10" s="304">
        <f>'Imp-Exp2'!$H$91/1000</f>
        <v>0</v>
      </c>
      <c r="AC10" s="304">
        <f>'Imp-Exp2'!$I$91/1000</f>
        <v>0</v>
      </c>
      <c r="AD10" s="304">
        <f>'Imp-Exp2'!$J$91/1000</f>
        <v>0</v>
      </c>
      <c r="AE10" s="304">
        <f>'Imp-Exp2'!$K$91/1000</f>
        <v>0</v>
      </c>
      <c r="AF10" s="305">
        <f>'Imp-Exp2'!$L$91/1000</f>
        <v>0</v>
      </c>
      <c r="AG10" s="307">
        <f t="shared" si="2"/>
        <v>0</v>
      </c>
      <c r="AH10" s="308">
        <f t="shared" si="0"/>
        <v>0</v>
      </c>
      <c r="AI10" s="308">
        <f t="shared" si="0"/>
        <v>0</v>
      </c>
      <c r="AJ10" s="308">
        <f t="shared" si="0"/>
        <v>0</v>
      </c>
      <c r="AK10" s="308">
        <f t="shared" si="0"/>
        <v>0</v>
      </c>
      <c r="AL10" s="308">
        <f t="shared" si="0"/>
        <v>0</v>
      </c>
      <c r="AM10" s="308">
        <f t="shared" si="0"/>
        <v>0</v>
      </c>
      <c r="AN10" s="309">
        <f t="shared" si="0"/>
        <v>0</v>
      </c>
    </row>
    <row r="11" spans="1:40" x14ac:dyDescent="0.35">
      <c r="A11" s="310">
        <f t="shared" si="3"/>
        <v>0</v>
      </c>
      <c r="B11" s="310">
        <f t="shared" si="1"/>
        <v>0</v>
      </c>
      <c r="C11" s="310" t="s">
        <v>524</v>
      </c>
      <c r="D11" s="310" t="s">
        <v>576</v>
      </c>
      <c r="E11" s="311"/>
      <c r="F11" s="311"/>
      <c r="G11" s="312">
        <f>G10</f>
        <v>0</v>
      </c>
      <c r="H11" s="310" t="s">
        <v>533</v>
      </c>
      <c r="I11" s="310" t="s">
        <v>527</v>
      </c>
      <c r="J11" s="310" t="s">
        <v>528</v>
      </c>
      <c r="K11" s="310" t="s">
        <v>477</v>
      </c>
      <c r="L11" s="310" t="s">
        <v>479</v>
      </c>
      <c r="M11" s="310" t="s">
        <v>529</v>
      </c>
      <c r="N11" s="310" t="s">
        <v>744</v>
      </c>
      <c r="O11" s="310" t="s">
        <v>580</v>
      </c>
      <c r="P11" s="313" t="s">
        <v>530</v>
      </c>
      <c r="Q11" s="314">
        <f>'Imp-Exp2'!$E$95</f>
        <v>0</v>
      </c>
      <c r="R11" s="314">
        <f>'Imp-Exp2'!$F$95</f>
        <v>0</v>
      </c>
      <c r="S11" s="314">
        <f>'Imp-Exp2'!$G$95</f>
        <v>0</v>
      </c>
      <c r="T11" s="314">
        <f>'Imp-Exp2'!$H$95</f>
        <v>0</v>
      </c>
      <c r="U11" s="314">
        <f>'Imp-Exp2'!$I$95</f>
        <v>0</v>
      </c>
      <c r="V11" s="314">
        <f>'Imp-Exp2'!$J$95</f>
        <v>0</v>
      </c>
      <c r="W11" s="314">
        <f>'Imp-Exp2'!$K$95</f>
        <v>0</v>
      </c>
      <c r="X11" s="314">
        <f>'Imp-Exp2'!$L$95</f>
        <v>0</v>
      </c>
      <c r="Y11" s="316">
        <f>'Imp-Exp2'!$E$96/1000</f>
        <v>0</v>
      </c>
      <c r="Z11" s="314">
        <f>'Imp-Exp2'!$F$96/1000</f>
        <v>0</v>
      </c>
      <c r="AA11" s="314">
        <f>'Imp-Exp2'!$G$96/1000</f>
        <v>0</v>
      </c>
      <c r="AB11" s="314">
        <f>'Imp-Exp2'!$H$96/1000</f>
        <v>0</v>
      </c>
      <c r="AC11" s="314">
        <f>'Imp-Exp2'!$I$96/1000</f>
        <v>0</v>
      </c>
      <c r="AD11" s="314">
        <f>'Imp-Exp2'!$J$96/1000</f>
        <v>0</v>
      </c>
      <c r="AE11" s="314">
        <f>'Imp-Exp2'!$K$96/1000</f>
        <v>0</v>
      </c>
      <c r="AF11" s="315">
        <f>'Imp-Exp2'!$L$96/1000</f>
        <v>0</v>
      </c>
      <c r="AG11" s="317">
        <f t="shared" si="2"/>
        <v>0</v>
      </c>
      <c r="AH11" s="318">
        <f t="shared" si="0"/>
        <v>0</v>
      </c>
      <c r="AI11" s="318">
        <f t="shared" si="0"/>
        <v>0</v>
      </c>
      <c r="AJ11" s="318">
        <f t="shared" si="0"/>
        <v>0</v>
      </c>
      <c r="AK11" s="318">
        <f t="shared" si="0"/>
        <v>0</v>
      </c>
      <c r="AL11" s="318">
        <f t="shared" si="0"/>
        <v>0</v>
      </c>
      <c r="AM11" s="318">
        <f t="shared" si="0"/>
        <v>0</v>
      </c>
      <c r="AN11" s="319">
        <f t="shared" si="0"/>
        <v>0</v>
      </c>
    </row>
    <row r="12" spans="1:40" x14ac:dyDescent="0.35">
      <c r="A12" s="320">
        <f t="shared" si="3"/>
        <v>0</v>
      </c>
      <c r="B12" s="320">
        <f t="shared" si="1"/>
        <v>0</v>
      </c>
      <c r="C12" s="320" t="s">
        <v>524</v>
      </c>
      <c r="D12" s="320" t="s">
        <v>576</v>
      </c>
      <c r="E12" s="321"/>
      <c r="F12" s="321"/>
      <c r="G12" s="320">
        <f t="shared" ref="G12:G17" si="23">G11</f>
        <v>0</v>
      </c>
      <c r="H12" s="320" t="s">
        <v>533</v>
      </c>
      <c r="I12" s="320" t="s">
        <v>527</v>
      </c>
      <c r="J12" s="320" t="s">
        <v>528</v>
      </c>
      <c r="K12" s="320" t="s">
        <v>477</v>
      </c>
      <c r="L12" s="320" t="s">
        <v>479</v>
      </c>
      <c r="M12" s="320" t="s">
        <v>529</v>
      </c>
      <c r="N12" s="320" t="s">
        <v>745</v>
      </c>
      <c r="O12" s="320" t="s">
        <v>582</v>
      </c>
      <c r="P12" s="322" t="s">
        <v>530</v>
      </c>
      <c r="Q12" s="314">
        <f>'Imp-Exp2'!$E$100</f>
        <v>0</v>
      </c>
      <c r="R12" s="314">
        <f>'Imp-Exp2'!$F$100</f>
        <v>0</v>
      </c>
      <c r="S12" s="314">
        <f>'Imp-Exp2'!$G$100</f>
        <v>0</v>
      </c>
      <c r="T12" s="314">
        <f>'Imp-Exp2'!$H$100</f>
        <v>0</v>
      </c>
      <c r="U12" s="314">
        <f>'Imp-Exp2'!$I$100</f>
        <v>0</v>
      </c>
      <c r="V12" s="314">
        <f>'Imp-Exp2'!$J$100</f>
        <v>0</v>
      </c>
      <c r="W12" s="314">
        <f>'Imp-Exp2'!$K$100</f>
        <v>0</v>
      </c>
      <c r="X12" s="314">
        <f>'Imp-Exp2'!$L$100</f>
        <v>0</v>
      </c>
      <c r="Y12" s="316">
        <f>'Imp-Exp2'!$E$101/1000</f>
        <v>0</v>
      </c>
      <c r="Z12" s="314">
        <f>'Imp-Exp2'!$F$101/1000</f>
        <v>0</v>
      </c>
      <c r="AA12" s="314">
        <f>'Imp-Exp2'!$G$101/1000</f>
        <v>0</v>
      </c>
      <c r="AB12" s="314">
        <f>'Imp-Exp2'!$H$101/1000</f>
        <v>0</v>
      </c>
      <c r="AC12" s="314">
        <f>'Imp-Exp2'!$I$101/1000</f>
        <v>0</v>
      </c>
      <c r="AD12" s="314">
        <f>'Imp-Exp2'!$J$101/1000</f>
        <v>0</v>
      </c>
      <c r="AE12" s="314">
        <f>'Imp-Exp2'!$K$101/1000</f>
        <v>0</v>
      </c>
      <c r="AF12" s="315">
        <f>'Imp-Exp2'!$L$101/1000</f>
        <v>0</v>
      </c>
      <c r="AG12" s="323">
        <f t="shared" si="2"/>
        <v>0</v>
      </c>
      <c r="AH12" s="324">
        <f t="shared" si="0"/>
        <v>0</v>
      </c>
      <c r="AI12" s="324">
        <f t="shared" si="0"/>
        <v>0</v>
      </c>
      <c r="AJ12" s="324">
        <f t="shared" si="0"/>
        <v>0</v>
      </c>
      <c r="AK12" s="324">
        <f t="shared" si="0"/>
        <v>0</v>
      </c>
      <c r="AL12" s="324">
        <f t="shared" si="0"/>
        <v>0</v>
      </c>
      <c r="AM12" s="324">
        <f t="shared" si="0"/>
        <v>0</v>
      </c>
      <c r="AN12" s="325">
        <f t="shared" si="0"/>
        <v>0</v>
      </c>
    </row>
    <row r="13" spans="1:40" x14ac:dyDescent="0.35">
      <c r="A13" s="310">
        <f t="shared" si="3"/>
        <v>0</v>
      </c>
      <c r="B13" s="310">
        <f t="shared" si="1"/>
        <v>0</v>
      </c>
      <c r="C13" s="310" t="s">
        <v>524</v>
      </c>
      <c r="D13" s="310" t="s">
        <v>576</v>
      </c>
      <c r="E13" s="311"/>
      <c r="F13" s="311"/>
      <c r="G13" s="312">
        <f t="shared" si="23"/>
        <v>0</v>
      </c>
      <c r="H13" s="310" t="s">
        <v>533</v>
      </c>
      <c r="I13" s="310" t="s">
        <v>527</v>
      </c>
      <c r="J13" s="310" t="s">
        <v>528</v>
      </c>
      <c r="K13" s="310" t="s">
        <v>477</v>
      </c>
      <c r="L13" s="310" t="s">
        <v>479</v>
      </c>
      <c r="M13" s="310" t="s">
        <v>529</v>
      </c>
      <c r="N13" s="310" t="s">
        <v>746</v>
      </c>
      <c r="O13" s="310" t="s">
        <v>578</v>
      </c>
      <c r="P13" s="313" t="s">
        <v>531</v>
      </c>
      <c r="Q13" s="304">
        <f>'Imp-Exp2'!$E$105</f>
        <v>0</v>
      </c>
      <c r="R13" s="304">
        <f>'Imp-Exp2'!$F$105</f>
        <v>0</v>
      </c>
      <c r="S13" s="304">
        <f>'Imp-Exp2'!$G$105</f>
        <v>0</v>
      </c>
      <c r="T13" s="304">
        <f>'Imp-Exp2'!$H$105</f>
        <v>0</v>
      </c>
      <c r="U13" s="304">
        <f>'Imp-Exp2'!$I$105</f>
        <v>0</v>
      </c>
      <c r="V13" s="304">
        <f>'Imp-Exp2'!$J$105</f>
        <v>0</v>
      </c>
      <c r="W13" s="304">
        <f>'Imp-Exp2'!$K$105</f>
        <v>0</v>
      </c>
      <c r="X13" s="304">
        <f>'Imp-Exp2'!$L$105</f>
        <v>0</v>
      </c>
      <c r="Y13" s="316">
        <f>'Imp-Exp2'!$E$106/1000</f>
        <v>0</v>
      </c>
      <c r="Z13" s="314">
        <f>'Imp-Exp2'!$F$106/1000</f>
        <v>0</v>
      </c>
      <c r="AA13" s="314">
        <f>'Imp-Exp2'!$G$106/1000</f>
        <v>0</v>
      </c>
      <c r="AB13" s="314">
        <f>'Imp-Exp2'!$H$106/1000</f>
        <v>0</v>
      </c>
      <c r="AC13" s="314">
        <f>'Imp-Exp2'!$I$106/1000</f>
        <v>0</v>
      </c>
      <c r="AD13" s="314">
        <f>'Imp-Exp2'!$J$106/1000</f>
        <v>0</v>
      </c>
      <c r="AE13" s="314">
        <f>'Imp-Exp2'!$K$106/1000</f>
        <v>0</v>
      </c>
      <c r="AF13" s="315">
        <f>'Imp-Exp2'!$L$106/1000</f>
        <v>0</v>
      </c>
      <c r="AG13" s="317">
        <f t="shared" si="2"/>
        <v>0</v>
      </c>
      <c r="AH13" s="318">
        <f t="shared" si="0"/>
        <v>0</v>
      </c>
      <c r="AI13" s="318">
        <f t="shared" si="0"/>
        <v>0</v>
      </c>
      <c r="AJ13" s="318">
        <f t="shared" si="0"/>
        <v>0</v>
      </c>
      <c r="AK13" s="318">
        <f t="shared" si="0"/>
        <v>0</v>
      </c>
      <c r="AL13" s="318">
        <f t="shared" si="0"/>
        <v>0</v>
      </c>
      <c r="AM13" s="318">
        <f t="shared" si="0"/>
        <v>0</v>
      </c>
      <c r="AN13" s="319">
        <f t="shared" si="0"/>
        <v>0</v>
      </c>
    </row>
    <row r="14" spans="1:40" x14ac:dyDescent="0.35">
      <c r="A14" s="320">
        <f t="shared" si="3"/>
        <v>0</v>
      </c>
      <c r="B14" s="320">
        <f t="shared" ref="B14:B15" si="24">A14</f>
        <v>0</v>
      </c>
      <c r="C14" s="320" t="s">
        <v>524</v>
      </c>
      <c r="D14" s="320" t="s">
        <v>576</v>
      </c>
      <c r="E14" s="321"/>
      <c r="F14" s="321"/>
      <c r="G14" s="320">
        <f t="shared" si="23"/>
        <v>0</v>
      </c>
      <c r="H14" s="320" t="s">
        <v>533</v>
      </c>
      <c r="I14" s="320" t="s">
        <v>527</v>
      </c>
      <c r="J14" s="320" t="s">
        <v>528</v>
      </c>
      <c r="K14" s="320" t="s">
        <v>477</v>
      </c>
      <c r="L14" s="320" t="s">
        <v>479</v>
      </c>
      <c r="M14" s="320" t="s">
        <v>529</v>
      </c>
      <c r="N14" s="320" t="s">
        <v>747</v>
      </c>
      <c r="O14" s="310"/>
      <c r="P14" s="313"/>
      <c r="Q14" s="314">
        <f>'Imp-Exp2'!$E$110</f>
        <v>0</v>
      </c>
      <c r="R14" s="314">
        <f>'Imp-Exp2'!$F$110</f>
        <v>0</v>
      </c>
      <c r="S14" s="314">
        <f>'Imp-Exp2'!$G$110</f>
        <v>0</v>
      </c>
      <c r="T14" s="314">
        <f>'Imp-Exp2'!$H$110</f>
        <v>0</v>
      </c>
      <c r="U14" s="314">
        <f>'Imp-Exp2'!$I$110</f>
        <v>0</v>
      </c>
      <c r="V14" s="314">
        <f>'Imp-Exp2'!$J$110</f>
        <v>0</v>
      </c>
      <c r="W14" s="314">
        <f>'Imp-Exp2'!$K$110</f>
        <v>0</v>
      </c>
      <c r="X14" s="314">
        <f>'Imp-Exp2'!$L$110</f>
        <v>0</v>
      </c>
      <c r="Y14" s="316">
        <f>'Imp-Exp2'!$E$111/1000</f>
        <v>0</v>
      </c>
      <c r="Z14" s="314">
        <f>'Imp-Exp2'!$F$111/1000</f>
        <v>0</v>
      </c>
      <c r="AA14" s="314">
        <f>'Imp-Exp2'!$G$111/1000</f>
        <v>0</v>
      </c>
      <c r="AB14" s="314">
        <f>'Imp-Exp2'!$H$111/1000</f>
        <v>0</v>
      </c>
      <c r="AC14" s="314">
        <f>'Imp-Exp2'!$I$111/1000</f>
        <v>0</v>
      </c>
      <c r="AD14" s="314">
        <f>'Imp-Exp2'!$J$111/1000</f>
        <v>0</v>
      </c>
      <c r="AE14" s="314">
        <f>'Imp-Exp2'!$K$111/1000</f>
        <v>0</v>
      </c>
      <c r="AF14" s="315">
        <f>'Imp-Exp2'!$L$111/1000</f>
        <v>0</v>
      </c>
      <c r="AG14" s="317">
        <f t="shared" ref="AG14:AG15" si="25">IF(ISERROR(Y14/Q14),0,Y14/Q14)*1000</f>
        <v>0</v>
      </c>
      <c r="AH14" s="318">
        <f t="shared" ref="AH14:AH15" si="26">IF(ISERROR(Z14/R14),0,Z14/R14)*1000</f>
        <v>0</v>
      </c>
      <c r="AI14" s="318">
        <f t="shared" ref="AI14:AI15" si="27">IF(ISERROR(AA14/S14),0,AA14/S14)*1000</f>
        <v>0</v>
      </c>
      <c r="AJ14" s="318">
        <f t="shared" ref="AJ14:AJ15" si="28">IF(ISERROR(AB14/T14),0,AB14/T14)*1000</f>
        <v>0</v>
      </c>
      <c r="AK14" s="318">
        <f t="shared" ref="AK14:AK15" si="29">IF(ISERROR(AC14/U14),0,AC14/U14)*1000</f>
        <v>0</v>
      </c>
      <c r="AL14" s="318">
        <f t="shared" ref="AL14:AL15" si="30">IF(ISERROR(AD14/V14),0,AD14/V14)*1000</f>
        <v>0</v>
      </c>
      <c r="AM14" s="318">
        <f t="shared" ref="AM14:AM15" si="31">IF(ISERROR(AE14/W14),0,AE14/W14)*1000</f>
        <v>0</v>
      </c>
      <c r="AN14" s="319">
        <f t="shared" ref="AN14:AN15" si="32">IF(ISERROR(AF14/X14),0,AF14/X14)*1000</f>
        <v>0</v>
      </c>
    </row>
    <row r="15" spans="1:40" x14ac:dyDescent="0.35">
      <c r="A15" s="310">
        <f t="shared" si="3"/>
        <v>0</v>
      </c>
      <c r="B15" s="310">
        <f t="shared" si="24"/>
        <v>0</v>
      </c>
      <c r="C15" s="310" t="s">
        <v>524</v>
      </c>
      <c r="D15" s="310" t="s">
        <v>576</v>
      </c>
      <c r="E15" s="311"/>
      <c r="F15" s="311"/>
      <c r="G15" s="312">
        <f t="shared" si="23"/>
        <v>0</v>
      </c>
      <c r="H15" s="310" t="s">
        <v>533</v>
      </c>
      <c r="I15" s="310" t="s">
        <v>527</v>
      </c>
      <c r="J15" s="310" t="s">
        <v>528</v>
      </c>
      <c r="K15" s="310" t="s">
        <v>477</v>
      </c>
      <c r="L15" s="310" t="s">
        <v>479</v>
      </c>
      <c r="M15" s="310" t="s">
        <v>529</v>
      </c>
      <c r="N15" s="310" t="s">
        <v>748</v>
      </c>
      <c r="O15" s="310"/>
      <c r="P15" s="313"/>
      <c r="Q15" s="314">
        <f>'Imp-Exp2'!$E$115</f>
        <v>0</v>
      </c>
      <c r="R15" s="314">
        <f>'Imp-Exp2'!$F$115</f>
        <v>0</v>
      </c>
      <c r="S15" s="314">
        <f>'Imp-Exp2'!$G$115</f>
        <v>0</v>
      </c>
      <c r="T15" s="314">
        <f>'Imp-Exp2'!$H$115</f>
        <v>0</v>
      </c>
      <c r="U15" s="314">
        <f>'Imp-Exp2'!$I$115</f>
        <v>0</v>
      </c>
      <c r="V15" s="314">
        <f>'Imp-Exp2'!$J$115</f>
        <v>0</v>
      </c>
      <c r="W15" s="314">
        <f>'Imp-Exp2'!$K$115</f>
        <v>0</v>
      </c>
      <c r="X15" s="314">
        <f>'Imp-Exp2'!$L$115</f>
        <v>0</v>
      </c>
      <c r="Y15" s="316">
        <f>'Imp-Exp2'!$E$116/1000</f>
        <v>0</v>
      </c>
      <c r="Z15" s="314">
        <f>'Imp-Exp2'!$F$116/1000</f>
        <v>0</v>
      </c>
      <c r="AA15" s="314">
        <f>'Imp-Exp2'!$G$116/1000</f>
        <v>0</v>
      </c>
      <c r="AB15" s="314">
        <f>'Imp-Exp2'!$H$116/1000</f>
        <v>0</v>
      </c>
      <c r="AC15" s="314">
        <f>'Imp-Exp2'!$I$116/1000</f>
        <v>0</v>
      </c>
      <c r="AD15" s="314">
        <f>'Imp-Exp2'!$J$116/1000</f>
        <v>0</v>
      </c>
      <c r="AE15" s="314">
        <f>'Imp-Exp2'!$K$116/1000</f>
        <v>0</v>
      </c>
      <c r="AF15" s="315">
        <f>'Imp-Exp2'!$L$116/1000</f>
        <v>0</v>
      </c>
      <c r="AG15" s="317">
        <f t="shared" si="25"/>
        <v>0</v>
      </c>
      <c r="AH15" s="318">
        <f t="shared" si="26"/>
        <v>0</v>
      </c>
      <c r="AI15" s="318">
        <f t="shared" si="27"/>
        <v>0</v>
      </c>
      <c r="AJ15" s="318">
        <f t="shared" si="28"/>
        <v>0</v>
      </c>
      <c r="AK15" s="318">
        <f t="shared" si="29"/>
        <v>0</v>
      </c>
      <c r="AL15" s="318">
        <f t="shared" si="30"/>
        <v>0</v>
      </c>
      <c r="AM15" s="318">
        <f t="shared" si="31"/>
        <v>0</v>
      </c>
      <c r="AN15" s="319">
        <f t="shared" si="32"/>
        <v>0</v>
      </c>
    </row>
    <row r="16" spans="1:40" x14ac:dyDescent="0.35">
      <c r="A16" s="320">
        <f>A13</f>
        <v>0</v>
      </c>
      <c r="B16" s="320">
        <f t="shared" si="1"/>
        <v>0</v>
      </c>
      <c r="C16" s="320" t="s">
        <v>524</v>
      </c>
      <c r="D16" s="320" t="s">
        <v>576</v>
      </c>
      <c r="E16" s="321"/>
      <c r="F16" s="321"/>
      <c r="G16" s="320">
        <f>G15</f>
        <v>0</v>
      </c>
      <c r="H16" s="320" t="s">
        <v>533</v>
      </c>
      <c r="I16" s="320" t="s">
        <v>527</v>
      </c>
      <c r="J16" s="320" t="s">
        <v>528</v>
      </c>
      <c r="K16" s="320" t="s">
        <v>477</v>
      </c>
      <c r="L16" s="320" t="s">
        <v>479</v>
      </c>
      <c r="M16" s="320" t="s">
        <v>529</v>
      </c>
      <c r="N16" s="320" t="s">
        <v>749</v>
      </c>
      <c r="O16" s="320" t="s">
        <v>580</v>
      </c>
      <c r="P16" s="322" t="s">
        <v>531</v>
      </c>
      <c r="Q16" s="304">
        <f>'Imp-Exp2'!$E$120</f>
        <v>0</v>
      </c>
      <c r="R16" s="304">
        <f>'Imp-Exp2'!$F$120</f>
        <v>0</v>
      </c>
      <c r="S16" s="304">
        <f>'Imp-Exp2'!$G$120</f>
        <v>0</v>
      </c>
      <c r="T16" s="304">
        <f>'Imp-Exp2'!$H$120</f>
        <v>0</v>
      </c>
      <c r="U16" s="304">
        <f>'Imp-Exp2'!$I$120</f>
        <v>0</v>
      </c>
      <c r="V16" s="304">
        <f>'Imp-Exp2'!$J$120</f>
        <v>0</v>
      </c>
      <c r="W16" s="304">
        <f>'Imp-Exp2'!$K$120</f>
        <v>0</v>
      </c>
      <c r="X16" s="304">
        <f>'Imp-Exp2'!$L$120</f>
        <v>0</v>
      </c>
      <c r="Y16" s="316">
        <f>'Imp-Exp2'!$E$121/1000</f>
        <v>0</v>
      </c>
      <c r="Z16" s="314">
        <f>'Imp-Exp2'!$F$121/1000</f>
        <v>0</v>
      </c>
      <c r="AA16" s="314">
        <f>'Imp-Exp2'!$G$121/1000</f>
        <v>0</v>
      </c>
      <c r="AB16" s="314">
        <f>'Imp-Exp2'!$H$121/1000</f>
        <v>0</v>
      </c>
      <c r="AC16" s="314">
        <f>'Imp-Exp2'!$I$121/1000</f>
        <v>0</v>
      </c>
      <c r="AD16" s="314">
        <f>'Imp-Exp2'!$J$121/1000</f>
        <v>0</v>
      </c>
      <c r="AE16" s="314">
        <f>'Imp-Exp2'!$K$121/1000</f>
        <v>0</v>
      </c>
      <c r="AF16" s="315">
        <f>'Imp-Exp2'!$L$121/1000</f>
        <v>0</v>
      </c>
      <c r="AG16" s="323">
        <f t="shared" si="2"/>
        <v>0</v>
      </c>
      <c r="AH16" s="324">
        <f t="shared" si="0"/>
        <v>0</v>
      </c>
      <c r="AI16" s="324">
        <f t="shared" si="0"/>
        <v>0</v>
      </c>
      <c r="AJ16" s="324">
        <f t="shared" si="0"/>
        <v>0</v>
      </c>
      <c r="AK16" s="324">
        <f t="shared" si="0"/>
        <v>0</v>
      </c>
      <c r="AL16" s="324">
        <f t="shared" si="0"/>
        <v>0</v>
      </c>
      <c r="AM16" s="324">
        <f t="shared" si="0"/>
        <v>0</v>
      </c>
      <c r="AN16" s="325">
        <f t="shared" si="0"/>
        <v>0</v>
      </c>
    </row>
    <row r="17" spans="1:40" x14ac:dyDescent="0.35">
      <c r="A17" s="310">
        <f t="shared" si="3"/>
        <v>0</v>
      </c>
      <c r="B17" s="310">
        <f t="shared" si="1"/>
        <v>0</v>
      </c>
      <c r="C17" s="310" t="s">
        <v>524</v>
      </c>
      <c r="D17" s="310" t="s">
        <v>576</v>
      </c>
      <c r="E17" s="311"/>
      <c r="F17" s="311"/>
      <c r="G17" s="312">
        <f t="shared" si="23"/>
        <v>0</v>
      </c>
      <c r="H17" s="310" t="s">
        <v>533</v>
      </c>
      <c r="I17" s="310" t="s">
        <v>527</v>
      </c>
      <c r="J17" s="310" t="s">
        <v>528</v>
      </c>
      <c r="K17" s="310" t="s">
        <v>477</v>
      </c>
      <c r="L17" s="310" t="s">
        <v>479</v>
      </c>
      <c r="M17" s="310" t="s">
        <v>529</v>
      </c>
      <c r="N17" s="310" t="s">
        <v>750</v>
      </c>
      <c r="O17" s="310" t="s">
        <v>582</v>
      </c>
      <c r="P17" s="313" t="s">
        <v>531</v>
      </c>
      <c r="Q17" s="314">
        <f>'Imp-Exp2'!$E$125</f>
        <v>0</v>
      </c>
      <c r="R17" s="314">
        <f>'Imp-Exp2'!$F$125</f>
        <v>0</v>
      </c>
      <c r="S17" s="314">
        <f>'Imp-Exp2'!$G$125</f>
        <v>0</v>
      </c>
      <c r="T17" s="314">
        <f>'Imp-Exp2'!$H$125</f>
        <v>0</v>
      </c>
      <c r="U17" s="314">
        <f>'Imp-Exp2'!$I$125</f>
        <v>0</v>
      </c>
      <c r="V17" s="314">
        <f>'Imp-Exp2'!$J$125</f>
        <v>0</v>
      </c>
      <c r="W17" s="314">
        <f>'Imp-Exp2'!$K$125</f>
        <v>0</v>
      </c>
      <c r="X17" s="314">
        <f>'Imp-Exp2'!$L$125</f>
        <v>0</v>
      </c>
      <c r="Y17" s="316">
        <f>'Imp-Exp2'!$E$126/1000</f>
        <v>0</v>
      </c>
      <c r="Z17" s="314">
        <f>'Imp-Exp2'!$F$126/1000</f>
        <v>0</v>
      </c>
      <c r="AA17" s="314">
        <f>'Imp-Exp2'!$G$126/1000</f>
        <v>0</v>
      </c>
      <c r="AB17" s="314">
        <f>'Imp-Exp2'!$H$126/1000</f>
        <v>0</v>
      </c>
      <c r="AC17" s="314">
        <f>'Imp-Exp2'!$I$126/1000</f>
        <v>0</v>
      </c>
      <c r="AD17" s="314">
        <f>'Imp-Exp2'!$J$126/1000</f>
        <v>0</v>
      </c>
      <c r="AE17" s="314">
        <f>'Imp-Exp2'!$K$126/1000</f>
        <v>0</v>
      </c>
      <c r="AF17" s="315">
        <f>'Imp-Exp2'!$L$126/1000</f>
        <v>0</v>
      </c>
      <c r="AG17" s="317">
        <f t="shared" si="2"/>
        <v>0</v>
      </c>
      <c r="AH17" s="318">
        <f t="shared" si="0"/>
        <v>0</v>
      </c>
      <c r="AI17" s="318">
        <f t="shared" si="0"/>
        <v>0</v>
      </c>
      <c r="AJ17" s="318">
        <f t="shared" si="0"/>
        <v>0</v>
      </c>
      <c r="AK17" s="318">
        <f t="shared" si="0"/>
        <v>0</v>
      </c>
      <c r="AL17" s="318">
        <f t="shared" si="0"/>
        <v>0</v>
      </c>
      <c r="AM17" s="318">
        <f t="shared" si="0"/>
        <v>0</v>
      </c>
      <c r="AN17" s="319">
        <f t="shared" si="0"/>
        <v>0</v>
      </c>
    </row>
    <row r="18" spans="1:40" x14ac:dyDescent="0.35">
      <c r="A18" s="301">
        <f t="shared" si="3"/>
        <v>0</v>
      </c>
      <c r="B18" s="301">
        <f t="shared" si="1"/>
        <v>0</v>
      </c>
      <c r="C18" s="301" t="s">
        <v>524</v>
      </c>
      <c r="D18" s="301" t="s">
        <v>576</v>
      </c>
      <c r="E18" s="302"/>
      <c r="F18" s="302"/>
      <c r="G18" s="300">
        <f>'Imp-Exp3'!G23</f>
        <v>0</v>
      </c>
      <c r="H18" s="301" t="s">
        <v>534</v>
      </c>
      <c r="I18" s="301" t="s">
        <v>527</v>
      </c>
      <c r="J18" s="301" t="s">
        <v>528</v>
      </c>
      <c r="K18" s="301" t="s">
        <v>477</v>
      </c>
      <c r="L18" s="301" t="s">
        <v>479</v>
      </c>
      <c r="M18" s="301" t="s">
        <v>529</v>
      </c>
      <c r="N18" s="301" t="s">
        <v>743</v>
      </c>
      <c r="O18" s="301" t="s">
        <v>578</v>
      </c>
      <c r="P18" s="303" t="s">
        <v>530</v>
      </c>
      <c r="Q18" s="304">
        <f>'Imp-Exp3'!$E$90</f>
        <v>0</v>
      </c>
      <c r="R18" s="304">
        <f>'Imp-Exp3'!$F$90</f>
        <v>0</v>
      </c>
      <c r="S18" s="304">
        <f>'Imp-Exp3'!$G$90</f>
        <v>0</v>
      </c>
      <c r="T18" s="304">
        <f>'Imp-Exp3'!$H$90</f>
        <v>0</v>
      </c>
      <c r="U18" s="304">
        <f>'Imp-Exp3'!$I$90</f>
        <v>0</v>
      </c>
      <c r="V18" s="304">
        <f>'Imp-Exp3'!$J$90</f>
        <v>0</v>
      </c>
      <c r="W18" s="304">
        <f>'Imp-Exp3'!$K$90</f>
        <v>0</v>
      </c>
      <c r="X18" s="304">
        <f>'Imp-Exp3'!$L$90</f>
        <v>0</v>
      </c>
      <c r="Y18" s="306">
        <f>'Imp-Exp3'!$E$91/1000</f>
        <v>0</v>
      </c>
      <c r="Z18" s="304">
        <f>'Imp-Exp3'!$F$91/1000</f>
        <v>0</v>
      </c>
      <c r="AA18" s="304">
        <f>'Imp-Exp3'!$G$91/1000</f>
        <v>0</v>
      </c>
      <c r="AB18" s="304">
        <f>'Imp-Exp3'!$H$91/1000</f>
        <v>0</v>
      </c>
      <c r="AC18" s="304">
        <f>'Imp-Exp3'!$I$91/1000</f>
        <v>0</v>
      </c>
      <c r="AD18" s="304">
        <f>'Imp-Exp3'!$J$91/1000</f>
        <v>0</v>
      </c>
      <c r="AE18" s="304">
        <f>'Imp-Exp3'!$K$91/1000</f>
        <v>0</v>
      </c>
      <c r="AF18" s="305">
        <f>'Imp-Exp3'!$L$91/1000</f>
        <v>0</v>
      </c>
      <c r="AG18" s="307">
        <f t="shared" si="2"/>
        <v>0</v>
      </c>
      <c r="AH18" s="308">
        <f t="shared" si="0"/>
        <v>0</v>
      </c>
      <c r="AI18" s="308">
        <f t="shared" si="0"/>
        <v>0</v>
      </c>
      <c r="AJ18" s="308">
        <f t="shared" si="0"/>
        <v>0</v>
      </c>
      <c r="AK18" s="308">
        <f t="shared" si="0"/>
        <v>0</v>
      </c>
      <c r="AL18" s="308">
        <f t="shared" si="0"/>
        <v>0</v>
      </c>
      <c r="AM18" s="308">
        <f t="shared" si="0"/>
        <v>0</v>
      </c>
      <c r="AN18" s="309">
        <f t="shared" si="0"/>
        <v>0</v>
      </c>
    </row>
    <row r="19" spans="1:40" x14ac:dyDescent="0.35">
      <c r="A19" s="310">
        <f t="shared" si="3"/>
        <v>0</v>
      </c>
      <c r="B19" s="310">
        <f t="shared" si="1"/>
        <v>0</v>
      </c>
      <c r="C19" s="310" t="s">
        <v>524</v>
      </c>
      <c r="D19" s="310" t="s">
        <v>576</v>
      </c>
      <c r="E19" s="311"/>
      <c r="F19" s="311"/>
      <c r="G19" s="312">
        <f>G18</f>
        <v>0</v>
      </c>
      <c r="H19" s="310" t="s">
        <v>534</v>
      </c>
      <c r="I19" s="310" t="s">
        <v>527</v>
      </c>
      <c r="J19" s="310" t="s">
        <v>528</v>
      </c>
      <c r="K19" s="310" t="s">
        <v>477</v>
      </c>
      <c r="L19" s="310" t="s">
        <v>479</v>
      </c>
      <c r="M19" s="310" t="s">
        <v>529</v>
      </c>
      <c r="N19" s="310" t="s">
        <v>744</v>
      </c>
      <c r="O19" s="310" t="s">
        <v>580</v>
      </c>
      <c r="P19" s="313" t="s">
        <v>530</v>
      </c>
      <c r="Q19" s="314">
        <f>'Imp-Exp3'!$E$95</f>
        <v>0</v>
      </c>
      <c r="R19" s="314">
        <f>'Imp-Exp3'!$F$95</f>
        <v>0</v>
      </c>
      <c r="S19" s="314">
        <f>'Imp-Exp3'!$G$95</f>
        <v>0</v>
      </c>
      <c r="T19" s="314">
        <f>'Imp-Exp3'!$H$95</f>
        <v>0</v>
      </c>
      <c r="U19" s="314">
        <f>'Imp-Exp3'!$I$95</f>
        <v>0</v>
      </c>
      <c r="V19" s="314">
        <f>'Imp-Exp3'!$J$95</f>
        <v>0</v>
      </c>
      <c r="W19" s="314">
        <f>'Imp-Exp3'!$K$95</f>
        <v>0</v>
      </c>
      <c r="X19" s="314">
        <f>'Imp-Exp3'!$L$95</f>
        <v>0</v>
      </c>
      <c r="Y19" s="316">
        <f>'Imp-Exp3'!$E$96/1000</f>
        <v>0</v>
      </c>
      <c r="Z19" s="314">
        <f>'Imp-Exp3'!$F$96/1000</f>
        <v>0</v>
      </c>
      <c r="AA19" s="314">
        <f>'Imp-Exp3'!$G$96/1000</f>
        <v>0</v>
      </c>
      <c r="AB19" s="314">
        <f>'Imp-Exp3'!$H$96/1000</f>
        <v>0</v>
      </c>
      <c r="AC19" s="314">
        <f>'Imp-Exp3'!$I$96/1000</f>
        <v>0</v>
      </c>
      <c r="AD19" s="314">
        <f>'Imp-Exp3'!$J$96/1000</f>
        <v>0</v>
      </c>
      <c r="AE19" s="314">
        <f>'Imp-Exp3'!$K$96/1000</f>
        <v>0</v>
      </c>
      <c r="AF19" s="315">
        <f>'Imp-Exp3'!$L$96/1000</f>
        <v>0</v>
      </c>
      <c r="AG19" s="317">
        <f t="shared" si="2"/>
        <v>0</v>
      </c>
      <c r="AH19" s="318">
        <f t="shared" si="0"/>
        <v>0</v>
      </c>
      <c r="AI19" s="318">
        <f t="shared" si="0"/>
        <v>0</v>
      </c>
      <c r="AJ19" s="318">
        <f t="shared" si="0"/>
        <v>0</v>
      </c>
      <c r="AK19" s="318">
        <f t="shared" si="0"/>
        <v>0</v>
      </c>
      <c r="AL19" s="318">
        <f t="shared" si="0"/>
        <v>0</v>
      </c>
      <c r="AM19" s="318">
        <f t="shared" si="0"/>
        <v>0</v>
      </c>
      <c r="AN19" s="319">
        <f t="shared" si="0"/>
        <v>0</v>
      </c>
    </row>
    <row r="20" spans="1:40" x14ac:dyDescent="0.35">
      <c r="A20" s="320">
        <f t="shared" si="3"/>
        <v>0</v>
      </c>
      <c r="B20" s="320">
        <f t="shared" si="1"/>
        <v>0</v>
      </c>
      <c r="C20" s="320" t="s">
        <v>524</v>
      </c>
      <c r="D20" s="320" t="s">
        <v>576</v>
      </c>
      <c r="E20" s="321"/>
      <c r="F20" s="321"/>
      <c r="G20" s="320">
        <f t="shared" ref="G20:G25" si="33">G19</f>
        <v>0</v>
      </c>
      <c r="H20" s="320" t="s">
        <v>534</v>
      </c>
      <c r="I20" s="320" t="s">
        <v>527</v>
      </c>
      <c r="J20" s="320" t="s">
        <v>528</v>
      </c>
      <c r="K20" s="320" t="s">
        <v>477</v>
      </c>
      <c r="L20" s="320" t="s">
        <v>479</v>
      </c>
      <c r="M20" s="320" t="s">
        <v>529</v>
      </c>
      <c r="N20" s="320" t="s">
        <v>745</v>
      </c>
      <c r="O20" s="320" t="s">
        <v>582</v>
      </c>
      <c r="P20" s="322" t="s">
        <v>530</v>
      </c>
      <c r="Q20" s="314">
        <f>'Imp-Exp3'!$E$100</f>
        <v>0</v>
      </c>
      <c r="R20" s="314">
        <f>'Imp-Exp3'!$F$100</f>
        <v>0</v>
      </c>
      <c r="S20" s="314">
        <f>'Imp-Exp3'!$G$100</f>
        <v>0</v>
      </c>
      <c r="T20" s="314">
        <f>'Imp-Exp3'!$H$100</f>
        <v>0</v>
      </c>
      <c r="U20" s="314">
        <f>'Imp-Exp3'!$I$100</f>
        <v>0</v>
      </c>
      <c r="V20" s="314">
        <f>'Imp-Exp3'!$J$100</f>
        <v>0</v>
      </c>
      <c r="W20" s="314">
        <f>'Imp-Exp3'!$K$100</f>
        <v>0</v>
      </c>
      <c r="X20" s="314">
        <f>'Imp-Exp3'!$L$100</f>
        <v>0</v>
      </c>
      <c r="Y20" s="316">
        <f>'Imp-Exp3'!$E$101/1000</f>
        <v>0</v>
      </c>
      <c r="Z20" s="314">
        <f>'Imp-Exp3'!$F$101/1000</f>
        <v>0</v>
      </c>
      <c r="AA20" s="314">
        <f>'Imp-Exp3'!$G$101/1000</f>
        <v>0</v>
      </c>
      <c r="AB20" s="314">
        <f>'Imp-Exp3'!$H$101/1000</f>
        <v>0</v>
      </c>
      <c r="AC20" s="314">
        <f>'Imp-Exp3'!$I$101/1000</f>
        <v>0</v>
      </c>
      <c r="AD20" s="314">
        <f>'Imp-Exp3'!$J$101/1000</f>
        <v>0</v>
      </c>
      <c r="AE20" s="314">
        <f>'Imp-Exp3'!$K$101/1000</f>
        <v>0</v>
      </c>
      <c r="AF20" s="315">
        <f>'Imp-Exp3'!$L$101/1000</f>
        <v>0</v>
      </c>
      <c r="AG20" s="323">
        <f t="shared" si="2"/>
        <v>0</v>
      </c>
      <c r="AH20" s="324">
        <f t="shared" si="0"/>
        <v>0</v>
      </c>
      <c r="AI20" s="324">
        <f t="shared" si="0"/>
        <v>0</v>
      </c>
      <c r="AJ20" s="324">
        <f t="shared" si="0"/>
        <v>0</v>
      </c>
      <c r="AK20" s="324">
        <f t="shared" si="0"/>
        <v>0</v>
      </c>
      <c r="AL20" s="324">
        <f t="shared" si="0"/>
        <v>0</v>
      </c>
      <c r="AM20" s="324">
        <f t="shared" si="0"/>
        <v>0</v>
      </c>
      <c r="AN20" s="325">
        <f t="shared" si="0"/>
        <v>0</v>
      </c>
    </row>
    <row r="21" spans="1:40" x14ac:dyDescent="0.35">
      <c r="A21" s="310">
        <f t="shared" si="3"/>
        <v>0</v>
      </c>
      <c r="B21" s="310">
        <f t="shared" si="1"/>
        <v>0</v>
      </c>
      <c r="C21" s="310" t="s">
        <v>524</v>
      </c>
      <c r="D21" s="310" t="s">
        <v>576</v>
      </c>
      <c r="E21" s="311"/>
      <c r="F21" s="311"/>
      <c r="G21" s="312">
        <f t="shared" si="33"/>
        <v>0</v>
      </c>
      <c r="H21" s="310" t="s">
        <v>534</v>
      </c>
      <c r="I21" s="310" t="s">
        <v>527</v>
      </c>
      <c r="J21" s="310" t="s">
        <v>528</v>
      </c>
      <c r="K21" s="310" t="s">
        <v>477</v>
      </c>
      <c r="L21" s="310" t="s">
        <v>479</v>
      </c>
      <c r="M21" s="310" t="s">
        <v>529</v>
      </c>
      <c r="N21" s="310" t="s">
        <v>746</v>
      </c>
      <c r="O21" s="310" t="s">
        <v>578</v>
      </c>
      <c r="P21" s="313" t="s">
        <v>531</v>
      </c>
      <c r="Q21" s="304">
        <f>'Imp-Exp3'!$E$105</f>
        <v>0</v>
      </c>
      <c r="R21" s="304">
        <f>'Imp-Exp3'!$F$105</f>
        <v>0</v>
      </c>
      <c r="S21" s="304">
        <f>'Imp-Exp3'!$G$105</f>
        <v>0</v>
      </c>
      <c r="T21" s="304">
        <f>'Imp-Exp3'!$H$105</f>
        <v>0</v>
      </c>
      <c r="U21" s="304">
        <f>'Imp-Exp3'!$I$105</f>
        <v>0</v>
      </c>
      <c r="V21" s="304">
        <f>'Imp-Exp3'!$J$105</f>
        <v>0</v>
      </c>
      <c r="W21" s="304">
        <f>'Imp-Exp3'!$K$105</f>
        <v>0</v>
      </c>
      <c r="X21" s="304">
        <f>'Imp-Exp3'!$L$105</f>
        <v>0</v>
      </c>
      <c r="Y21" s="316">
        <f>'Imp-Exp3'!$E$106/1000</f>
        <v>0</v>
      </c>
      <c r="Z21" s="314">
        <f>'Imp-Exp3'!$F$106/1000</f>
        <v>0</v>
      </c>
      <c r="AA21" s="314">
        <f>'Imp-Exp3'!$G$106/1000</f>
        <v>0</v>
      </c>
      <c r="AB21" s="314">
        <f>'Imp-Exp3'!$H$106/1000</f>
        <v>0</v>
      </c>
      <c r="AC21" s="314">
        <f>'Imp-Exp3'!$I$106/1000</f>
        <v>0</v>
      </c>
      <c r="AD21" s="314">
        <f>'Imp-Exp3'!$J$106/1000</f>
        <v>0</v>
      </c>
      <c r="AE21" s="314">
        <f>'Imp-Exp3'!$K$106/1000</f>
        <v>0</v>
      </c>
      <c r="AF21" s="315">
        <f>'Imp-Exp3'!$L$106/1000</f>
        <v>0</v>
      </c>
      <c r="AG21" s="317">
        <f t="shared" si="2"/>
        <v>0</v>
      </c>
      <c r="AH21" s="318">
        <f t="shared" si="0"/>
        <v>0</v>
      </c>
      <c r="AI21" s="318">
        <f t="shared" si="0"/>
        <v>0</v>
      </c>
      <c r="AJ21" s="318">
        <f t="shared" si="0"/>
        <v>0</v>
      </c>
      <c r="AK21" s="318">
        <f t="shared" si="0"/>
        <v>0</v>
      </c>
      <c r="AL21" s="318">
        <f t="shared" si="0"/>
        <v>0</v>
      </c>
      <c r="AM21" s="318">
        <f t="shared" si="0"/>
        <v>0</v>
      </c>
      <c r="AN21" s="319">
        <f t="shared" si="0"/>
        <v>0</v>
      </c>
    </row>
    <row r="22" spans="1:40" x14ac:dyDescent="0.35">
      <c r="A22" s="320">
        <f t="shared" si="3"/>
        <v>0</v>
      </c>
      <c r="B22" s="320">
        <f t="shared" ref="B22:B23" si="34">A22</f>
        <v>0</v>
      </c>
      <c r="C22" s="320" t="s">
        <v>524</v>
      </c>
      <c r="D22" s="320" t="s">
        <v>576</v>
      </c>
      <c r="E22" s="321"/>
      <c r="F22" s="321"/>
      <c r="G22" s="320">
        <f t="shared" si="33"/>
        <v>0</v>
      </c>
      <c r="H22" s="320" t="s">
        <v>534</v>
      </c>
      <c r="I22" s="320" t="s">
        <v>527</v>
      </c>
      <c r="J22" s="320" t="s">
        <v>528</v>
      </c>
      <c r="K22" s="320" t="s">
        <v>477</v>
      </c>
      <c r="L22" s="320" t="s">
        <v>479</v>
      </c>
      <c r="M22" s="320" t="s">
        <v>529</v>
      </c>
      <c r="N22" s="320" t="s">
        <v>747</v>
      </c>
      <c r="O22" s="320" t="s">
        <v>582</v>
      </c>
      <c r="P22" s="322" t="s">
        <v>530</v>
      </c>
      <c r="Q22" s="314">
        <f>'Imp-Exp3'!$E$110</f>
        <v>0</v>
      </c>
      <c r="R22" s="314">
        <f>'Imp-Exp3'!$F$110</f>
        <v>0</v>
      </c>
      <c r="S22" s="314">
        <f>'Imp-Exp3'!$G$110</f>
        <v>0</v>
      </c>
      <c r="T22" s="314">
        <f>'Imp-Exp3'!$H$110</f>
        <v>0</v>
      </c>
      <c r="U22" s="314">
        <f>'Imp-Exp3'!$I$110</f>
        <v>0</v>
      </c>
      <c r="V22" s="314">
        <f>'Imp-Exp3'!$J$110</f>
        <v>0</v>
      </c>
      <c r="W22" s="314">
        <f>'Imp-Exp3'!$K$110</f>
        <v>0</v>
      </c>
      <c r="X22" s="314">
        <f>'Imp-Exp3'!$L$110</f>
        <v>0</v>
      </c>
      <c r="Y22" s="316">
        <f>'Imp-Exp3'!$E$111/1000</f>
        <v>0</v>
      </c>
      <c r="Z22" s="314">
        <f>'Imp-Exp3'!$F$111/1000</f>
        <v>0</v>
      </c>
      <c r="AA22" s="314">
        <f>'Imp-Exp3'!$G$111/1000</f>
        <v>0</v>
      </c>
      <c r="AB22" s="314">
        <f>'Imp-Exp3'!$H$111/1000</f>
        <v>0</v>
      </c>
      <c r="AC22" s="314">
        <f>'Imp-Exp3'!$I$111/1000</f>
        <v>0</v>
      </c>
      <c r="AD22" s="314">
        <f>'Imp-Exp3'!$J$111/1000</f>
        <v>0</v>
      </c>
      <c r="AE22" s="314">
        <f>'Imp-Exp3'!$K$111/1000</f>
        <v>0</v>
      </c>
      <c r="AF22" s="315">
        <f>'Imp-Exp3'!$L$111/1000</f>
        <v>0</v>
      </c>
      <c r="AG22" s="323">
        <f t="shared" ref="AG22:AG23" si="35">IF(ISERROR(Y22/Q22),0,Y22/Q22)*1000</f>
        <v>0</v>
      </c>
      <c r="AH22" s="324">
        <f t="shared" ref="AH22:AH23" si="36">IF(ISERROR(Z22/R22),0,Z22/R22)*1000</f>
        <v>0</v>
      </c>
      <c r="AI22" s="324">
        <f t="shared" ref="AI22:AI23" si="37">IF(ISERROR(AA22/S22),0,AA22/S22)*1000</f>
        <v>0</v>
      </c>
      <c r="AJ22" s="324">
        <f t="shared" ref="AJ22:AJ23" si="38">IF(ISERROR(AB22/T22),0,AB22/T22)*1000</f>
        <v>0</v>
      </c>
      <c r="AK22" s="324">
        <f t="shared" ref="AK22:AK23" si="39">IF(ISERROR(AC22/U22),0,AC22/U22)*1000</f>
        <v>0</v>
      </c>
      <c r="AL22" s="324">
        <f t="shared" ref="AL22:AL23" si="40">IF(ISERROR(AD22/V22),0,AD22/V22)*1000</f>
        <v>0</v>
      </c>
      <c r="AM22" s="324">
        <f t="shared" ref="AM22:AM23" si="41">IF(ISERROR(AE22/W22),0,AE22/W22)*1000</f>
        <v>0</v>
      </c>
      <c r="AN22" s="325">
        <f t="shared" ref="AN22:AN23" si="42">IF(ISERROR(AF22/X22),0,AF22/X22)*1000</f>
        <v>0</v>
      </c>
    </row>
    <row r="23" spans="1:40" x14ac:dyDescent="0.35">
      <c r="A23" s="310">
        <f t="shared" si="3"/>
        <v>0</v>
      </c>
      <c r="B23" s="310">
        <f t="shared" si="34"/>
        <v>0</v>
      </c>
      <c r="C23" s="310" t="s">
        <v>524</v>
      </c>
      <c r="D23" s="310" t="s">
        <v>576</v>
      </c>
      <c r="E23" s="311"/>
      <c r="F23" s="311"/>
      <c r="G23" s="312">
        <f t="shared" si="33"/>
        <v>0</v>
      </c>
      <c r="H23" s="310" t="s">
        <v>534</v>
      </c>
      <c r="I23" s="310" t="s">
        <v>527</v>
      </c>
      <c r="J23" s="310" t="s">
        <v>528</v>
      </c>
      <c r="K23" s="310" t="s">
        <v>477</v>
      </c>
      <c r="L23" s="310" t="s">
        <v>479</v>
      </c>
      <c r="M23" s="310" t="s">
        <v>529</v>
      </c>
      <c r="N23" s="310" t="s">
        <v>748</v>
      </c>
      <c r="O23" s="310" t="s">
        <v>578</v>
      </c>
      <c r="P23" s="313" t="s">
        <v>531</v>
      </c>
      <c r="Q23" s="314">
        <f>'Imp-Exp3'!$E$115</f>
        <v>0</v>
      </c>
      <c r="R23" s="314">
        <f>'Imp-Exp3'!$F$115</f>
        <v>0</v>
      </c>
      <c r="S23" s="314">
        <f>'Imp-Exp3'!$G$115</f>
        <v>0</v>
      </c>
      <c r="T23" s="314">
        <f>'Imp-Exp3'!$H$115</f>
        <v>0</v>
      </c>
      <c r="U23" s="314">
        <f>'Imp-Exp3'!$I$115</f>
        <v>0</v>
      </c>
      <c r="V23" s="314">
        <f>'Imp-Exp3'!$J$115</f>
        <v>0</v>
      </c>
      <c r="W23" s="314">
        <f>'Imp-Exp3'!$K$115</f>
        <v>0</v>
      </c>
      <c r="X23" s="314">
        <f>'Imp-Exp3'!$L$115</f>
        <v>0</v>
      </c>
      <c r="Y23" s="316">
        <f>'Imp-Exp3'!$E$116/1000</f>
        <v>0</v>
      </c>
      <c r="Z23" s="314">
        <f>'Imp-Exp3'!$F$116/1000</f>
        <v>0</v>
      </c>
      <c r="AA23" s="314">
        <f>'Imp-Exp3'!$G$116/1000</f>
        <v>0</v>
      </c>
      <c r="AB23" s="314">
        <f>'Imp-Exp3'!$H$116/1000</f>
        <v>0</v>
      </c>
      <c r="AC23" s="314">
        <f>'Imp-Exp3'!$I$116/1000</f>
        <v>0</v>
      </c>
      <c r="AD23" s="314">
        <f>'Imp-Exp3'!$J$116/1000</f>
        <v>0</v>
      </c>
      <c r="AE23" s="314">
        <f>'Imp-Exp3'!$K$116/1000</f>
        <v>0</v>
      </c>
      <c r="AF23" s="315">
        <f>'Imp-Exp3'!$L$116/1000</f>
        <v>0</v>
      </c>
      <c r="AG23" s="317">
        <f t="shared" si="35"/>
        <v>0</v>
      </c>
      <c r="AH23" s="318">
        <f t="shared" si="36"/>
        <v>0</v>
      </c>
      <c r="AI23" s="318">
        <f t="shared" si="37"/>
        <v>0</v>
      </c>
      <c r="AJ23" s="318">
        <f t="shared" si="38"/>
        <v>0</v>
      </c>
      <c r="AK23" s="318">
        <f t="shared" si="39"/>
        <v>0</v>
      </c>
      <c r="AL23" s="318">
        <f t="shared" si="40"/>
        <v>0</v>
      </c>
      <c r="AM23" s="318">
        <f t="shared" si="41"/>
        <v>0</v>
      </c>
      <c r="AN23" s="319">
        <f t="shared" si="42"/>
        <v>0</v>
      </c>
    </row>
    <row r="24" spans="1:40" x14ac:dyDescent="0.35">
      <c r="A24" s="320">
        <f>A21</f>
        <v>0</v>
      </c>
      <c r="B24" s="320">
        <f t="shared" si="1"/>
        <v>0</v>
      </c>
      <c r="C24" s="320" t="s">
        <v>524</v>
      </c>
      <c r="D24" s="320" t="s">
        <v>576</v>
      </c>
      <c r="E24" s="321"/>
      <c r="F24" s="321"/>
      <c r="G24" s="320">
        <f>G23</f>
        <v>0</v>
      </c>
      <c r="H24" s="320" t="s">
        <v>534</v>
      </c>
      <c r="I24" s="320" t="s">
        <v>527</v>
      </c>
      <c r="J24" s="320" t="s">
        <v>528</v>
      </c>
      <c r="K24" s="320" t="s">
        <v>477</v>
      </c>
      <c r="L24" s="320" t="s">
        <v>479</v>
      </c>
      <c r="M24" s="320" t="s">
        <v>529</v>
      </c>
      <c r="N24" s="320" t="s">
        <v>749</v>
      </c>
      <c r="O24" s="320" t="s">
        <v>580</v>
      </c>
      <c r="P24" s="322" t="s">
        <v>531</v>
      </c>
      <c r="Q24" s="304">
        <f>'Imp-Exp3'!$E$120</f>
        <v>0</v>
      </c>
      <c r="R24" s="304">
        <f>'Imp-Exp3'!$F$120</f>
        <v>0</v>
      </c>
      <c r="S24" s="304">
        <f>'Imp-Exp3'!$G$120</f>
        <v>0</v>
      </c>
      <c r="T24" s="304">
        <f>'Imp-Exp3'!$H$120</f>
        <v>0</v>
      </c>
      <c r="U24" s="304">
        <f>'Imp-Exp3'!$I$120</f>
        <v>0</v>
      </c>
      <c r="V24" s="304">
        <f>'Imp-Exp3'!$J$120</f>
        <v>0</v>
      </c>
      <c r="W24" s="304">
        <f>'Imp-Exp3'!$K$120</f>
        <v>0</v>
      </c>
      <c r="X24" s="304">
        <f>'Imp-Exp3'!$L$120</f>
        <v>0</v>
      </c>
      <c r="Y24" s="316">
        <f>'Imp-Exp3'!$E$121/1000</f>
        <v>0</v>
      </c>
      <c r="Z24" s="314">
        <f>'Imp-Exp3'!$F$121/1000</f>
        <v>0</v>
      </c>
      <c r="AA24" s="314">
        <f>'Imp-Exp3'!$G$121/1000</f>
        <v>0</v>
      </c>
      <c r="AB24" s="314">
        <f>'Imp-Exp3'!$H$121/1000</f>
        <v>0</v>
      </c>
      <c r="AC24" s="314">
        <f>'Imp-Exp3'!$I$121/1000</f>
        <v>0</v>
      </c>
      <c r="AD24" s="314">
        <f>'Imp-Exp3'!$J$121/1000</f>
        <v>0</v>
      </c>
      <c r="AE24" s="314">
        <f>'Imp-Exp3'!$K$121/1000</f>
        <v>0</v>
      </c>
      <c r="AF24" s="315">
        <f>'Imp-Exp3'!$L$121/1000</f>
        <v>0</v>
      </c>
      <c r="AG24" s="323">
        <f t="shared" si="2"/>
        <v>0</v>
      </c>
      <c r="AH24" s="324">
        <f t="shared" si="2"/>
        <v>0</v>
      </c>
      <c r="AI24" s="324">
        <f t="shared" si="2"/>
        <v>0</v>
      </c>
      <c r="AJ24" s="324">
        <f t="shared" si="2"/>
        <v>0</v>
      </c>
      <c r="AK24" s="324">
        <f t="shared" si="2"/>
        <v>0</v>
      </c>
      <c r="AL24" s="324">
        <f t="shared" si="2"/>
        <v>0</v>
      </c>
      <c r="AM24" s="324">
        <f t="shared" si="2"/>
        <v>0</v>
      </c>
      <c r="AN24" s="325">
        <f t="shared" si="2"/>
        <v>0</v>
      </c>
    </row>
    <row r="25" spans="1:40" x14ac:dyDescent="0.35">
      <c r="A25" s="310">
        <f t="shared" si="3"/>
        <v>0</v>
      </c>
      <c r="B25" s="310">
        <f t="shared" si="1"/>
        <v>0</v>
      </c>
      <c r="C25" s="310" t="s">
        <v>524</v>
      </c>
      <c r="D25" s="310" t="s">
        <v>576</v>
      </c>
      <c r="E25" s="311"/>
      <c r="F25" s="311"/>
      <c r="G25" s="312">
        <f t="shared" si="33"/>
        <v>0</v>
      </c>
      <c r="H25" s="310" t="s">
        <v>534</v>
      </c>
      <c r="I25" s="310" t="s">
        <v>527</v>
      </c>
      <c r="J25" s="310" t="s">
        <v>528</v>
      </c>
      <c r="K25" s="310" t="s">
        <v>477</v>
      </c>
      <c r="L25" s="310" t="s">
        <v>479</v>
      </c>
      <c r="M25" s="310" t="s">
        <v>529</v>
      </c>
      <c r="N25" s="310" t="s">
        <v>750</v>
      </c>
      <c r="O25" s="310" t="s">
        <v>582</v>
      </c>
      <c r="P25" s="313" t="s">
        <v>531</v>
      </c>
      <c r="Q25" s="314">
        <f>'Imp-Exp3'!$E$125</f>
        <v>0</v>
      </c>
      <c r="R25" s="314">
        <f>'Imp-Exp3'!$F$125</f>
        <v>0</v>
      </c>
      <c r="S25" s="314">
        <f>'Imp-Exp3'!$G$125</f>
        <v>0</v>
      </c>
      <c r="T25" s="314">
        <f>'Imp-Exp3'!$H$125</f>
        <v>0</v>
      </c>
      <c r="U25" s="314">
        <f>'Imp-Exp3'!$I$125</f>
        <v>0</v>
      </c>
      <c r="V25" s="314">
        <f>'Imp-Exp3'!$J$125</f>
        <v>0</v>
      </c>
      <c r="W25" s="314">
        <f>'Imp-Exp3'!$K$125</f>
        <v>0</v>
      </c>
      <c r="X25" s="314">
        <f>'Imp-Exp3'!$L$125</f>
        <v>0</v>
      </c>
      <c r="Y25" s="316">
        <f>'Imp-Exp3'!$E$126/1000</f>
        <v>0</v>
      </c>
      <c r="Z25" s="314">
        <f>'Imp-Exp3'!$F$126/1000</f>
        <v>0</v>
      </c>
      <c r="AA25" s="314">
        <f>'Imp-Exp3'!$G$126/1000</f>
        <v>0</v>
      </c>
      <c r="AB25" s="314">
        <f>'Imp-Exp3'!$H$126/1000</f>
        <v>0</v>
      </c>
      <c r="AC25" s="314">
        <f>'Imp-Exp3'!$I$126/1000</f>
        <v>0</v>
      </c>
      <c r="AD25" s="314">
        <f>'Imp-Exp3'!$J$126/1000</f>
        <v>0</v>
      </c>
      <c r="AE25" s="314">
        <f>'Imp-Exp3'!$K$126/1000</f>
        <v>0</v>
      </c>
      <c r="AF25" s="315">
        <f>'Imp-Exp3'!$L$126/1000</f>
        <v>0</v>
      </c>
      <c r="AG25" s="317">
        <f t="shared" si="2"/>
        <v>0</v>
      </c>
      <c r="AH25" s="318">
        <f t="shared" si="2"/>
        <v>0</v>
      </c>
      <c r="AI25" s="318">
        <f t="shared" si="2"/>
        <v>0</v>
      </c>
      <c r="AJ25" s="318">
        <f t="shared" si="2"/>
        <v>0</v>
      </c>
      <c r="AK25" s="318">
        <f t="shared" si="2"/>
        <v>0</v>
      </c>
      <c r="AL25" s="318">
        <f t="shared" si="2"/>
        <v>0</v>
      </c>
      <c r="AM25" s="318">
        <f t="shared" si="2"/>
        <v>0</v>
      </c>
      <c r="AN25" s="319">
        <f t="shared" si="2"/>
        <v>0</v>
      </c>
    </row>
    <row r="26" spans="1:40" x14ac:dyDescent="0.35">
      <c r="A26" s="301">
        <f t="shared" si="3"/>
        <v>0</v>
      </c>
      <c r="B26" s="301">
        <f t="shared" si="1"/>
        <v>0</v>
      </c>
      <c r="C26" s="301" t="s">
        <v>524</v>
      </c>
      <c r="D26" s="301" t="s">
        <v>576</v>
      </c>
      <c r="E26" s="302"/>
      <c r="F26" s="302"/>
      <c r="G26" s="300">
        <f>'Imp-Exp4'!G23</f>
        <v>0</v>
      </c>
      <c r="H26" s="301" t="s">
        <v>535</v>
      </c>
      <c r="I26" s="301" t="s">
        <v>527</v>
      </c>
      <c r="J26" s="301" t="s">
        <v>528</v>
      </c>
      <c r="K26" s="301" t="s">
        <v>477</v>
      </c>
      <c r="L26" s="301" t="s">
        <v>479</v>
      </c>
      <c r="M26" s="301" t="s">
        <v>529</v>
      </c>
      <c r="N26" s="301" t="s">
        <v>743</v>
      </c>
      <c r="O26" s="301" t="s">
        <v>578</v>
      </c>
      <c r="P26" s="303" t="s">
        <v>530</v>
      </c>
      <c r="Q26" s="304">
        <f>'Imp-Exp4'!$E$90</f>
        <v>0</v>
      </c>
      <c r="R26" s="304">
        <f>'Imp-Exp4'!$F$90</f>
        <v>0</v>
      </c>
      <c r="S26" s="304">
        <f>'Imp-Exp4'!$G$90</f>
        <v>0</v>
      </c>
      <c r="T26" s="304">
        <f>'Imp-Exp4'!$H$90</f>
        <v>0</v>
      </c>
      <c r="U26" s="304">
        <f>'Imp-Exp4'!$I$90</f>
        <v>0</v>
      </c>
      <c r="V26" s="304">
        <f>'Imp-Exp4'!$J$90</f>
        <v>0</v>
      </c>
      <c r="W26" s="304">
        <f>'Imp-Exp4'!$K$90</f>
        <v>0</v>
      </c>
      <c r="X26" s="304">
        <f>'Imp-Exp4'!$L$90</f>
        <v>0</v>
      </c>
      <c r="Y26" s="306">
        <f>'Imp-Exp4'!$E$91/1000</f>
        <v>0</v>
      </c>
      <c r="Z26" s="304">
        <f>'Imp-Exp4'!$F$91/1000</f>
        <v>0</v>
      </c>
      <c r="AA26" s="304">
        <f>'Imp-Exp4'!$G$91/1000</f>
        <v>0</v>
      </c>
      <c r="AB26" s="304">
        <f>'Imp-Exp4'!$H$91/1000</f>
        <v>0</v>
      </c>
      <c r="AC26" s="304">
        <f>'Imp-Exp4'!$I$91/1000</f>
        <v>0</v>
      </c>
      <c r="AD26" s="304">
        <f>'Imp-Exp4'!$J$91/1000</f>
        <v>0</v>
      </c>
      <c r="AE26" s="304">
        <f>'Imp-Exp4'!$K$91/1000</f>
        <v>0</v>
      </c>
      <c r="AF26" s="305">
        <f>'Imp-Exp4'!$L$91/1000</f>
        <v>0</v>
      </c>
      <c r="AG26" s="307">
        <f t="shared" si="2"/>
        <v>0</v>
      </c>
      <c r="AH26" s="308">
        <f t="shared" si="2"/>
        <v>0</v>
      </c>
      <c r="AI26" s="308">
        <f t="shared" si="2"/>
        <v>0</v>
      </c>
      <c r="AJ26" s="308">
        <f t="shared" si="2"/>
        <v>0</v>
      </c>
      <c r="AK26" s="308">
        <f t="shared" si="2"/>
        <v>0</v>
      </c>
      <c r="AL26" s="308">
        <f t="shared" si="2"/>
        <v>0</v>
      </c>
      <c r="AM26" s="308">
        <f t="shared" si="2"/>
        <v>0</v>
      </c>
      <c r="AN26" s="309">
        <f t="shared" si="2"/>
        <v>0</v>
      </c>
    </row>
    <row r="27" spans="1:40" x14ac:dyDescent="0.35">
      <c r="A27" s="310">
        <f t="shared" si="3"/>
        <v>0</v>
      </c>
      <c r="B27" s="310">
        <f t="shared" si="1"/>
        <v>0</v>
      </c>
      <c r="C27" s="310" t="s">
        <v>524</v>
      </c>
      <c r="D27" s="310" t="s">
        <v>576</v>
      </c>
      <c r="E27" s="311"/>
      <c r="F27" s="311"/>
      <c r="G27" s="312">
        <f t="shared" ref="G27:G33" si="43">G26</f>
        <v>0</v>
      </c>
      <c r="H27" s="310" t="s">
        <v>535</v>
      </c>
      <c r="I27" s="310" t="s">
        <v>527</v>
      </c>
      <c r="J27" s="310" t="s">
        <v>528</v>
      </c>
      <c r="K27" s="310" t="s">
        <v>477</v>
      </c>
      <c r="L27" s="310" t="s">
        <v>479</v>
      </c>
      <c r="M27" s="310" t="s">
        <v>529</v>
      </c>
      <c r="N27" s="310" t="s">
        <v>744</v>
      </c>
      <c r="O27" s="310" t="s">
        <v>580</v>
      </c>
      <c r="P27" s="313" t="s">
        <v>530</v>
      </c>
      <c r="Q27" s="314">
        <f>'Imp-Exp4'!$E$95</f>
        <v>0</v>
      </c>
      <c r="R27" s="314">
        <f>'Imp-Exp4'!$F$95</f>
        <v>0</v>
      </c>
      <c r="S27" s="314">
        <f>'Imp-Exp4'!$G$95</f>
        <v>0</v>
      </c>
      <c r="T27" s="314">
        <f>'Imp-Exp4'!$H$95</f>
        <v>0</v>
      </c>
      <c r="U27" s="314">
        <f>'Imp-Exp4'!$I$95</f>
        <v>0</v>
      </c>
      <c r="V27" s="314">
        <f>'Imp-Exp4'!$J$95</f>
        <v>0</v>
      </c>
      <c r="W27" s="314">
        <f>'Imp-Exp4'!$K$95</f>
        <v>0</v>
      </c>
      <c r="X27" s="314">
        <f>'Imp-Exp4'!$L$95</f>
        <v>0</v>
      </c>
      <c r="Y27" s="316">
        <f>'Imp-Exp4'!$E$96/1000</f>
        <v>0</v>
      </c>
      <c r="Z27" s="314">
        <f>'Imp-Exp4'!$F$96/1000</f>
        <v>0</v>
      </c>
      <c r="AA27" s="314">
        <f>'Imp-Exp4'!$G$96/1000</f>
        <v>0</v>
      </c>
      <c r="AB27" s="314">
        <f>'Imp-Exp4'!$H$96/1000</f>
        <v>0</v>
      </c>
      <c r="AC27" s="314">
        <f>'Imp-Exp4'!$I$96/1000</f>
        <v>0</v>
      </c>
      <c r="AD27" s="314">
        <f>'Imp-Exp4'!$J$96/1000</f>
        <v>0</v>
      </c>
      <c r="AE27" s="314">
        <f>'Imp-Exp4'!$K$96/1000</f>
        <v>0</v>
      </c>
      <c r="AF27" s="315">
        <f>'Imp-Exp4'!$L$96/1000</f>
        <v>0</v>
      </c>
      <c r="AG27" s="317">
        <f t="shared" si="2"/>
        <v>0</v>
      </c>
      <c r="AH27" s="318">
        <f t="shared" si="2"/>
        <v>0</v>
      </c>
      <c r="AI27" s="318">
        <f t="shared" si="2"/>
        <v>0</v>
      </c>
      <c r="AJ27" s="318">
        <f t="shared" si="2"/>
        <v>0</v>
      </c>
      <c r="AK27" s="318">
        <f t="shared" si="2"/>
        <v>0</v>
      </c>
      <c r="AL27" s="318">
        <f t="shared" si="2"/>
        <v>0</v>
      </c>
      <c r="AM27" s="318">
        <f t="shared" si="2"/>
        <v>0</v>
      </c>
      <c r="AN27" s="319">
        <f t="shared" si="2"/>
        <v>0</v>
      </c>
    </row>
    <row r="28" spans="1:40" x14ac:dyDescent="0.35">
      <c r="A28" s="320">
        <f t="shared" si="3"/>
        <v>0</v>
      </c>
      <c r="B28" s="320">
        <f t="shared" si="1"/>
        <v>0</v>
      </c>
      <c r="C28" s="320" t="s">
        <v>524</v>
      </c>
      <c r="D28" s="320" t="s">
        <v>576</v>
      </c>
      <c r="E28" s="321"/>
      <c r="F28" s="321"/>
      <c r="G28" s="320">
        <f t="shared" si="43"/>
        <v>0</v>
      </c>
      <c r="H28" s="320" t="s">
        <v>535</v>
      </c>
      <c r="I28" s="320" t="s">
        <v>527</v>
      </c>
      <c r="J28" s="320" t="s">
        <v>528</v>
      </c>
      <c r="K28" s="320" t="s">
        <v>477</v>
      </c>
      <c r="L28" s="320" t="s">
        <v>479</v>
      </c>
      <c r="M28" s="320" t="s">
        <v>529</v>
      </c>
      <c r="N28" s="320" t="s">
        <v>745</v>
      </c>
      <c r="O28" s="320" t="s">
        <v>582</v>
      </c>
      <c r="P28" s="322" t="s">
        <v>530</v>
      </c>
      <c r="Q28" s="314">
        <f>'Imp-Exp4'!$E$100</f>
        <v>0</v>
      </c>
      <c r="R28" s="314">
        <f>'Imp-Exp4'!$F$100</f>
        <v>0</v>
      </c>
      <c r="S28" s="314">
        <f>'Imp-Exp4'!$G$100</f>
        <v>0</v>
      </c>
      <c r="T28" s="314">
        <f>'Imp-Exp4'!$H$100</f>
        <v>0</v>
      </c>
      <c r="U28" s="314">
        <f>'Imp-Exp4'!$I$100</f>
        <v>0</v>
      </c>
      <c r="V28" s="314">
        <f>'Imp-Exp4'!$J$100</f>
        <v>0</v>
      </c>
      <c r="W28" s="314">
        <f>'Imp-Exp4'!$K$100</f>
        <v>0</v>
      </c>
      <c r="X28" s="314">
        <f>'Imp-Exp4'!$L$100</f>
        <v>0</v>
      </c>
      <c r="Y28" s="316">
        <f>'Imp-Exp4'!$E$101/1000</f>
        <v>0</v>
      </c>
      <c r="Z28" s="314">
        <f>'Imp-Exp4'!$F$101/1000</f>
        <v>0</v>
      </c>
      <c r="AA28" s="314">
        <f>'Imp-Exp4'!$G$101/1000</f>
        <v>0</v>
      </c>
      <c r="AB28" s="314">
        <f>'Imp-Exp4'!$H$101/1000</f>
        <v>0</v>
      </c>
      <c r="AC28" s="314">
        <f>'Imp-Exp4'!$I$101/1000</f>
        <v>0</v>
      </c>
      <c r="AD28" s="314">
        <f>'Imp-Exp4'!$J$101/1000</f>
        <v>0</v>
      </c>
      <c r="AE28" s="314">
        <f>'Imp-Exp4'!$K$101/1000</f>
        <v>0</v>
      </c>
      <c r="AF28" s="315">
        <f>'Imp-Exp4'!$L$101/1000</f>
        <v>0</v>
      </c>
      <c r="AG28" s="323">
        <f t="shared" si="2"/>
        <v>0</v>
      </c>
      <c r="AH28" s="324">
        <f t="shared" si="2"/>
        <v>0</v>
      </c>
      <c r="AI28" s="324">
        <f t="shared" si="2"/>
        <v>0</v>
      </c>
      <c r="AJ28" s="324">
        <f t="shared" si="2"/>
        <v>0</v>
      </c>
      <c r="AK28" s="324">
        <f t="shared" si="2"/>
        <v>0</v>
      </c>
      <c r="AL28" s="324">
        <f t="shared" si="2"/>
        <v>0</v>
      </c>
      <c r="AM28" s="324">
        <f t="shared" si="2"/>
        <v>0</v>
      </c>
      <c r="AN28" s="325">
        <f t="shared" si="2"/>
        <v>0</v>
      </c>
    </row>
    <row r="29" spans="1:40" x14ac:dyDescent="0.35">
      <c r="A29" s="310">
        <f t="shared" si="3"/>
        <v>0</v>
      </c>
      <c r="B29" s="310">
        <f t="shared" si="1"/>
        <v>0</v>
      </c>
      <c r="C29" s="310" t="s">
        <v>524</v>
      </c>
      <c r="D29" s="310" t="s">
        <v>576</v>
      </c>
      <c r="E29" s="311"/>
      <c r="F29" s="311"/>
      <c r="G29" s="312">
        <f t="shared" si="43"/>
        <v>0</v>
      </c>
      <c r="H29" s="310" t="s">
        <v>535</v>
      </c>
      <c r="I29" s="310" t="s">
        <v>527</v>
      </c>
      <c r="J29" s="310" t="s">
        <v>528</v>
      </c>
      <c r="K29" s="310" t="s">
        <v>477</v>
      </c>
      <c r="L29" s="310" t="s">
        <v>479</v>
      </c>
      <c r="M29" s="310" t="s">
        <v>529</v>
      </c>
      <c r="N29" s="310" t="s">
        <v>746</v>
      </c>
      <c r="O29" s="310" t="s">
        <v>578</v>
      </c>
      <c r="P29" s="313" t="s">
        <v>531</v>
      </c>
      <c r="Q29" s="304">
        <f>'Imp-Exp4'!$E$105</f>
        <v>0</v>
      </c>
      <c r="R29" s="304">
        <f>'Imp-Exp4'!$F$105</f>
        <v>0</v>
      </c>
      <c r="S29" s="304">
        <f>'Imp-Exp4'!$G$105</f>
        <v>0</v>
      </c>
      <c r="T29" s="304">
        <f>'Imp-Exp4'!$H$105</f>
        <v>0</v>
      </c>
      <c r="U29" s="304">
        <f>'Imp-Exp4'!$I$105</f>
        <v>0</v>
      </c>
      <c r="V29" s="304">
        <f>'Imp-Exp4'!$J$105</f>
        <v>0</v>
      </c>
      <c r="W29" s="304">
        <f>'Imp-Exp4'!$K$105</f>
        <v>0</v>
      </c>
      <c r="X29" s="304">
        <f>'Imp-Exp4'!$L$105</f>
        <v>0</v>
      </c>
      <c r="Y29" s="316">
        <f>'Imp-Exp4'!$E$106/1000</f>
        <v>0</v>
      </c>
      <c r="Z29" s="314">
        <f>'Imp-Exp4'!$F$106/1000</f>
        <v>0</v>
      </c>
      <c r="AA29" s="314">
        <f>'Imp-Exp4'!$G$106/1000</f>
        <v>0</v>
      </c>
      <c r="AB29" s="314">
        <f>'Imp-Exp4'!$H$106/1000</f>
        <v>0</v>
      </c>
      <c r="AC29" s="314">
        <f>'Imp-Exp4'!$I$106/1000</f>
        <v>0</v>
      </c>
      <c r="AD29" s="314">
        <f>'Imp-Exp4'!$J$106/1000</f>
        <v>0</v>
      </c>
      <c r="AE29" s="314">
        <f>'Imp-Exp4'!$K$106/1000</f>
        <v>0</v>
      </c>
      <c r="AF29" s="315">
        <f>'Imp-Exp4'!$L$106/1000</f>
        <v>0</v>
      </c>
      <c r="AG29" s="317">
        <f t="shared" si="2"/>
        <v>0</v>
      </c>
      <c r="AH29" s="318">
        <f t="shared" si="2"/>
        <v>0</v>
      </c>
      <c r="AI29" s="318">
        <f t="shared" si="2"/>
        <v>0</v>
      </c>
      <c r="AJ29" s="318">
        <f t="shared" si="2"/>
        <v>0</v>
      </c>
      <c r="AK29" s="318">
        <f t="shared" si="2"/>
        <v>0</v>
      </c>
      <c r="AL29" s="318">
        <f t="shared" si="2"/>
        <v>0</v>
      </c>
      <c r="AM29" s="318">
        <f t="shared" si="2"/>
        <v>0</v>
      </c>
      <c r="AN29" s="319">
        <f t="shared" si="2"/>
        <v>0</v>
      </c>
    </row>
    <row r="30" spans="1:40" x14ac:dyDescent="0.35">
      <c r="A30" s="320">
        <f t="shared" si="3"/>
        <v>0</v>
      </c>
      <c r="B30" s="320">
        <f t="shared" ref="B30:B31" si="44">A30</f>
        <v>0</v>
      </c>
      <c r="C30" s="320" t="s">
        <v>524</v>
      </c>
      <c r="D30" s="320" t="s">
        <v>576</v>
      </c>
      <c r="E30" s="321"/>
      <c r="F30" s="321"/>
      <c r="G30" s="320">
        <f t="shared" si="43"/>
        <v>0</v>
      </c>
      <c r="H30" s="320" t="s">
        <v>535</v>
      </c>
      <c r="I30" s="320" t="s">
        <v>527</v>
      </c>
      <c r="J30" s="320" t="s">
        <v>528</v>
      </c>
      <c r="K30" s="320" t="s">
        <v>477</v>
      </c>
      <c r="L30" s="320" t="s">
        <v>479</v>
      </c>
      <c r="M30" s="320" t="s">
        <v>529</v>
      </c>
      <c r="N30" s="320" t="s">
        <v>747</v>
      </c>
      <c r="O30" s="320" t="s">
        <v>582</v>
      </c>
      <c r="P30" s="322" t="s">
        <v>530</v>
      </c>
      <c r="Q30" s="314">
        <f>'Imp-Exp4'!$E$110</f>
        <v>0</v>
      </c>
      <c r="R30" s="314">
        <f>'Imp-Exp4'!$F$110</f>
        <v>0</v>
      </c>
      <c r="S30" s="314">
        <f>'Imp-Exp4'!$G$110</f>
        <v>0</v>
      </c>
      <c r="T30" s="314">
        <f>'Imp-Exp4'!$H$110</f>
        <v>0</v>
      </c>
      <c r="U30" s="314">
        <f>'Imp-Exp4'!$I$110</f>
        <v>0</v>
      </c>
      <c r="V30" s="314">
        <f>'Imp-Exp4'!$J$110</f>
        <v>0</v>
      </c>
      <c r="W30" s="314">
        <f>'Imp-Exp4'!$K$110</f>
        <v>0</v>
      </c>
      <c r="X30" s="314">
        <f>'Imp-Exp4'!$L$110</f>
        <v>0</v>
      </c>
      <c r="Y30" s="316">
        <f>'Imp-Exp4'!$E$111/1000</f>
        <v>0</v>
      </c>
      <c r="Z30" s="314">
        <f>'Imp-Exp4'!$F$111/1000</f>
        <v>0</v>
      </c>
      <c r="AA30" s="314">
        <f>'Imp-Exp4'!$G$111/1000</f>
        <v>0</v>
      </c>
      <c r="AB30" s="314">
        <f>'Imp-Exp4'!$H$111/1000</f>
        <v>0</v>
      </c>
      <c r="AC30" s="314">
        <f>'Imp-Exp4'!$I$111/1000</f>
        <v>0</v>
      </c>
      <c r="AD30" s="314">
        <f>'Imp-Exp4'!$J$111/1000</f>
        <v>0</v>
      </c>
      <c r="AE30" s="314">
        <f>'Imp-Exp4'!$K$111/1000</f>
        <v>0</v>
      </c>
      <c r="AF30" s="315">
        <f>'Imp-Exp4'!$L$111/1000</f>
        <v>0</v>
      </c>
      <c r="AG30" s="323">
        <f t="shared" ref="AG30:AG31" si="45">IF(ISERROR(Y30/Q30),0,Y30/Q30)*1000</f>
        <v>0</v>
      </c>
      <c r="AH30" s="324">
        <f t="shared" ref="AH30:AH31" si="46">IF(ISERROR(Z30/R30),0,Z30/R30)*1000</f>
        <v>0</v>
      </c>
      <c r="AI30" s="324">
        <f t="shared" ref="AI30:AI31" si="47">IF(ISERROR(AA30/S30),0,AA30/S30)*1000</f>
        <v>0</v>
      </c>
      <c r="AJ30" s="324">
        <f t="shared" ref="AJ30:AJ31" si="48">IF(ISERROR(AB30/T30),0,AB30/T30)*1000</f>
        <v>0</v>
      </c>
      <c r="AK30" s="324">
        <f t="shared" ref="AK30:AK31" si="49">IF(ISERROR(AC30/U30),0,AC30/U30)*1000</f>
        <v>0</v>
      </c>
      <c r="AL30" s="324">
        <f t="shared" ref="AL30:AL31" si="50">IF(ISERROR(AD30/V30),0,AD30/V30)*1000</f>
        <v>0</v>
      </c>
      <c r="AM30" s="324">
        <f t="shared" ref="AM30:AM31" si="51">IF(ISERROR(AE30/W30),0,AE30/W30)*1000</f>
        <v>0</v>
      </c>
      <c r="AN30" s="325">
        <f t="shared" ref="AN30:AN31" si="52">IF(ISERROR(AF30/X30),0,AF30/X30)*1000</f>
        <v>0</v>
      </c>
    </row>
    <row r="31" spans="1:40" x14ac:dyDescent="0.35">
      <c r="A31" s="310">
        <f t="shared" si="3"/>
        <v>0</v>
      </c>
      <c r="B31" s="310">
        <f t="shared" si="44"/>
        <v>0</v>
      </c>
      <c r="C31" s="310" t="s">
        <v>524</v>
      </c>
      <c r="D31" s="310" t="s">
        <v>576</v>
      </c>
      <c r="E31" s="311"/>
      <c r="F31" s="311"/>
      <c r="G31" s="312">
        <f t="shared" si="43"/>
        <v>0</v>
      </c>
      <c r="H31" s="310" t="s">
        <v>535</v>
      </c>
      <c r="I31" s="310" t="s">
        <v>527</v>
      </c>
      <c r="J31" s="310" t="s">
        <v>528</v>
      </c>
      <c r="K31" s="310" t="s">
        <v>477</v>
      </c>
      <c r="L31" s="310" t="s">
        <v>479</v>
      </c>
      <c r="M31" s="310" t="s">
        <v>529</v>
      </c>
      <c r="N31" s="310" t="s">
        <v>748</v>
      </c>
      <c r="O31" s="310" t="s">
        <v>578</v>
      </c>
      <c r="P31" s="313" t="s">
        <v>531</v>
      </c>
      <c r="Q31" s="314">
        <f>'Imp-Exp4'!$E$115</f>
        <v>0</v>
      </c>
      <c r="R31" s="314">
        <f>'Imp-Exp4'!$F$115</f>
        <v>0</v>
      </c>
      <c r="S31" s="314">
        <f>'Imp-Exp4'!$G$115</f>
        <v>0</v>
      </c>
      <c r="T31" s="314">
        <f>'Imp-Exp4'!$H$115</f>
        <v>0</v>
      </c>
      <c r="U31" s="314">
        <f>'Imp-Exp4'!$I$115</f>
        <v>0</v>
      </c>
      <c r="V31" s="314">
        <f>'Imp-Exp4'!$J$115</f>
        <v>0</v>
      </c>
      <c r="W31" s="314">
        <f>'Imp-Exp4'!$K$115</f>
        <v>0</v>
      </c>
      <c r="X31" s="314">
        <f>'Imp-Exp4'!$L$115</f>
        <v>0</v>
      </c>
      <c r="Y31" s="316">
        <f>'Imp-Exp4'!$E$116/1000</f>
        <v>0</v>
      </c>
      <c r="Z31" s="314">
        <f>'Imp-Exp4'!$F$116/1000</f>
        <v>0</v>
      </c>
      <c r="AA31" s="314">
        <f>'Imp-Exp4'!$G$116/1000</f>
        <v>0</v>
      </c>
      <c r="AB31" s="314">
        <f>'Imp-Exp4'!$H$116/1000</f>
        <v>0</v>
      </c>
      <c r="AC31" s="314">
        <f>'Imp-Exp4'!$I$116/1000</f>
        <v>0</v>
      </c>
      <c r="AD31" s="314">
        <f>'Imp-Exp4'!$J$116/1000</f>
        <v>0</v>
      </c>
      <c r="AE31" s="314">
        <f>'Imp-Exp4'!$K$116/1000</f>
        <v>0</v>
      </c>
      <c r="AF31" s="315">
        <f>'Imp-Exp4'!$L$116/1000</f>
        <v>0</v>
      </c>
      <c r="AG31" s="317">
        <f t="shared" si="45"/>
        <v>0</v>
      </c>
      <c r="AH31" s="318">
        <f t="shared" si="46"/>
        <v>0</v>
      </c>
      <c r="AI31" s="318">
        <f t="shared" si="47"/>
        <v>0</v>
      </c>
      <c r="AJ31" s="318">
        <f t="shared" si="48"/>
        <v>0</v>
      </c>
      <c r="AK31" s="318">
        <f t="shared" si="49"/>
        <v>0</v>
      </c>
      <c r="AL31" s="318">
        <f t="shared" si="50"/>
        <v>0</v>
      </c>
      <c r="AM31" s="318">
        <f t="shared" si="51"/>
        <v>0</v>
      </c>
      <c r="AN31" s="319">
        <f t="shared" si="52"/>
        <v>0</v>
      </c>
    </row>
    <row r="32" spans="1:40" x14ac:dyDescent="0.35">
      <c r="A32" s="320">
        <f>A29</f>
        <v>0</v>
      </c>
      <c r="B32" s="320">
        <f t="shared" si="1"/>
        <v>0</v>
      </c>
      <c r="C32" s="320" t="s">
        <v>524</v>
      </c>
      <c r="D32" s="320" t="s">
        <v>576</v>
      </c>
      <c r="E32" s="321"/>
      <c r="F32" s="321"/>
      <c r="G32" s="320">
        <f t="shared" si="43"/>
        <v>0</v>
      </c>
      <c r="H32" s="320" t="s">
        <v>535</v>
      </c>
      <c r="I32" s="320" t="s">
        <v>527</v>
      </c>
      <c r="J32" s="320" t="s">
        <v>528</v>
      </c>
      <c r="K32" s="320" t="s">
        <v>477</v>
      </c>
      <c r="L32" s="320" t="s">
        <v>479</v>
      </c>
      <c r="M32" s="320" t="s">
        <v>529</v>
      </c>
      <c r="N32" s="320" t="s">
        <v>749</v>
      </c>
      <c r="O32" s="320" t="s">
        <v>580</v>
      </c>
      <c r="P32" s="322" t="s">
        <v>531</v>
      </c>
      <c r="Q32" s="304">
        <f>'Imp-Exp4'!$E$120</f>
        <v>0</v>
      </c>
      <c r="R32" s="304">
        <f>'Imp-Exp4'!$F$120</f>
        <v>0</v>
      </c>
      <c r="S32" s="304">
        <f>'Imp-Exp4'!$G$120</f>
        <v>0</v>
      </c>
      <c r="T32" s="304">
        <f>'Imp-Exp4'!$H$120</f>
        <v>0</v>
      </c>
      <c r="U32" s="304">
        <f>'Imp-Exp4'!$I$120</f>
        <v>0</v>
      </c>
      <c r="V32" s="304">
        <f>'Imp-Exp4'!$J$120</f>
        <v>0</v>
      </c>
      <c r="W32" s="304">
        <f>'Imp-Exp4'!$K$120</f>
        <v>0</v>
      </c>
      <c r="X32" s="304">
        <f>'Imp-Exp4'!$L$120</f>
        <v>0</v>
      </c>
      <c r="Y32" s="316">
        <f>'Imp-Exp4'!$E$121/1000</f>
        <v>0</v>
      </c>
      <c r="Z32" s="314">
        <f>'Imp-Exp4'!$F$121/1000</f>
        <v>0</v>
      </c>
      <c r="AA32" s="314">
        <f>'Imp-Exp4'!$G$121/1000</f>
        <v>0</v>
      </c>
      <c r="AB32" s="314">
        <f>'Imp-Exp4'!$H$121/1000</f>
        <v>0</v>
      </c>
      <c r="AC32" s="314">
        <f>'Imp-Exp4'!$I$121/1000</f>
        <v>0</v>
      </c>
      <c r="AD32" s="314">
        <f>'Imp-Exp4'!$J$121/1000</f>
        <v>0</v>
      </c>
      <c r="AE32" s="314">
        <f>'Imp-Exp4'!$K$121/1000</f>
        <v>0</v>
      </c>
      <c r="AF32" s="315">
        <f>'Imp-Exp4'!$L$121/1000</f>
        <v>0</v>
      </c>
      <c r="AG32" s="323">
        <f t="shared" si="2"/>
        <v>0</v>
      </c>
      <c r="AH32" s="324">
        <f t="shared" si="2"/>
        <v>0</v>
      </c>
      <c r="AI32" s="324">
        <f t="shared" si="2"/>
        <v>0</v>
      </c>
      <c r="AJ32" s="324">
        <f t="shared" si="2"/>
        <v>0</v>
      </c>
      <c r="AK32" s="324">
        <f t="shared" si="2"/>
        <v>0</v>
      </c>
      <c r="AL32" s="324">
        <f t="shared" si="2"/>
        <v>0</v>
      </c>
      <c r="AM32" s="324">
        <f t="shared" si="2"/>
        <v>0</v>
      </c>
      <c r="AN32" s="325">
        <f t="shared" si="2"/>
        <v>0</v>
      </c>
    </row>
    <row r="33" spans="1:40" x14ac:dyDescent="0.35">
      <c r="A33" s="310">
        <f t="shared" si="3"/>
        <v>0</v>
      </c>
      <c r="B33" s="310">
        <f t="shared" si="1"/>
        <v>0</v>
      </c>
      <c r="C33" s="310" t="s">
        <v>524</v>
      </c>
      <c r="D33" s="310" t="s">
        <v>576</v>
      </c>
      <c r="E33" s="311"/>
      <c r="F33" s="311"/>
      <c r="G33" s="312">
        <f t="shared" si="43"/>
        <v>0</v>
      </c>
      <c r="H33" s="310" t="s">
        <v>535</v>
      </c>
      <c r="I33" s="310" t="s">
        <v>527</v>
      </c>
      <c r="J33" s="310" t="s">
        <v>528</v>
      </c>
      <c r="K33" s="310" t="s">
        <v>477</v>
      </c>
      <c r="L33" s="310" t="s">
        <v>479</v>
      </c>
      <c r="M33" s="310" t="s">
        <v>529</v>
      </c>
      <c r="N33" s="310" t="s">
        <v>750</v>
      </c>
      <c r="O33" s="310" t="s">
        <v>582</v>
      </c>
      <c r="P33" s="313" t="s">
        <v>531</v>
      </c>
      <c r="Q33" s="314">
        <f>'Imp-Exp4'!$E$125</f>
        <v>0</v>
      </c>
      <c r="R33" s="314">
        <f>'Imp-Exp4'!$F$125</f>
        <v>0</v>
      </c>
      <c r="S33" s="314">
        <f>'Imp-Exp4'!$G$125</f>
        <v>0</v>
      </c>
      <c r="T33" s="314">
        <f>'Imp-Exp4'!$H$125</f>
        <v>0</v>
      </c>
      <c r="U33" s="314">
        <f>'Imp-Exp4'!$I$125</f>
        <v>0</v>
      </c>
      <c r="V33" s="314">
        <f>'Imp-Exp4'!$J$125</f>
        <v>0</v>
      </c>
      <c r="W33" s="314">
        <f>'Imp-Exp4'!$K$125</f>
        <v>0</v>
      </c>
      <c r="X33" s="314">
        <f>'Imp-Exp4'!$L$125</f>
        <v>0</v>
      </c>
      <c r="Y33" s="316">
        <f>'Imp-Exp4'!$E$126/1000</f>
        <v>0</v>
      </c>
      <c r="Z33" s="314">
        <f>'Imp-Exp4'!$F$126/1000</f>
        <v>0</v>
      </c>
      <c r="AA33" s="314">
        <f>'Imp-Exp4'!$G$126/1000</f>
        <v>0</v>
      </c>
      <c r="AB33" s="314">
        <f>'Imp-Exp4'!$H$126/1000</f>
        <v>0</v>
      </c>
      <c r="AC33" s="314">
        <f>'Imp-Exp4'!$I$126/1000</f>
        <v>0</v>
      </c>
      <c r="AD33" s="314">
        <f>'Imp-Exp4'!$J$126/1000</f>
        <v>0</v>
      </c>
      <c r="AE33" s="314">
        <f>'Imp-Exp4'!$K$126/1000</f>
        <v>0</v>
      </c>
      <c r="AF33" s="315">
        <f>'Imp-Exp4'!$L$126/1000</f>
        <v>0</v>
      </c>
      <c r="AG33" s="317">
        <f t="shared" si="2"/>
        <v>0</v>
      </c>
      <c r="AH33" s="318">
        <f t="shared" si="2"/>
        <v>0</v>
      </c>
      <c r="AI33" s="318">
        <f t="shared" si="2"/>
        <v>0</v>
      </c>
      <c r="AJ33" s="318">
        <f t="shared" si="2"/>
        <v>0</v>
      </c>
      <c r="AK33" s="318">
        <f t="shared" si="2"/>
        <v>0</v>
      </c>
      <c r="AL33" s="318">
        <f t="shared" si="2"/>
        <v>0</v>
      </c>
      <c r="AM33" s="318">
        <f t="shared" si="2"/>
        <v>0</v>
      </c>
      <c r="AN33" s="319">
        <f t="shared" si="2"/>
        <v>0</v>
      </c>
    </row>
    <row r="34" spans="1:40" x14ac:dyDescent="0.35">
      <c r="A34" s="301">
        <f t="shared" si="3"/>
        <v>0</v>
      </c>
      <c r="B34" s="301">
        <f t="shared" si="1"/>
        <v>0</v>
      </c>
      <c r="C34" s="301" t="s">
        <v>524</v>
      </c>
      <c r="D34" s="301" t="s">
        <v>576</v>
      </c>
      <c r="E34" s="302"/>
      <c r="F34" s="302"/>
      <c r="G34" s="300">
        <f>'Imp-Exp5'!G23</f>
        <v>0</v>
      </c>
      <c r="H34" s="301" t="s">
        <v>536</v>
      </c>
      <c r="I34" s="301" t="s">
        <v>527</v>
      </c>
      <c r="J34" s="301" t="s">
        <v>528</v>
      </c>
      <c r="K34" s="301" t="s">
        <v>477</v>
      </c>
      <c r="L34" s="301" t="s">
        <v>479</v>
      </c>
      <c r="M34" s="301" t="s">
        <v>529</v>
      </c>
      <c r="N34" s="301" t="s">
        <v>743</v>
      </c>
      <c r="O34" s="301" t="s">
        <v>578</v>
      </c>
      <c r="P34" s="303" t="s">
        <v>530</v>
      </c>
      <c r="Q34" s="304">
        <f>'Imp-Exp5'!$E$90</f>
        <v>0</v>
      </c>
      <c r="R34" s="304">
        <f>'Imp-Exp5'!$F$90</f>
        <v>0</v>
      </c>
      <c r="S34" s="304">
        <f>'Imp-Exp5'!$G$90</f>
        <v>0</v>
      </c>
      <c r="T34" s="304">
        <f>'Imp-Exp5'!$H$90</f>
        <v>0</v>
      </c>
      <c r="U34" s="304">
        <f>'Imp-Exp5'!$I$90</f>
        <v>0</v>
      </c>
      <c r="V34" s="304">
        <f>'Imp-Exp5'!$J$90</f>
        <v>0</v>
      </c>
      <c r="W34" s="304">
        <f>'Imp-Exp5'!$K$90</f>
        <v>0</v>
      </c>
      <c r="X34" s="304">
        <f>'Imp-Exp5'!$L$90</f>
        <v>0</v>
      </c>
      <c r="Y34" s="306">
        <f>'Imp-Exp5'!$E$91/1000</f>
        <v>0</v>
      </c>
      <c r="Z34" s="304">
        <f>'Imp-Exp5'!$F$91/1000</f>
        <v>0</v>
      </c>
      <c r="AA34" s="304">
        <f>'Imp-Exp5'!$G$91/1000</f>
        <v>0</v>
      </c>
      <c r="AB34" s="304">
        <f>'Imp-Exp5'!$H$91/1000</f>
        <v>0</v>
      </c>
      <c r="AC34" s="304">
        <f>'Imp-Exp5'!$I$91/1000</f>
        <v>0</v>
      </c>
      <c r="AD34" s="304">
        <f>'Imp-Exp5'!$J$91/1000</f>
        <v>0</v>
      </c>
      <c r="AE34" s="304">
        <f>'Imp-Exp5'!$K$91/1000</f>
        <v>0</v>
      </c>
      <c r="AF34" s="305">
        <f>'Imp-Exp5'!$L$91/1000</f>
        <v>0</v>
      </c>
      <c r="AG34" s="307">
        <f t="shared" si="2"/>
        <v>0</v>
      </c>
      <c r="AH34" s="308">
        <f t="shared" si="2"/>
        <v>0</v>
      </c>
      <c r="AI34" s="308">
        <f t="shared" si="2"/>
        <v>0</v>
      </c>
      <c r="AJ34" s="308">
        <f t="shared" si="2"/>
        <v>0</v>
      </c>
      <c r="AK34" s="308">
        <f t="shared" si="2"/>
        <v>0</v>
      </c>
      <c r="AL34" s="308">
        <f t="shared" si="2"/>
        <v>0</v>
      </c>
      <c r="AM34" s="308">
        <f t="shared" si="2"/>
        <v>0</v>
      </c>
      <c r="AN34" s="309">
        <f t="shared" si="2"/>
        <v>0</v>
      </c>
    </row>
    <row r="35" spans="1:40" x14ac:dyDescent="0.35">
      <c r="A35" s="310">
        <f t="shared" si="3"/>
        <v>0</v>
      </c>
      <c r="B35" s="310">
        <f t="shared" si="1"/>
        <v>0</v>
      </c>
      <c r="C35" s="310" t="s">
        <v>524</v>
      </c>
      <c r="D35" s="310" t="s">
        <v>576</v>
      </c>
      <c r="E35" s="311"/>
      <c r="F35" s="311"/>
      <c r="G35" s="312">
        <f>G34</f>
        <v>0</v>
      </c>
      <c r="H35" s="310" t="s">
        <v>536</v>
      </c>
      <c r="I35" s="310" t="s">
        <v>527</v>
      </c>
      <c r="J35" s="310" t="s">
        <v>528</v>
      </c>
      <c r="K35" s="310" t="s">
        <v>477</v>
      </c>
      <c r="L35" s="310" t="s">
        <v>479</v>
      </c>
      <c r="M35" s="310" t="s">
        <v>529</v>
      </c>
      <c r="N35" s="310" t="s">
        <v>744</v>
      </c>
      <c r="O35" s="310" t="s">
        <v>580</v>
      </c>
      <c r="P35" s="313" t="s">
        <v>530</v>
      </c>
      <c r="Q35" s="314">
        <f>'Imp-Exp5'!$E$95</f>
        <v>0</v>
      </c>
      <c r="R35" s="314">
        <f>'Imp-Exp5'!$F$95</f>
        <v>0</v>
      </c>
      <c r="S35" s="314">
        <f>'Imp-Exp5'!$G$95</f>
        <v>0</v>
      </c>
      <c r="T35" s="314">
        <f>'Imp-Exp5'!$H$95</f>
        <v>0</v>
      </c>
      <c r="U35" s="314">
        <f>'Imp-Exp5'!$I$95</f>
        <v>0</v>
      </c>
      <c r="V35" s="314">
        <f>'Imp-Exp5'!$J$95</f>
        <v>0</v>
      </c>
      <c r="W35" s="314">
        <f>'Imp-Exp5'!$K$95</f>
        <v>0</v>
      </c>
      <c r="X35" s="314">
        <f>'Imp-Exp5'!$L$95</f>
        <v>0</v>
      </c>
      <c r="Y35" s="316">
        <f>'Imp-Exp5'!$E$96/1000</f>
        <v>0</v>
      </c>
      <c r="Z35" s="314">
        <f>'Imp-Exp5'!$F$96/1000</f>
        <v>0</v>
      </c>
      <c r="AA35" s="314">
        <f>'Imp-Exp5'!$G$96/1000</f>
        <v>0</v>
      </c>
      <c r="AB35" s="314">
        <f>'Imp-Exp5'!$H$96/1000</f>
        <v>0</v>
      </c>
      <c r="AC35" s="314">
        <f>'Imp-Exp5'!$I$96/1000</f>
        <v>0</v>
      </c>
      <c r="AD35" s="314">
        <f>'Imp-Exp5'!$J$96/1000</f>
        <v>0</v>
      </c>
      <c r="AE35" s="314">
        <f>'Imp-Exp5'!$K$96/1000</f>
        <v>0</v>
      </c>
      <c r="AF35" s="315">
        <f>'Imp-Exp5'!$L$96/1000</f>
        <v>0</v>
      </c>
      <c r="AG35" s="317">
        <f t="shared" si="2"/>
        <v>0</v>
      </c>
      <c r="AH35" s="318">
        <f t="shared" si="2"/>
        <v>0</v>
      </c>
      <c r="AI35" s="318">
        <f t="shared" si="2"/>
        <v>0</v>
      </c>
      <c r="AJ35" s="318">
        <f t="shared" si="2"/>
        <v>0</v>
      </c>
      <c r="AK35" s="318">
        <f t="shared" si="2"/>
        <v>0</v>
      </c>
      <c r="AL35" s="318">
        <f t="shared" si="2"/>
        <v>0</v>
      </c>
      <c r="AM35" s="318">
        <f t="shared" si="2"/>
        <v>0</v>
      </c>
      <c r="AN35" s="319">
        <f t="shared" si="2"/>
        <v>0</v>
      </c>
    </row>
    <row r="36" spans="1:40" x14ac:dyDescent="0.35">
      <c r="A36" s="320">
        <f t="shared" si="3"/>
        <v>0</v>
      </c>
      <c r="B36" s="320">
        <f t="shared" si="1"/>
        <v>0</v>
      </c>
      <c r="C36" s="320" t="s">
        <v>524</v>
      </c>
      <c r="D36" s="320" t="s">
        <v>576</v>
      </c>
      <c r="E36" s="321"/>
      <c r="F36" s="321"/>
      <c r="G36" s="320">
        <f t="shared" ref="G36:G41" si="53">G35</f>
        <v>0</v>
      </c>
      <c r="H36" s="320" t="s">
        <v>536</v>
      </c>
      <c r="I36" s="320" t="s">
        <v>527</v>
      </c>
      <c r="J36" s="320" t="s">
        <v>528</v>
      </c>
      <c r="K36" s="320" t="s">
        <v>477</v>
      </c>
      <c r="L36" s="320" t="s">
        <v>479</v>
      </c>
      <c r="M36" s="320" t="s">
        <v>529</v>
      </c>
      <c r="N36" s="320" t="s">
        <v>745</v>
      </c>
      <c r="O36" s="320" t="s">
        <v>582</v>
      </c>
      <c r="P36" s="322" t="s">
        <v>530</v>
      </c>
      <c r="Q36" s="314">
        <f>'Imp-Exp5'!$E$100</f>
        <v>0</v>
      </c>
      <c r="R36" s="314">
        <f>'Imp-Exp5'!$F$100</f>
        <v>0</v>
      </c>
      <c r="S36" s="314">
        <f>'Imp-Exp5'!$G$100</f>
        <v>0</v>
      </c>
      <c r="T36" s="314">
        <f>'Imp-Exp5'!$H$100</f>
        <v>0</v>
      </c>
      <c r="U36" s="314">
        <f>'Imp-Exp5'!$I$100</f>
        <v>0</v>
      </c>
      <c r="V36" s="314">
        <f>'Imp-Exp5'!$J$100</f>
        <v>0</v>
      </c>
      <c r="W36" s="314">
        <f>'Imp-Exp5'!$K$100</f>
        <v>0</v>
      </c>
      <c r="X36" s="314">
        <f>'Imp-Exp5'!$L$100</f>
        <v>0</v>
      </c>
      <c r="Y36" s="316">
        <f>'Imp-Exp5'!$E$101/1000</f>
        <v>0</v>
      </c>
      <c r="Z36" s="314">
        <f>'Imp-Exp5'!$F$101/1000</f>
        <v>0</v>
      </c>
      <c r="AA36" s="314">
        <f>'Imp-Exp5'!$G$101/1000</f>
        <v>0</v>
      </c>
      <c r="AB36" s="314">
        <f>'Imp-Exp5'!$H$101/1000</f>
        <v>0</v>
      </c>
      <c r="AC36" s="314">
        <f>'Imp-Exp5'!$I$101/1000</f>
        <v>0</v>
      </c>
      <c r="AD36" s="314">
        <f>'Imp-Exp5'!$J$101/1000</f>
        <v>0</v>
      </c>
      <c r="AE36" s="314">
        <f>'Imp-Exp5'!$K$101/1000</f>
        <v>0</v>
      </c>
      <c r="AF36" s="315">
        <f>'Imp-Exp5'!$L$101/1000</f>
        <v>0</v>
      </c>
      <c r="AG36" s="323">
        <f t="shared" si="2"/>
        <v>0</v>
      </c>
      <c r="AH36" s="324">
        <f t="shared" si="2"/>
        <v>0</v>
      </c>
      <c r="AI36" s="324">
        <f t="shared" si="2"/>
        <v>0</v>
      </c>
      <c r="AJ36" s="324">
        <f t="shared" si="2"/>
        <v>0</v>
      </c>
      <c r="AK36" s="324">
        <f t="shared" si="2"/>
        <v>0</v>
      </c>
      <c r="AL36" s="324">
        <f t="shared" si="2"/>
        <v>0</v>
      </c>
      <c r="AM36" s="324">
        <f t="shared" si="2"/>
        <v>0</v>
      </c>
      <c r="AN36" s="325">
        <f t="shared" si="2"/>
        <v>0</v>
      </c>
    </row>
    <row r="37" spans="1:40" x14ac:dyDescent="0.35">
      <c r="A37" s="310">
        <f t="shared" si="3"/>
        <v>0</v>
      </c>
      <c r="B37" s="310">
        <f t="shared" si="1"/>
        <v>0</v>
      </c>
      <c r="C37" s="310" t="s">
        <v>524</v>
      </c>
      <c r="D37" s="310" t="s">
        <v>576</v>
      </c>
      <c r="E37" s="311"/>
      <c r="F37" s="311"/>
      <c r="G37" s="312">
        <f t="shared" si="53"/>
        <v>0</v>
      </c>
      <c r="H37" s="310" t="s">
        <v>536</v>
      </c>
      <c r="I37" s="310" t="s">
        <v>527</v>
      </c>
      <c r="J37" s="310" t="s">
        <v>528</v>
      </c>
      <c r="K37" s="310" t="s">
        <v>477</v>
      </c>
      <c r="L37" s="310" t="s">
        <v>479</v>
      </c>
      <c r="M37" s="310" t="s">
        <v>529</v>
      </c>
      <c r="N37" s="310" t="s">
        <v>746</v>
      </c>
      <c r="O37" s="310" t="s">
        <v>578</v>
      </c>
      <c r="P37" s="313" t="s">
        <v>531</v>
      </c>
      <c r="Q37" s="304">
        <f>'Imp-Exp5'!$E$105</f>
        <v>0</v>
      </c>
      <c r="R37" s="304">
        <f>'Imp-Exp5'!$F$105</f>
        <v>0</v>
      </c>
      <c r="S37" s="304">
        <f>'Imp-Exp5'!$G$105</f>
        <v>0</v>
      </c>
      <c r="T37" s="304">
        <f>'Imp-Exp5'!$H$105</f>
        <v>0</v>
      </c>
      <c r="U37" s="304">
        <f>'Imp-Exp5'!$I$105</f>
        <v>0</v>
      </c>
      <c r="V37" s="304">
        <f>'Imp-Exp5'!$J$105</f>
        <v>0</v>
      </c>
      <c r="W37" s="304">
        <f>'Imp-Exp5'!$K$105</f>
        <v>0</v>
      </c>
      <c r="X37" s="304">
        <f>'Imp-Exp5'!$L$105</f>
        <v>0</v>
      </c>
      <c r="Y37" s="316">
        <f>'Imp-Exp5'!$E$106/1000</f>
        <v>0</v>
      </c>
      <c r="Z37" s="314">
        <f>'Imp-Exp5'!$F$106/1000</f>
        <v>0</v>
      </c>
      <c r="AA37" s="314">
        <f>'Imp-Exp5'!$G$106/1000</f>
        <v>0</v>
      </c>
      <c r="AB37" s="314">
        <f>'Imp-Exp5'!$H$106/1000</f>
        <v>0</v>
      </c>
      <c r="AC37" s="314">
        <f>'Imp-Exp5'!$I$106/1000</f>
        <v>0</v>
      </c>
      <c r="AD37" s="314">
        <f>'Imp-Exp5'!$J$106/1000</f>
        <v>0</v>
      </c>
      <c r="AE37" s="314">
        <f>'Imp-Exp5'!$K$106/1000</f>
        <v>0</v>
      </c>
      <c r="AF37" s="315">
        <f>'Imp-Exp5'!$L$106/1000</f>
        <v>0</v>
      </c>
      <c r="AG37" s="317">
        <f t="shared" si="2"/>
        <v>0</v>
      </c>
      <c r="AH37" s="318">
        <f t="shared" si="2"/>
        <v>0</v>
      </c>
      <c r="AI37" s="318">
        <f t="shared" si="2"/>
        <v>0</v>
      </c>
      <c r="AJ37" s="318">
        <f t="shared" si="2"/>
        <v>0</v>
      </c>
      <c r="AK37" s="318">
        <f t="shared" si="2"/>
        <v>0</v>
      </c>
      <c r="AL37" s="318">
        <f t="shared" si="2"/>
        <v>0</v>
      </c>
      <c r="AM37" s="318">
        <f t="shared" si="2"/>
        <v>0</v>
      </c>
      <c r="AN37" s="319">
        <f t="shared" si="2"/>
        <v>0</v>
      </c>
    </row>
    <row r="38" spans="1:40" x14ac:dyDescent="0.35">
      <c r="A38" s="320">
        <f t="shared" si="3"/>
        <v>0</v>
      </c>
      <c r="B38" s="320">
        <f t="shared" ref="B38:B39" si="54">A38</f>
        <v>0</v>
      </c>
      <c r="C38" s="320" t="s">
        <v>524</v>
      </c>
      <c r="D38" s="320" t="s">
        <v>576</v>
      </c>
      <c r="E38" s="321"/>
      <c r="F38" s="321"/>
      <c r="G38" s="320">
        <f t="shared" si="53"/>
        <v>0</v>
      </c>
      <c r="H38" s="320" t="s">
        <v>536</v>
      </c>
      <c r="I38" s="320" t="s">
        <v>527</v>
      </c>
      <c r="J38" s="320" t="s">
        <v>528</v>
      </c>
      <c r="K38" s="320" t="s">
        <v>477</v>
      </c>
      <c r="L38" s="320" t="s">
        <v>479</v>
      </c>
      <c r="M38" s="320" t="s">
        <v>529</v>
      </c>
      <c r="N38" s="320" t="s">
        <v>747</v>
      </c>
      <c r="O38" s="320" t="s">
        <v>582</v>
      </c>
      <c r="P38" s="322" t="s">
        <v>530</v>
      </c>
      <c r="Q38" s="314">
        <f>'Imp-Exp5'!$E$110</f>
        <v>0</v>
      </c>
      <c r="R38" s="314">
        <f>'Imp-Exp5'!$F$110</f>
        <v>0</v>
      </c>
      <c r="S38" s="314">
        <f>'Imp-Exp5'!$G$110</f>
        <v>0</v>
      </c>
      <c r="T38" s="314">
        <f>'Imp-Exp5'!$H$110</f>
        <v>0</v>
      </c>
      <c r="U38" s="314">
        <f>'Imp-Exp5'!$I$110</f>
        <v>0</v>
      </c>
      <c r="V38" s="314">
        <f>'Imp-Exp5'!$J$110</f>
        <v>0</v>
      </c>
      <c r="W38" s="314">
        <f>'Imp-Exp5'!$K$110</f>
        <v>0</v>
      </c>
      <c r="X38" s="314">
        <f>'Imp-Exp5'!$L$110</f>
        <v>0</v>
      </c>
      <c r="Y38" s="316">
        <f>'Imp-Exp5'!$E$111/1000</f>
        <v>0</v>
      </c>
      <c r="Z38" s="314">
        <f>'Imp-Exp5'!$F$111/1000</f>
        <v>0</v>
      </c>
      <c r="AA38" s="314">
        <f>'Imp-Exp5'!$G$111/1000</f>
        <v>0</v>
      </c>
      <c r="AB38" s="314">
        <f>'Imp-Exp5'!$H$111/1000</f>
        <v>0</v>
      </c>
      <c r="AC38" s="314">
        <f>'Imp-Exp5'!$I$111/1000</f>
        <v>0</v>
      </c>
      <c r="AD38" s="314">
        <f>'Imp-Exp5'!$J$111/1000</f>
        <v>0</v>
      </c>
      <c r="AE38" s="314">
        <f>'Imp-Exp5'!$K$111/1000</f>
        <v>0</v>
      </c>
      <c r="AF38" s="315">
        <f>'Imp-Exp5'!$L$111/1000</f>
        <v>0</v>
      </c>
      <c r="AG38" s="323">
        <f t="shared" ref="AG38:AG39" si="55">IF(ISERROR(Y38/Q38),0,Y38/Q38)*1000</f>
        <v>0</v>
      </c>
      <c r="AH38" s="324">
        <f t="shared" ref="AH38:AH39" si="56">IF(ISERROR(Z38/R38),0,Z38/R38)*1000</f>
        <v>0</v>
      </c>
      <c r="AI38" s="324">
        <f t="shared" ref="AI38:AI39" si="57">IF(ISERROR(AA38/S38),0,AA38/S38)*1000</f>
        <v>0</v>
      </c>
      <c r="AJ38" s="324">
        <f t="shared" ref="AJ38:AJ39" si="58">IF(ISERROR(AB38/T38),0,AB38/T38)*1000</f>
        <v>0</v>
      </c>
      <c r="AK38" s="324">
        <f t="shared" ref="AK38:AK39" si="59">IF(ISERROR(AC38/U38),0,AC38/U38)*1000</f>
        <v>0</v>
      </c>
      <c r="AL38" s="324">
        <f t="shared" ref="AL38:AL39" si="60">IF(ISERROR(AD38/V38),0,AD38/V38)*1000</f>
        <v>0</v>
      </c>
      <c r="AM38" s="324">
        <f t="shared" ref="AM38:AM39" si="61">IF(ISERROR(AE38/W38),0,AE38/W38)*1000</f>
        <v>0</v>
      </c>
      <c r="AN38" s="325">
        <f t="shared" ref="AN38:AN39" si="62">IF(ISERROR(AF38/X38),0,AF38/X38)*1000</f>
        <v>0</v>
      </c>
    </row>
    <row r="39" spans="1:40" x14ac:dyDescent="0.35">
      <c r="A39" s="310">
        <f t="shared" si="3"/>
        <v>0</v>
      </c>
      <c r="B39" s="310">
        <f t="shared" si="54"/>
        <v>0</v>
      </c>
      <c r="C39" s="310" t="s">
        <v>524</v>
      </c>
      <c r="D39" s="310" t="s">
        <v>576</v>
      </c>
      <c r="E39" s="311"/>
      <c r="F39" s="311"/>
      <c r="G39" s="312">
        <f t="shared" si="53"/>
        <v>0</v>
      </c>
      <c r="H39" s="310" t="s">
        <v>536</v>
      </c>
      <c r="I39" s="310" t="s">
        <v>527</v>
      </c>
      <c r="J39" s="310" t="s">
        <v>528</v>
      </c>
      <c r="K39" s="310" t="s">
        <v>477</v>
      </c>
      <c r="L39" s="310" t="s">
        <v>479</v>
      </c>
      <c r="M39" s="310" t="s">
        <v>529</v>
      </c>
      <c r="N39" s="310" t="s">
        <v>748</v>
      </c>
      <c r="O39" s="310" t="s">
        <v>578</v>
      </c>
      <c r="P39" s="313" t="s">
        <v>531</v>
      </c>
      <c r="Q39" s="314">
        <f>'Imp-Exp5'!$E$115</f>
        <v>0</v>
      </c>
      <c r="R39" s="314">
        <f>'Imp-Exp5'!$F$115</f>
        <v>0</v>
      </c>
      <c r="S39" s="314">
        <f>'Imp-Exp5'!$G$115</f>
        <v>0</v>
      </c>
      <c r="T39" s="314">
        <f>'Imp-Exp5'!$H$115</f>
        <v>0</v>
      </c>
      <c r="U39" s="314">
        <f>'Imp-Exp5'!$I$115</f>
        <v>0</v>
      </c>
      <c r="V39" s="314">
        <f>'Imp-Exp5'!$J$115</f>
        <v>0</v>
      </c>
      <c r="W39" s="314">
        <f>'Imp-Exp5'!$K$115</f>
        <v>0</v>
      </c>
      <c r="X39" s="314">
        <f>'Imp-Exp5'!$L$115</f>
        <v>0</v>
      </c>
      <c r="Y39" s="316">
        <f>'Imp-Exp5'!$E$116/1000</f>
        <v>0</v>
      </c>
      <c r="Z39" s="314">
        <f>'Imp-Exp5'!$F$116/1000</f>
        <v>0</v>
      </c>
      <c r="AA39" s="314">
        <f>'Imp-Exp5'!$G$116/1000</f>
        <v>0</v>
      </c>
      <c r="AB39" s="314">
        <f>'Imp-Exp5'!$H$116/1000</f>
        <v>0</v>
      </c>
      <c r="AC39" s="314">
        <f>'Imp-Exp5'!$I$116/1000</f>
        <v>0</v>
      </c>
      <c r="AD39" s="314">
        <f>'Imp-Exp5'!$J$116/1000</f>
        <v>0</v>
      </c>
      <c r="AE39" s="314">
        <f>'Imp-Exp5'!$K$116/1000</f>
        <v>0</v>
      </c>
      <c r="AF39" s="315">
        <f>'Imp-Exp5'!$L$116/1000</f>
        <v>0</v>
      </c>
      <c r="AG39" s="317">
        <f t="shared" si="55"/>
        <v>0</v>
      </c>
      <c r="AH39" s="318">
        <f t="shared" si="56"/>
        <v>0</v>
      </c>
      <c r="AI39" s="318">
        <f t="shared" si="57"/>
        <v>0</v>
      </c>
      <c r="AJ39" s="318">
        <f t="shared" si="58"/>
        <v>0</v>
      </c>
      <c r="AK39" s="318">
        <f t="shared" si="59"/>
        <v>0</v>
      </c>
      <c r="AL39" s="318">
        <f t="shared" si="60"/>
        <v>0</v>
      </c>
      <c r="AM39" s="318">
        <f t="shared" si="61"/>
        <v>0</v>
      </c>
      <c r="AN39" s="319">
        <f t="shared" si="62"/>
        <v>0</v>
      </c>
    </row>
    <row r="40" spans="1:40" x14ac:dyDescent="0.35">
      <c r="A40" s="320">
        <f>A37</f>
        <v>0</v>
      </c>
      <c r="B40" s="320">
        <f t="shared" si="1"/>
        <v>0</v>
      </c>
      <c r="C40" s="320" t="s">
        <v>524</v>
      </c>
      <c r="D40" s="320" t="s">
        <v>576</v>
      </c>
      <c r="E40" s="321"/>
      <c r="F40" s="321"/>
      <c r="G40" s="320">
        <f>G39</f>
        <v>0</v>
      </c>
      <c r="H40" s="320" t="s">
        <v>536</v>
      </c>
      <c r="I40" s="320" t="s">
        <v>527</v>
      </c>
      <c r="J40" s="320" t="s">
        <v>528</v>
      </c>
      <c r="K40" s="320" t="s">
        <v>477</v>
      </c>
      <c r="L40" s="320" t="s">
        <v>479</v>
      </c>
      <c r="M40" s="320" t="s">
        <v>529</v>
      </c>
      <c r="N40" s="320" t="s">
        <v>749</v>
      </c>
      <c r="O40" s="320" t="s">
        <v>580</v>
      </c>
      <c r="P40" s="322" t="s">
        <v>531</v>
      </c>
      <c r="Q40" s="304">
        <f>'Imp-Exp5'!$E$120</f>
        <v>0</v>
      </c>
      <c r="R40" s="304">
        <f>'Imp-Exp5'!$F$120</f>
        <v>0</v>
      </c>
      <c r="S40" s="304">
        <f>'Imp-Exp5'!$G$120</f>
        <v>0</v>
      </c>
      <c r="T40" s="304">
        <f>'Imp-Exp5'!$H$120</f>
        <v>0</v>
      </c>
      <c r="U40" s="304">
        <f>'Imp-Exp5'!$I$120</f>
        <v>0</v>
      </c>
      <c r="V40" s="304">
        <f>'Imp-Exp5'!$J$120</f>
        <v>0</v>
      </c>
      <c r="W40" s="304">
        <f>'Imp-Exp5'!$K$120</f>
        <v>0</v>
      </c>
      <c r="X40" s="304">
        <f>'Imp-Exp5'!$L$120</f>
        <v>0</v>
      </c>
      <c r="Y40" s="316">
        <f>'Imp-Exp5'!$E$121/1000</f>
        <v>0</v>
      </c>
      <c r="Z40" s="314">
        <f>'Imp-Exp5'!$F$121/1000</f>
        <v>0</v>
      </c>
      <c r="AA40" s="314">
        <f>'Imp-Exp5'!$G$121/1000</f>
        <v>0</v>
      </c>
      <c r="AB40" s="314">
        <f>'Imp-Exp5'!$H$121/1000</f>
        <v>0</v>
      </c>
      <c r="AC40" s="314">
        <f>'Imp-Exp5'!$I$121/1000</f>
        <v>0</v>
      </c>
      <c r="AD40" s="314">
        <f>'Imp-Exp5'!$J$121/1000</f>
        <v>0</v>
      </c>
      <c r="AE40" s="314">
        <f>'Imp-Exp5'!$K$121/1000</f>
        <v>0</v>
      </c>
      <c r="AF40" s="315">
        <f>'Imp-Exp5'!$L$121/1000</f>
        <v>0</v>
      </c>
      <c r="AG40" s="323">
        <f t="shared" si="2"/>
        <v>0</v>
      </c>
      <c r="AH40" s="324">
        <f t="shared" si="2"/>
        <v>0</v>
      </c>
      <c r="AI40" s="324">
        <f t="shared" si="2"/>
        <v>0</v>
      </c>
      <c r="AJ40" s="324">
        <f t="shared" si="2"/>
        <v>0</v>
      </c>
      <c r="AK40" s="324">
        <f t="shared" si="2"/>
        <v>0</v>
      </c>
      <c r="AL40" s="324">
        <f t="shared" si="2"/>
        <v>0</v>
      </c>
      <c r="AM40" s="324">
        <f t="shared" si="2"/>
        <v>0</v>
      </c>
      <c r="AN40" s="325">
        <f t="shared" si="2"/>
        <v>0</v>
      </c>
    </row>
    <row r="41" spans="1:40" x14ac:dyDescent="0.35">
      <c r="A41" s="310">
        <f t="shared" si="3"/>
        <v>0</v>
      </c>
      <c r="B41" s="310">
        <f t="shared" si="1"/>
        <v>0</v>
      </c>
      <c r="C41" s="310" t="s">
        <v>524</v>
      </c>
      <c r="D41" s="310" t="s">
        <v>576</v>
      </c>
      <c r="E41" s="311"/>
      <c r="F41" s="311"/>
      <c r="G41" s="312">
        <f t="shared" si="53"/>
        <v>0</v>
      </c>
      <c r="H41" s="310" t="s">
        <v>536</v>
      </c>
      <c r="I41" s="310" t="s">
        <v>527</v>
      </c>
      <c r="J41" s="310" t="s">
        <v>528</v>
      </c>
      <c r="K41" s="310" t="s">
        <v>477</v>
      </c>
      <c r="L41" s="310" t="s">
        <v>479</v>
      </c>
      <c r="M41" s="310" t="s">
        <v>529</v>
      </c>
      <c r="N41" s="310" t="s">
        <v>750</v>
      </c>
      <c r="O41" s="310" t="s">
        <v>582</v>
      </c>
      <c r="P41" s="313" t="s">
        <v>531</v>
      </c>
      <c r="Q41" s="314">
        <f>'Imp-Exp5'!$E$125</f>
        <v>0</v>
      </c>
      <c r="R41" s="314">
        <f>'Imp-Exp5'!$F$125</f>
        <v>0</v>
      </c>
      <c r="S41" s="314">
        <f>'Imp-Exp5'!$G$125</f>
        <v>0</v>
      </c>
      <c r="T41" s="314">
        <f>'Imp-Exp5'!$H$125</f>
        <v>0</v>
      </c>
      <c r="U41" s="314">
        <f>'Imp-Exp5'!$I$125</f>
        <v>0</v>
      </c>
      <c r="V41" s="314">
        <f>'Imp-Exp5'!$J$125</f>
        <v>0</v>
      </c>
      <c r="W41" s="314">
        <f>'Imp-Exp5'!$K$125</f>
        <v>0</v>
      </c>
      <c r="X41" s="314">
        <f>'Imp-Exp5'!$L$125</f>
        <v>0</v>
      </c>
      <c r="Y41" s="316">
        <f>'Imp-Exp5'!$E$126/1000</f>
        <v>0</v>
      </c>
      <c r="Z41" s="314">
        <f>'Imp-Exp5'!$F$126/1000</f>
        <v>0</v>
      </c>
      <c r="AA41" s="314">
        <f>'Imp-Exp5'!$G$126/1000</f>
        <v>0</v>
      </c>
      <c r="AB41" s="314">
        <f>'Imp-Exp5'!$H$126/1000</f>
        <v>0</v>
      </c>
      <c r="AC41" s="314">
        <f>'Imp-Exp5'!$I$126/1000</f>
        <v>0</v>
      </c>
      <c r="AD41" s="314">
        <f>'Imp-Exp5'!$J$126/1000</f>
        <v>0</v>
      </c>
      <c r="AE41" s="314">
        <f>'Imp-Exp5'!$K$126/1000</f>
        <v>0</v>
      </c>
      <c r="AF41" s="315">
        <f>'Imp-Exp5'!$L$126/1000</f>
        <v>0</v>
      </c>
      <c r="AG41" s="317">
        <f t="shared" si="2"/>
        <v>0</v>
      </c>
      <c r="AH41" s="318">
        <f t="shared" si="2"/>
        <v>0</v>
      </c>
      <c r="AI41" s="318">
        <f t="shared" si="2"/>
        <v>0</v>
      </c>
      <c r="AJ41" s="318">
        <f t="shared" si="2"/>
        <v>0</v>
      </c>
      <c r="AK41" s="318">
        <f t="shared" si="2"/>
        <v>0</v>
      </c>
      <c r="AL41" s="318">
        <f t="shared" si="2"/>
        <v>0</v>
      </c>
      <c r="AM41" s="318">
        <f t="shared" si="2"/>
        <v>0</v>
      </c>
      <c r="AN41" s="319">
        <f t="shared" si="2"/>
        <v>0</v>
      </c>
    </row>
    <row r="42" spans="1:40" x14ac:dyDescent="0.35">
      <c r="A42" s="301">
        <f t="shared" si="3"/>
        <v>0</v>
      </c>
      <c r="B42" s="301">
        <f t="shared" si="1"/>
        <v>0</v>
      </c>
      <c r="C42" s="301" t="s">
        <v>524</v>
      </c>
      <c r="D42" s="301" t="s">
        <v>576</v>
      </c>
      <c r="E42" s="302"/>
      <c r="F42" s="302"/>
      <c r="G42" s="300">
        <f>'Imp-Exp6'!G23</f>
        <v>0</v>
      </c>
      <c r="H42" s="301" t="s">
        <v>537</v>
      </c>
      <c r="I42" s="301" t="s">
        <v>527</v>
      </c>
      <c r="J42" s="301" t="s">
        <v>528</v>
      </c>
      <c r="K42" s="301" t="s">
        <v>477</v>
      </c>
      <c r="L42" s="301" t="s">
        <v>479</v>
      </c>
      <c r="M42" s="301" t="s">
        <v>529</v>
      </c>
      <c r="N42" s="301" t="s">
        <v>743</v>
      </c>
      <c r="O42" s="301" t="s">
        <v>578</v>
      </c>
      <c r="P42" s="303" t="s">
        <v>530</v>
      </c>
      <c r="Q42" s="304">
        <f>'Imp-Exp6'!$E$90</f>
        <v>0</v>
      </c>
      <c r="R42" s="304">
        <f>'Imp-Exp6'!$F$90</f>
        <v>0</v>
      </c>
      <c r="S42" s="304">
        <f>'Imp-Exp6'!$G$90</f>
        <v>0</v>
      </c>
      <c r="T42" s="304">
        <f>'Imp-Exp6'!$H$90</f>
        <v>0</v>
      </c>
      <c r="U42" s="304">
        <f>'Imp-Exp6'!$I$90</f>
        <v>0</v>
      </c>
      <c r="V42" s="304">
        <f>'Imp-Exp6'!$J$90</f>
        <v>0</v>
      </c>
      <c r="W42" s="304">
        <f>'Imp-Exp6'!$K$90</f>
        <v>0</v>
      </c>
      <c r="X42" s="304">
        <f>'Imp-Exp6'!$L$90</f>
        <v>0</v>
      </c>
      <c r="Y42" s="306">
        <f>'Imp-Exp6'!$E$91/1000</f>
        <v>0</v>
      </c>
      <c r="Z42" s="304">
        <f>'Imp-Exp6'!$F$91/1000</f>
        <v>0</v>
      </c>
      <c r="AA42" s="304">
        <f>'Imp-Exp6'!$G$91/1000</f>
        <v>0</v>
      </c>
      <c r="AB42" s="304">
        <f>'Imp-Exp6'!$H$91/1000</f>
        <v>0</v>
      </c>
      <c r="AC42" s="304">
        <f>'Imp-Exp6'!$I$91/1000</f>
        <v>0</v>
      </c>
      <c r="AD42" s="304">
        <f>'Imp-Exp6'!$J$91/1000</f>
        <v>0</v>
      </c>
      <c r="AE42" s="304">
        <f>'Imp-Exp6'!$K$91/1000</f>
        <v>0</v>
      </c>
      <c r="AF42" s="305">
        <f>'Imp-Exp6'!$L$91/1000</f>
        <v>0</v>
      </c>
      <c r="AG42" s="307">
        <f t="shared" si="2"/>
        <v>0</v>
      </c>
      <c r="AH42" s="308">
        <f t="shared" si="2"/>
        <v>0</v>
      </c>
      <c r="AI42" s="308">
        <f t="shared" si="2"/>
        <v>0</v>
      </c>
      <c r="AJ42" s="308">
        <f t="shared" si="2"/>
        <v>0</v>
      </c>
      <c r="AK42" s="308">
        <f t="shared" si="2"/>
        <v>0</v>
      </c>
      <c r="AL42" s="308">
        <f t="shared" si="2"/>
        <v>0</v>
      </c>
      <c r="AM42" s="308">
        <f t="shared" si="2"/>
        <v>0</v>
      </c>
      <c r="AN42" s="309">
        <f t="shared" si="2"/>
        <v>0</v>
      </c>
    </row>
    <row r="43" spans="1:40" x14ac:dyDescent="0.35">
      <c r="A43" s="310">
        <f t="shared" si="3"/>
        <v>0</v>
      </c>
      <c r="B43" s="310">
        <f t="shared" si="1"/>
        <v>0</v>
      </c>
      <c r="C43" s="310" t="s">
        <v>524</v>
      </c>
      <c r="D43" s="310" t="s">
        <v>576</v>
      </c>
      <c r="E43" s="311"/>
      <c r="F43" s="311"/>
      <c r="G43" s="312">
        <f>G42</f>
        <v>0</v>
      </c>
      <c r="H43" s="310" t="s">
        <v>537</v>
      </c>
      <c r="I43" s="310" t="s">
        <v>527</v>
      </c>
      <c r="J43" s="310" t="s">
        <v>528</v>
      </c>
      <c r="K43" s="310" t="s">
        <v>477</v>
      </c>
      <c r="L43" s="310" t="s">
        <v>479</v>
      </c>
      <c r="M43" s="310" t="s">
        <v>529</v>
      </c>
      <c r="N43" s="310" t="s">
        <v>744</v>
      </c>
      <c r="O43" s="310" t="s">
        <v>580</v>
      </c>
      <c r="P43" s="313" t="s">
        <v>530</v>
      </c>
      <c r="Q43" s="314">
        <f>'Imp-Exp6'!$E$95</f>
        <v>0</v>
      </c>
      <c r="R43" s="314">
        <f>'Imp-Exp6'!$F$95</f>
        <v>0</v>
      </c>
      <c r="S43" s="314">
        <f>'Imp-Exp6'!$G$95</f>
        <v>0</v>
      </c>
      <c r="T43" s="314">
        <f>'Imp-Exp6'!$H$95</f>
        <v>0</v>
      </c>
      <c r="U43" s="314">
        <f>'Imp-Exp6'!$I$95</f>
        <v>0</v>
      </c>
      <c r="V43" s="314">
        <f>'Imp-Exp6'!$J$95</f>
        <v>0</v>
      </c>
      <c r="W43" s="314">
        <f>'Imp-Exp6'!$K$95</f>
        <v>0</v>
      </c>
      <c r="X43" s="314">
        <f>'Imp-Exp6'!$L$95</f>
        <v>0</v>
      </c>
      <c r="Y43" s="316">
        <f>'Imp-Exp6'!$E$96/1000</f>
        <v>0</v>
      </c>
      <c r="Z43" s="314">
        <f>'Imp-Exp6'!$F$96/1000</f>
        <v>0</v>
      </c>
      <c r="AA43" s="314">
        <f>'Imp-Exp6'!$G$96/1000</f>
        <v>0</v>
      </c>
      <c r="AB43" s="314">
        <f>'Imp-Exp6'!$H$96/1000</f>
        <v>0</v>
      </c>
      <c r="AC43" s="314">
        <f>'Imp-Exp6'!$I$96/1000</f>
        <v>0</v>
      </c>
      <c r="AD43" s="314">
        <f>'Imp-Exp6'!$J$96/1000</f>
        <v>0</v>
      </c>
      <c r="AE43" s="314">
        <f>'Imp-Exp6'!$K$96/1000</f>
        <v>0</v>
      </c>
      <c r="AF43" s="315">
        <f>'Imp-Exp6'!$L$96/1000</f>
        <v>0</v>
      </c>
      <c r="AG43" s="317">
        <f t="shared" si="2"/>
        <v>0</v>
      </c>
      <c r="AH43" s="318">
        <f t="shared" si="2"/>
        <v>0</v>
      </c>
      <c r="AI43" s="318">
        <f t="shared" si="2"/>
        <v>0</v>
      </c>
      <c r="AJ43" s="318">
        <f t="shared" si="2"/>
        <v>0</v>
      </c>
      <c r="AK43" s="318">
        <f t="shared" si="2"/>
        <v>0</v>
      </c>
      <c r="AL43" s="318">
        <f t="shared" si="2"/>
        <v>0</v>
      </c>
      <c r="AM43" s="318">
        <f t="shared" si="2"/>
        <v>0</v>
      </c>
      <c r="AN43" s="319">
        <f t="shared" si="2"/>
        <v>0</v>
      </c>
    </row>
    <row r="44" spans="1:40" x14ac:dyDescent="0.35">
      <c r="A44" s="320">
        <f t="shared" si="3"/>
        <v>0</v>
      </c>
      <c r="B44" s="320">
        <f t="shared" si="1"/>
        <v>0</v>
      </c>
      <c r="C44" s="320" t="s">
        <v>524</v>
      </c>
      <c r="D44" s="320" t="s">
        <v>576</v>
      </c>
      <c r="E44" s="321"/>
      <c r="F44" s="321"/>
      <c r="G44" s="320">
        <f t="shared" ref="G44:G49" si="63">G43</f>
        <v>0</v>
      </c>
      <c r="H44" s="320" t="s">
        <v>537</v>
      </c>
      <c r="I44" s="320" t="s">
        <v>527</v>
      </c>
      <c r="J44" s="320" t="s">
        <v>528</v>
      </c>
      <c r="K44" s="320" t="s">
        <v>477</v>
      </c>
      <c r="L44" s="320" t="s">
        <v>479</v>
      </c>
      <c r="M44" s="320" t="s">
        <v>529</v>
      </c>
      <c r="N44" s="320" t="s">
        <v>745</v>
      </c>
      <c r="O44" s="320" t="s">
        <v>582</v>
      </c>
      <c r="P44" s="322" t="s">
        <v>530</v>
      </c>
      <c r="Q44" s="314">
        <f>'Imp-Exp6'!$E$100</f>
        <v>0</v>
      </c>
      <c r="R44" s="314">
        <f>'Imp-Exp6'!$F$100</f>
        <v>0</v>
      </c>
      <c r="S44" s="314">
        <f>'Imp-Exp6'!$G$100</f>
        <v>0</v>
      </c>
      <c r="T44" s="314">
        <f>'Imp-Exp6'!$H$100</f>
        <v>0</v>
      </c>
      <c r="U44" s="314">
        <f>'Imp-Exp6'!$I$100</f>
        <v>0</v>
      </c>
      <c r="V44" s="314">
        <f>'Imp-Exp6'!$J$100</f>
        <v>0</v>
      </c>
      <c r="W44" s="314">
        <f>'Imp-Exp6'!$K$100</f>
        <v>0</v>
      </c>
      <c r="X44" s="314">
        <f>'Imp-Exp6'!$L$100</f>
        <v>0</v>
      </c>
      <c r="Y44" s="316">
        <f>'Imp-Exp6'!$E$101/1000</f>
        <v>0</v>
      </c>
      <c r="Z44" s="314">
        <f>'Imp-Exp6'!$F$101/1000</f>
        <v>0</v>
      </c>
      <c r="AA44" s="314">
        <f>'Imp-Exp6'!$G$101/1000</f>
        <v>0</v>
      </c>
      <c r="AB44" s="314">
        <f>'Imp-Exp6'!$H$101/1000</f>
        <v>0</v>
      </c>
      <c r="AC44" s="314">
        <f>'Imp-Exp6'!$I$101/1000</f>
        <v>0</v>
      </c>
      <c r="AD44" s="314">
        <f>'Imp-Exp6'!$J$101/1000</f>
        <v>0</v>
      </c>
      <c r="AE44" s="314">
        <f>'Imp-Exp6'!$K$101/1000</f>
        <v>0</v>
      </c>
      <c r="AF44" s="315">
        <f>'Imp-Exp6'!$L$101/1000</f>
        <v>0</v>
      </c>
      <c r="AG44" s="323">
        <f t="shared" si="2"/>
        <v>0</v>
      </c>
      <c r="AH44" s="324">
        <f t="shared" si="2"/>
        <v>0</v>
      </c>
      <c r="AI44" s="324">
        <f t="shared" si="2"/>
        <v>0</v>
      </c>
      <c r="AJ44" s="324">
        <f t="shared" si="2"/>
        <v>0</v>
      </c>
      <c r="AK44" s="324">
        <f t="shared" si="2"/>
        <v>0</v>
      </c>
      <c r="AL44" s="324">
        <f t="shared" si="2"/>
        <v>0</v>
      </c>
      <c r="AM44" s="324">
        <f t="shared" si="2"/>
        <v>0</v>
      </c>
      <c r="AN44" s="325">
        <f t="shared" si="2"/>
        <v>0</v>
      </c>
    </row>
    <row r="45" spans="1:40" x14ac:dyDescent="0.35">
      <c r="A45" s="310">
        <f t="shared" si="3"/>
        <v>0</v>
      </c>
      <c r="B45" s="310">
        <f t="shared" si="1"/>
        <v>0</v>
      </c>
      <c r="C45" s="310" t="s">
        <v>524</v>
      </c>
      <c r="D45" s="310" t="s">
        <v>576</v>
      </c>
      <c r="E45" s="311"/>
      <c r="F45" s="311"/>
      <c r="G45" s="312">
        <f t="shared" si="63"/>
        <v>0</v>
      </c>
      <c r="H45" s="310" t="s">
        <v>537</v>
      </c>
      <c r="I45" s="310" t="s">
        <v>527</v>
      </c>
      <c r="J45" s="310" t="s">
        <v>528</v>
      </c>
      <c r="K45" s="310" t="s">
        <v>477</v>
      </c>
      <c r="L45" s="310" t="s">
        <v>479</v>
      </c>
      <c r="M45" s="310" t="s">
        <v>529</v>
      </c>
      <c r="N45" s="310" t="s">
        <v>746</v>
      </c>
      <c r="O45" s="310" t="s">
        <v>578</v>
      </c>
      <c r="P45" s="313" t="s">
        <v>531</v>
      </c>
      <c r="Q45" s="304">
        <f>'Imp-Exp6'!$E$105</f>
        <v>0</v>
      </c>
      <c r="R45" s="304">
        <f>'Imp-Exp6'!$F$105</f>
        <v>0</v>
      </c>
      <c r="S45" s="304">
        <f>'Imp-Exp6'!$G$105</f>
        <v>0</v>
      </c>
      <c r="T45" s="304">
        <f>'Imp-Exp6'!$H$105</f>
        <v>0</v>
      </c>
      <c r="U45" s="304">
        <f>'Imp-Exp6'!$I$105</f>
        <v>0</v>
      </c>
      <c r="V45" s="304">
        <f>'Imp-Exp6'!$J$105</f>
        <v>0</v>
      </c>
      <c r="W45" s="304">
        <f>'Imp-Exp6'!$K$105</f>
        <v>0</v>
      </c>
      <c r="X45" s="304">
        <f>'Imp-Exp6'!$L$105</f>
        <v>0</v>
      </c>
      <c r="Y45" s="316">
        <f>'Imp-Exp6'!$E$106/1000</f>
        <v>0</v>
      </c>
      <c r="Z45" s="314">
        <f>'Imp-Exp6'!$F$106/1000</f>
        <v>0</v>
      </c>
      <c r="AA45" s="314">
        <f>'Imp-Exp6'!$G$106/1000</f>
        <v>0</v>
      </c>
      <c r="AB45" s="314">
        <f>'Imp-Exp6'!$H$106/1000</f>
        <v>0</v>
      </c>
      <c r="AC45" s="314">
        <f>'Imp-Exp6'!$I$106/1000</f>
        <v>0</v>
      </c>
      <c r="AD45" s="314">
        <f>'Imp-Exp6'!$J$106/1000</f>
        <v>0</v>
      </c>
      <c r="AE45" s="314">
        <f>'Imp-Exp6'!$K$106/1000</f>
        <v>0</v>
      </c>
      <c r="AF45" s="315">
        <f>'Imp-Exp6'!$L$106/1000</f>
        <v>0</v>
      </c>
      <c r="AG45" s="317">
        <f t="shared" si="2"/>
        <v>0</v>
      </c>
      <c r="AH45" s="318">
        <f t="shared" si="2"/>
        <v>0</v>
      </c>
      <c r="AI45" s="318">
        <f t="shared" si="2"/>
        <v>0</v>
      </c>
      <c r="AJ45" s="318">
        <f t="shared" si="2"/>
        <v>0</v>
      </c>
      <c r="AK45" s="318">
        <f t="shared" si="2"/>
        <v>0</v>
      </c>
      <c r="AL45" s="318">
        <f t="shared" si="2"/>
        <v>0</v>
      </c>
      <c r="AM45" s="318">
        <f t="shared" si="2"/>
        <v>0</v>
      </c>
      <c r="AN45" s="319">
        <f t="shared" si="2"/>
        <v>0</v>
      </c>
    </row>
    <row r="46" spans="1:40" x14ac:dyDescent="0.35">
      <c r="A46" s="320">
        <f t="shared" si="3"/>
        <v>0</v>
      </c>
      <c r="B46" s="320">
        <f t="shared" ref="B46:B47" si="64">A46</f>
        <v>0</v>
      </c>
      <c r="C46" s="320" t="s">
        <v>524</v>
      </c>
      <c r="D46" s="320" t="s">
        <v>576</v>
      </c>
      <c r="E46" s="321"/>
      <c r="F46" s="321"/>
      <c r="G46" s="320">
        <f t="shared" si="63"/>
        <v>0</v>
      </c>
      <c r="H46" s="320" t="s">
        <v>537</v>
      </c>
      <c r="I46" s="320" t="s">
        <v>527</v>
      </c>
      <c r="J46" s="320" t="s">
        <v>528</v>
      </c>
      <c r="K46" s="320" t="s">
        <v>477</v>
      </c>
      <c r="L46" s="320" t="s">
        <v>479</v>
      </c>
      <c r="M46" s="320" t="s">
        <v>529</v>
      </c>
      <c r="N46" s="320" t="s">
        <v>747</v>
      </c>
      <c r="O46" s="320" t="s">
        <v>582</v>
      </c>
      <c r="P46" s="322" t="s">
        <v>530</v>
      </c>
      <c r="Q46" s="314">
        <f>'Imp-Exp6'!$E$110</f>
        <v>0</v>
      </c>
      <c r="R46" s="314">
        <f>'Imp-Exp6'!$F$110</f>
        <v>0</v>
      </c>
      <c r="S46" s="314">
        <f>'Imp-Exp6'!$G$110</f>
        <v>0</v>
      </c>
      <c r="T46" s="314">
        <f>'Imp-Exp6'!$H$110</f>
        <v>0</v>
      </c>
      <c r="U46" s="314">
        <f>'Imp-Exp6'!$I$110</f>
        <v>0</v>
      </c>
      <c r="V46" s="314">
        <f>'Imp-Exp6'!$J$110</f>
        <v>0</v>
      </c>
      <c r="W46" s="314">
        <f>'Imp-Exp6'!$K$110</f>
        <v>0</v>
      </c>
      <c r="X46" s="314">
        <f>'Imp-Exp6'!$L$110</f>
        <v>0</v>
      </c>
      <c r="Y46" s="316">
        <f>'Imp-Exp6'!$E$111/1000</f>
        <v>0</v>
      </c>
      <c r="Z46" s="314">
        <f>'Imp-Exp6'!$F$111/1000</f>
        <v>0</v>
      </c>
      <c r="AA46" s="314">
        <f>'Imp-Exp6'!$G$111/1000</f>
        <v>0</v>
      </c>
      <c r="AB46" s="314">
        <f>'Imp-Exp6'!$H$111/1000</f>
        <v>0</v>
      </c>
      <c r="AC46" s="314">
        <f>'Imp-Exp6'!$I$111/1000</f>
        <v>0</v>
      </c>
      <c r="AD46" s="314">
        <f>'Imp-Exp6'!$J$111/1000</f>
        <v>0</v>
      </c>
      <c r="AE46" s="314">
        <f>'Imp-Exp6'!$K$111/1000</f>
        <v>0</v>
      </c>
      <c r="AF46" s="315">
        <f>'Imp-Exp6'!$L$111/1000</f>
        <v>0</v>
      </c>
      <c r="AG46" s="323">
        <f t="shared" ref="AG46:AG47" si="65">IF(ISERROR(Y46/Q46),0,Y46/Q46)*1000</f>
        <v>0</v>
      </c>
      <c r="AH46" s="324">
        <f t="shared" ref="AH46:AH47" si="66">IF(ISERROR(Z46/R46),0,Z46/R46)*1000</f>
        <v>0</v>
      </c>
      <c r="AI46" s="324">
        <f t="shared" ref="AI46:AI47" si="67">IF(ISERROR(AA46/S46),0,AA46/S46)*1000</f>
        <v>0</v>
      </c>
      <c r="AJ46" s="324">
        <f t="shared" ref="AJ46:AJ47" si="68">IF(ISERROR(AB46/T46),0,AB46/T46)*1000</f>
        <v>0</v>
      </c>
      <c r="AK46" s="324">
        <f t="shared" ref="AK46:AK47" si="69">IF(ISERROR(AC46/U46),0,AC46/U46)*1000</f>
        <v>0</v>
      </c>
      <c r="AL46" s="324">
        <f t="shared" ref="AL46:AL47" si="70">IF(ISERROR(AD46/V46),0,AD46/V46)*1000</f>
        <v>0</v>
      </c>
      <c r="AM46" s="324">
        <f t="shared" ref="AM46:AM47" si="71">IF(ISERROR(AE46/W46),0,AE46/W46)*1000</f>
        <v>0</v>
      </c>
      <c r="AN46" s="325">
        <f t="shared" ref="AN46:AN47" si="72">IF(ISERROR(AF46/X46),0,AF46/X46)*1000</f>
        <v>0</v>
      </c>
    </row>
    <row r="47" spans="1:40" x14ac:dyDescent="0.35">
      <c r="A47" s="310">
        <f t="shared" si="3"/>
        <v>0</v>
      </c>
      <c r="B47" s="310">
        <f t="shared" si="64"/>
        <v>0</v>
      </c>
      <c r="C47" s="310" t="s">
        <v>524</v>
      </c>
      <c r="D47" s="310" t="s">
        <v>576</v>
      </c>
      <c r="E47" s="311"/>
      <c r="F47" s="311"/>
      <c r="G47" s="312">
        <f t="shared" si="63"/>
        <v>0</v>
      </c>
      <c r="H47" s="310" t="s">
        <v>537</v>
      </c>
      <c r="I47" s="310" t="s">
        <v>527</v>
      </c>
      <c r="J47" s="310" t="s">
        <v>528</v>
      </c>
      <c r="K47" s="310" t="s">
        <v>477</v>
      </c>
      <c r="L47" s="310" t="s">
        <v>479</v>
      </c>
      <c r="M47" s="310" t="s">
        <v>529</v>
      </c>
      <c r="N47" s="310" t="s">
        <v>748</v>
      </c>
      <c r="O47" s="310" t="s">
        <v>578</v>
      </c>
      <c r="P47" s="313" t="s">
        <v>531</v>
      </c>
      <c r="Q47" s="314">
        <f>'Imp-Exp6'!$E$115</f>
        <v>0</v>
      </c>
      <c r="R47" s="314">
        <f>'Imp-Exp6'!$F$115</f>
        <v>0</v>
      </c>
      <c r="S47" s="314">
        <f>'Imp-Exp6'!$G$115</f>
        <v>0</v>
      </c>
      <c r="T47" s="314">
        <f>'Imp-Exp6'!$H$115</f>
        <v>0</v>
      </c>
      <c r="U47" s="314">
        <f>'Imp-Exp6'!$I$115</f>
        <v>0</v>
      </c>
      <c r="V47" s="314">
        <f>'Imp-Exp6'!$J$115</f>
        <v>0</v>
      </c>
      <c r="W47" s="314">
        <f>'Imp-Exp6'!$K$115</f>
        <v>0</v>
      </c>
      <c r="X47" s="314">
        <f>'Imp-Exp6'!$L$115</f>
        <v>0</v>
      </c>
      <c r="Y47" s="316">
        <f>'Imp-Exp6'!$E$116/1000</f>
        <v>0</v>
      </c>
      <c r="Z47" s="314">
        <f>'Imp-Exp6'!$F$116/1000</f>
        <v>0</v>
      </c>
      <c r="AA47" s="314">
        <f>'Imp-Exp6'!$G$116/1000</f>
        <v>0</v>
      </c>
      <c r="AB47" s="314">
        <f>'Imp-Exp6'!$H$116/1000</f>
        <v>0</v>
      </c>
      <c r="AC47" s="314">
        <f>'Imp-Exp6'!$I$116/1000</f>
        <v>0</v>
      </c>
      <c r="AD47" s="314">
        <f>'Imp-Exp6'!$J$116/1000</f>
        <v>0</v>
      </c>
      <c r="AE47" s="314">
        <f>'Imp-Exp6'!$K$116/1000</f>
        <v>0</v>
      </c>
      <c r="AF47" s="315">
        <f>'Imp-Exp6'!$L$116/1000</f>
        <v>0</v>
      </c>
      <c r="AG47" s="317">
        <f t="shared" si="65"/>
        <v>0</v>
      </c>
      <c r="AH47" s="318">
        <f t="shared" si="66"/>
        <v>0</v>
      </c>
      <c r="AI47" s="318">
        <f t="shared" si="67"/>
        <v>0</v>
      </c>
      <c r="AJ47" s="318">
        <f t="shared" si="68"/>
        <v>0</v>
      </c>
      <c r="AK47" s="318">
        <f t="shared" si="69"/>
        <v>0</v>
      </c>
      <c r="AL47" s="318">
        <f t="shared" si="70"/>
        <v>0</v>
      </c>
      <c r="AM47" s="318">
        <f t="shared" si="71"/>
        <v>0</v>
      </c>
      <c r="AN47" s="319">
        <f t="shared" si="72"/>
        <v>0</v>
      </c>
    </row>
    <row r="48" spans="1:40" x14ac:dyDescent="0.35">
      <c r="A48" s="320">
        <f>A45</f>
        <v>0</v>
      </c>
      <c r="B48" s="320">
        <f t="shared" si="1"/>
        <v>0</v>
      </c>
      <c r="C48" s="320" t="s">
        <v>524</v>
      </c>
      <c r="D48" s="320" t="s">
        <v>576</v>
      </c>
      <c r="E48" s="321"/>
      <c r="F48" s="321"/>
      <c r="G48" s="320">
        <f>G47</f>
        <v>0</v>
      </c>
      <c r="H48" s="320" t="s">
        <v>537</v>
      </c>
      <c r="I48" s="320" t="s">
        <v>527</v>
      </c>
      <c r="J48" s="320" t="s">
        <v>528</v>
      </c>
      <c r="K48" s="320" t="s">
        <v>477</v>
      </c>
      <c r="L48" s="320" t="s">
        <v>479</v>
      </c>
      <c r="M48" s="320" t="s">
        <v>529</v>
      </c>
      <c r="N48" s="320" t="s">
        <v>749</v>
      </c>
      <c r="O48" s="320" t="s">
        <v>580</v>
      </c>
      <c r="P48" s="322" t="s">
        <v>531</v>
      </c>
      <c r="Q48" s="304">
        <f>'Imp-Exp6'!$E$120</f>
        <v>0</v>
      </c>
      <c r="R48" s="304">
        <f>'Imp-Exp6'!$F$120</f>
        <v>0</v>
      </c>
      <c r="S48" s="304">
        <f>'Imp-Exp6'!$G$120</f>
        <v>0</v>
      </c>
      <c r="T48" s="304">
        <f>'Imp-Exp6'!$H$120</f>
        <v>0</v>
      </c>
      <c r="U48" s="304">
        <f>'Imp-Exp6'!$I$120</f>
        <v>0</v>
      </c>
      <c r="V48" s="304">
        <f>'Imp-Exp6'!$J$120</f>
        <v>0</v>
      </c>
      <c r="W48" s="304">
        <f>'Imp-Exp6'!$K$120</f>
        <v>0</v>
      </c>
      <c r="X48" s="304">
        <f>'Imp-Exp6'!$L$120</f>
        <v>0</v>
      </c>
      <c r="Y48" s="316">
        <f>'Imp-Exp6'!$E$121/1000</f>
        <v>0</v>
      </c>
      <c r="Z48" s="314">
        <f>'Imp-Exp6'!$F$121/1000</f>
        <v>0</v>
      </c>
      <c r="AA48" s="314">
        <f>'Imp-Exp6'!$G$121/1000</f>
        <v>0</v>
      </c>
      <c r="AB48" s="314">
        <f>'Imp-Exp6'!$H$121/1000</f>
        <v>0</v>
      </c>
      <c r="AC48" s="314">
        <f>'Imp-Exp6'!$I$121/1000</f>
        <v>0</v>
      </c>
      <c r="AD48" s="314">
        <f>'Imp-Exp6'!$J$121/1000</f>
        <v>0</v>
      </c>
      <c r="AE48" s="314">
        <f>'Imp-Exp6'!$K$121/1000</f>
        <v>0</v>
      </c>
      <c r="AF48" s="315">
        <f>'Imp-Exp6'!$L$121/1000</f>
        <v>0</v>
      </c>
      <c r="AG48" s="323">
        <f t="shared" si="2"/>
        <v>0</v>
      </c>
      <c r="AH48" s="324">
        <f t="shared" si="2"/>
        <v>0</v>
      </c>
      <c r="AI48" s="324">
        <f t="shared" si="2"/>
        <v>0</v>
      </c>
      <c r="AJ48" s="324">
        <f t="shared" si="2"/>
        <v>0</v>
      </c>
      <c r="AK48" s="324">
        <f t="shared" si="2"/>
        <v>0</v>
      </c>
      <c r="AL48" s="324">
        <f t="shared" si="2"/>
        <v>0</v>
      </c>
      <c r="AM48" s="324">
        <f t="shared" si="2"/>
        <v>0</v>
      </c>
      <c r="AN48" s="325">
        <f t="shared" si="2"/>
        <v>0</v>
      </c>
    </row>
    <row r="49" spans="1:40" x14ac:dyDescent="0.35">
      <c r="A49" s="310">
        <f t="shared" si="3"/>
        <v>0</v>
      </c>
      <c r="B49" s="310">
        <f t="shared" si="1"/>
        <v>0</v>
      </c>
      <c r="C49" s="310" t="s">
        <v>524</v>
      </c>
      <c r="D49" s="310" t="s">
        <v>576</v>
      </c>
      <c r="E49" s="311"/>
      <c r="F49" s="311"/>
      <c r="G49" s="312">
        <f t="shared" si="63"/>
        <v>0</v>
      </c>
      <c r="H49" s="310" t="s">
        <v>537</v>
      </c>
      <c r="I49" s="310" t="s">
        <v>527</v>
      </c>
      <c r="J49" s="310" t="s">
        <v>528</v>
      </c>
      <c r="K49" s="310" t="s">
        <v>477</v>
      </c>
      <c r="L49" s="310" t="s">
        <v>479</v>
      </c>
      <c r="M49" s="310" t="s">
        <v>529</v>
      </c>
      <c r="N49" s="310" t="s">
        <v>750</v>
      </c>
      <c r="O49" s="310" t="s">
        <v>582</v>
      </c>
      <c r="P49" s="313" t="s">
        <v>531</v>
      </c>
      <c r="Q49" s="314">
        <f>'Imp-Exp6'!$E$125</f>
        <v>0</v>
      </c>
      <c r="R49" s="314">
        <f>'Imp-Exp6'!$F$125</f>
        <v>0</v>
      </c>
      <c r="S49" s="314">
        <f>'Imp-Exp6'!$G$125</f>
        <v>0</v>
      </c>
      <c r="T49" s="314">
        <f>'Imp-Exp6'!$H$125</f>
        <v>0</v>
      </c>
      <c r="U49" s="314">
        <f>'Imp-Exp6'!$I$125</f>
        <v>0</v>
      </c>
      <c r="V49" s="314">
        <f>'Imp-Exp6'!$J$125</f>
        <v>0</v>
      </c>
      <c r="W49" s="314">
        <f>'Imp-Exp6'!$K$125</f>
        <v>0</v>
      </c>
      <c r="X49" s="314">
        <f>'Imp-Exp6'!$L$125</f>
        <v>0</v>
      </c>
      <c r="Y49" s="316">
        <f>'Imp-Exp6'!$E$126/1000</f>
        <v>0</v>
      </c>
      <c r="Z49" s="314">
        <f>'Imp-Exp6'!$F$126/1000</f>
        <v>0</v>
      </c>
      <c r="AA49" s="314">
        <f>'Imp-Exp6'!$G$126/1000</f>
        <v>0</v>
      </c>
      <c r="AB49" s="314">
        <f>'Imp-Exp6'!$H$126/1000</f>
        <v>0</v>
      </c>
      <c r="AC49" s="314">
        <f>'Imp-Exp6'!$I$126/1000</f>
        <v>0</v>
      </c>
      <c r="AD49" s="314">
        <f>'Imp-Exp6'!$J$126/1000</f>
        <v>0</v>
      </c>
      <c r="AE49" s="314">
        <f>'Imp-Exp6'!$K$126/1000</f>
        <v>0</v>
      </c>
      <c r="AF49" s="315">
        <f>'Imp-Exp6'!$L$126/1000</f>
        <v>0</v>
      </c>
      <c r="AG49" s="317">
        <f t="shared" si="2"/>
        <v>0</v>
      </c>
      <c r="AH49" s="318">
        <f t="shared" si="2"/>
        <v>0</v>
      </c>
      <c r="AI49" s="318">
        <f t="shared" si="2"/>
        <v>0</v>
      </c>
      <c r="AJ49" s="318">
        <f t="shared" si="2"/>
        <v>0</v>
      </c>
      <c r="AK49" s="318">
        <f t="shared" si="2"/>
        <v>0</v>
      </c>
      <c r="AL49" s="318">
        <f t="shared" si="2"/>
        <v>0</v>
      </c>
      <c r="AM49" s="318">
        <f t="shared" si="2"/>
        <v>0</v>
      </c>
      <c r="AN49" s="319">
        <f t="shared" si="2"/>
        <v>0</v>
      </c>
    </row>
    <row r="50" spans="1:40" x14ac:dyDescent="0.35">
      <c r="A50" s="301">
        <f t="shared" si="3"/>
        <v>0</v>
      </c>
      <c r="B50" s="301">
        <f t="shared" si="1"/>
        <v>0</v>
      </c>
      <c r="C50" s="301" t="s">
        <v>524</v>
      </c>
      <c r="D50" s="301" t="s">
        <v>576</v>
      </c>
      <c r="E50" s="302"/>
      <c r="F50" s="302"/>
      <c r="G50" s="300">
        <f>'Imp-Exp7'!G23</f>
        <v>0</v>
      </c>
      <c r="H50" s="301" t="s">
        <v>538</v>
      </c>
      <c r="I50" s="301" t="s">
        <v>527</v>
      </c>
      <c r="J50" s="301" t="s">
        <v>528</v>
      </c>
      <c r="K50" s="301" t="s">
        <v>477</v>
      </c>
      <c r="L50" s="301" t="s">
        <v>479</v>
      </c>
      <c r="M50" s="301" t="s">
        <v>529</v>
      </c>
      <c r="N50" s="301" t="s">
        <v>743</v>
      </c>
      <c r="O50" s="301" t="s">
        <v>578</v>
      </c>
      <c r="P50" s="303" t="s">
        <v>530</v>
      </c>
      <c r="Q50" s="304">
        <f>'Imp-Exp7'!$E$90</f>
        <v>0</v>
      </c>
      <c r="R50" s="304">
        <f>'Imp-Exp7'!$F$90</f>
        <v>0</v>
      </c>
      <c r="S50" s="304">
        <f>'Imp-Exp7'!$G$90</f>
        <v>0</v>
      </c>
      <c r="T50" s="304">
        <f>'Imp-Exp7'!$H$90</f>
        <v>0</v>
      </c>
      <c r="U50" s="304">
        <f>'Imp-Exp7'!$I$90</f>
        <v>0</v>
      </c>
      <c r="V50" s="304">
        <f>'Imp-Exp7'!$J$90</f>
        <v>0</v>
      </c>
      <c r="W50" s="304">
        <f>'Imp-Exp7'!$K$90</f>
        <v>0</v>
      </c>
      <c r="X50" s="304">
        <f>'Imp-Exp7'!$L$90</f>
        <v>0</v>
      </c>
      <c r="Y50" s="306">
        <f>'Imp-Exp7'!$E$91/1000</f>
        <v>0</v>
      </c>
      <c r="Z50" s="304">
        <f>'Imp-Exp7'!$F$91/1000</f>
        <v>0</v>
      </c>
      <c r="AA50" s="304">
        <f>'Imp-Exp7'!$G$91/1000</f>
        <v>0</v>
      </c>
      <c r="AB50" s="304">
        <f>'Imp-Exp7'!$H$91/1000</f>
        <v>0</v>
      </c>
      <c r="AC50" s="304">
        <f>'Imp-Exp7'!$I$91/1000</f>
        <v>0</v>
      </c>
      <c r="AD50" s="304">
        <f>'Imp-Exp7'!$J$91/1000</f>
        <v>0</v>
      </c>
      <c r="AE50" s="304">
        <f>'Imp-Exp7'!$K$91/1000</f>
        <v>0</v>
      </c>
      <c r="AF50" s="305">
        <f>'Imp-Exp7'!$L$91/1000</f>
        <v>0</v>
      </c>
      <c r="AG50" s="307">
        <f t="shared" si="2"/>
        <v>0</v>
      </c>
      <c r="AH50" s="308">
        <f t="shared" si="2"/>
        <v>0</v>
      </c>
      <c r="AI50" s="308">
        <f t="shared" si="2"/>
        <v>0</v>
      </c>
      <c r="AJ50" s="308">
        <f t="shared" si="2"/>
        <v>0</v>
      </c>
      <c r="AK50" s="308">
        <f t="shared" si="2"/>
        <v>0</v>
      </c>
      <c r="AL50" s="308">
        <f t="shared" si="2"/>
        <v>0</v>
      </c>
      <c r="AM50" s="308">
        <f t="shared" si="2"/>
        <v>0</v>
      </c>
      <c r="AN50" s="309">
        <f t="shared" si="2"/>
        <v>0</v>
      </c>
    </row>
    <row r="51" spans="1:40" x14ac:dyDescent="0.35">
      <c r="A51" s="310">
        <f t="shared" si="3"/>
        <v>0</v>
      </c>
      <c r="B51" s="310">
        <f t="shared" si="1"/>
        <v>0</v>
      </c>
      <c r="C51" s="310" t="s">
        <v>524</v>
      </c>
      <c r="D51" s="310" t="s">
        <v>576</v>
      </c>
      <c r="E51" s="311"/>
      <c r="F51" s="311"/>
      <c r="G51" s="312">
        <f>G50</f>
        <v>0</v>
      </c>
      <c r="H51" s="310" t="s">
        <v>538</v>
      </c>
      <c r="I51" s="310" t="s">
        <v>527</v>
      </c>
      <c r="J51" s="310" t="s">
        <v>528</v>
      </c>
      <c r="K51" s="310" t="s">
        <v>477</v>
      </c>
      <c r="L51" s="310" t="s">
        <v>479</v>
      </c>
      <c r="M51" s="310" t="s">
        <v>529</v>
      </c>
      <c r="N51" s="310" t="s">
        <v>744</v>
      </c>
      <c r="O51" s="310" t="s">
        <v>580</v>
      </c>
      <c r="P51" s="313" t="s">
        <v>530</v>
      </c>
      <c r="Q51" s="314">
        <f>'Imp-Exp7'!$E$95</f>
        <v>0</v>
      </c>
      <c r="R51" s="314">
        <f>'Imp-Exp7'!$F$95</f>
        <v>0</v>
      </c>
      <c r="S51" s="314">
        <f>'Imp-Exp7'!$G$95</f>
        <v>0</v>
      </c>
      <c r="T51" s="314">
        <f>'Imp-Exp7'!$H$95</f>
        <v>0</v>
      </c>
      <c r="U51" s="314">
        <f>'Imp-Exp7'!$I$95</f>
        <v>0</v>
      </c>
      <c r="V51" s="314">
        <f>'Imp-Exp7'!$J$95</f>
        <v>0</v>
      </c>
      <c r="W51" s="314">
        <f>'Imp-Exp7'!$K$95</f>
        <v>0</v>
      </c>
      <c r="X51" s="314">
        <f>'Imp-Exp7'!$L$95</f>
        <v>0</v>
      </c>
      <c r="Y51" s="316">
        <f>'Imp-Exp7'!$E$96/1000</f>
        <v>0</v>
      </c>
      <c r="Z51" s="314">
        <f>'Imp-Exp7'!$F$96/1000</f>
        <v>0</v>
      </c>
      <c r="AA51" s="314">
        <f>'Imp-Exp7'!$G$96/1000</f>
        <v>0</v>
      </c>
      <c r="AB51" s="314">
        <f>'Imp-Exp7'!$H$96/1000</f>
        <v>0</v>
      </c>
      <c r="AC51" s="314">
        <f>'Imp-Exp7'!$I$96/1000</f>
        <v>0</v>
      </c>
      <c r="AD51" s="314">
        <f>'Imp-Exp7'!$J$96/1000</f>
        <v>0</v>
      </c>
      <c r="AE51" s="314">
        <f>'Imp-Exp7'!$K$96/1000</f>
        <v>0</v>
      </c>
      <c r="AF51" s="315">
        <f>'Imp-Exp7'!$L$96/1000</f>
        <v>0</v>
      </c>
      <c r="AG51" s="317">
        <f t="shared" si="2"/>
        <v>0</v>
      </c>
      <c r="AH51" s="318">
        <f t="shared" si="2"/>
        <v>0</v>
      </c>
      <c r="AI51" s="318">
        <f t="shared" si="2"/>
        <v>0</v>
      </c>
      <c r="AJ51" s="318">
        <f t="shared" si="2"/>
        <v>0</v>
      </c>
      <c r="AK51" s="318">
        <f t="shared" si="2"/>
        <v>0</v>
      </c>
      <c r="AL51" s="318">
        <f t="shared" si="2"/>
        <v>0</v>
      </c>
      <c r="AM51" s="318">
        <f t="shared" si="2"/>
        <v>0</v>
      </c>
      <c r="AN51" s="319">
        <f t="shared" si="2"/>
        <v>0</v>
      </c>
    </row>
    <row r="52" spans="1:40" x14ac:dyDescent="0.35">
      <c r="A52" s="320">
        <f t="shared" si="3"/>
        <v>0</v>
      </c>
      <c r="B52" s="320">
        <f t="shared" si="1"/>
        <v>0</v>
      </c>
      <c r="C52" s="320" t="s">
        <v>524</v>
      </c>
      <c r="D52" s="320" t="s">
        <v>576</v>
      </c>
      <c r="E52" s="321"/>
      <c r="F52" s="321"/>
      <c r="G52" s="320">
        <f t="shared" ref="G52:G57" si="73">G51</f>
        <v>0</v>
      </c>
      <c r="H52" s="320" t="s">
        <v>538</v>
      </c>
      <c r="I52" s="320" t="s">
        <v>527</v>
      </c>
      <c r="J52" s="320" t="s">
        <v>528</v>
      </c>
      <c r="K52" s="320" t="s">
        <v>477</v>
      </c>
      <c r="L52" s="320" t="s">
        <v>479</v>
      </c>
      <c r="M52" s="320" t="s">
        <v>529</v>
      </c>
      <c r="N52" s="320" t="s">
        <v>745</v>
      </c>
      <c r="O52" s="320" t="s">
        <v>582</v>
      </c>
      <c r="P52" s="322" t="s">
        <v>530</v>
      </c>
      <c r="Q52" s="314">
        <f>'Imp-Exp7'!$E$100</f>
        <v>0</v>
      </c>
      <c r="R52" s="314">
        <f>'Imp-Exp7'!$F$100</f>
        <v>0</v>
      </c>
      <c r="S52" s="314">
        <f>'Imp-Exp7'!$G$100</f>
        <v>0</v>
      </c>
      <c r="T52" s="314">
        <f>'Imp-Exp7'!$H$100</f>
        <v>0</v>
      </c>
      <c r="U52" s="314">
        <f>'Imp-Exp7'!$I$100</f>
        <v>0</v>
      </c>
      <c r="V52" s="314">
        <f>'Imp-Exp7'!$J$100</f>
        <v>0</v>
      </c>
      <c r="W52" s="314">
        <f>'Imp-Exp7'!$K$100</f>
        <v>0</v>
      </c>
      <c r="X52" s="314">
        <f>'Imp-Exp7'!$L$100</f>
        <v>0</v>
      </c>
      <c r="Y52" s="316">
        <f>'Imp-Exp7'!$E$101/1000</f>
        <v>0</v>
      </c>
      <c r="Z52" s="314">
        <f>'Imp-Exp7'!$F$101/1000</f>
        <v>0</v>
      </c>
      <c r="AA52" s="314">
        <f>'Imp-Exp7'!$G$101/1000</f>
        <v>0</v>
      </c>
      <c r="AB52" s="314">
        <f>'Imp-Exp7'!$H$101/1000</f>
        <v>0</v>
      </c>
      <c r="AC52" s="314">
        <f>'Imp-Exp7'!$I$101/1000</f>
        <v>0</v>
      </c>
      <c r="AD52" s="314">
        <f>'Imp-Exp7'!$J$101/1000</f>
        <v>0</v>
      </c>
      <c r="AE52" s="314">
        <f>'Imp-Exp7'!$K$101/1000</f>
        <v>0</v>
      </c>
      <c r="AF52" s="315">
        <f>'Imp-Exp7'!$L$101/1000</f>
        <v>0</v>
      </c>
      <c r="AG52" s="323">
        <f t="shared" si="2"/>
        <v>0</v>
      </c>
      <c r="AH52" s="324">
        <f t="shared" si="2"/>
        <v>0</v>
      </c>
      <c r="AI52" s="324">
        <f t="shared" si="2"/>
        <v>0</v>
      </c>
      <c r="AJ52" s="324">
        <f t="shared" si="2"/>
        <v>0</v>
      </c>
      <c r="AK52" s="324">
        <f t="shared" si="2"/>
        <v>0</v>
      </c>
      <c r="AL52" s="324">
        <f t="shared" si="2"/>
        <v>0</v>
      </c>
      <c r="AM52" s="324">
        <f t="shared" si="2"/>
        <v>0</v>
      </c>
      <c r="AN52" s="325">
        <f t="shared" si="2"/>
        <v>0</v>
      </c>
    </row>
    <row r="53" spans="1:40" x14ac:dyDescent="0.35">
      <c r="A53" s="310">
        <f t="shared" si="3"/>
        <v>0</v>
      </c>
      <c r="B53" s="310">
        <f t="shared" si="1"/>
        <v>0</v>
      </c>
      <c r="C53" s="310" t="s">
        <v>524</v>
      </c>
      <c r="D53" s="310" t="s">
        <v>576</v>
      </c>
      <c r="E53" s="311"/>
      <c r="F53" s="311"/>
      <c r="G53" s="312">
        <f t="shared" si="73"/>
        <v>0</v>
      </c>
      <c r="H53" s="310" t="s">
        <v>538</v>
      </c>
      <c r="I53" s="310" t="s">
        <v>527</v>
      </c>
      <c r="J53" s="310" t="s">
        <v>528</v>
      </c>
      <c r="K53" s="310" t="s">
        <v>477</v>
      </c>
      <c r="L53" s="310" t="s">
        <v>479</v>
      </c>
      <c r="M53" s="310" t="s">
        <v>529</v>
      </c>
      <c r="N53" s="310" t="s">
        <v>746</v>
      </c>
      <c r="O53" s="310" t="s">
        <v>578</v>
      </c>
      <c r="P53" s="313" t="s">
        <v>531</v>
      </c>
      <c r="Q53" s="304">
        <f>'Imp-Exp7'!$E$105</f>
        <v>0</v>
      </c>
      <c r="R53" s="304">
        <f>'Imp-Exp7'!$F$105</f>
        <v>0</v>
      </c>
      <c r="S53" s="304">
        <f>'Imp-Exp7'!$G$105</f>
        <v>0</v>
      </c>
      <c r="T53" s="304">
        <f>'Imp-Exp7'!$H$105</f>
        <v>0</v>
      </c>
      <c r="U53" s="304">
        <f>'Imp-Exp7'!$I$105</f>
        <v>0</v>
      </c>
      <c r="V53" s="304">
        <f>'Imp-Exp7'!$J$105</f>
        <v>0</v>
      </c>
      <c r="W53" s="304">
        <f>'Imp-Exp7'!$K$105</f>
        <v>0</v>
      </c>
      <c r="X53" s="304">
        <f>'Imp-Exp7'!$L$105</f>
        <v>0</v>
      </c>
      <c r="Y53" s="316">
        <f>'Imp-Exp7'!$E$106/1000</f>
        <v>0</v>
      </c>
      <c r="Z53" s="314">
        <f>'Imp-Exp7'!$F$106/1000</f>
        <v>0</v>
      </c>
      <c r="AA53" s="314">
        <f>'Imp-Exp7'!$G$106/1000</f>
        <v>0</v>
      </c>
      <c r="AB53" s="314">
        <f>'Imp-Exp7'!$H$106/1000</f>
        <v>0</v>
      </c>
      <c r="AC53" s="314">
        <f>'Imp-Exp7'!$I$106/1000</f>
        <v>0</v>
      </c>
      <c r="AD53" s="314">
        <f>'Imp-Exp7'!$J$106/1000</f>
        <v>0</v>
      </c>
      <c r="AE53" s="314">
        <f>'Imp-Exp7'!$K$106/1000</f>
        <v>0</v>
      </c>
      <c r="AF53" s="315">
        <f>'Imp-Exp7'!$L$106/1000</f>
        <v>0</v>
      </c>
      <c r="AG53" s="317">
        <f t="shared" si="2"/>
        <v>0</v>
      </c>
      <c r="AH53" s="318">
        <f t="shared" si="2"/>
        <v>0</v>
      </c>
      <c r="AI53" s="318">
        <f t="shared" si="2"/>
        <v>0</v>
      </c>
      <c r="AJ53" s="318">
        <f t="shared" si="2"/>
        <v>0</v>
      </c>
      <c r="AK53" s="318">
        <f t="shared" si="2"/>
        <v>0</v>
      </c>
      <c r="AL53" s="318">
        <f t="shared" si="2"/>
        <v>0</v>
      </c>
      <c r="AM53" s="318">
        <f t="shared" si="2"/>
        <v>0</v>
      </c>
      <c r="AN53" s="319">
        <f t="shared" si="2"/>
        <v>0</v>
      </c>
    </row>
    <row r="54" spans="1:40" x14ac:dyDescent="0.35">
      <c r="A54" s="320">
        <f t="shared" si="3"/>
        <v>0</v>
      </c>
      <c r="B54" s="320">
        <f t="shared" ref="B54:B55" si="74">A54</f>
        <v>0</v>
      </c>
      <c r="C54" s="320" t="s">
        <v>524</v>
      </c>
      <c r="D54" s="320" t="s">
        <v>576</v>
      </c>
      <c r="E54" s="321"/>
      <c r="F54" s="321"/>
      <c r="G54" s="320">
        <f t="shared" si="73"/>
        <v>0</v>
      </c>
      <c r="H54" s="320" t="s">
        <v>538</v>
      </c>
      <c r="I54" s="320" t="s">
        <v>527</v>
      </c>
      <c r="J54" s="320" t="s">
        <v>528</v>
      </c>
      <c r="K54" s="320" t="s">
        <v>477</v>
      </c>
      <c r="L54" s="320" t="s">
        <v>479</v>
      </c>
      <c r="M54" s="320" t="s">
        <v>529</v>
      </c>
      <c r="N54" s="320" t="s">
        <v>747</v>
      </c>
      <c r="O54" s="320" t="s">
        <v>582</v>
      </c>
      <c r="P54" s="322" t="s">
        <v>530</v>
      </c>
      <c r="Q54" s="314">
        <f>'Imp-Exp7'!$E$110</f>
        <v>0</v>
      </c>
      <c r="R54" s="314">
        <f>'Imp-Exp7'!$F$110</f>
        <v>0</v>
      </c>
      <c r="S54" s="314">
        <f>'Imp-Exp7'!$G$110</f>
        <v>0</v>
      </c>
      <c r="T54" s="314">
        <f>'Imp-Exp7'!$H$110</f>
        <v>0</v>
      </c>
      <c r="U54" s="314">
        <f>'Imp-Exp7'!$I$110</f>
        <v>0</v>
      </c>
      <c r="V54" s="314">
        <f>'Imp-Exp7'!$J$110</f>
        <v>0</v>
      </c>
      <c r="W54" s="314">
        <f>'Imp-Exp7'!$K$110</f>
        <v>0</v>
      </c>
      <c r="X54" s="314">
        <f>'Imp-Exp7'!$L$110</f>
        <v>0</v>
      </c>
      <c r="Y54" s="316">
        <f>'Imp-Exp7'!$E$111/1000</f>
        <v>0</v>
      </c>
      <c r="Z54" s="314">
        <f>'Imp-Exp7'!$F$111/1000</f>
        <v>0</v>
      </c>
      <c r="AA54" s="314">
        <f>'Imp-Exp7'!$G$111/1000</f>
        <v>0</v>
      </c>
      <c r="AB54" s="314">
        <f>'Imp-Exp7'!$H$111/1000</f>
        <v>0</v>
      </c>
      <c r="AC54" s="314">
        <f>'Imp-Exp7'!$I$111/1000</f>
        <v>0</v>
      </c>
      <c r="AD54" s="314">
        <f>'Imp-Exp7'!$J$111/1000</f>
        <v>0</v>
      </c>
      <c r="AE54" s="314">
        <f>'Imp-Exp7'!$K$111/1000</f>
        <v>0</v>
      </c>
      <c r="AF54" s="315">
        <f>'Imp-Exp7'!$L$111/1000</f>
        <v>0</v>
      </c>
      <c r="AG54" s="323">
        <f t="shared" ref="AG54:AG55" si="75">IF(ISERROR(Y54/Q54),0,Y54/Q54)*1000</f>
        <v>0</v>
      </c>
      <c r="AH54" s="324">
        <f t="shared" ref="AH54:AH55" si="76">IF(ISERROR(Z54/R54),0,Z54/R54)*1000</f>
        <v>0</v>
      </c>
      <c r="AI54" s="324">
        <f t="shared" ref="AI54:AI55" si="77">IF(ISERROR(AA54/S54),0,AA54/S54)*1000</f>
        <v>0</v>
      </c>
      <c r="AJ54" s="324">
        <f t="shared" ref="AJ54:AJ55" si="78">IF(ISERROR(AB54/T54),0,AB54/T54)*1000</f>
        <v>0</v>
      </c>
      <c r="AK54" s="324">
        <f t="shared" ref="AK54:AK55" si="79">IF(ISERROR(AC54/U54),0,AC54/U54)*1000</f>
        <v>0</v>
      </c>
      <c r="AL54" s="324">
        <f t="shared" ref="AL54:AL55" si="80">IF(ISERROR(AD54/V54),0,AD54/V54)*1000</f>
        <v>0</v>
      </c>
      <c r="AM54" s="324">
        <f t="shared" ref="AM54:AM55" si="81">IF(ISERROR(AE54/W54),0,AE54/W54)*1000</f>
        <v>0</v>
      </c>
      <c r="AN54" s="325">
        <f t="shared" ref="AN54:AN55" si="82">IF(ISERROR(AF54/X54),0,AF54/X54)*1000</f>
        <v>0</v>
      </c>
    </row>
    <row r="55" spans="1:40" x14ac:dyDescent="0.35">
      <c r="A55" s="310">
        <f t="shared" si="3"/>
        <v>0</v>
      </c>
      <c r="B55" s="310">
        <f t="shared" si="74"/>
        <v>0</v>
      </c>
      <c r="C55" s="310" t="s">
        <v>524</v>
      </c>
      <c r="D55" s="310" t="s">
        <v>576</v>
      </c>
      <c r="E55" s="311"/>
      <c r="F55" s="311"/>
      <c r="G55" s="312">
        <f t="shared" si="73"/>
        <v>0</v>
      </c>
      <c r="H55" s="310" t="s">
        <v>538</v>
      </c>
      <c r="I55" s="310" t="s">
        <v>527</v>
      </c>
      <c r="J55" s="310" t="s">
        <v>528</v>
      </c>
      <c r="K55" s="310" t="s">
        <v>477</v>
      </c>
      <c r="L55" s="310" t="s">
        <v>479</v>
      </c>
      <c r="M55" s="310" t="s">
        <v>529</v>
      </c>
      <c r="N55" s="310" t="s">
        <v>748</v>
      </c>
      <c r="O55" s="310" t="s">
        <v>578</v>
      </c>
      <c r="P55" s="313" t="s">
        <v>531</v>
      </c>
      <c r="Q55" s="314">
        <f>'Imp-Exp7'!$E$115</f>
        <v>0</v>
      </c>
      <c r="R55" s="314">
        <f>'Imp-Exp7'!$F$115</f>
        <v>0</v>
      </c>
      <c r="S55" s="314">
        <f>'Imp-Exp7'!$G$115</f>
        <v>0</v>
      </c>
      <c r="T55" s="314">
        <f>'Imp-Exp7'!$H$115</f>
        <v>0</v>
      </c>
      <c r="U55" s="314">
        <f>'Imp-Exp7'!$I$115</f>
        <v>0</v>
      </c>
      <c r="V55" s="314">
        <f>'Imp-Exp7'!$J$115</f>
        <v>0</v>
      </c>
      <c r="W55" s="314">
        <f>'Imp-Exp7'!$K$115</f>
        <v>0</v>
      </c>
      <c r="X55" s="314">
        <f>'Imp-Exp7'!$L$115</f>
        <v>0</v>
      </c>
      <c r="Y55" s="316">
        <f>'Imp-Exp7'!$E$116/1000</f>
        <v>0</v>
      </c>
      <c r="Z55" s="314">
        <f>'Imp-Exp7'!$F$116/1000</f>
        <v>0</v>
      </c>
      <c r="AA55" s="314">
        <f>'Imp-Exp7'!$G$116/1000</f>
        <v>0</v>
      </c>
      <c r="AB55" s="314">
        <f>'Imp-Exp7'!$H$116/1000</f>
        <v>0</v>
      </c>
      <c r="AC55" s="314">
        <f>'Imp-Exp7'!$I$116/1000</f>
        <v>0</v>
      </c>
      <c r="AD55" s="314">
        <f>'Imp-Exp7'!$J$116/1000</f>
        <v>0</v>
      </c>
      <c r="AE55" s="314">
        <f>'Imp-Exp7'!$K$116/1000</f>
        <v>0</v>
      </c>
      <c r="AF55" s="315">
        <f>'Imp-Exp7'!$L$116/1000</f>
        <v>0</v>
      </c>
      <c r="AG55" s="317">
        <f t="shared" si="75"/>
        <v>0</v>
      </c>
      <c r="AH55" s="318">
        <f t="shared" si="76"/>
        <v>0</v>
      </c>
      <c r="AI55" s="318">
        <f t="shared" si="77"/>
        <v>0</v>
      </c>
      <c r="AJ55" s="318">
        <f t="shared" si="78"/>
        <v>0</v>
      </c>
      <c r="AK55" s="318">
        <f t="shared" si="79"/>
        <v>0</v>
      </c>
      <c r="AL55" s="318">
        <f t="shared" si="80"/>
        <v>0</v>
      </c>
      <c r="AM55" s="318">
        <f t="shared" si="81"/>
        <v>0</v>
      </c>
      <c r="AN55" s="319">
        <f t="shared" si="82"/>
        <v>0</v>
      </c>
    </row>
    <row r="56" spans="1:40" x14ac:dyDescent="0.35">
      <c r="A56" s="320">
        <f>A53</f>
        <v>0</v>
      </c>
      <c r="B56" s="320">
        <f t="shared" si="1"/>
        <v>0</v>
      </c>
      <c r="C56" s="320" t="s">
        <v>524</v>
      </c>
      <c r="D56" s="320" t="s">
        <v>576</v>
      </c>
      <c r="E56" s="321"/>
      <c r="F56" s="321"/>
      <c r="G56" s="320">
        <f>G55</f>
        <v>0</v>
      </c>
      <c r="H56" s="320" t="s">
        <v>538</v>
      </c>
      <c r="I56" s="320" t="s">
        <v>527</v>
      </c>
      <c r="J56" s="320" t="s">
        <v>528</v>
      </c>
      <c r="K56" s="320" t="s">
        <v>477</v>
      </c>
      <c r="L56" s="320" t="s">
        <v>479</v>
      </c>
      <c r="M56" s="320" t="s">
        <v>529</v>
      </c>
      <c r="N56" s="320" t="s">
        <v>749</v>
      </c>
      <c r="O56" s="320" t="s">
        <v>580</v>
      </c>
      <c r="P56" s="322" t="s">
        <v>531</v>
      </c>
      <c r="Q56" s="304">
        <f>'Imp-Exp7'!$E$120</f>
        <v>0</v>
      </c>
      <c r="R56" s="304">
        <f>'Imp-Exp7'!$F$120</f>
        <v>0</v>
      </c>
      <c r="S56" s="304">
        <f>'Imp-Exp7'!$G$120</f>
        <v>0</v>
      </c>
      <c r="T56" s="304">
        <f>'Imp-Exp7'!$H$120</f>
        <v>0</v>
      </c>
      <c r="U56" s="304">
        <f>'Imp-Exp7'!$I$120</f>
        <v>0</v>
      </c>
      <c r="V56" s="304">
        <f>'Imp-Exp7'!$J$120</f>
        <v>0</v>
      </c>
      <c r="W56" s="304">
        <f>'Imp-Exp7'!$K$120</f>
        <v>0</v>
      </c>
      <c r="X56" s="304">
        <f>'Imp-Exp7'!$L$120</f>
        <v>0</v>
      </c>
      <c r="Y56" s="316">
        <f>'Imp-Exp7'!$E$121/1000</f>
        <v>0</v>
      </c>
      <c r="Z56" s="314">
        <f>'Imp-Exp7'!$F$121/1000</f>
        <v>0</v>
      </c>
      <c r="AA56" s="314">
        <f>'Imp-Exp7'!$G$121/1000</f>
        <v>0</v>
      </c>
      <c r="AB56" s="314">
        <f>'Imp-Exp7'!$H$121/1000</f>
        <v>0</v>
      </c>
      <c r="AC56" s="314">
        <f>'Imp-Exp7'!$I$121/1000</f>
        <v>0</v>
      </c>
      <c r="AD56" s="314">
        <f>'Imp-Exp7'!$J$121/1000</f>
        <v>0</v>
      </c>
      <c r="AE56" s="314">
        <f>'Imp-Exp7'!$K$121/1000</f>
        <v>0</v>
      </c>
      <c r="AF56" s="315">
        <f>'Imp-Exp7'!$L$121/1000</f>
        <v>0</v>
      </c>
      <c r="AG56" s="323">
        <f t="shared" si="2"/>
        <v>0</v>
      </c>
      <c r="AH56" s="324">
        <f t="shared" si="2"/>
        <v>0</v>
      </c>
      <c r="AI56" s="324">
        <f t="shared" si="2"/>
        <v>0</v>
      </c>
      <c r="AJ56" s="324">
        <f t="shared" si="2"/>
        <v>0</v>
      </c>
      <c r="AK56" s="324">
        <f t="shared" si="2"/>
        <v>0</v>
      </c>
      <c r="AL56" s="324">
        <f t="shared" si="2"/>
        <v>0</v>
      </c>
      <c r="AM56" s="324">
        <f t="shared" si="2"/>
        <v>0</v>
      </c>
      <c r="AN56" s="325">
        <f t="shared" si="2"/>
        <v>0</v>
      </c>
    </row>
    <row r="57" spans="1:40" x14ac:dyDescent="0.35">
      <c r="A57" s="310">
        <f t="shared" si="3"/>
        <v>0</v>
      </c>
      <c r="B57" s="310">
        <f t="shared" si="1"/>
        <v>0</v>
      </c>
      <c r="C57" s="310" t="s">
        <v>524</v>
      </c>
      <c r="D57" s="310" t="s">
        <v>576</v>
      </c>
      <c r="E57" s="311"/>
      <c r="F57" s="311"/>
      <c r="G57" s="312">
        <f t="shared" si="73"/>
        <v>0</v>
      </c>
      <c r="H57" s="310" t="s">
        <v>538</v>
      </c>
      <c r="I57" s="310" t="s">
        <v>527</v>
      </c>
      <c r="J57" s="310" t="s">
        <v>528</v>
      </c>
      <c r="K57" s="310" t="s">
        <v>477</v>
      </c>
      <c r="L57" s="310" t="s">
        <v>479</v>
      </c>
      <c r="M57" s="310" t="s">
        <v>529</v>
      </c>
      <c r="N57" s="310" t="s">
        <v>750</v>
      </c>
      <c r="O57" s="310" t="s">
        <v>582</v>
      </c>
      <c r="P57" s="313" t="s">
        <v>531</v>
      </c>
      <c r="Q57" s="314">
        <f>'Imp-Exp7'!$E$125</f>
        <v>0</v>
      </c>
      <c r="R57" s="314">
        <f>'Imp-Exp7'!$F$125</f>
        <v>0</v>
      </c>
      <c r="S57" s="314">
        <f>'Imp-Exp7'!$G$125</f>
        <v>0</v>
      </c>
      <c r="T57" s="314">
        <f>'Imp-Exp7'!$H$125</f>
        <v>0</v>
      </c>
      <c r="U57" s="314">
        <f>'Imp-Exp7'!$I$125</f>
        <v>0</v>
      </c>
      <c r="V57" s="314">
        <f>'Imp-Exp7'!$J$125</f>
        <v>0</v>
      </c>
      <c r="W57" s="314">
        <f>'Imp-Exp7'!$K$125</f>
        <v>0</v>
      </c>
      <c r="X57" s="314">
        <f>'Imp-Exp7'!$L$125</f>
        <v>0</v>
      </c>
      <c r="Y57" s="316">
        <f>'Imp-Exp7'!$E$126/1000</f>
        <v>0</v>
      </c>
      <c r="Z57" s="314">
        <f>'Imp-Exp7'!$F$126/1000</f>
        <v>0</v>
      </c>
      <c r="AA57" s="314">
        <f>'Imp-Exp7'!$G$126/1000</f>
        <v>0</v>
      </c>
      <c r="AB57" s="314">
        <f>'Imp-Exp7'!$H$126/1000</f>
        <v>0</v>
      </c>
      <c r="AC57" s="314">
        <f>'Imp-Exp7'!$I$126/1000</f>
        <v>0</v>
      </c>
      <c r="AD57" s="314">
        <f>'Imp-Exp7'!$J$126/1000</f>
        <v>0</v>
      </c>
      <c r="AE57" s="314">
        <f>'Imp-Exp7'!$K$126/1000</f>
        <v>0</v>
      </c>
      <c r="AF57" s="315">
        <f>'Imp-Exp7'!$L$126/1000</f>
        <v>0</v>
      </c>
      <c r="AG57" s="317">
        <f t="shared" si="2"/>
        <v>0</v>
      </c>
      <c r="AH57" s="318">
        <f t="shared" si="2"/>
        <v>0</v>
      </c>
      <c r="AI57" s="318">
        <f t="shared" si="2"/>
        <v>0</v>
      </c>
      <c r="AJ57" s="318">
        <f t="shared" si="2"/>
        <v>0</v>
      </c>
      <c r="AK57" s="318">
        <f t="shared" si="2"/>
        <v>0</v>
      </c>
      <c r="AL57" s="318">
        <f t="shared" si="2"/>
        <v>0</v>
      </c>
      <c r="AM57" s="318">
        <f t="shared" si="2"/>
        <v>0</v>
      </c>
      <c r="AN57" s="319">
        <f t="shared" si="2"/>
        <v>0</v>
      </c>
    </row>
    <row r="58" spans="1:40" x14ac:dyDescent="0.35">
      <c r="A58" s="301">
        <f t="shared" si="3"/>
        <v>0</v>
      </c>
      <c r="B58" s="301">
        <f t="shared" si="1"/>
        <v>0</v>
      </c>
      <c r="C58" s="301" t="s">
        <v>524</v>
      </c>
      <c r="D58" s="301" t="s">
        <v>576</v>
      </c>
      <c r="E58" s="302"/>
      <c r="F58" s="302"/>
      <c r="G58" s="300">
        <f>'Imp-Exp8'!G23</f>
        <v>0</v>
      </c>
      <c r="H58" s="301" t="s">
        <v>539</v>
      </c>
      <c r="I58" s="301" t="s">
        <v>527</v>
      </c>
      <c r="J58" s="301" t="s">
        <v>528</v>
      </c>
      <c r="K58" s="301" t="s">
        <v>477</v>
      </c>
      <c r="L58" s="301" t="s">
        <v>479</v>
      </c>
      <c r="M58" s="301" t="s">
        <v>529</v>
      </c>
      <c r="N58" s="301" t="s">
        <v>577</v>
      </c>
      <c r="O58" s="301" t="s">
        <v>578</v>
      </c>
      <c r="P58" s="303" t="s">
        <v>530</v>
      </c>
      <c r="Q58" s="304">
        <f>'Imp-Exp8'!$E$90</f>
        <v>0</v>
      </c>
      <c r="R58" s="304">
        <f>'Imp-Exp8'!$F$90</f>
        <v>0</v>
      </c>
      <c r="S58" s="304">
        <f>'Imp-Exp8'!$G$90</f>
        <v>0</v>
      </c>
      <c r="T58" s="304">
        <f>'Imp-Exp8'!$H$90</f>
        <v>0</v>
      </c>
      <c r="U58" s="304">
        <f>'Imp-Exp8'!$I$90</f>
        <v>0</v>
      </c>
      <c r="V58" s="304">
        <f>'Imp-Exp8'!$J$90</f>
        <v>0</v>
      </c>
      <c r="W58" s="304">
        <f>'Imp-Exp8'!$K$90</f>
        <v>0</v>
      </c>
      <c r="X58" s="304">
        <f>'Imp-Exp8'!$L$90</f>
        <v>0</v>
      </c>
      <c r="Y58" s="306">
        <f>'Imp-Exp8'!$E$91/1000</f>
        <v>0</v>
      </c>
      <c r="Z58" s="304">
        <f>'Imp-Exp8'!$F$91/1000</f>
        <v>0</v>
      </c>
      <c r="AA58" s="304">
        <f>'Imp-Exp8'!$G$91/1000</f>
        <v>0</v>
      </c>
      <c r="AB58" s="304">
        <f>'Imp-Exp8'!$H$91/1000</f>
        <v>0</v>
      </c>
      <c r="AC58" s="304">
        <f>'Imp-Exp8'!$I$91/1000</f>
        <v>0</v>
      </c>
      <c r="AD58" s="304">
        <f>'Imp-Exp8'!$J$91/1000</f>
        <v>0</v>
      </c>
      <c r="AE58" s="304">
        <f>'Imp-Exp8'!$K$91/1000</f>
        <v>0</v>
      </c>
      <c r="AF58" s="305">
        <f>'Imp-Exp8'!$L$91/1000</f>
        <v>0</v>
      </c>
      <c r="AG58" s="307">
        <f t="shared" si="2"/>
        <v>0</v>
      </c>
      <c r="AH58" s="308">
        <f t="shared" si="2"/>
        <v>0</v>
      </c>
      <c r="AI58" s="308">
        <f t="shared" si="2"/>
        <v>0</v>
      </c>
      <c r="AJ58" s="308">
        <f t="shared" si="2"/>
        <v>0</v>
      </c>
      <c r="AK58" s="308">
        <f t="shared" si="2"/>
        <v>0</v>
      </c>
      <c r="AL58" s="308">
        <f t="shared" si="2"/>
        <v>0</v>
      </c>
      <c r="AM58" s="308">
        <f t="shared" si="2"/>
        <v>0</v>
      </c>
      <c r="AN58" s="309">
        <f t="shared" si="2"/>
        <v>0</v>
      </c>
    </row>
    <row r="59" spans="1:40" x14ac:dyDescent="0.35">
      <c r="A59" s="310">
        <f t="shared" si="3"/>
        <v>0</v>
      </c>
      <c r="B59" s="310">
        <f t="shared" si="1"/>
        <v>0</v>
      </c>
      <c r="C59" s="310" t="s">
        <v>524</v>
      </c>
      <c r="D59" s="310" t="s">
        <v>576</v>
      </c>
      <c r="E59" s="311"/>
      <c r="F59" s="311"/>
      <c r="G59" s="312">
        <f>G58</f>
        <v>0</v>
      </c>
      <c r="H59" s="310" t="s">
        <v>539</v>
      </c>
      <c r="I59" s="310" t="s">
        <v>527</v>
      </c>
      <c r="J59" s="310" t="s">
        <v>528</v>
      </c>
      <c r="K59" s="310" t="s">
        <v>477</v>
      </c>
      <c r="L59" s="310" t="s">
        <v>479</v>
      </c>
      <c r="M59" s="310" t="s">
        <v>529</v>
      </c>
      <c r="N59" s="310" t="s">
        <v>579</v>
      </c>
      <c r="O59" s="310" t="s">
        <v>580</v>
      </c>
      <c r="P59" s="313" t="s">
        <v>530</v>
      </c>
      <c r="Q59" s="314">
        <f>'Imp-Exp8'!$E$95</f>
        <v>0</v>
      </c>
      <c r="R59" s="314">
        <f>'Imp-Exp8'!$F$95</f>
        <v>0</v>
      </c>
      <c r="S59" s="314">
        <f>'Imp-Exp8'!$G$95</f>
        <v>0</v>
      </c>
      <c r="T59" s="314">
        <f>'Imp-Exp8'!$H$95</f>
        <v>0</v>
      </c>
      <c r="U59" s="314">
        <f>'Imp-Exp8'!$I$95</f>
        <v>0</v>
      </c>
      <c r="V59" s="314">
        <f>'Imp-Exp8'!$J$95</f>
        <v>0</v>
      </c>
      <c r="W59" s="314">
        <f>'Imp-Exp8'!$K$95</f>
        <v>0</v>
      </c>
      <c r="X59" s="314">
        <f>'Imp-Exp8'!$L$95</f>
        <v>0</v>
      </c>
      <c r="Y59" s="316">
        <f>'Imp-Exp8'!$E$96/1000</f>
        <v>0</v>
      </c>
      <c r="Z59" s="314">
        <f>'Imp-Exp8'!$F$96/1000</f>
        <v>0</v>
      </c>
      <c r="AA59" s="314">
        <f>'Imp-Exp8'!$G$96/1000</f>
        <v>0</v>
      </c>
      <c r="AB59" s="314">
        <f>'Imp-Exp8'!$H$96/1000</f>
        <v>0</v>
      </c>
      <c r="AC59" s="314">
        <f>'Imp-Exp8'!$I$96/1000</f>
        <v>0</v>
      </c>
      <c r="AD59" s="314">
        <f>'Imp-Exp8'!$J$96/1000</f>
        <v>0</v>
      </c>
      <c r="AE59" s="314">
        <f>'Imp-Exp8'!$K$96/1000</f>
        <v>0</v>
      </c>
      <c r="AF59" s="315">
        <f>'Imp-Exp8'!$L$96/1000</f>
        <v>0</v>
      </c>
      <c r="AG59" s="317">
        <f t="shared" si="2"/>
        <v>0</v>
      </c>
      <c r="AH59" s="318">
        <f t="shared" si="2"/>
        <v>0</v>
      </c>
      <c r="AI59" s="318">
        <f t="shared" si="2"/>
        <v>0</v>
      </c>
      <c r="AJ59" s="318">
        <f t="shared" si="2"/>
        <v>0</v>
      </c>
      <c r="AK59" s="318">
        <f t="shared" si="2"/>
        <v>0</v>
      </c>
      <c r="AL59" s="318">
        <f t="shared" si="2"/>
        <v>0</v>
      </c>
      <c r="AM59" s="318">
        <f t="shared" si="2"/>
        <v>0</v>
      </c>
      <c r="AN59" s="319">
        <f t="shared" si="2"/>
        <v>0</v>
      </c>
    </row>
    <row r="60" spans="1:40" x14ac:dyDescent="0.35">
      <c r="A60" s="320">
        <f t="shared" si="3"/>
        <v>0</v>
      </c>
      <c r="B60" s="320">
        <f t="shared" si="1"/>
        <v>0</v>
      </c>
      <c r="C60" s="320" t="s">
        <v>524</v>
      </c>
      <c r="D60" s="320" t="s">
        <v>576</v>
      </c>
      <c r="E60" s="321"/>
      <c r="F60" s="321"/>
      <c r="G60" s="320">
        <f t="shared" ref="G60:G65" si="83">G59</f>
        <v>0</v>
      </c>
      <c r="H60" s="320" t="s">
        <v>539</v>
      </c>
      <c r="I60" s="320" t="s">
        <v>527</v>
      </c>
      <c r="J60" s="320" t="s">
        <v>528</v>
      </c>
      <c r="K60" s="320" t="s">
        <v>477</v>
      </c>
      <c r="L60" s="320" t="s">
        <v>479</v>
      </c>
      <c r="M60" s="320" t="s">
        <v>529</v>
      </c>
      <c r="N60" s="320" t="s">
        <v>581</v>
      </c>
      <c r="O60" s="320" t="s">
        <v>582</v>
      </c>
      <c r="P60" s="322" t="s">
        <v>530</v>
      </c>
      <c r="Q60" s="314">
        <f>'Imp-Exp8'!$E$100</f>
        <v>0</v>
      </c>
      <c r="R60" s="314">
        <f>'Imp-Exp8'!$F$100</f>
        <v>0</v>
      </c>
      <c r="S60" s="314">
        <f>'Imp-Exp8'!$G$100</f>
        <v>0</v>
      </c>
      <c r="T60" s="314">
        <f>'Imp-Exp8'!$H$100</f>
        <v>0</v>
      </c>
      <c r="U60" s="314">
        <f>'Imp-Exp8'!$I$100</f>
        <v>0</v>
      </c>
      <c r="V60" s="314">
        <f>'Imp-Exp8'!$J$100</f>
        <v>0</v>
      </c>
      <c r="W60" s="314">
        <f>'Imp-Exp8'!$K$100</f>
        <v>0</v>
      </c>
      <c r="X60" s="314">
        <f>'Imp-Exp8'!$L$100</f>
        <v>0</v>
      </c>
      <c r="Y60" s="316">
        <f>'Imp-Exp8'!$E$101/1000</f>
        <v>0</v>
      </c>
      <c r="Z60" s="314">
        <f>'Imp-Exp8'!$F$101/1000</f>
        <v>0</v>
      </c>
      <c r="AA60" s="314">
        <f>'Imp-Exp8'!$G$101/1000</f>
        <v>0</v>
      </c>
      <c r="AB60" s="314">
        <f>'Imp-Exp8'!$H$101/1000</f>
        <v>0</v>
      </c>
      <c r="AC60" s="314">
        <f>'Imp-Exp8'!$I$101/1000</f>
        <v>0</v>
      </c>
      <c r="AD60" s="314">
        <f>'Imp-Exp8'!$J$101/1000</f>
        <v>0</v>
      </c>
      <c r="AE60" s="314">
        <f>'Imp-Exp8'!$K$101/1000</f>
        <v>0</v>
      </c>
      <c r="AF60" s="315">
        <f>'Imp-Exp8'!$L$101/1000</f>
        <v>0</v>
      </c>
      <c r="AG60" s="323">
        <f t="shared" si="2"/>
        <v>0</v>
      </c>
      <c r="AH60" s="324">
        <f t="shared" si="2"/>
        <v>0</v>
      </c>
      <c r="AI60" s="324">
        <f t="shared" si="2"/>
        <v>0</v>
      </c>
      <c r="AJ60" s="324">
        <f t="shared" si="2"/>
        <v>0</v>
      </c>
      <c r="AK60" s="324">
        <f t="shared" si="2"/>
        <v>0</v>
      </c>
      <c r="AL60" s="324">
        <f t="shared" si="2"/>
        <v>0</v>
      </c>
      <c r="AM60" s="324">
        <f t="shared" si="2"/>
        <v>0</v>
      </c>
      <c r="AN60" s="325">
        <f t="shared" si="2"/>
        <v>0</v>
      </c>
    </row>
    <row r="61" spans="1:40" x14ac:dyDescent="0.35">
      <c r="A61" s="310">
        <f t="shared" si="3"/>
        <v>0</v>
      </c>
      <c r="B61" s="310">
        <f t="shared" si="1"/>
        <v>0</v>
      </c>
      <c r="C61" s="310" t="s">
        <v>524</v>
      </c>
      <c r="D61" s="310" t="s">
        <v>576</v>
      </c>
      <c r="E61" s="311"/>
      <c r="F61" s="311"/>
      <c r="G61" s="312">
        <f t="shared" si="83"/>
        <v>0</v>
      </c>
      <c r="H61" s="310" t="s">
        <v>539</v>
      </c>
      <c r="I61" s="310" t="s">
        <v>527</v>
      </c>
      <c r="J61" s="310" t="s">
        <v>528</v>
      </c>
      <c r="K61" s="310" t="s">
        <v>477</v>
      </c>
      <c r="L61" s="310" t="s">
        <v>479</v>
      </c>
      <c r="M61" s="310" t="s">
        <v>529</v>
      </c>
      <c r="N61" s="310" t="s">
        <v>577</v>
      </c>
      <c r="O61" s="310" t="s">
        <v>578</v>
      </c>
      <c r="P61" s="313" t="s">
        <v>531</v>
      </c>
      <c r="Q61" s="304">
        <f>'Imp-Exp8'!$E$105</f>
        <v>0</v>
      </c>
      <c r="R61" s="304">
        <f>'Imp-Exp8'!$F$105</f>
        <v>0</v>
      </c>
      <c r="S61" s="304">
        <f>'Imp-Exp8'!$G$105</f>
        <v>0</v>
      </c>
      <c r="T61" s="304">
        <f>'Imp-Exp8'!$H$105</f>
        <v>0</v>
      </c>
      <c r="U61" s="304">
        <f>'Imp-Exp8'!$I$105</f>
        <v>0</v>
      </c>
      <c r="V61" s="304">
        <f>'Imp-Exp8'!$J$105</f>
        <v>0</v>
      </c>
      <c r="W61" s="304">
        <f>'Imp-Exp8'!$K$105</f>
        <v>0</v>
      </c>
      <c r="X61" s="304">
        <f>'Imp-Exp8'!$L$105</f>
        <v>0</v>
      </c>
      <c r="Y61" s="316">
        <f>'Imp-Exp8'!$E$106/1000</f>
        <v>0</v>
      </c>
      <c r="Z61" s="314">
        <f>'Imp-Exp8'!$F$106/1000</f>
        <v>0</v>
      </c>
      <c r="AA61" s="314">
        <f>'Imp-Exp8'!$G$106/1000</f>
        <v>0</v>
      </c>
      <c r="AB61" s="314">
        <f>'Imp-Exp8'!$H$106/1000</f>
        <v>0</v>
      </c>
      <c r="AC61" s="314">
        <f>'Imp-Exp8'!$I$106/1000</f>
        <v>0</v>
      </c>
      <c r="AD61" s="314">
        <f>'Imp-Exp8'!$J$106/1000</f>
        <v>0</v>
      </c>
      <c r="AE61" s="314">
        <f>'Imp-Exp8'!$K$106/1000</f>
        <v>0</v>
      </c>
      <c r="AF61" s="315">
        <f>'Imp-Exp8'!$L$106/1000</f>
        <v>0</v>
      </c>
      <c r="AG61" s="317">
        <f t="shared" si="2"/>
        <v>0</v>
      </c>
      <c r="AH61" s="318">
        <f t="shared" si="2"/>
        <v>0</v>
      </c>
      <c r="AI61" s="318">
        <f t="shared" si="2"/>
        <v>0</v>
      </c>
      <c r="AJ61" s="318">
        <f t="shared" si="2"/>
        <v>0</v>
      </c>
      <c r="AK61" s="318">
        <f t="shared" si="2"/>
        <v>0</v>
      </c>
      <c r="AL61" s="318">
        <f t="shared" si="2"/>
        <v>0</v>
      </c>
      <c r="AM61" s="318">
        <f t="shared" si="2"/>
        <v>0</v>
      </c>
      <c r="AN61" s="319">
        <f t="shared" si="2"/>
        <v>0</v>
      </c>
    </row>
    <row r="62" spans="1:40" x14ac:dyDescent="0.35">
      <c r="A62" s="320">
        <f t="shared" si="3"/>
        <v>0</v>
      </c>
      <c r="B62" s="320">
        <f t="shared" ref="B62:B63" si="84">A62</f>
        <v>0</v>
      </c>
      <c r="C62" s="320" t="s">
        <v>524</v>
      </c>
      <c r="D62" s="320" t="s">
        <v>576</v>
      </c>
      <c r="E62" s="321"/>
      <c r="F62" s="321"/>
      <c r="G62" s="320">
        <f t="shared" si="83"/>
        <v>0</v>
      </c>
      <c r="H62" s="320" t="s">
        <v>539</v>
      </c>
      <c r="I62" s="320" t="s">
        <v>527</v>
      </c>
      <c r="J62" s="320" t="s">
        <v>528</v>
      </c>
      <c r="K62" s="320" t="s">
        <v>477</v>
      </c>
      <c r="L62" s="320" t="s">
        <v>479</v>
      </c>
      <c r="M62" s="320" t="s">
        <v>529</v>
      </c>
      <c r="N62" s="320" t="s">
        <v>581</v>
      </c>
      <c r="O62" s="320" t="s">
        <v>582</v>
      </c>
      <c r="P62" s="322" t="s">
        <v>530</v>
      </c>
      <c r="Q62" s="314">
        <f>'Imp-Exp8'!$E$110</f>
        <v>0</v>
      </c>
      <c r="R62" s="314">
        <f>'Imp-Exp8'!$F$110</f>
        <v>0</v>
      </c>
      <c r="S62" s="314">
        <f>'Imp-Exp8'!$G$110</f>
        <v>0</v>
      </c>
      <c r="T62" s="314">
        <f>'Imp-Exp8'!$H$110</f>
        <v>0</v>
      </c>
      <c r="U62" s="314">
        <f>'Imp-Exp8'!$I$110</f>
        <v>0</v>
      </c>
      <c r="V62" s="314">
        <f>'Imp-Exp8'!$J$110</f>
        <v>0</v>
      </c>
      <c r="W62" s="314">
        <f>'Imp-Exp8'!$K$110</f>
        <v>0</v>
      </c>
      <c r="X62" s="314">
        <f>'Imp-Exp8'!$L$110</f>
        <v>0</v>
      </c>
      <c r="Y62" s="316">
        <f>'Imp-Exp8'!$E$111/1000</f>
        <v>0</v>
      </c>
      <c r="Z62" s="314">
        <f>'Imp-Exp8'!$F$111/1000</f>
        <v>0</v>
      </c>
      <c r="AA62" s="314">
        <f>'Imp-Exp8'!$G$111/1000</f>
        <v>0</v>
      </c>
      <c r="AB62" s="314">
        <f>'Imp-Exp8'!$H$111/1000</f>
        <v>0</v>
      </c>
      <c r="AC62" s="314">
        <f>'Imp-Exp8'!$I$111/1000</f>
        <v>0</v>
      </c>
      <c r="AD62" s="314">
        <f>'Imp-Exp8'!$J$111/1000</f>
        <v>0</v>
      </c>
      <c r="AE62" s="314">
        <f>'Imp-Exp8'!$K$111/1000</f>
        <v>0</v>
      </c>
      <c r="AF62" s="315">
        <f>'Imp-Exp8'!$L$111/1000</f>
        <v>0</v>
      </c>
      <c r="AG62" s="323">
        <f t="shared" ref="AG62:AG63" si="85">IF(ISERROR(Y62/Q62),0,Y62/Q62)*1000</f>
        <v>0</v>
      </c>
      <c r="AH62" s="324">
        <f t="shared" ref="AH62:AH63" si="86">IF(ISERROR(Z62/R62),0,Z62/R62)*1000</f>
        <v>0</v>
      </c>
      <c r="AI62" s="324">
        <f t="shared" ref="AI62:AI63" si="87">IF(ISERROR(AA62/S62),0,AA62/S62)*1000</f>
        <v>0</v>
      </c>
      <c r="AJ62" s="324">
        <f t="shared" ref="AJ62:AJ63" si="88">IF(ISERROR(AB62/T62),0,AB62/T62)*1000</f>
        <v>0</v>
      </c>
      <c r="AK62" s="324">
        <f t="shared" ref="AK62:AK63" si="89">IF(ISERROR(AC62/U62),0,AC62/U62)*1000</f>
        <v>0</v>
      </c>
      <c r="AL62" s="324">
        <f t="shared" ref="AL62:AL63" si="90">IF(ISERROR(AD62/V62),0,AD62/V62)*1000</f>
        <v>0</v>
      </c>
      <c r="AM62" s="324">
        <f t="shared" ref="AM62:AM63" si="91">IF(ISERROR(AE62/W62),0,AE62/W62)*1000</f>
        <v>0</v>
      </c>
      <c r="AN62" s="325">
        <f t="shared" ref="AN62:AN63" si="92">IF(ISERROR(AF62/X62),0,AF62/X62)*1000</f>
        <v>0</v>
      </c>
    </row>
    <row r="63" spans="1:40" x14ac:dyDescent="0.35">
      <c r="A63" s="310">
        <f t="shared" si="3"/>
        <v>0</v>
      </c>
      <c r="B63" s="310">
        <f t="shared" si="84"/>
        <v>0</v>
      </c>
      <c r="C63" s="310" t="s">
        <v>524</v>
      </c>
      <c r="D63" s="310" t="s">
        <v>576</v>
      </c>
      <c r="E63" s="311"/>
      <c r="F63" s="311"/>
      <c r="G63" s="312">
        <f t="shared" si="83"/>
        <v>0</v>
      </c>
      <c r="H63" s="310" t="s">
        <v>539</v>
      </c>
      <c r="I63" s="310" t="s">
        <v>527</v>
      </c>
      <c r="J63" s="310" t="s">
        <v>528</v>
      </c>
      <c r="K63" s="310" t="s">
        <v>477</v>
      </c>
      <c r="L63" s="310" t="s">
        <v>479</v>
      </c>
      <c r="M63" s="310" t="s">
        <v>529</v>
      </c>
      <c r="N63" s="310" t="s">
        <v>577</v>
      </c>
      <c r="O63" s="310" t="s">
        <v>578</v>
      </c>
      <c r="P63" s="313" t="s">
        <v>531</v>
      </c>
      <c r="Q63" s="314">
        <f>'Imp-Exp8'!$E$115</f>
        <v>0</v>
      </c>
      <c r="R63" s="314">
        <f>'Imp-Exp8'!$F$115</f>
        <v>0</v>
      </c>
      <c r="S63" s="314">
        <f>'Imp-Exp8'!$G$115</f>
        <v>0</v>
      </c>
      <c r="T63" s="314">
        <f>'Imp-Exp8'!$H$115</f>
        <v>0</v>
      </c>
      <c r="U63" s="314">
        <f>'Imp-Exp8'!$I$115</f>
        <v>0</v>
      </c>
      <c r="V63" s="314">
        <f>'Imp-Exp8'!$J$115</f>
        <v>0</v>
      </c>
      <c r="W63" s="314">
        <f>'Imp-Exp8'!$K$115</f>
        <v>0</v>
      </c>
      <c r="X63" s="314">
        <f>'Imp-Exp8'!$L$115</f>
        <v>0</v>
      </c>
      <c r="Y63" s="316">
        <f>'Imp-Exp8'!$E$116/1000</f>
        <v>0</v>
      </c>
      <c r="Z63" s="314">
        <f>'Imp-Exp8'!$F$116/1000</f>
        <v>0</v>
      </c>
      <c r="AA63" s="314">
        <f>'Imp-Exp8'!$G$116/1000</f>
        <v>0</v>
      </c>
      <c r="AB63" s="314">
        <f>'Imp-Exp8'!$H$116/1000</f>
        <v>0</v>
      </c>
      <c r="AC63" s="314">
        <f>'Imp-Exp8'!$I$116/1000</f>
        <v>0</v>
      </c>
      <c r="AD63" s="314">
        <f>'Imp-Exp8'!$J$116/1000</f>
        <v>0</v>
      </c>
      <c r="AE63" s="314">
        <f>'Imp-Exp8'!$K$116/1000</f>
        <v>0</v>
      </c>
      <c r="AF63" s="315">
        <f>'Imp-Exp8'!$L$116/1000</f>
        <v>0</v>
      </c>
      <c r="AG63" s="317">
        <f t="shared" si="85"/>
        <v>0</v>
      </c>
      <c r="AH63" s="318">
        <f t="shared" si="86"/>
        <v>0</v>
      </c>
      <c r="AI63" s="318">
        <f t="shared" si="87"/>
        <v>0</v>
      </c>
      <c r="AJ63" s="318">
        <f t="shared" si="88"/>
        <v>0</v>
      </c>
      <c r="AK63" s="318">
        <f t="shared" si="89"/>
        <v>0</v>
      </c>
      <c r="AL63" s="318">
        <f t="shared" si="90"/>
        <v>0</v>
      </c>
      <c r="AM63" s="318">
        <f t="shared" si="91"/>
        <v>0</v>
      </c>
      <c r="AN63" s="319">
        <f t="shared" si="92"/>
        <v>0</v>
      </c>
    </row>
    <row r="64" spans="1:40" x14ac:dyDescent="0.35">
      <c r="A64" s="320">
        <f>A61</f>
        <v>0</v>
      </c>
      <c r="B64" s="320">
        <f t="shared" si="1"/>
        <v>0</v>
      </c>
      <c r="C64" s="320" t="s">
        <v>524</v>
      </c>
      <c r="D64" s="320" t="s">
        <v>576</v>
      </c>
      <c r="E64" s="321"/>
      <c r="F64" s="321"/>
      <c r="G64" s="320">
        <f>G63</f>
        <v>0</v>
      </c>
      <c r="H64" s="320" t="s">
        <v>539</v>
      </c>
      <c r="I64" s="320" t="s">
        <v>527</v>
      </c>
      <c r="J64" s="320" t="s">
        <v>528</v>
      </c>
      <c r="K64" s="320" t="s">
        <v>477</v>
      </c>
      <c r="L64" s="320" t="s">
        <v>479</v>
      </c>
      <c r="M64" s="320" t="s">
        <v>529</v>
      </c>
      <c r="N64" s="320" t="s">
        <v>579</v>
      </c>
      <c r="O64" s="320" t="s">
        <v>580</v>
      </c>
      <c r="P64" s="322" t="s">
        <v>531</v>
      </c>
      <c r="Q64" s="304">
        <f>'Imp-Exp8'!$E$120</f>
        <v>0</v>
      </c>
      <c r="R64" s="304">
        <f>'Imp-Exp8'!$F$120</f>
        <v>0</v>
      </c>
      <c r="S64" s="304">
        <f>'Imp-Exp8'!$G$120</f>
        <v>0</v>
      </c>
      <c r="T64" s="304">
        <f>'Imp-Exp8'!$H$120</f>
        <v>0</v>
      </c>
      <c r="U64" s="304">
        <f>'Imp-Exp8'!$I$120</f>
        <v>0</v>
      </c>
      <c r="V64" s="304">
        <f>'Imp-Exp8'!$J$120</f>
        <v>0</v>
      </c>
      <c r="W64" s="304">
        <f>'Imp-Exp8'!$K$120</f>
        <v>0</v>
      </c>
      <c r="X64" s="304">
        <f>'Imp-Exp8'!$L$120</f>
        <v>0</v>
      </c>
      <c r="Y64" s="316">
        <f>'Imp-Exp8'!$E$121/1000</f>
        <v>0</v>
      </c>
      <c r="Z64" s="314">
        <f>'Imp-Exp8'!$F$121/1000</f>
        <v>0</v>
      </c>
      <c r="AA64" s="314">
        <f>'Imp-Exp8'!$G$121/1000</f>
        <v>0</v>
      </c>
      <c r="AB64" s="314">
        <f>'Imp-Exp8'!$H$121/1000</f>
        <v>0</v>
      </c>
      <c r="AC64" s="314">
        <f>'Imp-Exp8'!$I$121/1000</f>
        <v>0</v>
      </c>
      <c r="AD64" s="314">
        <f>'Imp-Exp8'!$J$121/1000</f>
        <v>0</v>
      </c>
      <c r="AE64" s="314">
        <f>'Imp-Exp8'!$K$121/1000</f>
        <v>0</v>
      </c>
      <c r="AF64" s="315">
        <f>'Imp-Exp8'!$L$121/1000</f>
        <v>0</v>
      </c>
      <c r="AG64" s="323">
        <f t="shared" ref="AG64:AN81" si="93">IF(ISERROR(Y64/Q64),0,Y64/Q64)*1000</f>
        <v>0</v>
      </c>
      <c r="AH64" s="324">
        <f t="shared" si="93"/>
        <v>0</v>
      </c>
      <c r="AI64" s="324">
        <f t="shared" si="93"/>
        <v>0</v>
      </c>
      <c r="AJ64" s="324">
        <f t="shared" si="93"/>
        <v>0</v>
      </c>
      <c r="AK64" s="324">
        <f t="shared" si="93"/>
        <v>0</v>
      </c>
      <c r="AL64" s="324">
        <f t="shared" si="93"/>
        <v>0</v>
      </c>
      <c r="AM64" s="324">
        <f t="shared" si="93"/>
        <v>0</v>
      </c>
      <c r="AN64" s="325">
        <f t="shared" si="93"/>
        <v>0</v>
      </c>
    </row>
    <row r="65" spans="1:40" x14ac:dyDescent="0.35">
      <c r="A65" s="310">
        <f t="shared" si="3"/>
        <v>0</v>
      </c>
      <c r="B65" s="310">
        <f t="shared" si="1"/>
        <v>0</v>
      </c>
      <c r="C65" s="310" t="s">
        <v>524</v>
      </c>
      <c r="D65" s="310" t="s">
        <v>576</v>
      </c>
      <c r="E65" s="311"/>
      <c r="F65" s="311"/>
      <c r="G65" s="312">
        <f t="shared" si="83"/>
        <v>0</v>
      </c>
      <c r="H65" s="310" t="s">
        <v>539</v>
      </c>
      <c r="I65" s="310" t="s">
        <v>527</v>
      </c>
      <c r="J65" s="310" t="s">
        <v>528</v>
      </c>
      <c r="K65" s="310" t="s">
        <v>477</v>
      </c>
      <c r="L65" s="310" t="s">
        <v>479</v>
      </c>
      <c r="M65" s="310" t="s">
        <v>529</v>
      </c>
      <c r="N65" s="310" t="s">
        <v>581</v>
      </c>
      <c r="O65" s="310" t="s">
        <v>582</v>
      </c>
      <c r="P65" s="313" t="s">
        <v>531</v>
      </c>
      <c r="Q65" s="314">
        <f>'Imp-Exp8'!$E$125</f>
        <v>0</v>
      </c>
      <c r="R65" s="314">
        <f>'Imp-Exp8'!$F$125</f>
        <v>0</v>
      </c>
      <c r="S65" s="314">
        <f>'Imp-Exp8'!$G$125</f>
        <v>0</v>
      </c>
      <c r="T65" s="314">
        <f>'Imp-Exp8'!$H$125</f>
        <v>0</v>
      </c>
      <c r="U65" s="314">
        <f>'Imp-Exp8'!$I$125</f>
        <v>0</v>
      </c>
      <c r="V65" s="314">
        <f>'Imp-Exp8'!$J$125</f>
        <v>0</v>
      </c>
      <c r="W65" s="314">
        <f>'Imp-Exp8'!$K$125</f>
        <v>0</v>
      </c>
      <c r="X65" s="314">
        <f>'Imp-Exp8'!$L$125</f>
        <v>0</v>
      </c>
      <c r="Y65" s="316">
        <f>'Imp-Exp8'!$E$126/1000</f>
        <v>0</v>
      </c>
      <c r="Z65" s="314">
        <f>'Imp-Exp8'!$F$126/1000</f>
        <v>0</v>
      </c>
      <c r="AA65" s="314">
        <f>'Imp-Exp8'!$G$126/1000</f>
        <v>0</v>
      </c>
      <c r="AB65" s="314">
        <f>'Imp-Exp8'!$H$126/1000</f>
        <v>0</v>
      </c>
      <c r="AC65" s="314">
        <f>'Imp-Exp8'!$I$126/1000</f>
        <v>0</v>
      </c>
      <c r="AD65" s="314">
        <f>'Imp-Exp8'!$J$126/1000</f>
        <v>0</v>
      </c>
      <c r="AE65" s="314">
        <f>'Imp-Exp8'!$K$126/1000</f>
        <v>0</v>
      </c>
      <c r="AF65" s="315">
        <f>'Imp-Exp8'!$L$126/1000</f>
        <v>0</v>
      </c>
      <c r="AG65" s="317">
        <f t="shared" si="93"/>
        <v>0</v>
      </c>
      <c r="AH65" s="318">
        <f t="shared" si="93"/>
        <v>0</v>
      </c>
      <c r="AI65" s="318">
        <f t="shared" si="93"/>
        <v>0</v>
      </c>
      <c r="AJ65" s="318">
        <f t="shared" si="93"/>
        <v>0</v>
      </c>
      <c r="AK65" s="318">
        <f t="shared" si="93"/>
        <v>0</v>
      </c>
      <c r="AL65" s="318">
        <f t="shared" si="93"/>
        <v>0</v>
      </c>
      <c r="AM65" s="318">
        <f t="shared" si="93"/>
        <v>0</v>
      </c>
      <c r="AN65" s="319">
        <f t="shared" si="93"/>
        <v>0</v>
      </c>
    </row>
    <row r="66" spans="1:40" x14ac:dyDescent="0.35">
      <c r="A66" s="326">
        <f t="shared" si="3"/>
        <v>0</v>
      </c>
      <c r="B66" s="326">
        <f t="shared" si="1"/>
        <v>0</v>
      </c>
      <c r="C66" s="326" t="s">
        <v>524</v>
      </c>
      <c r="D66" s="326" t="s">
        <v>576</v>
      </c>
      <c r="E66" s="327"/>
      <c r="F66" s="327"/>
      <c r="G66" s="326"/>
      <c r="H66" s="326" t="s">
        <v>540</v>
      </c>
      <c r="I66" s="326" t="s">
        <v>541</v>
      </c>
      <c r="J66" s="326" t="s">
        <v>542</v>
      </c>
      <c r="K66" s="326" t="s">
        <v>543</v>
      </c>
      <c r="L66" s="326" t="s">
        <v>479</v>
      </c>
      <c r="M66" s="326" t="s">
        <v>544</v>
      </c>
      <c r="N66" s="326" t="s">
        <v>577</v>
      </c>
      <c r="O66" s="326" t="s">
        <v>578</v>
      </c>
      <c r="P66" s="328" t="s">
        <v>530</v>
      </c>
      <c r="Q66" s="304">
        <f>'Imp-US'!$E$90</f>
        <v>0</v>
      </c>
      <c r="R66" s="304">
        <f>'Imp-US'!$F$90</f>
        <v>0</v>
      </c>
      <c r="S66" s="304">
        <f>'Imp-US'!$G$90</f>
        <v>0</v>
      </c>
      <c r="T66" s="304">
        <f>'Imp-US'!$H$90</f>
        <v>0</v>
      </c>
      <c r="U66" s="304">
        <f>'Imp-US'!$I$90</f>
        <v>0</v>
      </c>
      <c r="V66" s="304">
        <f>'Imp-US'!$J$90</f>
        <v>0</v>
      </c>
      <c r="W66" s="304">
        <f>'Imp-US'!$K$90</f>
        <v>0</v>
      </c>
      <c r="X66" s="304">
        <f>'Imp-US'!$L$90</f>
        <v>0</v>
      </c>
      <c r="Y66" s="306">
        <f>'Imp-US'!$E$91/1000</f>
        <v>0</v>
      </c>
      <c r="Z66" s="304">
        <f>'Imp-US'!$F$91/1000</f>
        <v>0</v>
      </c>
      <c r="AA66" s="304">
        <f>'Imp-US'!$G$91/1000</f>
        <v>0</v>
      </c>
      <c r="AB66" s="304">
        <f>'Imp-US'!$H$91/1000</f>
        <v>0</v>
      </c>
      <c r="AC66" s="304">
        <f>'Imp-US'!$I$91/1000</f>
        <v>0</v>
      </c>
      <c r="AD66" s="304">
        <f>'Imp-US'!$J$91/1000</f>
        <v>0</v>
      </c>
      <c r="AE66" s="304">
        <f>'Imp-US'!$K$91/1000</f>
        <v>0</v>
      </c>
      <c r="AF66" s="305">
        <f>'Imp-US'!$L$91/1000</f>
        <v>0</v>
      </c>
      <c r="AG66" s="329">
        <f t="shared" si="93"/>
        <v>0</v>
      </c>
      <c r="AH66" s="330">
        <f t="shared" si="93"/>
        <v>0</v>
      </c>
      <c r="AI66" s="330">
        <f t="shared" si="93"/>
        <v>0</v>
      </c>
      <c r="AJ66" s="330">
        <f t="shared" si="93"/>
        <v>0</v>
      </c>
      <c r="AK66" s="330">
        <f t="shared" si="93"/>
        <v>0</v>
      </c>
      <c r="AL66" s="330">
        <f t="shared" si="93"/>
        <v>0</v>
      </c>
      <c r="AM66" s="330">
        <f t="shared" si="93"/>
        <v>0</v>
      </c>
      <c r="AN66" s="331">
        <f t="shared" si="93"/>
        <v>0</v>
      </c>
    </row>
    <row r="67" spans="1:40" x14ac:dyDescent="0.35">
      <c r="A67" s="310">
        <f t="shared" si="3"/>
        <v>0</v>
      </c>
      <c r="B67" s="310">
        <f t="shared" si="1"/>
        <v>0</v>
      </c>
      <c r="C67" s="310" t="s">
        <v>524</v>
      </c>
      <c r="D67" s="310" t="s">
        <v>576</v>
      </c>
      <c r="E67" s="311"/>
      <c r="F67" s="311"/>
      <c r="G67" s="312"/>
      <c r="H67" s="310" t="s">
        <v>540</v>
      </c>
      <c r="I67" s="310" t="s">
        <v>541</v>
      </c>
      <c r="J67" s="310" t="s">
        <v>542</v>
      </c>
      <c r="K67" s="310" t="s">
        <v>543</v>
      </c>
      <c r="L67" s="310" t="s">
        <v>479</v>
      </c>
      <c r="M67" s="310" t="s">
        <v>544</v>
      </c>
      <c r="N67" s="310" t="s">
        <v>579</v>
      </c>
      <c r="O67" s="310" t="s">
        <v>580</v>
      </c>
      <c r="P67" s="313" t="s">
        <v>530</v>
      </c>
      <c r="Q67" s="314">
        <f>'Imp-US'!$E$95</f>
        <v>0</v>
      </c>
      <c r="R67" s="314">
        <f>'Imp-US'!$F$95</f>
        <v>0</v>
      </c>
      <c r="S67" s="314">
        <f>'Imp-US'!$G$95</f>
        <v>0</v>
      </c>
      <c r="T67" s="314">
        <f>'Imp-US'!$H$95</f>
        <v>0</v>
      </c>
      <c r="U67" s="314">
        <f>'Imp-US'!$I$95</f>
        <v>0</v>
      </c>
      <c r="V67" s="314">
        <f>'Imp-US'!$J$95</f>
        <v>0</v>
      </c>
      <c r="W67" s="314">
        <f>'Imp-US'!$K$95</f>
        <v>0</v>
      </c>
      <c r="X67" s="314">
        <f>'Imp-US'!$L$95</f>
        <v>0</v>
      </c>
      <c r="Y67" s="316">
        <f>'Imp-US'!$E$96/1000</f>
        <v>0</v>
      </c>
      <c r="Z67" s="314">
        <f>'Imp-US'!$F$96/1000</f>
        <v>0</v>
      </c>
      <c r="AA67" s="314">
        <f>'Imp-US'!$G$96/1000</f>
        <v>0</v>
      </c>
      <c r="AB67" s="314">
        <f>'Imp-US'!$H$96/1000</f>
        <v>0</v>
      </c>
      <c r="AC67" s="314">
        <f>'Imp-US'!$I$96/1000</f>
        <v>0</v>
      </c>
      <c r="AD67" s="314">
        <f>'Imp-US'!$J$96/1000</f>
        <v>0</v>
      </c>
      <c r="AE67" s="314">
        <f>'Imp-US'!$K$96/1000</f>
        <v>0</v>
      </c>
      <c r="AF67" s="315">
        <f>'Imp-US'!$L$96/1000</f>
        <v>0</v>
      </c>
      <c r="AG67" s="317">
        <f t="shared" si="93"/>
        <v>0</v>
      </c>
      <c r="AH67" s="318">
        <f t="shared" si="93"/>
        <v>0</v>
      </c>
      <c r="AI67" s="318">
        <f t="shared" si="93"/>
        <v>0</v>
      </c>
      <c r="AJ67" s="318">
        <f t="shared" si="93"/>
        <v>0</v>
      </c>
      <c r="AK67" s="318">
        <f t="shared" si="93"/>
        <v>0</v>
      </c>
      <c r="AL67" s="318">
        <f t="shared" si="93"/>
        <v>0</v>
      </c>
      <c r="AM67" s="318">
        <f t="shared" si="93"/>
        <v>0</v>
      </c>
      <c r="AN67" s="319">
        <f t="shared" si="93"/>
        <v>0</v>
      </c>
    </row>
    <row r="68" spans="1:40" x14ac:dyDescent="0.35">
      <c r="A68" s="332">
        <f t="shared" si="3"/>
        <v>0</v>
      </c>
      <c r="B68" s="332">
        <f t="shared" si="1"/>
        <v>0</v>
      </c>
      <c r="C68" s="332" t="s">
        <v>524</v>
      </c>
      <c r="D68" s="332" t="s">
        <v>576</v>
      </c>
      <c r="E68" s="333"/>
      <c r="F68" s="333"/>
      <c r="G68" s="332"/>
      <c r="H68" s="332" t="s">
        <v>540</v>
      </c>
      <c r="I68" s="332" t="s">
        <v>541</v>
      </c>
      <c r="J68" s="332" t="s">
        <v>542</v>
      </c>
      <c r="K68" s="332" t="s">
        <v>543</v>
      </c>
      <c r="L68" s="332" t="s">
        <v>479</v>
      </c>
      <c r="M68" s="332" t="s">
        <v>544</v>
      </c>
      <c r="N68" s="332" t="s">
        <v>581</v>
      </c>
      <c r="O68" s="332" t="s">
        <v>582</v>
      </c>
      <c r="P68" s="334" t="s">
        <v>530</v>
      </c>
      <c r="Q68" s="314">
        <f>'Imp-US'!$E$100</f>
        <v>0</v>
      </c>
      <c r="R68" s="314">
        <f>'Imp-US'!$F$100</f>
        <v>0</v>
      </c>
      <c r="S68" s="314">
        <f>'Imp-US'!$G$100</f>
        <v>0</v>
      </c>
      <c r="T68" s="314">
        <f>'Imp-US'!$H$100</f>
        <v>0</v>
      </c>
      <c r="U68" s="314">
        <f>'Imp-US'!$I$100</f>
        <v>0</v>
      </c>
      <c r="V68" s="314">
        <f>'Imp-US'!$J$100</f>
        <v>0</v>
      </c>
      <c r="W68" s="314">
        <f>'Imp-US'!$K$100</f>
        <v>0</v>
      </c>
      <c r="X68" s="314">
        <f>'Imp-US'!$L$100</f>
        <v>0</v>
      </c>
      <c r="Y68" s="316">
        <f>'Imp-US'!$E$101/1000</f>
        <v>0</v>
      </c>
      <c r="Z68" s="314">
        <f>'Imp-US'!$F$101/1000</f>
        <v>0</v>
      </c>
      <c r="AA68" s="314">
        <f>'Imp-US'!$G$101/1000</f>
        <v>0</v>
      </c>
      <c r="AB68" s="314">
        <f>'Imp-US'!$H$101/1000</f>
        <v>0</v>
      </c>
      <c r="AC68" s="314">
        <f>'Imp-US'!$I$101/1000</f>
        <v>0</v>
      </c>
      <c r="AD68" s="314">
        <f>'Imp-US'!$J$101/1000</f>
        <v>0</v>
      </c>
      <c r="AE68" s="314">
        <f>'Imp-US'!$K$101/1000</f>
        <v>0</v>
      </c>
      <c r="AF68" s="315">
        <f>'Imp-US'!$L$101/1000</f>
        <v>0</v>
      </c>
      <c r="AG68" s="335">
        <f t="shared" si="93"/>
        <v>0</v>
      </c>
      <c r="AH68" s="336">
        <f t="shared" si="93"/>
        <v>0</v>
      </c>
      <c r="AI68" s="336">
        <f t="shared" si="93"/>
        <v>0</v>
      </c>
      <c r="AJ68" s="336">
        <f t="shared" si="93"/>
        <v>0</v>
      </c>
      <c r="AK68" s="336">
        <f t="shared" si="93"/>
        <v>0</v>
      </c>
      <c r="AL68" s="336">
        <f t="shared" si="93"/>
        <v>0</v>
      </c>
      <c r="AM68" s="336">
        <f t="shared" si="93"/>
        <v>0</v>
      </c>
      <c r="AN68" s="337">
        <f t="shared" si="93"/>
        <v>0</v>
      </c>
    </row>
    <row r="69" spans="1:40" x14ac:dyDescent="0.35">
      <c r="A69" s="310">
        <f t="shared" si="3"/>
        <v>0</v>
      </c>
      <c r="B69" s="310">
        <f t="shared" si="1"/>
        <v>0</v>
      </c>
      <c r="C69" s="310" t="s">
        <v>524</v>
      </c>
      <c r="D69" s="310" t="s">
        <v>576</v>
      </c>
      <c r="E69" s="311"/>
      <c r="F69" s="311"/>
      <c r="G69" s="312"/>
      <c r="H69" s="310" t="s">
        <v>540</v>
      </c>
      <c r="I69" s="310" t="s">
        <v>541</v>
      </c>
      <c r="J69" s="310" t="s">
        <v>542</v>
      </c>
      <c r="K69" s="310" t="s">
        <v>543</v>
      </c>
      <c r="L69" s="310" t="s">
        <v>479</v>
      </c>
      <c r="M69" s="310" t="s">
        <v>544</v>
      </c>
      <c r="N69" s="310" t="s">
        <v>577</v>
      </c>
      <c r="O69" s="310" t="s">
        <v>578</v>
      </c>
      <c r="P69" s="313" t="s">
        <v>531</v>
      </c>
      <c r="Q69" s="304">
        <f>'Imp-US'!$E$105</f>
        <v>0</v>
      </c>
      <c r="R69" s="304">
        <f>'Imp-US'!$F$105</f>
        <v>0</v>
      </c>
      <c r="S69" s="304">
        <f>'Imp-US'!$G$105</f>
        <v>0</v>
      </c>
      <c r="T69" s="304">
        <f>'Imp-US'!$H$105</f>
        <v>0</v>
      </c>
      <c r="U69" s="304">
        <f>'Imp-US'!$I$105</f>
        <v>0</v>
      </c>
      <c r="V69" s="304">
        <f>'Imp-US'!$J$105</f>
        <v>0</v>
      </c>
      <c r="W69" s="304">
        <f>'Imp-US'!$K$105</f>
        <v>0</v>
      </c>
      <c r="X69" s="304">
        <f>'Imp-US'!$L$105</f>
        <v>0</v>
      </c>
      <c r="Y69" s="316">
        <f>'Imp-US'!$E$106/1000</f>
        <v>0</v>
      </c>
      <c r="Z69" s="314">
        <f>'Imp-US'!$F$106/1000</f>
        <v>0</v>
      </c>
      <c r="AA69" s="314">
        <f>'Imp-US'!$G$106/1000</f>
        <v>0</v>
      </c>
      <c r="AB69" s="314">
        <f>'Imp-US'!$H$106/1000</f>
        <v>0</v>
      </c>
      <c r="AC69" s="314">
        <f>'Imp-US'!$I$106/1000</f>
        <v>0</v>
      </c>
      <c r="AD69" s="314">
        <f>'Imp-US'!$J$106/1000</f>
        <v>0</v>
      </c>
      <c r="AE69" s="314">
        <f>'Imp-US'!$K$106/1000</f>
        <v>0</v>
      </c>
      <c r="AF69" s="315">
        <f>'Imp-US'!$L$106/1000</f>
        <v>0</v>
      </c>
      <c r="AG69" s="317">
        <f t="shared" si="93"/>
        <v>0</v>
      </c>
      <c r="AH69" s="318">
        <f t="shared" si="93"/>
        <v>0</v>
      </c>
      <c r="AI69" s="318">
        <f t="shared" si="93"/>
        <v>0</v>
      </c>
      <c r="AJ69" s="318">
        <f t="shared" si="93"/>
        <v>0</v>
      </c>
      <c r="AK69" s="318">
        <f t="shared" si="93"/>
        <v>0</v>
      </c>
      <c r="AL69" s="318">
        <f t="shared" si="93"/>
        <v>0</v>
      </c>
      <c r="AM69" s="318">
        <f t="shared" si="93"/>
        <v>0</v>
      </c>
      <c r="AN69" s="319">
        <f t="shared" si="93"/>
        <v>0</v>
      </c>
    </row>
    <row r="70" spans="1:40" x14ac:dyDescent="0.35">
      <c r="A70" s="332">
        <f t="shared" si="3"/>
        <v>0</v>
      </c>
      <c r="B70" s="332">
        <f t="shared" ref="B70:B71" si="94">A70</f>
        <v>0</v>
      </c>
      <c r="C70" s="332" t="s">
        <v>524</v>
      </c>
      <c r="D70" s="332" t="s">
        <v>576</v>
      </c>
      <c r="E70" s="333"/>
      <c r="F70" s="333"/>
      <c r="G70" s="332"/>
      <c r="H70" s="332" t="s">
        <v>540</v>
      </c>
      <c r="I70" s="332" t="s">
        <v>541</v>
      </c>
      <c r="J70" s="332" t="s">
        <v>542</v>
      </c>
      <c r="K70" s="332" t="s">
        <v>543</v>
      </c>
      <c r="L70" s="332" t="s">
        <v>479</v>
      </c>
      <c r="M70" s="332" t="s">
        <v>544</v>
      </c>
      <c r="N70" s="332" t="s">
        <v>581</v>
      </c>
      <c r="O70" s="332" t="s">
        <v>582</v>
      </c>
      <c r="P70" s="334" t="s">
        <v>530</v>
      </c>
      <c r="Q70" s="314">
        <f>'Imp-US'!$E$110</f>
        <v>0</v>
      </c>
      <c r="R70" s="314">
        <f>'Imp-US'!$F$110</f>
        <v>0</v>
      </c>
      <c r="S70" s="314">
        <f>'Imp-US'!$G$110</f>
        <v>0</v>
      </c>
      <c r="T70" s="314">
        <f>'Imp-US'!$H$110</f>
        <v>0</v>
      </c>
      <c r="U70" s="314">
        <f>'Imp-US'!$I$110</f>
        <v>0</v>
      </c>
      <c r="V70" s="314">
        <f>'Imp-US'!$J$110</f>
        <v>0</v>
      </c>
      <c r="W70" s="314">
        <f>'Imp-US'!$K$110</f>
        <v>0</v>
      </c>
      <c r="X70" s="314">
        <f>'Imp-US'!$L$110</f>
        <v>0</v>
      </c>
      <c r="Y70" s="316">
        <f>'Imp-US'!$E$111/1000</f>
        <v>0</v>
      </c>
      <c r="Z70" s="314">
        <f>'Imp-US'!$F$111/1000</f>
        <v>0</v>
      </c>
      <c r="AA70" s="314">
        <f>'Imp-US'!$G$111/1000</f>
        <v>0</v>
      </c>
      <c r="AB70" s="314">
        <f>'Imp-US'!$H$111/1000</f>
        <v>0</v>
      </c>
      <c r="AC70" s="314">
        <f>'Imp-US'!$I$111/1000</f>
        <v>0</v>
      </c>
      <c r="AD70" s="314">
        <f>'Imp-US'!$J$111/1000</f>
        <v>0</v>
      </c>
      <c r="AE70" s="314">
        <f>'Imp-US'!$K$111/1000</f>
        <v>0</v>
      </c>
      <c r="AF70" s="315">
        <f>'Imp-US'!$L$111/1000</f>
        <v>0</v>
      </c>
      <c r="AG70" s="335">
        <f t="shared" ref="AG70:AG71" si="95">IF(ISERROR(Y70/Q70),0,Y70/Q70)*1000</f>
        <v>0</v>
      </c>
      <c r="AH70" s="336">
        <f t="shared" ref="AH70:AH71" si="96">IF(ISERROR(Z70/R70),0,Z70/R70)*1000</f>
        <v>0</v>
      </c>
      <c r="AI70" s="336">
        <f t="shared" ref="AI70:AI71" si="97">IF(ISERROR(AA70/S70),0,AA70/S70)*1000</f>
        <v>0</v>
      </c>
      <c r="AJ70" s="336">
        <f t="shared" ref="AJ70:AJ71" si="98">IF(ISERROR(AB70/T70),0,AB70/T70)*1000</f>
        <v>0</v>
      </c>
      <c r="AK70" s="336">
        <f t="shared" ref="AK70:AK71" si="99">IF(ISERROR(AC70/U70),0,AC70/U70)*1000</f>
        <v>0</v>
      </c>
      <c r="AL70" s="336">
        <f t="shared" ref="AL70:AL71" si="100">IF(ISERROR(AD70/V70),0,AD70/V70)*1000</f>
        <v>0</v>
      </c>
      <c r="AM70" s="336">
        <f t="shared" ref="AM70:AM71" si="101">IF(ISERROR(AE70/W70),0,AE70/W70)*1000</f>
        <v>0</v>
      </c>
      <c r="AN70" s="337">
        <f t="shared" ref="AN70:AN71" si="102">IF(ISERROR(AF70/X70),0,AF70/X70)*1000</f>
        <v>0</v>
      </c>
    </row>
    <row r="71" spans="1:40" x14ac:dyDescent="0.35">
      <c r="A71" s="310">
        <f t="shared" si="3"/>
        <v>0</v>
      </c>
      <c r="B71" s="310">
        <f t="shared" si="94"/>
        <v>0</v>
      </c>
      <c r="C71" s="310" t="s">
        <v>524</v>
      </c>
      <c r="D71" s="310" t="s">
        <v>576</v>
      </c>
      <c r="E71" s="311"/>
      <c r="F71" s="311"/>
      <c r="G71" s="312"/>
      <c r="H71" s="310" t="s">
        <v>540</v>
      </c>
      <c r="I71" s="310" t="s">
        <v>541</v>
      </c>
      <c r="J71" s="310" t="s">
        <v>542</v>
      </c>
      <c r="K71" s="310" t="s">
        <v>543</v>
      </c>
      <c r="L71" s="310" t="s">
        <v>479</v>
      </c>
      <c r="M71" s="310" t="s">
        <v>544</v>
      </c>
      <c r="N71" s="310" t="s">
        <v>577</v>
      </c>
      <c r="O71" s="310" t="s">
        <v>578</v>
      </c>
      <c r="P71" s="313" t="s">
        <v>531</v>
      </c>
      <c r="Q71" s="314">
        <f>'Imp-US'!$E$115</f>
        <v>0</v>
      </c>
      <c r="R71" s="314">
        <f>'Imp-US'!$F$115</f>
        <v>0</v>
      </c>
      <c r="S71" s="314">
        <f>'Imp-US'!$G$115</f>
        <v>0</v>
      </c>
      <c r="T71" s="314">
        <f>'Imp-US'!$H$115</f>
        <v>0</v>
      </c>
      <c r="U71" s="314">
        <f>'Imp-US'!$I$115</f>
        <v>0</v>
      </c>
      <c r="V71" s="314">
        <f>'Imp-US'!$J$115</f>
        <v>0</v>
      </c>
      <c r="W71" s="314">
        <f>'Imp-US'!$K$115</f>
        <v>0</v>
      </c>
      <c r="X71" s="314">
        <f>'Imp-US'!$L$115</f>
        <v>0</v>
      </c>
      <c r="Y71" s="316">
        <f>'Imp-US'!$E$116/1000</f>
        <v>0</v>
      </c>
      <c r="Z71" s="314">
        <f>'Imp-US'!$F$116/1000</f>
        <v>0</v>
      </c>
      <c r="AA71" s="314">
        <f>'Imp-US'!$G$116/1000</f>
        <v>0</v>
      </c>
      <c r="AB71" s="314">
        <f>'Imp-US'!$H$116/1000</f>
        <v>0</v>
      </c>
      <c r="AC71" s="314">
        <f>'Imp-US'!$I$116/1000</f>
        <v>0</v>
      </c>
      <c r="AD71" s="314">
        <f>'Imp-US'!$J$116/1000</f>
        <v>0</v>
      </c>
      <c r="AE71" s="314">
        <f>'Imp-US'!$K$116/1000</f>
        <v>0</v>
      </c>
      <c r="AF71" s="315">
        <f>'Imp-US'!$L$116/1000</f>
        <v>0</v>
      </c>
      <c r="AG71" s="317">
        <f t="shared" si="95"/>
        <v>0</v>
      </c>
      <c r="AH71" s="318">
        <f t="shared" si="96"/>
        <v>0</v>
      </c>
      <c r="AI71" s="318">
        <f t="shared" si="97"/>
        <v>0</v>
      </c>
      <c r="AJ71" s="318">
        <f t="shared" si="98"/>
        <v>0</v>
      </c>
      <c r="AK71" s="318">
        <f t="shared" si="99"/>
        <v>0</v>
      </c>
      <c r="AL71" s="318">
        <f t="shared" si="100"/>
        <v>0</v>
      </c>
      <c r="AM71" s="318">
        <f t="shared" si="101"/>
        <v>0</v>
      </c>
      <c r="AN71" s="319">
        <f t="shared" si="102"/>
        <v>0</v>
      </c>
    </row>
    <row r="72" spans="1:40" x14ac:dyDescent="0.35">
      <c r="A72" s="332">
        <f>A69</f>
        <v>0</v>
      </c>
      <c r="B72" s="332">
        <f t="shared" si="1"/>
        <v>0</v>
      </c>
      <c r="C72" s="332" t="s">
        <v>524</v>
      </c>
      <c r="D72" s="332" t="s">
        <v>576</v>
      </c>
      <c r="E72" s="333"/>
      <c r="F72" s="333"/>
      <c r="G72" s="332"/>
      <c r="H72" s="332" t="s">
        <v>540</v>
      </c>
      <c r="I72" s="332" t="s">
        <v>541</v>
      </c>
      <c r="J72" s="332" t="s">
        <v>542</v>
      </c>
      <c r="K72" s="332" t="s">
        <v>543</v>
      </c>
      <c r="L72" s="332" t="s">
        <v>479</v>
      </c>
      <c r="M72" s="332" t="s">
        <v>544</v>
      </c>
      <c r="N72" s="332" t="s">
        <v>579</v>
      </c>
      <c r="O72" s="332" t="s">
        <v>580</v>
      </c>
      <c r="P72" s="334" t="s">
        <v>531</v>
      </c>
      <c r="Q72" s="304">
        <f>'Imp-US'!$E$120</f>
        <v>0</v>
      </c>
      <c r="R72" s="304">
        <f>'Imp-US'!$F$120</f>
        <v>0</v>
      </c>
      <c r="S72" s="304">
        <f>'Imp-US'!$G$120</f>
        <v>0</v>
      </c>
      <c r="T72" s="304">
        <f>'Imp-US'!$H$120</f>
        <v>0</v>
      </c>
      <c r="U72" s="304">
        <f>'Imp-US'!$I$120</f>
        <v>0</v>
      </c>
      <c r="V72" s="304">
        <f>'Imp-US'!$J$120</f>
        <v>0</v>
      </c>
      <c r="W72" s="304">
        <f>'Imp-US'!$K$120</f>
        <v>0</v>
      </c>
      <c r="X72" s="304">
        <f>'Imp-US'!$L$120</f>
        <v>0</v>
      </c>
      <c r="Y72" s="316">
        <f>'Imp-US'!$E$121/1000</f>
        <v>0</v>
      </c>
      <c r="Z72" s="314">
        <f>'Imp-US'!$F$121/1000</f>
        <v>0</v>
      </c>
      <c r="AA72" s="314">
        <f>'Imp-US'!$G$121/1000</f>
        <v>0</v>
      </c>
      <c r="AB72" s="314">
        <f>'Imp-US'!$H$121/1000</f>
        <v>0</v>
      </c>
      <c r="AC72" s="314">
        <f>'Imp-US'!$I$121/1000</f>
        <v>0</v>
      </c>
      <c r="AD72" s="314">
        <f>'Imp-US'!$J$121/1000</f>
        <v>0</v>
      </c>
      <c r="AE72" s="314">
        <f>'Imp-US'!$K$121/1000</f>
        <v>0</v>
      </c>
      <c r="AF72" s="315">
        <f>'Imp-US'!$L$121/1000</f>
        <v>0</v>
      </c>
      <c r="AG72" s="335">
        <f t="shared" si="93"/>
        <v>0</v>
      </c>
      <c r="AH72" s="336">
        <f t="shared" si="93"/>
        <v>0</v>
      </c>
      <c r="AI72" s="336">
        <f t="shared" si="93"/>
        <v>0</v>
      </c>
      <c r="AJ72" s="336">
        <f t="shared" si="93"/>
        <v>0</v>
      </c>
      <c r="AK72" s="336">
        <f t="shared" si="93"/>
        <v>0</v>
      </c>
      <c r="AL72" s="336">
        <f t="shared" si="93"/>
        <v>0</v>
      </c>
      <c r="AM72" s="336">
        <f t="shared" si="93"/>
        <v>0</v>
      </c>
      <c r="AN72" s="337">
        <f t="shared" si="93"/>
        <v>0</v>
      </c>
    </row>
    <row r="73" spans="1:40" x14ac:dyDescent="0.35">
      <c r="A73" s="310">
        <f t="shared" si="3"/>
        <v>0</v>
      </c>
      <c r="B73" s="310">
        <f t="shared" si="1"/>
        <v>0</v>
      </c>
      <c r="C73" s="310" t="s">
        <v>524</v>
      </c>
      <c r="D73" s="310" t="s">
        <v>576</v>
      </c>
      <c r="E73" s="311"/>
      <c r="F73" s="311"/>
      <c r="G73" s="312"/>
      <c r="H73" s="310" t="s">
        <v>540</v>
      </c>
      <c r="I73" s="310" t="s">
        <v>541</v>
      </c>
      <c r="J73" s="310" t="s">
        <v>542</v>
      </c>
      <c r="K73" s="310" t="s">
        <v>543</v>
      </c>
      <c r="L73" s="310" t="s">
        <v>479</v>
      </c>
      <c r="M73" s="310" t="s">
        <v>544</v>
      </c>
      <c r="N73" s="310" t="s">
        <v>581</v>
      </c>
      <c r="O73" s="310" t="s">
        <v>582</v>
      </c>
      <c r="P73" s="313" t="s">
        <v>531</v>
      </c>
      <c r="Q73" s="314">
        <f>'Imp-US'!$E$125</f>
        <v>0</v>
      </c>
      <c r="R73" s="314">
        <f>'Imp-US'!$F$125</f>
        <v>0</v>
      </c>
      <c r="S73" s="314">
        <f>'Imp-US'!$G$125</f>
        <v>0</v>
      </c>
      <c r="T73" s="314">
        <f>'Imp-US'!$H$125</f>
        <v>0</v>
      </c>
      <c r="U73" s="314">
        <f>'Imp-US'!$I$125</f>
        <v>0</v>
      </c>
      <c r="V73" s="314">
        <f>'Imp-US'!$J$125</f>
        <v>0</v>
      </c>
      <c r="W73" s="314">
        <f>'Imp-US'!$K$125</f>
        <v>0</v>
      </c>
      <c r="X73" s="314">
        <f>'Imp-US'!$L$125</f>
        <v>0</v>
      </c>
      <c r="Y73" s="316">
        <f>'Imp-US'!$E$126/1000</f>
        <v>0</v>
      </c>
      <c r="Z73" s="314">
        <f>'Imp-US'!$F$126/1000</f>
        <v>0</v>
      </c>
      <c r="AA73" s="314">
        <f>'Imp-US'!$G$126/1000</f>
        <v>0</v>
      </c>
      <c r="AB73" s="314">
        <f>'Imp-US'!$H$126/1000</f>
        <v>0</v>
      </c>
      <c r="AC73" s="314">
        <f>'Imp-US'!$I$126/1000</f>
        <v>0</v>
      </c>
      <c r="AD73" s="314">
        <f>'Imp-US'!$J$126/1000</f>
        <v>0</v>
      </c>
      <c r="AE73" s="314">
        <f>'Imp-US'!$K$126/1000</f>
        <v>0</v>
      </c>
      <c r="AF73" s="315">
        <f>'Imp-US'!$L$126/1000</f>
        <v>0</v>
      </c>
      <c r="AG73" s="317">
        <f t="shared" si="93"/>
        <v>0</v>
      </c>
      <c r="AH73" s="318">
        <f t="shared" si="93"/>
        <v>0</v>
      </c>
      <c r="AI73" s="318">
        <f t="shared" si="93"/>
        <v>0</v>
      </c>
      <c r="AJ73" s="318">
        <f t="shared" si="93"/>
        <v>0</v>
      </c>
      <c r="AK73" s="318">
        <f t="shared" si="93"/>
        <v>0</v>
      </c>
      <c r="AL73" s="318">
        <f t="shared" si="93"/>
        <v>0</v>
      </c>
      <c r="AM73" s="318">
        <f t="shared" si="93"/>
        <v>0</v>
      </c>
      <c r="AN73" s="319">
        <f t="shared" si="93"/>
        <v>0</v>
      </c>
    </row>
    <row r="74" spans="1:40" x14ac:dyDescent="0.35">
      <c r="A74" s="326">
        <f t="shared" si="3"/>
        <v>0</v>
      </c>
      <c r="B74" s="326">
        <f t="shared" si="1"/>
        <v>0</v>
      </c>
      <c r="C74" s="326" t="s">
        <v>524</v>
      </c>
      <c r="D74" s="326" t="s">
        <v>576</v>
      </c>
      <c r="E74" s="327"/>
      <c r="F74" s="327"/>
      <c r="G74" s="326"/>
      <c r="H74" s="326" t="s">
        <v>545</v>
      </c>
      <c r="I74" s="326" t="s">
        <v>541</v>
      </c>
      <c r="J74" s="326" t="s">
        <v>563</v>
      </c>
      <c r="K74" s="326" t="s">
        <v>482</v>
      </c>
      <c r="L74" s="300">
        <f>'Imp-Other-Autre'!D23</f>
        <v>0</v>
      </c>
      <c r="M74" s="326" t="s">
        <v>544</v>
      </c>
      <c r="N74" s="326" t="s">
        <v>577</v>
      </c>
      <c r="O74" s="326" t="s">
        <v>578</v>
      </c>
      <c r="P74" s="328" t="s">
        <v>530</v>
      </c>
      <c r="Q74" s="304">
        <f>'Imp-Other-Autre'!$E$90</f>
        <v>0</v>
      </c>
      <c r="R74" s="304">
        <f>'Imp-Other-Autre'!$F$90</f>
        <v>0</v>
      </c>
      <c r="S74" s="304">
        <f>'Imp-Other-Autre'!$G$90</f>
        <v>0</v>
      </c>
      <c r="T74" s="304">
        <f>'Imp-Other-Autre'!$H$90</f>
        <v>0</v>
      </c>
      <c r="U74" s="304">
        <f>'Imp-Other-Autre'!$I$90</f>
        <v>0</v>
      </c>
      <c r="V74" s="304">
        <f>'Imp-Other-Autre'!$J$90</f>
        <v>0</v>
      </c>
      <c r="W74" s="304">
        <f>'Imp-Other-Autre'!$K$90</f>
        <v>0</v>
      </c>
      <c r="X74" s="304">
        <f>'Imp-Other-Autre'!$L$90</f>
        <v>0</v>
      </c>
      <c r="Y74" s="306">
        <f>'Imp-Other-Autre'!$E$91/1000</f>
        <v>0</v>
      </c>
      <c r="Z74" s="304">
        <f>'Imp-Other-Autre'!$F$91/1000</f>
        <v>0</v>
      </c>
      <c r="AA74" s="304">
        <f>'Imp-Other-Autre'!$G$91/1000</f>
        <v>0</v>
      </c>
      <c r="AB74" s="304">
        <f>'Imp-Other-Autre'!$H$91/1000</f>
        <v>0</v>
      </c>
      <c r="AC74" s="304">
        <f>'Imp-Other-Autre'!$I$91/1000</f>
        <v>0</v>
      </c>
      <c r="AD74" s="304">
        <f>'Imp-Other-Autre'!$J$91/1000</f>
        <v>0</v>
      </c>
      <c r="AE74" s="304">
        <f>'Imp-Other-Autre'!$K$91/1000</f>
        <v>0</v>
      </c>
      <c r="AF74" s="305">
        <f>'Imp-Other-Autre'!$L$91/1000</f>
        <v>0</v>
      </c>
      <c r="AG74" s="329">
        <f t="shared" si="93"/>
        <v>0</v>
      </c>
      <c r="AH74" s="330">
        <f t="shared" si="93"/>
        <v>0</v>
      </c>
      <c r="AI74" s="330">
        <f t="shared" si="93"/>
        <v>0</v>
      </c>
      <c r="AJ74" s="330">
        <f t="shared" si="93"/>
        <v>0</v>
      </c>
      <c r="AK74" s="330">
        <f t="shared" si="93"/>
        <v>0</v>
      </c>
      <c r="AL74" s="330">
        <f t="shared" si="93"/>
        <v>0</v>
      </c>
      <c r="AM74" s="330">
        <f t="shared" si="93"/>
        <v>0</v>
      </c>
      <c r="AN74" s="331">
        <f t="shared" si="93"/>
        <v>0</v>
      </c>
    </row>
    <row r="75" spans="1:40" x14ac:dyDescent="0.35">
      <c r="A75" s="310">
        <f t="shared" si="3"/>
        <v>0</v>
      </c>
      <c r="B75" s="310">
        <f t="shared" si="1"/>
        <v>0</v>
      </c>
      <c r="C75" s="310" t="s">
        <v>524</v>
      </c>
      <c r="D75" s="310" t="s">
        <v>576</v>
      </c>
      <c r="E75" s="311"/>
      <c r="F75" s="311"/>
      <c r="G75" s="312"/>
      <c r="H75" s="310" t="s">
        <v>545</v>
      </c>
      <c r="I75" s="310" t="s">
        <v>541</v>
      </c>
      <c r="J75" s="310" t="s">
        <v>563</v>
      </c>
      <c r="K75" s="310" t="s">
        <v>482</v>
      </c>
      <c r="L75" s="310" t="s">
        <v>479</v>
      </c>
      <c r="M75" s="310" t="s">
        <v>544</v>
      </c>
      <c r="N75" s="310" t="s">
        <v>579</v>
      </c>
      <c r="O75" s="310" t="s">
        <v>580</v>
      </c>
      <c r="P75" s="313" t="s">
        <v>530</v>
      </c>
      <c r="Q75" s="314">
        <f>'Imp-Other-Autre'!$E$95</f>
        <v>0</v>
      </c>
      <c r="R75" s="314">
        <f>'Imp-Other-Autre'!$F$95</f>
        <v>0</v>
      </c>
      <c r="S75" s="314">
        <f>'Imp-Other-Autre'!$G$95</f>
        <v>0</v>
      </c>
      <c r="T75" s="314">
        <f>'Imp-Other-Autre'!$H$95</f>
        <v>0</v>
      </c>
      <c r="U75" s="314">
        <f>'Imp-Other-Autre'!$I$95</f>
        <v>0</v>
      </c>
      <c r="V75" s="314">
        <f>'Imp-Other-Autre'!$J$95</f>
        <v>0</v>
      </c>
      <c r="W75" s="314">
        <f>'Imp-Other-Autre'!$K$95</f>
        <v>0</v>
      </c>
      <c r="X75" s="314">
        <f>'Imp-Other-Autre'!$L$95</f>
        <v>0</v>
      </c>
      <c r="Y75" s="316">
        <f>'Imp-Other-Autre'!$E$96/1000</f>
        <v>0</v>
      </c>
      <c r="Z75" s="314">
        <f>'Imp-Other-Autre'!$F$96/1000</f>
        <v>0</v>
      </c>
      <c r="AA75" s="314">
        <f>'Imp-Other-Autre'!$G$96/1000</f>
        <v>0</v>
      </c>
      <c r="AB75" s="314">
        <f>'Imp-Other-Autre'!$H$96/1000</f>
        <v>0</v>
      </c>
      <c r="AC75" s="314">
        <f>'Imp-Other-Autre'!$I$96/1000</f>
        <v>0</v>
      </c>
      <c r="AD75" s="314">
        <f>'Imp-Other-Autre'!$J$96/1000</f>
        <v>0</v>
      </c>
      <c r="AE75" s="314">
        <f>'Imp-Other-Autre'!$K$96/1000</f>
        <v>0</v>
      </c>
      <c r="AF75" s="315">
        <f>'Imp-Other-Autre'!$L$96/1000</f>
        <v>0</v>
      </c>
      <c r="AG75" s="317">
        <f t="shared" si="93"/>
        <v>0</v>
      </c>
      <c r="AH75" s="318">
        <f t="shared" si="93"/>
        <v>0</v>
      </c>
      <c r="AI75" s="318">
        <f t="shared" si="93"/>
        <v>0</v>
      </c>
      <c r="AJ75" s="318">
        <f t="shared" si="93"/>
        <v>0</v>
      </c>
      <c r="AK75" s="318">
        <f t="shared" si="93"/>
        <v>0</v>
      </c>
      <c r="AL75" s="318">
        <f t="shared" si="93"/>
        <v>0</v>
      </c>
      <c r="AM75" s="318">
        <f t="shared" si="93"/>
        <v>0</v>
      </c>
      <c r="AN75" s="319">
        <f t="shared" si="93"/>
        <v>0</v>
      </c>
    </row>
    <row r="76" spans="1:40" x14ac:dyDescent="0.35">
      <c r="A76" s="332">
        <f t="shared" si="3"/>
        <v>0</v>
      </c>
      <c r="B76" s="332">
        <f t="shared" si="1"/>
        <v>0</v>
      </c>
      <c r="C76" s="332" t="s">
        <v>524</v>
      </c>
      <c r="D76" s="332" t="s">
        <v>576</v>
      </c>
      <c r="E76" s="333"/>
      <c r="F76" s="333"/>
      <c r="G76" s="332"/>
      <c r="H76" s="332" t="s">
        <v>545</v>
      </c>
      <c r="I76" s="332" t="s">
        <v>541</v>
      </c>
      <c r="J76" s="332" t="s">
        <v>563</v>
      </c>
      <c r="K76" s="332" t="s">
        <v>482</v>
      </c>
      <c r="L76" s="332" t="s">
        <v>479</v>
      </c>
      <c r="M76" s="332" t="s">
        <v>544</v>
      </c>
      <c r="N76" s="332" t="s">
        <v>581</v>
      </c>
      <c r="O76" s="332" t="s">
        <v>582</v>
      </c>
      <c r="P76" s="334" t="s">
        <v>530</v>
      </c>
      <c r="Q76" s="314">
        <f>'Imp-Other-Autre'!$E$100</f>
        <v>0</v>
      </c>
      <c r="R76" s="314">
        <f>'Imp-Other-Autre'!$F$100</f>
        <v>0</v>
      </c>
      <c r="S76" s="314">
        <f>'Imp-Other-Autre'!$G$100</f>
        <v>0</v>
      </c>
      <c r="T76" s="314">
        <f>'Imp-Other-Autre'!$H$100</f>
        <v>0</v>
      </c>
      <c r="U76" s="314">
        <f>'Imp-Other-Autre'!$I$100</f>
        <v>0</v>
      </c>
      <c r="V76" s="314">
        <f>'Imp-Other-Autre'!$J$100</f>
        <v>0</v>
      </c>
      <c r="W76" s="314">
        <f>'Imp-Other-Autre'!$K$100</f>
        <v>0</v>
      </c>
      <c r="X76" s="314">
        <f>'Imp-Other-Autre'!$L$100</f>
        <v>0</v>
      </c>
      <c r="Y76" s="316">
        <f>'Imp-Other-Autre'!$E$101/1000</f>
        <v>0</v>
      </c>
      <c r="Z76" s="314">
        <f>'Imp-Other-Autre'!$F$101/1000</f>
        <v>0</v>
      </c>
      <c r="AA76" s="314">
        <f>'Imp-Other-Autre'!$G$101/1000</f>
        <v>0</v>
      </c>
      <c r="AB76" s="314">
        <f>'Imp-Other-Autre'!$H$101/1000</f>
        <v>0</v>
      </c>
      <c r="AC76" s="314">
        <f>'Imp-Other-Autre'!$I$101/1000</f>
        <v>0</v>
      </c>
      <c r="AD76" s="314">
        <f>'Imp-Other-Autre'!$J$101/1000</f>
        <v>0</v>
      </c>
      <c r="AE76" s="314">
        <f>'Imp-Other-Autre'!$K$101/1000</f>
        <v>0</v>
      </c>
      <c r="AF76" s="315">
        <f>'Imp-Other-Autre'!$L$101/1000</f>
        <v>0</v>
      </c>
      <c r="AG76" s="335">
        <f t="shared" si="93"/>
        <v>0</v>
      </c>
      <c r="AH76" s="336">
        <f t="shared" si="93"/>
        <v>0</v>
      </c>
      <c r="AI76" s="336">
        <f t="shared" si="93"/>
        <v>0</v>
      </c>
      <c r="AJ76" s="336">
        <f t="shared" si="93"/>
        <v>0</v>
      </c>
      <c r="AK76" s="336">
        <f t="shared" si="93"/>
        <v>0</v>
      </c>
      <c r="AL76" s="336">
        <f t="shared" si="93"/>
        <v>0</v>
      </c>
      <c r="AM76" s="336">
        <f t="shared" si="93"/>
        <v>0</v>
      </c>
      <c r="AN76" s="337">
        <f t="shared" si="93"/>
        <v>0</v>
      </c>
    </row>
    <row r="77" spans="1:40" x14ac:dyDescent="0.35">
      <c r="A77" s="310">
        <f t="shared" si="3"/>
        <v>0</v>
      </c>
      <c r="B77" s="310">
        <f t="shared" si="1"/>
        <v>0</v>
      </c>
      <c r="C77" s="310" t="s">
        <v>524</v>
      </c>
      <c r="D77" s="310" t="s">
        <v>576</v>
      </c>
      <c r="E77" s="311"/>
      <c r="F77" s="311"/>
      <c r="G77" s="312"/>
      <c r="H77" s="310" t="s">
        <v>545</v>
      </c>
      <c r="I77" s="310" t="s">
        <v>541</v>
      </c>
      <c r="J77" s="310" t="s">
        <v>563</v>
      </c>
      <c r="K77" s="310" t="s">
        <v>482</v>
      </c>
      <c r="L77" s="310" t="s">
        <v>479</v>
      </c>
      <c r="M77" s="310" t="s">
        <v>544</v>
      </c>
      <c r="N77" s="310" t="s">
        <v>577</v>
      </c>
      <c r="O77" s="310" t="s">
        <v>578</v>
      </c>
      <c r="P77" s="313" t="s">
        <v>531</v>
      </c>
      <c r="Q77" s="304">
        <f>'Imp-Other-Autre'!$E$105</f>
        <v>0</v>
      </c>
      <c r="R77" s="304">
        <f>'Imp-Other-Autre'!$F$105</f>
        <v>0</v>
      </c>
      <c r="S77" s="304">
        <f>'Imp-Other-Autre'!$G$105</f>
        <v>0</v>
      </c>
      <c r="T77" s="304">
        <f>'Imp-Other-Autre'!$H$105</f>
        <v>0</v>
      </c>
      <c r="U77" s="304">
        <f>'Imp-Other-Autre'!$I$105</f>
        <v>0</v>
      </c>
      <c r="V77" s="304">
        <f>'Imp-Other-Autre'!$J$105</f>
        <v>0</v>
      </c>
      <c r="W77" s="304">
        <f>'Imp-Other-Autre'!$K$105</f>
        <v>0</v>
      </c>
      <c r="X77" s="304">
        <f>'Imp-Other-Autre'!$L$105</f>
        <v>0</v>
      </c>
      <c r="Y77" s="316">
        <f>'Imp-Other-Autre'!$E$106/1000</f>
        <v>0</v>
      </c>
      <c r="Z77" s="314">
        <f>'Imp-Other-Autre'!$F$106/1000</f>
        <v>0</v>
      </c>
      <c r="AA77" s="314">
        <f>'Imp-Other-Autre'!$G$106/1000</f>
        <v>0</v>
      </c>
      <c r="AB77" s="314">
        <f>'Imp-Other-Autre'!$H$106/1000</f>
        <v>0</v>
      </c>
      <c r="AC77" s="314">
        <f>'Imp-Other-Autre'!$I$106/1000</f>
        <v>0</v>
      </c>
      <c r="AD77" s="314">
        <f>'Imp-Other-Autre'!$J$106/1000</f>
        <v>0</v>
      </c>
      <c r="AE77" s="314">
        <f>'Imp-Other-Autre'!$K$106/1000</f>
        <v>0</v>
      </c>
      <c r="AF77" s="315">
        <f>'Imp-Other-Autre'!$L$106/1000</f>
        <v>0</v>
      </c>
      <c r="AG77" s="317">
        <f t="shared" si="93"/>
        <v>0</v>
      </c>
      <c r="AH77" s="318">
        <f t="shared" si="93"/>
        <v>0</v>
      </c>
      <c r="AI77" s="318">
        <f t="shared" si="93"/>
        <v>0</v>
      </c>
      <c r="AJ77" s="318">
        <f t="shared" si="93"/>
        <v>0</v>
      </c>
      <c r="AK77" s="318">
        <f t="shared" si="93"/>
        <v>0</v>
      </c>
      <c r="AL77" s="318">
        <f t="shared" si="93"/>
        <v>0</v>
      </c>
      <c r="AM77" s="318">
        <f t="shared" si="93"/>
        <v>0</v>
      </c>
      <c r="AN77" s="319">
        <f t="shared" si="93"/>
        <v>0</v>
      </c>
    </row>
    <row r="78" spans="1:40" x14ac:dyDescent="0.35">
      <c r="A78" s="332">
        <f t="shared" si="3"/>
        <v>0</v>
      </c>
      <c r="B78" s="332">
        <f t="shared" ref="B78:B79" si="103">A78</f>
        <v>0</v>
      </c>
      <c r="C78" s="332" t="s">
        <v>524</v>
      </c>
      <c r="D78" s="332" t="s">
        <v>576</v>
      </c>
      <c r="E78" s="333"/>
      <c r="F78" s="333"/>
      <c r="G78" s="332"/>
      <c r="H78" s="332" t="s">
        <v>545</v>
      </c>
      <c r="I78" s="332" t="s">
        <v>541</v>
      </c>
      <c r="J78" s="332" t="s">
        <v>563</v>
      </c>
      <c r="K78" s="332" t="s">
        <v>482</v>
      </c>
      <c r="L78" s="332" t="s">
        <v>479</v>
      </c>
      <c r="M78" s="332" t="s">
        <v>544</v>
      </c>
      <c r="N78" s="332" t="s">
        <v>581</v>
      </c>
      <c r="O78" s="332" t="s">
        <v>582</v>
      </c>
      <c r="P78" s="334" t="s">
        <v>530</v>
      </c>
      <c r="Q78" s="314">
        <f>'Imp-Other-Autre'!$E$110</f>
        <v>0</v>
      </c>
      <c r="R78" s="314">
        <f>'Imp-Other-Autre'!$F$110</f>
        <v>0</v>
      </c>
      <c r="S78" s="314">
        <f>'Imp-Other-Autre'!$G$110</f>
        <v>0</v>
      </c>
      <c r="T78" s="314">
        <f>'Imp-Other-Autre'!$H$110</f>
        <v>0</v>
      </c>
      <c r="U78" s="314">
        <f>'Imp-Other-Autre'!$I$110</f>
        <v>0</v>
      </c>
      <c r="V78" s="314">
        <f>'Imp-Other-Autre'!$J$110</f>
        <v>0</v>
      </c>
      <c r="W78" s="314">
        <f>'Imp-Other-Autre'!$K$110</f>
        <v>0</v>
      </c>
      <c r="X78" s="314">
        <f>'Imp-Other-Autre'!$L$110</f>
        <v>0</v>
      </c>
      <c r="Y78" s="316">
        <f>'Imp-Other-Autre'!$E$111/1000</f>
        <v>0</v>
      </c>
      <c r="Z78" s="314">
        <f>'Imp-Other-Autre'!$F$111/1000</f>
        <v>0</v>
      </c>
      <c r="AA78" s="314">
        <f>'Imp-Other-Autre'!$G$111/1000</f>
        <v>0</v>
      </c>
      <c r="AB78" s="314">
        <f>'Imp-Other-Autre'!$H$111/1000</f>
        <v>0</v>
      </c>
      <c r="AC78" s="314">
        <f>'Imp-Other-Autre'!$I$111/1000</f>
        <v>0</v>
      </c>
      <c r="AD78" s="314">
        <f>'Imp-Other-Autre'!$J$111/1000</f>
        <v>0</v>
      </c>
      <c r="AE78" s="314">
        <f>'Imp-Other-Autre'!$K$111/1000</f>
        <v>0</v>
      </c>
      <c r="AF78" s="315">
        <f>'Imp-Other-Autre'!$L$111/1000</f>
        <v>0</v>
      </c>
      <c r="AG78" s="335">
        <f t="shared" ref="AG78:AG79" si="104">IF(ISERROR(Y78/Q78),0,Y78/Q78)*1000</f>
        <v>0</v>
      </c>
      <c r="AH78" s="336">
        <f t="shared" ref="AH78:AH79" si="105">IF(ISERROR(Z78/R78),0,Z78/R78)*1000</f>
        <v>0</v>
      </c>
      <c r="AI78" s="336">
        <f t="shared" ref="AI78:AI79" si="106">IF(ISERROR(AA78/S78),0,AA78/S78)*1000</f>
        <v>0</v>
      </c>
      <c r="AJ78" s="336">
        <f t="shared" ref="AJ78:AJ79" si="107">IF(ISERROR(AB78/T78),0,AB78/T78)*1000</f>
        <v>0</v>
      </c>
      <c r="AK78" s="336">
        <f t="shared" ref="AK78:AK79" si="108">IF(ISERROR(AC78/U78),0,AC78/U78)*1000</f>
        <v>0</v>
      </c>
      <c r="AL78" s="336">
        <f t="shared" ref="AL78:AL79" si="109">IF(ISERROR(AD78/V78),0,AD78/V78)*1000</f>
        <v>0</v>
      </c>
      <c r="AM78" s="336">
        <f t="shared" ref="AM78:AM79" si="110">IF(ISERROR(AE78/W78),0,AE78/W78)*1000</f>
        <v>0</v>
      </c>
      <c r="AN78" s="337">
        <f t="shared" ref="AN78:AN79" si="111">IF(ISERROR(AF78/X78),0,AF78/X78)*1000</f>
        <v>0</v>
      </c>
    </row>
    <row r="79" spans="1:40" x14ac:dyDescent="0.35">
      <c r="A79" s="310">
        <f t="shared" si="3"/>
        <v>0</v>
      </c>
      <c r="B79" s="310">
        <f t="shared" si="103"/>
        <v>0</v>
      </c>
      <c r="C79" s="310" t="s">
        <v>524</v>
      </c>
      <c r="D79" s="310" t="s">
        <v>576</v>
      </c>
      <c r="E79" s="311"/>
      <c r="F79" s="311"/>
      <c r="G79" s="312"/>
      <c r="H79" s="310" t="s">
        <v>545</v>
      </c>
      <c r="I79" s="310" t="s">
        <v>541</v>
      </c>
      <c r="J79" s="310" t="s">
        <v>563</v>
      </c>
      <c r="K79" s="310" t="s">
        <v>482</v>
      </c>
      <c r="L79" s="310" t="s">
        <v>479</v>
      </c>
      <c r="M79" s="310" t="s">
        <v>544</v>
      </c>
      <c r="N79" s="310" t="s">
        <v>577</v>
      </c>
      <c r="O79" s="310" t="s">
        <v>578</v>
      </c>
      <c r="P79" s="313" t="s">
        <v>531</v>
      </c>
      <c r="Q79" s="314">
        <f>'Imp-Other-Autre'!$E$115</f>
        <v>0</v>
      </c>
      <c r="R79" s="314">
        <f>'Imp-Other-Autre'!$F$115</f>
        <v>0</v>
      </c>
      <c r="S79" s="314">
        <f>'Imp-Other-Autre'!$G$115</f>
        <v>0</v>
      </c>
      <c r="T79" s="314">
        <f>'Imp-Other-Autre'!$H$115</f>
        <v>0</v>
      </c>
      <c r="U79" s="314">
        <f>'Imp-Other-Autre'!$I$115</f>
        <v>0</v>
      </c>
      <c r="V79" s="314">
        <f>'Imp-Other-Autre'!$J$115</f>
        <v>0</v>
      </c>
      <c r="W79" s="314">
        <f>'Imp-Other-Autre'!$K$115</f>
        <v>0</v>
      </c>
      <c r="X79" s="314">
        <f>'Imp-Other-Autre'!$L$115</f>
        <v>0</v>
      </c>
      <c r="Y79" s="316">
        <f>'Imp-Other-Autre'!$E$116/1000</f>
        <v>0</v>
      </c>
      <c r="Z79" s="314">
        <f>'Imp-Other-Autre'!$F$116/1000</f>
        <v>0</v>
      </c>
      <c r="AA79" s="314">
        <f>'Imp-Other-Autre'!$G$116/1000</f>
        <v>0</v>
      </c>
      <c r="AB79" s="314">
        <f>'Imp-Other-Autre'!$H$116/1000</f>
        <v>0</v>
      </c>
      <c r="AC79" s="314">
        <f>'Imp-Other-Autre'!$I$116/1000</f>
        <v>0</v>
      </c>
      <c r="AD79" s="314">
        <f>'Imp-Other-Autre'!$J$116/1000</f>
        <v>0</v>
      </c>
      <c r="AE79" s="314">
        <f>'Imp-Other-Autre'!$K$116/1000</f>
        <v>0</v>
      </c>
      <c r="AF79" s="315">
        <f>'Imp-Other-Autre'!$L$116/1000</f>
        <v>0</v>
      </c>
      <c r="AG79" s="317">
        <f t="shared" si="104"/>
        <v>0</v>
      </c>
      <c r="AH79" s="318">
        <f t="shared" si="105"/>
        <v>0</v>
      </c>
      <c r="AI79" s="318">
        <f t="shared" si="106"/>
        <v>0</v>
      </c>
      <c r="AJ79" s="318">
        <f t="shared" si="107"/>
        <v>0</v>
      </c>
      <c r="AK79" s="318">
        <f t="shared" si="108"/>
        <v>0</v>
      </c>
      <c r="AL79" s="318">
        <f t="shared" si="109"/>
        <v>0</v>
      </c>
      <c r="AM79" s="318">
        <f t="shared" si="110"/>
        <v>0</v>
      </c>
      <c r="AN79" s="319">
        <f t="shared" si="111"/>
        <v>0</v>
      </c>
    </row>
    <row r="80" spans="1:40" x14ac:dyDescent="0.35">
      <c r="A80" s="332">
        <f>A77</f>
        <v>0</v>
      </c>
      <c r="B80" s="332">
        <f t="shared" si="1"/>
        <v>0</v>
      </c>
      <c r="C80" s="332" t="s">
        <v>524</v>
      </c>
      <c r="D80" s="332" t="s">
        <v>576</v>
      </c>
      <c r="E80" s="333"/>
      <c r="F80" s="333"/>
      <c r="G80" s="332"/>
      <c r="H80" s="332" t="s">
        <v>545</v>
      </c>
      <c r="I80" s="332" t="s">
        <v>541</v>
      </c>
      <c r="J80" s="332" t="s">
        <v>563</v>
      </c>
      <c r="K80" s="332" t="s">
        <v>482</v>
      </c>
      <c r="L80" s="332" t="s">
        <v>479</v>
      </c>
      <c r="M80" s="332" t="s">
        <v>544</v>
      </c>
      <c r="N80" s="332" t="s">
        <v>579</v>
      </c>
      <c r="O80" s="332" t="s">
        <v>580</v>
      </c>
      <c r="P80" s="334" t="s">
        <v>531</v>
      </c>
      <c r="Q80" s="304">
        <f>'Imp-Other-Autre'!$E$120</f>
        <v>0</v>
      </c>
      <c r="R80" s="304">
        <f>'Imp-Other-Autre'!$F$120</f>
        <v>0</v>
      </c>
      <c r="S80" s="304">
        <f>'Imp-Other-Autre'!$G$120</f>
        <v>0</v>
      </c>
      <c r="T80" s="304">
        <f>'Imp-Other-Autre'!$H$120</f>
        <v>0</v>
      </c>
      <c r="U80" s="304">
        <f>'Imp-Other-Autre'!$I$120</f>
        <v>0</v>
      </c>
      <c r="V80" s="304">
        <f>'Imp-Other-Autre'!$J$120</f>
        <v>0</v>
      </c>
      <c r="W80" s="304">
        <f>'Imp-Other-Autre'!$K$120</f>
        <v>0</v>
      </c>
      <c r="X80" s="304">
        <f>'Imp-Other-Autre'!$L$120</f>
        <v>0</v>
      </c>
      <c r="Y80" s="316">
        <f>'Imp-Other-Autre'!$E$121/1000</f>
        <v>0</v>
      </c>
      <c r="Z80" s="314">
        <f>'Imp-Other-Autre'!$F$121/1000</f>
        <v>0</v>
      </c>
      <c r="AA80" s="314">
        <f>'Imp-Other-Autre'!$G$121/1000</f>
        <v>0</v>
      </c>
      <c r="AB80" s="314">
        <f>'Imp-Other-Autre'!$H$121/1000</f>
        <v>0</v>
      </c>
      <c r="AC80" s="314">
        <f>'Imp-Other-Autre'!$I$121/1000</f>
        <v>0</v>
      </c>
      <c r="AD80" s="314">
        <f>'Imp-Other-Autre'!$J$121/1000</f>
        <v>0</v>
      </c>
      <c r="AE80" s="314">
        <f>'Imp-Other-Autre'!$K$121/1000</f>
        <v>0</v>
      </c>
      <c r="AF80" s="315">
        <f>'Imp-Other-Autre'!$L$121/1000</f>
        <v>0</v>
      </c>
      <c r="AG80" s="335">
        <f t="shared" si="93"/>
        <v>0</v>
      </c>
      <c r="AH80" s="336">
        <f t="shared" si="93"/>
        <v>0</v>
      </c>
      <c r="AI80" s="336">
        <f t="shared" si="93"/>
        <v>0</v>
      </c>
      <c r="AJ80" s="336">
        <f t="shared" si="93"/>
        <v>0</v>
      </c>
      <c r="AK80" s="336">
        <f t="shared" si="93"/>
        <v>0</v>
      </c>
      <c r="AL80" s="336">
        <f t="shared" si="93"/>
        <v>0</v>
      </c>
      <c r="AM80" s="336">
        <f t="shared" si="93"/>
        <v>0</v>
      </c>
      <c r="AN80" s="337">
        <f t="shared" si="93"/>
        <v>0</v>
      </c>
    </row>
    <row r="81" spans="1:40" x14ac:dyDescent="0.35">
      <c r="A81" s="310">
        <f t="shared" si="3"/>
        <v>0</v>
      </c>
      <c r="B81" s="310">
        <f t="shared" si="1"/>
        <v>0</v>
      </c>
      <c r="C81" s="310" t="s">
        <v>524</v>
      </c>
      <c r="D81" s="310" t="s">
        <v>576</v>
      </c>
      <c r="E81" s="311"/>
      <c r="F81" s="311"/>
      <c r="G81" s="312"/>
      <c r="H81" s="310" t="s">
        <v>545</v>
      </c>
      <c r="I81" s="310" t="s">
        <v>541</v>
      </c>
      <c r="J81" s="310" t="s">
        <v>563</v>
      </c>
      <c r="K81" s="310" t="s">
        <v>482</v>
      </c>
      <c r="L81" s="310" t="s">
        <v>479</v>
      </c>
      <c r="M81" s="310" t="s">
        <v>544</v>
      </c>
      <c r="N81" s="310" t="s">
        <v>581</v>
      </c>
      <c r="O81" s="310" t="s">
        <v>582</v>
      </c>
      <c r="P81" s="313" t="s">
        <v>531</v>
      </c>
      <c r="Q81" s="314">
        <f>'Imp-Other-Autre'!$E$125</f>
        <v>0</v>
      </c>
      <c r="R81" s="314">
        <f>'Imp-Other-Autre'!$F$125</f>
        <v>0</v>
      </c>
      <c r="S81" s="314">
        <f>'Imp-Other-Autre'!$G$125</f>
        <v>0</v>
      </c>
      <c r="T81" s="314">
        <f>'Imp-Other-Autre'!$H$125</f>
        <v>0</v>
      </c>
      <c r="U81" s="314">
        <f>'Imp-Other-Autre'!$I$125</f>
        <v>0</v>
      </c>
      <c r="V81" s="314">
        <f>'Imp-Other-Autre'!$J$125</f>
        <v>0</v>
      </c>
      <c r="W81" s="314">
        <f>'Imp-Other-Autre'!$K$125</f>
        <v>0</v>
      </c>
      <c r="X81" s="314">
        <f>'Imp-Other-Autre'!$L$125</f>
        <v>0</v>
      </c>
      <c r="Y81" s="316">
        <f>'Imp-Other-Autre'!$E$126/1000</f>
        <v>0</v>
      </c>
      <c r="Z81" s="314">
        <f>'Imp-Other-Autre'!$F$126/1000</f>
        <v>0</v>
      </c>
      <c r="AA81" s="314">
        <f>'Imp-Other-Autre'!$G$126/1000</f>
        <v>0</v>
      </c>
      <c r="AB81" s="314">
        <f>'Imp-Other-Autre'!$H$126/1000</f>
        <v>0</v>
      </c>
      <c r="AC81" s="314">
        <f>'Imp-Other-Autre'!$I$126/1000</f>
        <v>0</v>
      </c>
      <c r="AD81" s="314">
        <f>'Imp-Other-Autre'!$J$126/1000</f>
        <v>0</v>
      </c>
      <c r="AE81" s="314">
        <f>'Imp-Other-Autre'!$K$126/1000</f>
        <v>0</v>
      </c>
      <c r="AF81" s="315">
        <f>'Imp-Other-Autre'!$L$126/1000</f>
        <v>0</v>
      </c>
      <c r="AG81" s="317">
        <f t="shared" si="93"/>
        <v>0</v>
      </c>
      <c r="AH81" s="318">
        <f t="shared" si="93"/>
        <v>0</v>
      </c>
      <c r="AI81" s="318">
        <f t="shared" si="93"/>
        <v>0</v>
      </c>
      <c r="AJ81" s="318">
        <f t="shared" si="93"/>
        <v>0</v>
      </c>
      <c r="AK81" s="318">
        <f t="shared" si="93"/>
        <v>0</v>
      </c>
      <c r="AL81" s="318">
        <f t="shared" si="93"/>
        <v>0</v>
      </c>
      <c r="AM81" s="318">
        <f t="shared" si="93"/>
        <v>0</v>
      </c>
      <c r="AN81" s="319">
        <f t="shared" si="93"/>
        <v>0</v>
      </c>
    </row>
  </sheetData>
  <sheetProtection algorithmName="SHA-512" hashValue="NKIZ3cviEChu4+7xAffO2zl9p+ze+CR3DHQe/6rj0Ut3GyaWmGQid+4MaCVXKTupJVMfGw5JG4CrLfqq6niwrA==" saltValue="spLt9zBCVxRZoH5xlDqR+g==" spinCount="100000" sheet="1" objects="1" scenarios="1" selectLockedCells="1"/>
  <phoneticPr fontId="42" type="noConversion"/>
  <dataValidations count="3">
    <dataValidation type="list" allowBlank="1" showInputMessage="1" showErrorMessage="1" sqref="P2:P81" xr:uid="{3577BE8D-D648-4D99-8BD2-D8CE93A25E37}">
      <formula1>$P$1:$P$5</formula1>
    </dataValidation>
    <dataValidation type="list" allowBlank="1" showInputMessage="1" showErrorMessage="1" sqref="O2:O81" xr:uid="{89A718D0-2D7A-47CB-8D09-7E3DA93DC92F}">
      <formula1>$O$1:$O$13</formula1>
    </dataValidation>
    <dataValidation type="list" allowBlank="1" showInputMessage="1" showErrorMessage="1" sqref="D2:D81" xr:uid="{F16A368D-40B6-4131-A235-5978C4DA606A}">
      <formula1>$D$1:$D$3</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B334B-7127-4673-A070-5ED07C55ECB5}">
  <sheetPr>
    <tabColor rgb="FFFF0000"/>
  </sheetPr>
  <dimension ref="A5:P10"/>
  <sheetViews>
    <sheetView workbookViewId="0">
      <selection activeCell="E16" sqref="E16"/>
    </sheetView>
  </sheetViews>
  <sheetFormatPr defaultRowHeight="14.5" x14ac:dyDescent="0.35"/>
  <cols>
    <col min="1" max="1" width="27.54296875" customWidth="1"/>
    <col min="2" max="2" width="15.81640625" customWidth="1"/>
    <col min="3" max="3" width="15.54296875" bestFit="1" customWidth="1"/>
    <col min="4" max="4" width="7.54296875" customWidth="1"/>
    <col min="5" max="5" width="72.81640625" customWidth="1"/>
    <col min="6" max="10" width="13.54296875" bestFit="1" customWidth="1"/>
    <col min="11" max="12" width="10.54296875" customWidth="1"/>
    <col min="13" max="14" width="9.453125" customWidth="1"/>
    <col min="15" max="16" width="9.453125" hidden="1" customWidth="1"/>
    <col min="17" max="18" width="9.453125" customWidth="1"/>
  </cols>
  <sheetData>
    <row r="5" spans="1:15" x14ac:dyDescent="0.35">
      <c r="A5" s="338" t="s">
        <v>487</v>
      </c>
      <c r="B5" s="339" t="s">
        <v>583</v>
      </c>
      <c r="C5" s="339" t="s">
        <v>584</v>
      </c>
      <c r="D5" s="339" t="s">
        <v>585</v>
      </c>
      <c r="E5" s="339" t="s">
        <v>586</v>
      </c>
      <c r="F5" s="340">
        <v>2022</v>
      </c>
      <c r="G5" s="340">
        <v>2023</v>
      </c>
      <c r="H5" s="340">
        <v>2024</v>
      </c>
      <c r="I5" s="341" t="s">
        <v>474</v>
      </c>
      <c r="J5" s="341" t="s">
        <v>587</v>
      </c>
      <c r="K5" s="340">
        <v>2022</v>
      </c>
      <c r="L5" s="340">
        <v>2023</v>
      </c>
      <c r="M5" s="340">
        <v>2024</v>
      </c>
      <c r="N5" s="340" t="s">
        <v>474</v>
      </c>
      <c r="O5" s="340" t="s">
        <v>587</v>
      </c>
    </row>
    <row r="6" spans="1:15" x14ac:dyDescent="0.35">
      <c r="A6" s="342">
        <f>Intro!E70</f>
        <v>0</v>
      </c>
      <c r="B6" s="343" t="s">
        <v>588</v>
      </c>
      <c r="C6" s="343" t="s">
        <v>589</v>
      </c>
      <c r="D6" s="343" t="s">
        <v>590</v>
      </c>
      <c r="E6" s="344" t="s">
        <v>591</v>
      </c>
      <c r="F6" s="345">
        <f>SUM(Begin:End!G$42)*K6</f>
        <v>0</v>
      </c>
      <c r="G6" s="345">
        <f>SUM(Begin:End!H$42)*L6</f>
        <v>0</v>
      </c>
      <c r="H6" s="345">
        <f>SUM(Begin:End!I$42)*M6</f>
        <v>0</v>
      </c>
      <c r="I6" s="345">
        <f>SUM(Begin:End!J$42)*N6</f>
        <v>0</v>
      </c>
      <c r="J6" s="346">
        <f>SUM(Begin:End!K$42)*O6</f>
        <v>0</v>
      </c>
      <c r="K6" s="347">
        <f>Imp!G79/100</f>
        <v>0</v>
      </c>
      <c r="L6" s="347">
        <f>Imp!H79/100</f>
        <v>0</v>
      </c>
      <c r="M6" s="347">
        <f>Imp!I79/100</f>
        <v>0</v>
      </c>
      <c r="N6" s="347">
        <f>Imp!J79/100</f>
        <v>0</v>
      </c>
      <c r="O6" s="348">
        <f>Imp!K79/100</f>
        <v>0</v>
      </c>
    </row>
    <row r="7" spans="1:15" x14ac:dyDescent="0.35">
      <c r="A7" s="349">
        <f>A6</f>
        <v>0</v>
      </c>
      <c r="B7" s="350" t="s">
        <v>588</v>
      </c>
      <c r="C7" s="350" t="s">
        <v>589</v>
      </c>
      <c r="D7" s="350" t="s">
        <v>592</v>
      </c>
      <c r="E7" s="351" t="s">
        <v>593</v>
      </c>
      <c r="F7" s="345">
        <f>SUM(Begin:End!G$42)*K7</f>
        <v>0</v>
      </c>
      <c r="G7" s="345">
        <f>SUM(Begin:End!H$42)*L7</f>
        <v>0</v>
      </c>
      <c r="H7" s="345">
        <f>SUM(Begin:End!I$42)*M7</f>
        <v>0</v>
      </c>
      <c r="I7" s="345">
        <f>SUM(Begin:End!J$42)*N7</f>
        <v>0</v>
      </c>
      <c r="J7" s="346">
        <f>SUM(Begin:End!K$42)*O7</f>
        <v>0</v>
      </c>
      <c r="K7" s="347">
        <f>Imp!G80/100</f>
        <v>0</v>
      </c>
      <c r="L7" s="347">
        <f>Imp!H80/100</f>
        <v>0</v>
      </c>
      <c r="M7" s="347">
        <f>Imp!I80/100</f>
        <v>0</v>
      </c>
      <c r="N7" s="347">
        <f>Imp!J80/100</f>
        <v>0</v>
      </c>
      <c r="O7" s="348">
        <f>Imp!K80/100</f>
        <v>0</v>
      </c>
    </row>
    <row r="8" spans="1:15" x14ac:dyDescent="0.35">
      <c r="A8" s="349">
        <f>A7</f>
        <v>0</v>
      </c>
      <c r="B8" s="350" t="s">
        <v>588</v>
      </c>
      <c r="C8" s="350" t="s">
        <v>589</v>
      </c>
      <c r="D8" s="350" t="s">
        <v>594</v>
      </c>
      <c r="E8" s="351" t="s">
        <v>595</v>
      </c>
      <c r="F8" s="345">
        <f>SUM(Begin:End!G$42)*K8</f>
        <v>0</v>
      </c>
      <c r="G8" s="345">
        <f>SUM(Begin:End!H$42)*L8</f>
        <v>0</v>
      </c>
      <c r="H8" s="345">
        <f>SUM(Begin:End!I$42)*M8</f>
        <v>0</v>
      </c>
      <c r="I8" s="345">
        <f>SUM(Begin:End!J$42)*N8</f>
        <v>0</v>
      </c>
      <c r="J8" s="346">
        <f>SUM(Begin:End!K$42)*O8</f>
        <v>0</v>
      </c>
      <c r="K8" s="347">
        <f>Imp!G81/100</f>
        <v>0</v>
      </c>
      <c r="L8" s="347">
        <f>Imp!H81/100</f>
        <v>0</v>
      </c>
      <c r="M8" s="347">
        <f>Imp!I81/100</f>
        <v>0</v>
      </c>
      <c r="N8" s="347">
        <f>Imp!J81/100</f>
        <v>0</v>
      </c>
      <c r="O8" s="348">
        <f>Imp!K81/100</f>
        <v>0</v>
      </c>
    </row>
    <row r="9" spans="1:15" x14ac:dyDescent="0.35">
      <c r="A9" s="349">
        <f>A8</f>
        <v>0</v>
      </c>
      <c r="B9" s="350" t="s">
        <v>588</v>
      </c>
      <c r="C9" s="350" t="s">
        <v>589</v>
      </c>
      <c r="D9" s="350" t="s">
        <v>596</v>
      </c>
      <c r="E9" s="351" t="s">
        <v>597</v>
      </c>
      <c r="F9" s="345">
        <f>SUM(Begin:End!G$42)*K9</f>
        <v>0</v>
      </c>
      <c r="G9" s="345">
        <f>SUM(Begin:End!H$42)*L9</f>
        <v>0</v>
      </c>
      <c r="H9" s="345">
        <f>SUM(Begin:End!I$42)*M9</f>
        <v>0</v>
      </c>
      <c r="I9" s="345">
        <f>SUM(Begin:End!J$42)*N9</f>
        <v>0</v>
      </c>
      <c r="J9" s="346">
        <f>SUM(Begin:End!K$42)*O9</f>
        <v>0</v>
      </c>
      <c r="K9" s="347">
        <f>Imp!G82/100</f>
        <v>0</v>
      </c>
      <c r="L9" s="347">
        <f>Imp!H82/100</f>
        <v>0</v>
      </c>
      <c r="M9" s="347">
        <f>Imp!I82/100</f>
        <v>0</v>
      </c>
      <c r="N9" s="347">
        <f>Imp!J82/100</f>
        <v>0</v>
      </c>
      <c r="O9" s="348">
        <f>Imp!K82/100</f>
        <v>0</v>
      </c>
    </row>
    <row r="10" spans="1:15" x14ac:dyDescent="0.35">
      <c r="A10" s="349">
        <f>A9</f>
        <v>0</v>
      </c>
      <c r="B10" s="350" t="s">
        <v>588</v>
      </c>
      <c r="C10" s="350" t="s">
        <v>589</v>
      </c>
      <c r="D10" s="350" t="s">
        <v>598</v>
      </c>
      <c r="E10" s="351" t="s">
        <v>599</v>
      </c>
      <c r="F10" s="345">
        <f>SUM(Begin:End!G$42)*K10</f>
        <v>0</v>
      </c>
      <c r="G10" s="345">
        <f>SUM(Begin:End!H$42)*L10</f>
        <v>0</v>
      </c>
      <c r="H10" s="345">
        <f>SUM(Begin:End!I$42)*M10</f>
        <v>0</v>
      </c>
      <c r="I10" s="345">
        <f>SUM(Begin:End!J$42)*N10</f>
        <v>0</v>
      </c>
      <c r="J10" s="346">
        <f>SUM(Begin:End!K$42)*O10</f>
        <v>0</v>
      </c>
      <c r="K10" s="347">
        <f>Imp!G83/100</f>
        <v>0</v>
      </c>
      <c r="L10" s="347">
        <f>Imp!H83/100</f>
        <v>0</v>
      </c>
      <c r="M10" s="347">
        <f>Imp!I83/100</f>
        <v>0</v>
      </c>
      <c r="N10" s="347">
        <f>Imp!J83/100</f>
        <v>0</v>
      </c>
      <c r="O10" s="348">
        <f>Imp!K83/100</f>
        <v>0</v>
      </c>
    </row>
  </sheetData>
  <sheetProtection algorithmName="SHA-512" hashValue="xciM2y/ztRALOIHnyxxVS8CsrppWgk7kSZSRtSuwtHLIk6yqhf3OgnU4++bND/3w27/Dj5SxsBM03UpCjDl9Xg==" saltValue="4j8X9IOSt3G69dTwjR4TEw==" spinCount="100000" sheet="1" objects="1" scenarios="1" selectLockedCells="1"/>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799F4-3290-4922-8145-9A71262531E4}">
  <sheetPr>
    <tabColor rgb="FFFF0000"/>
  </sheetPr>
  <dimension ref="A1:AN51"/>
  <sheetViews>
    <sheetView workbookViewId="0">
      <selection activeCell="H10" sqref="H10"/>
    </sheetView>
  </sheetViews>
  <sheetFormatPr defaultRowHeight="14.5" x14ac:dyDescent="0.35"/>
  <cols>
    <col min="1" max="2" width="27" customWidth="1"/>
    <col min="3" max="3" width="11.453125" customWidth="1"/>
    <col min="4" max="6" width="4.81640625" customWidth="1"/>
    <col min="7" max="7" width="11.81640625" customWidth="1"/>
    <col min="8" max="8" width="12" bestFit="1" customWidth="1"/>
    <col min="9" max="9" width="10.81640625" customWidth="1"/>
    <col min="10" max="10" width="19.81640625" customWidth="1"/>
    <col min="11" max="11" width="8.54296875" customWidth="1"/>
    <col min="12" max="12" width="21.1796875" bestFit="1" customWidth="1"/>
    <col min="13" max="14" width="9.453125" customWidth="1"/>
    <col min="15" max="16" width="9.453125" hidden="1" customWidth="1"/>
    <col min="17" max="18" width="9.453125" customWidth="1"/>
    <col min="19" max="24" width="12" bestFit="1" customWidth="1"/>
    <col min="25" max="32" width="10" bestFit="1" customWidth="1"/>
    <col min="33" max="34" width="11.453125" customWidth="1"/>
    <col min="35" max="35" width="11.81640625" customWidth="1"/>
    <col min="36" max="36" width="10.453125" customWidth="1"/>
    <col min="37" max="38" width="11.1796875" customWidth="1"/>
    <col min="39" max="39" width="11.453125" customWidth="1"/>
    <col min="40" max="40" width="10.81640625" customWidth="1"/>
  </cols>
  <sheetData>
    <row r="1" spans="1:40" ht="36.5" x14ac:dyDescent="0.35">
      <c r="A1" s="295" t="s">
        <v>487</v>
      </c>
      <c r="B1" s="198" t="s">
        <v>488</v>
      </c>
      <c r="C1" s="295" t="s">
        <v>489</v>
      </c>
      <c r="D1" s="352" t="s">
        <v>565</v>
      </c>
      <c r="E1" s="353" t="s">
        <v>492</v>
      </c>
      <c r="F1" s="353" t="s">
        <v>493</v>
      </c>
      <c r="G1" s="295" t="s">
        <v>494</v>
      </c>
      <c r="H1" s="295" t="s">
        <v>495</v>
      </c>
      <c r="I1" s="354" t="s">
        <v>496</v>
      </c>
      <c r="J1" s="295" t="s">
        <v>497</v>
      </c>
      <c r="K1" s="299" t="s">
        <v>498</v>
      </c>
      <c r="L1" s="299" t="s">
        <v>499</v>
      </c>
      <c r="M1" s="295" t="s">
        <v>600</v>
      </c>
      <c r="N1" s="299" t="s">
        <v>601</v>
      </c>
      <c r="O1" s="295" t="s">
        <v>602</v>
      </c>
      <c r="P1" s="355" t="s">
        <v>500</v>
      </c>
      <c r="Q1" s="356" t="s">
        <v>568</v>
      </c>
      <c r="R1" s="356" t="s">
        <v>569</v>
      </c>
      <c r="S1" s="356" t="s">
        <v>570</v>
      </c>
      <c r="T1" s="356" t="s">
        <v>571</v>
      </c>
      <c r="U1" s="356" t="s">
        <v>572</v>
      </c>
      <c r="V1" s="356" t="s">
        <v>573</v>
      </c>
      <c r="W1" s="356" t="s">
        <v>574</v>
      </c>
      <c r="X1" s="357" t="s">
        <v>575</v>
      </c>
      <c r="Y1" s="299" t="s">
        <v>568</v>
      </c>
      <c r="Z1" s="299" t="s">
        <v>569</v>
      </c>
      <c r="AA1" s="299" t="s">
        <v>570</v>
      </c>
      <c r="AB1" s="299" t="s">
        <v>571</v>
      </c>
      <c r="AC1" s="299" t="s">
        <v>572</v>
      </c>
      <c r="AD1" s="299" t="s">
        <v>573</v>
      </c>
      <c r="AE1" s="299" t="s">
        <v>574</v>
      </c>
      <c r="AF1" s="355" t="s">
        <v>575</v>
      </c>
      <c r="AG1" s="299" t="s">
        <v>568</v>
      </c>
      <c r="AH1" s="299" t="s">
        <v>569</v>
      </c>
      <c r="AI1" s="299" t="s">
        <v>570</v>
      </c>
      <c r="AJ1" s="299" t="s">
        <v>571</v>
      </c>
      <c r="AK1" s="299" t="s">
        <v>572</v>
      </c>
      <c r="AL1" s="299" t="s">
        <v>573</v>
      </c>
      <c r="AM1" s="299" t="s">
        <v>574</v>
      </c>
      <c r="AN1" s="355" t="s">
        <v>575</v>
      </c>
    </row>
    <row r="2" spans="1:40" x14ac:dyDescent="0.35">
      <c r="A2" s="358">
        <f>Intro!E70</f>
        <v>0</v>
      </c>
      <c r="B2" s="359">
        <f>A2</f>
        <v>0</v>
      </c>
      <c r="C2" s="359" t="s">
        <v>524</v>
      </c>
      <c r="D2" s="360"/>
      <c r="E2" s="360"/>
      <c r="F2" s="361"/>
      <c r="G2" s="359" t="s">
        <v>526</v>
      </c>
      <c r="H2" s="359" t="s">
        <v>527</v>
      </c>
      <c r="I2" s="359" t="s">
        <v>528</v>
      </c>
      <c r="J2" s="359" t="s">
        <v>477</v>
      </c>
      <c r="K2" s="359"/>
      <c r="L2" s="359" t="s">
        <v>529</v>
      </c>
      <c r="M2" s="362" t="s">
        <v>603</v>
      </c>
      <c r="N2" s="358">
        <f>Imp!C93</f>
        <v>0</v>
      </c>
      <c r="O2" s="359" t="s">
        <v>479</v>
      </c>
      <c r="P2" s="363" t="s">
        <v>604</v>
      </c>
      <c r="Q2" s="364">
        <f>'Imp-Exp1'!$E$54</f>
        <v>0</v>
      </c>
      <c r="R2" s="364">
        <f>'Imp-Exp1'!$F$54</f>
        <v>0</v>
      </c>
      <c r="S2" s="364">
        <f>'Imp-Exp1'!$G$54</f>
        <v>0</v>
      </c>
      <c r="T2" s="364">
        <f>'Imp-Exp1'!$H$54</f>
        <v>0</v>
      </c>
      <c r="U2" s="364">
        <f>'Imp-Exp1'!$I$54</f>
        <v>0</v>
      </c>
      <c r="V2" s="364">
        <f>'Imp-Exp1'!$J$54</f>
        <v>0</v>
      </c>
      <c r="W2" s="364">
        <f>'Imp-Exp1'!$K$54</f>
        <v>0</v>
      </c>
      <c r="X2" s="365">
        <f>'Imp-Exp1'!$L$54</f>
        <v>0</v>
      </c>
      <c r="Y2" s="364">
        <f>'Imp-Exp1'!$E$55/1000</f>
        <v>0</v>
      </c>
      <c r="Z2" s="364">
        <f>'Imp-Exp1'!$F$55/1000</f>
        <v>0</v>
      </c>
      <c r="AA2" s="364">
        <f>'Imp-Exp1'!$G$55/1000</f>
        <v>0</v>
      </c>
      <c r="AB2" s="364">
        <f>'Imp-Exp1'!$H$55/1000</f>
        <v>0</v>
      </c>
      <c r="AC2" s="364">
        <f>'Imp-Exp1'!$I$55/1000</f>
        <v>0</v>
      </c>
      <c r="AD2" s="364">
        <f>'Imp-Exp1'!$J$55/1000</f>
        <v>0</v>
      </c>
      <c r="AE2" s="364">
        <f>'Imp-Exp1'!$K$55/1000</f>
        <v>0</v>
      </c>
      <c r="AF2" s="365">
        <f>'Imp-Exp1'!$L$55/1000</f>
        <v>0</v>
      </c>
      <c r="AG2" s="366">
        <f>IF(ISERROR(Y2/Q2),0,Y2/Q2)*1000</f>
        <v>0</v>
      </c>
      <c r="AH2" s="366">
        <f>IF(ISERROR(Z2/R2),0,Z2/R2)*1000</f>
        <v>0</v>
      </c>
      <c r="AI2" s="366">
        <f t="shared" ref="AI2:AN17" si="0">IF(ISERROR(AA2/S2),0,AA2/S2)*1000</f>
        <v>0</v>
      </c>
      <c r="AJ2" s="366">
        <f t="shared" si="0"/>
        <v>0</v>
      </c>
      <c r="AK2" s="366">
        <f t="shared" si="0"/>
        <v>0</v>
      </c>
      <c r="AL2" s="366">
        <f t="shared" si="0"/>
        <v>0</v>
      </c>
      <c r="AM2" s="366">
        <f t="shared" si="0"/>
        <v>0</v>
      </c>
      <c r="AN2" s="367">
        <f t="shared" si="0"/>
        <v>0</v>
      </c>
    </row>
    <row r="3" spans="1:40" x14ac:dyDescent="0.35">
      <c r="A3" s="368">
        <f>A2</f>
        <v>0</v>
      </c>
      <c r="B3" s="368">
        <f t="shared" ref="B3:B51" si="1">A3</f>
        <v>0</v>
      </c>
      <c r="C3" s="368" t="s">
        <v>524</v>
      </c>
      <c r="D3" s="227"/>
      <c r="E3" s="227"/>
      <c r="F3" s="369"/>
      <c r="G3" s="368" t="s">
        <v>526</v>
      </c>
      <c r="H3" s="368" t="s">
        <v>527</v>
      </c>
      <c r="I3" s="368" t="s">
        <v>528</v>
      </c>
      <c r="J3" s="368" t="s">
        <v>477</v>
      </c>
      <c r="K3" s="368"/>
      <c r="L3" s="368" t="s">
        <v>529</v>
      </c>
      <c r="M3" s="370" t="s">
        <v>605</v>
      </c>
      <c r="N3" s="371">
        <f>Imp!C94</f>
        <v>0</v>
      </c>
      <c r="O3" s="368" t="s">
        <v>479</v>
      </c>
      <c r="P3" s="372" t="s">
        <v>604</v>
      </c>
      <c r="Q3" s="373">
        <f>'Imp-Exp1'!$E$58</f>
        <v>0</v>
      </c>
      <c r="R3" s="373">
        <f>'Imp-Exp1'!$F$58</f>
        <v>0</v>
      </c>
      <c r="S3" s="373">
        <f>'Imp-Exp1'!$G$58</f>
        <v>0</v>
      </c>
      <c r="T3" s="373">
        <f>'Imp-Exp1'!$H$58</f>
        <v>0</v>
      </c>
      <c r="U3" s="373">
        <f>'Imp-Exp1'!$I$58</f>
        <v>0</v>
      </c>
      <c r="V3" s="373">
        <f>'Imp-Exp1'!$J$58</f>
        <v>0</v>
      </c>
      <c r="W3" s="373">
        <f>'Imp-Exp1'!$K$58</f>
        <v>0</v>
      </c>
      <c r="X3" s="374">
        <f>'Imp-Exp1'!$L$58</f>
        <v>0</v>
      </c>
      <c r="Y3" s="373">
        <f>'Imp-Exp1'!$E$59/1000</f>
        <v>0</v>
      </c>
      <c r="Z3" s="373">
        <f>'Imp-Exp1'!$F$59/1000</f>
        <v>0</v>
      </c>
      <c r="AA3" s="373">
        <f>'Imp-Exp1'!$G$59/1000</f>
        <v>0</v>
      </c>
      <c r="AB3" s="373">
        <f>'Imp-Exp1'!$H$59/1000</f>
        <v>0</v>
      </c>
      <c r="AC3" s="373">
        <f>'Imp-Exp1'!$I$59/1000</f>
        <v>0</v>
      </c>
      <c r="AD3" s="373">
        <f>'Imp-Exp1'!$J$59/1000</f>
        <v>0</v>
      </c>
      <c r="AE3" s="373">
        <f>'Imp-Exp1'!$K$59/1000</f>
        <v>0</v>
      </c>
      <c r="AF3" s="374">
        <f>'Imp-Exp1'!$L$59/1000</f>
        <v>0</v>
      </c>
      <c r="AG3" s="375">
        <f t="shared" ref="AG3:AN46" si="2">IF(ISERROR(Y3/Q3),0,Y3/Q3)*1000</f>
        <v>0</v>
      </c>
      <c r="AH3" s="375">
        <f t="shared" si="2"/>
        <v>0</v>
      </c>
      <c r="AI3" s="375">
        <f t="shared" si="0"/>
        <v>0</v>
      </c>
      <c r="AJ3" s="375">
        <f t="shared" si="0"/>
        <v>0</v>
      </c>
      <c r="AK3" s="375">
        <f t="shared" si="0"/>
        <v>0</v>
      </c>
      <c r="AL3" s="375">
        <f t="shared" si="0"/>
        <v>0</v>
      </c>
      <c r="AM3" s="375">
        <f t="shared" si="0"/>
        <v>0</v>
      </c>
      <c r="AN3" s="376">
        <f t="shared" si="0"/>
        <v>0</v>
      </c>
    </row>
    <row r="4" spans="1:40" x14ac:dyDescent="0.35">
      <c r="A4" s="377">
        <f t="shared" ref="A4:A51" si="3">A3</f>
        <v>0</v>
      </c>
      <c r="B4" s="377">
        <f t="shared" si="1"/>
        <v>0</v>
      </c>
      <c r="C4" s="377" t="s">
        <v>524</v>
      </c>
      <c r="D4" s="378"/>
      <c r="E4" s="378"/>
      <c r="F4" s="379"/>
      <c r="G4" s="377" t="s">
        <v>526</v>
      </c>
      <c r="H4" s="377" t="s">
        <v>527</v>
      </c>
      <c r="I4" s="377" t="s">
        <v>528</v>
      </c>
      <c r="J4" s="377" t="s">
        <v>477</v>
      </c>
      <c r="K4" s="377"/>
      <c r="L4" s="377" t="s">
        <v>529</v>
      </c>
      <c r="M4" s="380" t="s">
        <v>606</v>
      </c>
      <c r="N4" s="371">
        <f>Imp!C95</f>
        <v>0</v>
      </c>
      <c r="O4" s="377" t="s">
        <v>479</v>
      </c>
      <c r="P4" s="381" t="s">
        <v>604</v>
      </c>
      <c r="Q4" s="373">
        <f>'Imp-Exp1'!$E$62</f>
        <v>0</v>
      </c>
      <c r="R4" s="373">
        <f>'Imp-Exp1'!$F$62</f>
        <v>0</v>
      </c>
      <c r="S4" s="373">
        <f>'Imp-Exp1'!$G$62</f>
        <v>0</v>
      </c>
      <c r="T4" s="373">
        <f>'Imp-Exp1'!$H$62</f>
        <v>0</v>
      </c>
      <c r="U4" s="373">
        <f>'Imp-Exp1'!$I$62</f>
        <v>0</v>
      </c>
      <c r="V4" s="373">
        <f>'Imp-Exp1'!$J$62</f>
        <v>0</v>
      </c>
      <c r="W4" s="373">
        <f>'Imp-Exp1'!$K$62</f>
        <v>0</v>
      </c>
      <c r="X4" s="374">
        <f>'Imp-Exp1'!$L$62</f>
        <v>0</v>
      </c>
      <c r="Y4" s="373">
        <f>'Imp-Exp1'!$E$63/1000</f>
        <v>0</v>
      </c>
      <c r="Z4" s="373">
        <f>'Imp-Exp1'!$F$63/1000</f>
        <v>0</v>
      </c>
      <c r="AA4" s="373">
        <f>'Imp-Exp1'!$G$63/1000</f>
        <v>0</v>
      </c>
      <c r="AB4" s="373">
        <f>'Imp-Exp1'!$H$63/1000</f>
        <v>0</v>
      </c>
      <c r="AC4" s="373">
        <f>'Imp-Exp1'!$I$63/1000</f>
        <v>0</v>
      </c>
      <c r="AD4" s="373">
        <f>'Imp-Exp1'!$J$63/1000</f>
        <v>0</v>
      </c>
      <c r="AE4" s="373">
        <f>'Imp-Exp1'!$K$63/1000</f>
        <v>0</v>
      </c>
      <c r="AF4" s="374">
        <f>'Imp-Exp1'!$L$63/1000</f>
        <v>0</v>
      </c>
      <c r="AG4" s="382">
        <f t="shared" si="2"/>
        <v>0</v>
      </c>
      <c r="AH4" s="382">
        <f t="shared" si="2"/>
        <v>0</v>
      </c>
      <c r="AI4" s="382">
        <f t="shared" si="0"/>
        <v>0</v>
      </c>
      <c r="AJ4" s="382">
        <f t="shared" si="0"/>
        <v>0</v>
      </c>
      <c r="AK4" s="382">
        <f t="shared" si="0"/>
        <v>0</v>
      </c>
      <c r="AL4" s="382">
        <f t="shared" si="0"/>
        <v>0</v>
      </c>
      <c r="AM4" s="382">
        <f t="shared" si="0"/>
        <v>0</v>
      </c>
      <c r="AN4" s="383">
        <f t="shared" si="0"/>
        <v>0</v>
      </c>
    </row>
    <row r="5" spans="1:40" x14ac:dyDescent="0.35">
      <c r="A5" s="368">
        <f t="shared" si="3"/>
        <v>0</v>
      </c>
      <c r="B5" s="368">
        <f t="shared" si="1"/>
        <v>0</v>
      </c>
      <c r="C5" s="368" t="s">
        <v>524</v>
      </c>
      <c r="D5" s="227"/>
      <c r="E5" s="227"/>
      <c r="F5" s="369"/>
      <c r="G5" s="368" t="s">
        <v>526</v>
      </c>
      <c r="H5" s="368" t="s">
        <v>527</v>
      </c>
      <c r="I5" s="368" t="s">
        <v>528</v>
      </c>
      <c r="J5" s="368" t="s">
        <v>477</v>
      </c>
      <c r="K5" s="368"/>
      <c r="L5" s="368" t="s">
        <v>529</v>
      </c>
      <c r="M5" s="370" t="s">
        <v>607</v>
      </c>
      <c r="N5" s="371">
        <f>Imp!C96</f>
        <v>0</v>
      </c>
      <c r="O5" s="368" t="s">
        <v>479</v>
      </c>
      <c r="P5" s="372" t="s">
        <v>604</v>
      </c>
      <c r="Q5" s="373">
        <f>'Imp-Exp1'!$E$66</f>
        <v>0</v>
      </c>
      <c r="R5" s="373">
        <f>'Imp-Exp1'!$F$66</f>
        <v>0</v>
      </c>
      <c r="S5" s="373">
        <f>'Imp-Exp1'!$G$66</f>
        <v>0</v>
      </c>
      <c r="T5" s="373">
        <f>'Imp-Exp1'!$H$66</f>
        <v>0</v>
      </c>
      <c r="U5" s="373">
        <f>'Imp-Exp1'!$I$66</f>
        <v>0</v>
      </c>
      <c r="V5" s="373">
        <f>'Imp-Exp1'!$J$66</f>
        <v>0</v>
      </c>
      <c r="W5" s="373">
        <f>'Imp-Exp1'!$K$66</f>
        <v>0</v>
      </c>
      <c r="X5" s="374">
        <f>'Imp-Exp1'!$L$66</f>
        <v>0</v>
      </c>
      <c r="Y5" s="373">
        <f>'Imp-Exp1'!$E$67/1000</f>
        <v>0</v>
      </c>
      <c r="Z5" s="373">
        <f>'Imp-Exp1'!$F$67/1000</f>
        <v>0</v>
      </c>
      <c r="AA5" s="373">
        <f>'Imp-Exp1'!$G$67/1000</f>
        <v>0</v>
      </c>
      <c r="AB5" s="373">
        <f>'Imp-Exp1'!$H$67/1000</f>
        <v>0</v>
      </c>
      <c r="AC5" s="373">
        <f>'Imp-Exp1'!$I$67/1000</f>
        <v>0</v>
      </c>
      <c r="AD5" s="373">
        <f>'Imp-Exp1'!$J$67/1000</f>
        <v>0</v>
      </c>
      <c r="AE5" s="373">
        <f>'Imp-Exp1'!$K$67/1000</f>
        <v>0</v>
      </c>
      <c r="AF5" s="374">
        <f>'Imp-Exp1'!$L$67/1000</f>
        <v>0</v>
      </c>
      <c r="AG5" s="375">
        <f t="shared" si="2"/>
        <v>0</v>
      </c>
      <c r="AH5" s="375">
        <f t="shared" si="2"/>
        <v>0</v>
      </c>
      <c r="AI5" s="375">
        <f t="shared" si="0"/>
        <v>0</v>
      </c>
      <c r="AJ5" s="375">
        <f t="shared" si="0"/>
        <v>0</v>
      </c>
      <c r="AK5" s="375">
        <f t="shared" si="0"/>
        <v>0</v>
      </c>
      <c r="AL5" s="375">
        <f t="shared" si="0"/>
        <v>0</v>
      </c>
      <c r="AM5" s="375">
        <f t="shared" si="0"/>
        <v>0</v>
      </c>
      <c r="AN5" s="376">
        <f t="shared" si="0"/>
        <v>0</v>
      </c>
    </row>
    <row r="6" spans="1:40" x14ac:dyDescent="0.35">
      <c r="A6" s="377">
        <f t="shared" si="3"/>
        <v>0</v>
      </c>
      <c r="B6" s="377">
        <f t="shared" si="1"/>
        <v>0</v>
      </c>
      <c r="C6" s="377" t="s">
        <v>524</v>
      </c>
      <c r="D6" s="378"/>
      <c r="E6" s="378"/>
      <c r="F6" s="379"/>
      <c r="G6" s="377" t="s">
        <v>526</v>
      </c>
      <c r="H6" s="377" t="s">
        <v>527</v>
      </c>
      <c r="I6" s="377" t="s">
        <v>528</v>
      </c>
      <c r="J6" s="377" t="s">
        <v>477</v>
      </c>
      <c r="K6" s="377"/>
      <c r="L6" s="377" t="s">
        <v>529</v>
      </c>
      <c r="M6" s="380" t="s">
        <v>608</v>
      </c>
      <c r="N6" s="371">
        <f>Imp!C97</f>
        <v>0</v>
      </c>
      <c r="O6" s="377" t="s">
        <v>479</v>
      </c>
      <c r="P6" s="381" t="s">
        <v>604</v>
      </c>
      <c r="Q6" s="373">
        <f>'Imp-Exp1'!$E$70</f>
        <v>0</v>
      </c>
      <c r="R6" s="373">
        <f>'Imp-Exp1'!$F$70</f>
        <v>0</v>
      </c>
      <c r="S6" s="373">
        <f>'Imp-Exp1'!$G$70</f>
        <v>0</v>
      </c>
      <c r="T6" s="373">
        <f>'Imp-Exp1'!$H$70</f>
        <v>0</v>
      </c>
      <c r="U6" s="373">
        <f>'Imp-Exp1'!$I$70</f>
        <v>0</v>
      </c>
      <c r="V6" s="373">
        <f>'Imp-Exp1'!$J$70</f>
        <v>0</v>
      </c>
      <c r="W6" s="373">
        <f>'Imp-Exp1'!$K$70</f>
        <v>0</v>
      </c>
      <c r="X6" s="374">
        <f>'Imp-Exp1'!$L$70</f>
        <v>0</v>
      </c>
      <c r="Y6" s="373">
        <f>'Imp-Exp1'!$E$71/1000</f>
        <v>0</v>
      </c>
      <c r="Z6" s="373">
        <f>'Imp-Exp1'!$F$71/1000</f>
        <v>0</v>
      </c>
      <c r="AA6" s="373">
        <f>'Imp-Exp1'!$G$71/1000</f>
        <v>0</v>
      </c>
      <c r="AB6" s="373">
        <f>'Imp-Exp1'!$H$71/1000</f>
        <v>0</v>
      </c>
      <c r="AC6" s="373">
        <f>'Imp-Exp1'!$I$71/1000</f>
        <v>0</v>
      </c>
      <c r="AD6" s="373">
        <f>'Imp-Exp1'!$J$71/1000</f>
        <v>0</v>
      </c>
      <c r="AE6" s="373">
        <f>'Imp-Exp1'!$K$71/1000</f>
        <v>0</v>
      </c>
      <c r="AF6" s="374">
        <f>'Imp-Exp1'!$L$71/1000</f>
        <v>0</v>
      </c>
      <c r="AG6" s="382">
        <f t="shared" si="2"/>
        <v>0</v>
      </c>
      <c r="AH6" s="382">
        <f t="shared" si="2"/>
        <v>0</v>
      </c>
      <c r="AI6" s="382">
        <f t="shared" si="0"/>
        <v>0</v>
      </c>
      <c r="AJ6" s="382">
        <f t="shared" si="0"/>
        <v>0</v>
      </c>
      <c r="AK6" s="382">
        <f t="shared" si="0"/>
        <v>0</v>
      </c>
      <c r="AL6" s="382">
        <f t="shared" si="0"/>
        <v>0</v>
      </c>
      <c r="AM6" s="382">
        <f t="shared" si="0"/>
        <v>0</v>
      </c>
      <c r="AN6" s="383">
        <f t="shared" si="0"/>
        <v>0</v>
      </c>
    </row>
    <row r="7" spans="1:40" x14ac:dyDescent="0.35">
      <c r="A7" s="359">
        <f t="shared" si="3"/>
        <v>0</v>
      </c>
      <c r="B7" s="359">
        <f t="shared" si="1"/>
        <v>0</v>
      </c>
      <c r="C7" s="359" t="s">
        <v>524</v>
      </c>
      <c r="D7" s="360"/>
      <c r="E7" s="360"/>
      <c r="F7" s="361"/>
      <c r="G7" s="359" t="s">
        <v>533</v>
      </c>
      <c r="H7" s="359" t="s">
        <v>527</v>
      </c>
      <c r="I7" s="359" t="s">
        <v>528</v>
      </c>
      <c r="J7" s="359" t="s">
        <v>477</v>
      </c>
      <c r="K7" s="359"/>
      <c r="L7" s="359" t="s">
        <v>529</v>
      </c>
      <c r="M7" s="362" t="s">
        <v>603</v>
      </c>
      <c r="N7" s="359">
        <f>N2</f>
        <v>0</v>
      </c>
      <c r="O7" s="359" t="s">
        <v>479</v>
      </c>
      <c r="P7" s="363" t="s">
        <v>531</v>
      </c>
      <c r="Q7" s="364">
        <f>'Imp-Exp2'!$E$54</f>
        <v>0</v>
      </c>
      <c r="R7" s="364">
        <f>'Imp-Exp2'!$F$54</f>
        <v>0</v>
      </c>
      <c r="S7" s="364">
        <f>'Imp-Exp2'!$G$54</f>
        <v>0</v>
      </c>
      <c r="T7" s="364">
        <f>'Imp-Exp2'!$H$54</f>
        <v>0</v>
      </c>
      <c r="U7" s="364">
        <f>'Imp-Exp2'!$I$54</f>
        <v>0</v>
      </c>
      <c r="V7" s="364">
        <f>'Imp-Exp2'!$J$54</f>
        <v>0</v>
      </c>
      <c r="W7" s="364">
        <f>'Imp-Exp2'!$K$54</f>
        <v>0</v>
      </c>
      <c r="X7" s="365">
        <f>'Imp-Exp2'!$L$54</f>
        <v>0</v>
      </c>
      <c r="Y7" s="364">
        <f>'Imp-Exp2'!$E$55/1000</f>
        <v>0</v>
      </c>
      <c r="Z7" s="364">
        <f>'Imp-Exp2'!$F$55/1000</f>
        <v>0</v>
      </c>
      <c r="AA7" s="364">
        <f>'Imp-Exp2'!$G$55/1000</f>
        <v>0</v>
      </c>
      <c r="AB7" s="364">
        <f>'Imp-Exp2'!$H$55/1000</f>
        <v>0</v>
      </c>
      <c r="AC7" s="364">
        <f>'Imp-Exp2'!$I$55/1000</f>
        <v>0</v>
      </c>
      <c r="AD7" s="364">
        <f>'Imp-Exp2'!$J$55/1000</f>
        <v>0</v>
      </c>
      <c r="AE7" s="364">
        <f>'Imp-Exp2'!$K$55/1000</f>
        <v>0</v>
      </c>
      <c r="AF7" s="365">
        <f>'Imp-Exp2'!$L$55/1000</f>
        <v>0</v>
      </c>
      <c r="AG7" s="366">
        <f t="shared" si="2"/>
        <v>0</v>
      </c>
      <c r="AH7" s="366">
        <f t="shared" si="2"/>
        <v>0</v>
      </c>
      <c r="AI7" s="366">
        <f t="shared" si="0"/>
        <v>0</v>
      </c>
      <c r="AJ7" s="366">
        <f t="shared" si="0"/>
        <v>0</v>
      </c>
      <c r="AK7" s="366">
        <f t="shared" si="0"/>
        <v>0</v>
      </c>
      <c r="AL7" s="366">
        <f t="shared" si="0"/>
        <v>0</v>
      </c>
      <c r="AM7" s="366">
        <f t="shared" si="0"/>
        <v>0</v>
      </c>
      <c r="AN7" s="367">
        <f t="shared" si="0"/>
        <v>0</v>
      </c>
    </row>
    <row r="8" spans="1:40" x14ac:dyDescent="0.35">
      <c r="A8" s="368">
        <f t="shared" si="3"/>
        <v>0</v>
      </c>
      <c r="B8" s="368">
        <f t="shared" si="1"/>
        <v>0</v>
      </c>
      <c r="C8" s="368" t="s">
        <v>524</v>
      </c>
      <c r="D8" s="227"/>
      <c r="E8" s="227"/>
      <c r="F8" s="369"/>
      <c r="G8" s="368" t="s">
        <v>533</v>
      </c>
      <c r="H8" s="368" t="s">
        <v>527</v>
      </c>
      <c r="I8" s="368" t="s">
        <v>528</v>
      </c>
      <c r="J8" s="368" t="s">
        <v>477</v>
      </c>
      <c r="K8" s="368"/>
      <c r="L8" s="368" t="s">
        <v>529</v>
      </c>
      <c r="M8" s="370" t="s">
        <v>605</v>
      </c>
      <c r="N8" s="368">
        <f>N3</f>
        <v>0</v>
      </c>
      <c r="O8" s="368" t="s">
        <v>479</v>
      </c>
      <c r="P8" s="372" t="s">
        <v>531</v>
      </c>
      <c r="Q8" s="373">
        <f>'Imp-Exp2'!$E$58</f>
        <v>0</v>
      </c>
      <c r="R8" s="373">
        <f>'Imp-Exp2'!$F$58</f>
        <v>0</v>
      </c>
      <c r="S8" s="373">
        <f>'Imp-Exp2'!$G$58</f>
        <v>0</v>
      </c>
      <c r="T8" s="373">
        <f>'Imp-Exp2'!$H$58</f>
        <v>0</v>
      </c>
      <c r="U8" s="373">
        <f>'Imp-Exp2'!$I$58</f>
        <v>0</v>
      </c>
      <c r="V8" s="373">
        <f>'Imp-Exp2'!$J$58</f>
        <v>0</v>
      </c>
      <c r="W8" s="373">
        <f>'Imp-Exp2'!$K$58</f>
        <v>0</v>
      </c>
      <c r="X8" s="374">
        <f>'Imp-Exp2'!$L$58</f>
        <v>0</v>
      </c>
      <c r="Y8" s="373">
        <f>'Imp-Exp2'!$E$59/1000</f>
        <v>0</v>
      </c>
      <c r="Z8" s="373">
        <f>'Imp-Exp2'!$F$59/1000</f>
        <v>0</v>
      </c>
      <c r="AA8" s="373">
        <f>'Imp-Exp2'!$G$59/1000</f>
        <v>0</v>
      </c>
      <c r="AB8" s="373">
        <f>'Imp-Exp2'!$H$59/1000</f>
        <v>0</v>
      </c>
      <c r="AC8" s="373">
        <f>'Imp-Exp2'!$I$59/1000</f>
        <v>0</v>
      </c>
      <c r="AD8" s="373">
        <f>'Imp-Exp2'!$J$59/1000</f>
        <v>0</v>
      </c>
      <c r="AE8" s="373">
        <f>'Imp-Exp2'!$K$59/1000</f>
        <v>0</v>
      </c>
      <c r="AF8" s="374">
        <f>'Imp-Exp2'!$L$59/1000</f>
        <v>0</v>
      </c>
      <c r="AG8" s="375">
        <f t="shared" si="2"/>
        <v>0</v>
      </c>
      <c r="AH8" s="375">
        <f t="shared" si="2"/>
        <v>0</v>
      </c>
      <c r="AI8" s="375">
        <f t="shared" si="0"/>
        <v>0</v>
      </c>
      <c r="AJ8" s="375">
        <f t="shared" si="0"/>
        <v>0</v>
      </c>
      <c r="AK8" s="375">
        <f t="shared" si="0"/>
        <v>0</v>
      </c>
      <c r="AL8" s="375">
        <f t="shared" si="0"/>
        <v>0</v>
      </c>
      <c r="AM8" s="375">
        <f t="shared" si="0"/>
        <v>0</v>
      </c>
      <c r="AN8" s="376">
        <f t="shared" si="0"/>
        <v>0</v>
      </c>
    </row>
    <row r="9" spans="1:40" x14ac:dyDescent="0.35">
      <c r="A9" s="377">
        <f t="shared" si="3"/>
        <v>0</v>
      </c>
      <c r="B9" s="377">
        <f t="shared" si="1"/>
        <v>0</v>
      </c>
      <c r="C9" s="377" t="s">
        <v>524</v>
      </c>
      <c r="D9" s="378"/>
      <c r="E9" s="378"/>
      <c r="F9" s="379"/>
      <c r="G9" s="377" t="s">
        <v>533</v>
      </c>
      <c r="H9" s="377" t="s">
        <v>527</v>
      </c>
      <c r="I9" s="377" t="s">
        <v>528</v>
      </c>
      <c r="J9" s="377" t="s">
        <v>477</v>
      </c>
      <c r="K9" s="377"/>
      <c r="L9" s="377" t="s">
        <v>529</v>
      </c>
      <c r="M9" s="380" t="s">
        <v>606</v>
      </c>
      <c r="N9" s="377">
        <f>N4</f>
        <v>0</v>
      </c>
      <c r="O9" s="377" t="s">
        <v>479</v>
      </c>
      <c r="P9" s="381" t="s">
        <v>531</v>
      </c>
      <c r="Q9" s="373">
        <f>'Imp-Exp2'!$E$62</f>
        <v>0</v>
      </c>
      <c r="R9" s="373">
        <f>'Imp-Exp2'!$F$62</f>
        <v>0</v>
      </c>
      <c r="S9" s="373">
        <f>'Imp-Exp2'!$G$62</f>
        <v>0</v>
      </c>
      <c r="T9" s="373">
        <f>'Imp-Exp2'!$H$62</f>
        <v>0</v>
      </c>
      <c r="U9" s="373">
        <f>'Imp-Exp2'!$I$62</f>
        <v>0</v>
      </c>
      <c r="V9" s="373">
        <f>'Imp-Exp2'!$J$62</f>
        <v>0</v>
      </c>
      <c r="W9" s="373">
        <f>'Imp-Exp2'!$K$62</f>
        <v>0</v>
      </c>
      <c r="X9" s="374">
        <f>'Imp-Exp2'!$L$62</f>
        <v>0</v>
      </c>
      <c r="Y9" s="373">
        <f>'Imp-Exp2'!$E$63/1000</f>
        <v>0</v>
      </c>
      <c r="Z9" s="373">
        <f>'Imp-Exp2'!$F$63/1000</f>
        <v>0</v>
      </c>
      <c r="AA9" s="373">
        <f>'Imp-Exp2'!$G$63/1000</f>
        <v>0</v>
      </c>
      <c r="AB9" s="373">
        <f>'Imp-Exp2'!$H$63/1000</f>
        <v>0</v>
      </c>
      <c r="AC9" s="373">
        <f>'Imp-Exp2'!$I$63/1000</f>
        <v>0</v>
      </c>
      <c r="AD9" s="373">
        <f>'Imp-Exp2'!$J$63/1000</f>
        <v>0</v>
      </c>
      <c r="AE9" s="373">
        <f>'Imp-Exp2'!$K$63/1000</f>
        <v>0</v>
      </c>
      <c r="AF9" s="374">
        <f>'Imp-Exp2'!$L$63/1000</f>
        <v>0</v>
      </c>
      <c r="AG9" s="382">
        <f t="shared" si="2"/>
        <v>0</v>
      </c>
      <c r="AH9" s="382">
        <f t="shared" si="2"/>
        <v>0</v>
      </c>
      <c r="AI9" s="382">
        <f t="shared" si="0"/>
        <v>0</v>
      </c>
      <c r="AJ9" s="382">
        <f t="shared" si="0"/>
        <v>0</v>
      </c>
      <c r="AK9" s="382">
        <f t="shared" si="0"/>
        <v>0</v>
      </c>
      <c r="AL9" s="382">
        <f t="shared" si="0"/>
        <v>0</v>
      </c>
      <c r="AM9" s="382">
        <f t="shared" si="0"/>
        <v>0</v>
      </c>
      <c r="AN9" s="383">
        <f t="shared" si="0"/>
        <v>0</v>
      </c>
    </row>
    <row r="10" spans="1:40" x14ac:dyDescent="0.35">
      <c r="A10" s="368">
        <f t="shared" si="3"/>
        <v>0</v>
      </c>
      <c r="B10" s="368">
        <f t="shared" si="1"/>
        <v>0</v>
      </c>
      <c r="C10" s="368" t="s">
        <v>524</v>
      </c>
      <c r="D10" s="227"/>
      <c r="E10" s="227"/>
      <c r="F10" s="369"/>
      <c r="G10" s="368" t="s">
        <v>533</v>
      </c>
      <c r="H10" s="368" t="s">
        <v>527</v>
      </c>
      <c r="I10" s="368" t="s">
        <v>528</v>
      </c>
      <c r="J10" s="368" t="s">
        <v>477</v>
      </c>
      <c r="K10" s="368"/>
      <c r="L10" s="368" t="s">
        <v>529</v>
      </c>
      <c r="M10" s="370" t="s">
        <v>607</v>
      </c>
      <c r="N10" s="368">
        <f>N5</f>
        <v>0</v>
      </c>
      <c r="O10" s="368" t="s">
        <v>479</v>
      </c>
      <c r="P10" s="372" t="s">
        <v>531</v>
      </c>
      <c r="Q10" s="373">
        <f>'Imp-Exp2'!$E$66</f>
        <v>0</v>
      </c>
      <c r="R10" s="373">
        <f>'Imp-Exp2'!$F$66</f>
        <v>0</v>
      </c>
      <c r="S10" s="373">
        <f>'Imp-Exp2'!$G$66</f>
        <v>0</v>
      </c>
      <c r="T10" s="373">
        <f>'Imp-Exp2'!$H$66</f>
        <v>0</v>
      </c>
      <c r="U10" s="373">
        <f>'Imp-Exp2'!$I$66</f>
        <v>0</v>
      </c>
      <c r="V10" s="373">
        <f>'Imp-Exp2'!$J$66</f>
        <v>0</v>
      </c>
      <c r="W10" s="373">
        <f>'Imp-Exp2'!$K$66</f>
        <v>0</v>
      </c>
      <c r="X10" s="374">
        <f>'Imp-Exp2'!$L$66</f>
        <v>0</v>
      </c>
      <c r="Y10" s="373">
        <f>'Imp-Exp2'!$E$67/1000</f>
        <v>0</v>
      </c>
      <c r="Z10" s="373">
        <f>'Imp-Exp2'!$F$67/1000</f>
        <v>0</v>
      </c>
      <c r="AA10" s="373">
        <f>'Imp-Exp2'!$G$67/1000</f>
        <v>0</v>
      </c>
      <c r="AB10" s="373">
        <f>'Imp-Exp2'!$H$67/1000</f>
        <v>0</v>
      </c>
      <c r="AC10" s="373">
        <f>'Imp-Exp2'!$I$67/1000</f>
        <v>0</v>
      </c>
      <c r="AD10" s="373">
        <f>'Imp-Exp2'!$J$67/1000</f>
        <v>0</v>
      </c>
      <c r="AE10" s="373">
        <f>'Imp-Exp2'!$K$67/1000</f>
        <v>0</v>
      </c>
      <c r="AF10" s="374">
        <f>'Imp-Exp2'!$L$67/1000</f>
        <v>0</v>
      </c>
      <c r="AG10" s="375">
        <f t="shared" si="2"/>
        <v>0</v>
      </c>
      <c r="AH10" s="375">
        <f t="shared" si="2"/>
        <v>0</v>
      </c>
      <c r="AI10" s="375">
        <f t="shared" si="0"/>
        <v>0</v>
      </c>
      <c r="AJ10" s="375">
        <f t="shared" si="0"/>
        <v>0</v>
      </c>
      <c r="AK10" s="375">
        <f t="shared" si="0"/>
        <v>0</v>
      </c>
      <c r="AL10" s="375">
        <f t="shared" si="0"/>
        <v>0</v>
      </c>
      <c r="AM10" s="375">
        <f t="shared" si="0"/>
        <v>0</v>
      </c>
      <c r="AN10" s="376">
        <f t="shared" si="0"/>
        <v>0</v>
      </c>
    </row>
    <row r="11" spans="1:40" x14ac:dyDescent="0.35">
      <c r="A11" s="377">
        <f t="shared" si="3"/>
        <v>0</v>
      </c>
      <c r="B11" s="377">
        <f t="shared" si="1"/>
        <v>0</v>
      </c>
      <c r="C11" s="377" t="s">
        <v>524</v>
      </c>
      <c r="D11" s="378"/>
      <c r="E11" s="378"/>
      <c r="F11" s="379"/>
      <c r="G11" s="377" t="s">
        <v>533</v>
      </c>
      <c r="H11" s="377" t="s">
        <v>527</v>
      </c>
      <c r="I11" s="377" t="s">
        <v>528</v>
      </c>
      <c r="J11" s="377" t="s">
        <v>477</v>
      </c>
      <c r="K11" s="377"/>
      <c r="L11" s="377" t="s">
        <v>529</v>
      </c>
      <c r="M11" s="380" t="s">
        <v>608</v>
      </c>
      <c r="N11" s="377">
        <f>N6</f>
        <v>0</v>
      </c>
      <c r="O11" s="377" t="s">
        <v>479</v>
      </c>
      <c r="P11" s="381" t="s">
        <v>531</v>
      </c>
      <c r="Q11" s="373">
        <f>'Imp-Exp2'!$E$70</f>
        <v>0</v>
      </c>
      <c r="R11" s="373">
        <f>'Imp-Exp2'!$F$70</f>
        <v>0</v>
      </c>
      <c r="S11" s="373">
        <f>'Imp-Exp2'!$G$70</f>
        <v>0</v>
      </c>
      <c r="T11" s="373">
        <f>'Imp-Exp2'!$H$70</f>
        <v>0</v>
      </c>
      <c r="U11" s="373">
        <f>'Imp-Exp2'!$I$70</f>
        <v>0</v>
      </c>
      <c r="V11" s="373">
        <f>'Imp-Exp2'!$J$70</f>
        <v>0</v>
      </c>
      <c r="W11" s="373">
        <f>'Imp-Exp2'!$K$70</f>
        <v>0</v>
      </c>
      <c r="X11" s="374">
        <f>'Imp-Exp2'!$L$70</f>
        <v>0</v>
      </c>
      <c r="Y11" s="373">
        <f>'Imp-Exp2'!$E$71/1000</f>
        <v>0</v>
      </c>
      <c r="Z11" s="373">
        <f>'Imp-Exp2'!$F$71/1000</f>
        <v>0</v>
      </c>
      <c r="AA11" s="373">
        <f>'Imp-Exp2'!$G$71/1000</f>
        <v>0</v>
      </c>
      <c r="AB11" s="373">
        <f>'Imp-Exp2'!$H$71/1000</f>
        <v>0</v>
      </c>
      <c r="AC11" s="373">
        <f>'Imp-Exp2'!$I$71/1000</f>
        <v>0</v>
      </c>
      <c r="AD11" s="373">
        <f>'Imp-Exp2'!$J$71/1000</f>
        <v>0</v>
      </c>
      <c r="AE11" s="373">
        <f>'Imp-Exp2'!$K$71/1000</f>
        <v>0</v>
      </c>
      <c r="AF11" s="374">
        <f>'Imp-Exp2'!$L$71/1000</f>
        <v>0</v>
      </c>
      <c r="AG11" s="382">
        <f t="shared" si="2"/>
        <v>0</v>
      </c>
      <c r="AH11" s="382">
        <f t="shared" si="2"/>
        <v>0</v>
      </c>
      <c r="AI11" s="382">
        <f t="shared" si="0"/>
        <v>0</v>
      </c>
      <c r="AJ11" s="382">
        <f t="shared" si="0"/>
        <v>0</v>
      </c>
      <c r="AK11" s="382">
        <f t="shared" si="0"/>
        <v>0</v>
      </c>
      <c r="AL11" s="382">
        <f t="shared" si="0"/>
        <v>0</v>
      </c>
      <c r="AM11" s="382">
        <f t="shared" si="0"/>
        <v>0</v>
      </c>
      <c r="AN11" s="383">
        <f t="shared" si="0"/>
        <v>0</v>
      </c>
    </row>
    <row r="12" spans="1:40" x14ac:dyDescent="0.35">
      <c r="A12" s="359">
        <f t="shared" si="3"/>
        <v>0</v>
      </c>
      <c r="B12" s="359">
        <f t="shared" si="1"/>
        <v>0</v>
      </c>
      <c r="C12" s="359" t="s">
        <v>524</v>
      </c>
      <c r="D12" s="360"/>
      <c r="E12" s="360"/>
      <c r="F12" s="361"/>
      <c r="G12" s="359" t="s">
        <v>534</v>
      </c>
      <c r="H12" s="359" t="s">
        <v>527</v>
      </c>
      <c r="I12" s="359" t="s">
        <v>528</v>
      </c>
      <c r="J12" s="359" t="s">
        <v>477</v>
      </c>
      <c r="K12" s="359"/>
      <c r="L12" s="359" t="s">
        <v>529</v>
      </c>
      <c r="M12" s="362" t="s">
        <v>603</v>
      </c>
      <c r="N12" s="359">
        <f t="shared" ref="N12:N51" si="4">N7</f>
        <v>0</v>
      </c>
      <c r="O12" s="359" t="s">
        <v>479</v>
      </c>
      <c r="P12" s="363" t="s">
        <v>531</v>
      </c>
      <c r="Q12" s="364">
        <f>'Imp-Exp3'!$E$54</f>
        <v>0</v>
      </c>
      <c r="R12" s="364">
        <f>'Imp-Exp3'!$F$54</f>
        <v>0</v>
      </c>
      <c r="S12" s="364">
        <f>'Imp-Exp3'!$G$54</f>
        <v>0</v>
      </c>
      <c r="T12" s="364">
        <f>'Imp-Exp3'!$H$54</f>
        <v>0</v>
      </c>
      <c r="U12" s="364">
        <f>'Imp-Exp3'!$I$54</f>
        <v>0</v>
      </c>
      <c r="V12" s="364">
        <f>'Imp-Exp3'!$J$54</f>
        <v>0</v>
      </c>
      <c r="W12" s="364">
        <f>'Imp-Exp3'!$K$54</f>
        <v>0</v>
      </c>
      <c r="X12" s="365">
        <f>'Imp-Exp3'!$L$54</f>
        <v>0</v>
      </c>
      <c r="Y12" s="364">
        <f>'Imp-Exp3'!$E$55/1000</f>
        <v>0</v>
      </c>
      <c r="Z12" s="364">
        <f>'Imp-Exp3'!$F$55/1000</f>
        <v>0</v>
      </c>
      <c r="AA12" s="364">
        <f>'Imp-Exp3'!$G$55/1000</f>
        <v>0</v>
      </c>
      <c r="AB12" s="364">
        <f>'Imp-Exp3'!$H$55/1000</f>
        <v>0</v>
      </c>
      <c r="AC12" s="364">
        <f>'Imp-Exp3'!$I$55/1000</f>
        <v>0</v>
      </c>
      <c r="AD12" s="364">
        <f>'Imp-Exp3'!$J$55/1000</f>
        <v>0</v>
      </c>
      <c r="AE12" s="364">
        <f>'Imp-Exp3'!$K$55/1000</f>
        <v>0</v>
      </c>
      <c r="AF12" s="365">
        <f>'Imp-Exp3'!$L$55/1000</f>
        <v>0</v>
      </c>
      <c r="AG12" s="366">
        <f t="shared" si="2"/>
        <v>0</v>
      </c>
      <c r="AH12" s="366">
        <f t="shared" si="2"/>
        <v>0</v>
      </c>
      <c r="AI12" s="366">
        <f t="shared" si="0"/>
        <v>0</v>
      </c>
      <c r="AJ12" s="366">
        <f t="shared" si="0"/>
        <v>0</v>
      </c>
      <c r="AK12" s="366">
        <f t="shared" si="0"/>
        <v>0</v>
      </c>
      <c r="AL12" s="366">
        <f t="shared" si="0"/>
        <v>0</v>
      </c>
      <c r="AM12" s="366">
        <f t="shared" si="0"/>
        <v>0</v>
      </c>
      <c r="AN12" s="367">
        <f t="shared" si="0"/>
        <v>0</v>
      </c>
    </row>
    <row r="13" spans="1:40" x14ac:dyDescent="0.35">
      <c r="A13" s="368">
        <f t="shared" si="3"/>
        <v>0</v>
      </c>
      <c r="B13" s="368">
        <f t="shared" si="1"/>
        <v>0</v>
      </c>
      <c r="C13" s="368" t="s">
        <v>524</v>
      </c>
      <c r="D13" s="227"/>
      <c r="E13" s="227"/>
      <c r="F13" s="369"/>
      <c r="G13" s="368" t="s">
        <v>534</v>
      </c>
      <c r="H13" s="368" t="s">
        <v>527</v>
      </c>
      <c r="I13" s="368" t="s">
        <v>528</v>
      </c>
      <c r="J13" s="368" t="s">
        <v>477</v>
      </c>
      <c r="K13" s="368"/>
      <c r="L13" s="368" t="s">
        <v>529</v>
      </c>
      <c r="M13" s="370" t="s">
        <v>605</v>
      </c>
      <c r="N13" s="368">
        <f t="shared" si="4"/>
        <v>0</v>
      </c>
      <c r="O13" s="368" t="s">
        <v>479</v>
      </c>
      <c r="P13" s="372" t="s">
        <v>531</v>
      </c>
      <c r="Q13" s="373">
        <f>'Imp-Exp3'!$E$58</f>
        <v>0</v>
      </c>
      <c r="R13" s="373">
        <f>'Imp-Exp3'!$F$58</f>
        <v>0</v>
      </c>
      <c r="S13" s="373">
        <f>'Imp-Exp3'!$G$58</f>
        <v>0</v>
      </c>
      <c r="T13" s="373">
        <f>'Imp-Exp3'!$H$58</f>
        <v>0</v>
      </c>
      <c r="U13" s="373">
        <f>'Imp-Exp3'!$I$58</f>
        <v>0</v>
      </c>
      <c r="V13" s="373">
        <f>'Imp-Exp3'!$J$58</f>
        <v>0</v>
      </c>
      <c r="W13" s="373">
        <f>'Imp-Exp3'!$K$58</f>
        <v>0</v>
      </c>
      <c r="X13" s="374">
        <f>'Imp-Exp3'!$L$58</f>
        <v>0</v>
      </c>
      <c r="Y13" s="373">
        <f>'Imp-Exp3'!$E$59/1000</f>
        <v>0</v>
      </c>
      <c r="Z13" s="373">
        <f>'Imp-Exp3'!$F$59/1000</f>
        <v>0</v>
      </c>
      <c r="AA13" s="373">
        <f>'Imp-Exp3'!$G$59/1000</f>
        <v>0</v>
      </c>
      <c r="AB13" s="373">
        <f>'Imp-Exp3'!$H$59/1000</f>
        <v>0</v>
      </c>
      <c r="AC13" s="373">
        <f>'Imp-Exp3'!$I$59/1000</f>
        <v>0</v>
      </c>
      <c r="AD13" s="373">
        <f>'Imp-Exp3'!$J$59/1000</f>
        <v>0</v>
      </c>
      <c r="AE13" s="373">
        <f>'Imp-Exp3'!$K$59/1000</f>
        <v>0</v>
      </c>
      <c r="AF13" s="374">
        <f>'Imp-Exp3'!$L$59/1000</f>
        <v>0</v>
      </c>
      <c r="AG13" s="375">
        <f t="shared" si="2"/>
        <v>0</v>
      </c>
      <c r="AH13" s="375">
        <f t="shared" si="2"/>
        <v>0</v>
      </c>
      <c r="AI13" s="375">
        <f t="shared" si="0"/>
        <v>0</v>
      </c>
      <c r="AJ13" s="375">
        <f t="shared" si="0"/>
        <v>0</v>
      </c>
      <c r="AK13" s="375">
        <f t="shared" si="0"/>
        <v>0</v>
      </c>
      <c r="AL13" s="375">
        <f t="shared" si="0"/>
        <v>0</v>
      </c>
      <c r="AM13" s="375">
        <f t="shared" si="0"/>
        <v>0</v>
      </c>
      <c r="AN13" s="376">
        <f t="shared" si="0"/>
        <v>0</v>
      </c>
    </row>
    <row r="14" spans="1:40" x14ac:dyDescent="0.35">
      <c r="A14" s="377">
        <f t="shared" si="3"/>
        <v>0</v>
      </c>
      <c r="B14" s="377">
        <f t="shared" si="1"/>
        <v>0</v>
      </c>
      <c r="C14" s="377" t="s">
        <v>524</v>
      </c>
      <c r="D14" s="378"/>
      <c r="E14" s="378"/>
      <c r="F14" s="379"/>
      <c r="G14" s="377" t="s">
        <v>534</v>
      </c>
      <c r="H14" s="377" t="s">
        <v>527</v>
      </c>
      <c r="I14" s="377" t="s">
        <v>528</v>
      </c>
      <c r="J14" s="377" t="s">
        <v>477</v>
      </c>
      <c r="K14" s="377"/>
      <c r="L14" s="377" t="s">
        <v>529</v>
      </c>
      <c r="M14" s="380" t="s">
        <v>606</v>
      </c>
      <c r="N14" s="377">
        <f t="shared" si="4"/>
        <v>0</v>
      </c>
      <c r="O14" s="377" t="s">
        <v>479</v>
      </c>
      <c r="P14" s="381" t="s">
        <v>531</v>
      </c>
      <c r="Q14" s="373">
        <f>'Imp-Exp3'!$E$62</f>
        <v>0</v>
      </c>
      <c r="R14" s="373">
        <f>'Imp-Exp3'!$F$62</f>
        <v>0</v>
      </c>
      <c r="S14" s="373">
        <f>'Imp-Exp3'!$G$62</f>
        <v>0</v>
      </c>
      <c r="T14" s="373">
        <f>'Imp-Exp3'!$H$62</f>
        <v>0</v>
      </c>
      <c r="U14" s="373">
        <f>'Imp-Exp3'!$I$62</f>
        <v>0</v>
      </c>
      <c r="V14" s="373">
        <f>'Imp-Exp3'!$J$62</f>
        <v>0</v>
      </c>
      <c r="W14" s="373">
        <f>'Imp-Exp3'!$K$62</f>
        <v>0</v>
      </c>
      <c r="X14" s="374">
        <f>'Imp-Exp3'!$L$62</f>
        <v>0</v>
      </c>
      <c r="Y14" s="373">
        <f>'Imp-Exp3'!$E$63/1000</f>
        <v>0</v>
      </c>
      <c r="Z14" s="373">
        <f>'Imp-Exp3'!$F$63/1000</f>
        <v>0</v>
      </c>
      <c r="AA14" s="373">
        <f>'Imp-Exp3'!$G$63/1000</f>
        <v>0</v>
      </c>
      <c r="AB14" s="373">
        <f>'Imp-Exp3'!$H$63/1000</f>
        <v>0</v>
      </c>
      <c r="AC14" s="373">
        <f>'Imp-Exp3'!$I$63/1000</f>
        <v>0</v>
      </c>
      <c r="AD14" s="373">
        <f>'Imp-Exp3'!$J$63/1000</f>
        <v>0</v>
      </c>
      <c r="AE14" s="373">
        <f>'Imp-Exp3'!$K$63/1000</f>
        <v>0</v>
      </c>
      <c r="AF14" s="374">
        <f>'Imp-Exp3'!$L$63/1000</f>
        <v>0</v>
      </c>
      <c r="AG14" s="382">
        <f t="shared" si="2"/>
        <v>0</v>
      </c>
      <c r="AH14" s="382">
        <f t="shared" si="2"/>
        <v>0</v>
      </c>
      <c r="AI14" s="382">
        <f t="shared" si="0"/>
        <v>0</v>
      </c>
      <c r="AJ14" s="382">
        <f t="shared" si="0"/>
        <v>0</v>
      </c>
      <c r="AK14" s="382">
        <f t="shared" si="0"/>
        <v>0</v>
      </c>
      <c r="AL14" s="382">
        <f t="shared" si="0"/>
        <v>0</v>
      </c>
      <c r="AM14" s="382">
        <f t="shared" si="0"/>
        <v>0</v>
      </c>
      <c r="AN14" s="383">
        <f t="shared" si="0"/>
        <v>0</v>
      </c>
    </row>
    <row r="15" spans="1:40" x14ac:dyDescent="0.35">
      <c r="A15" s="368">
        <f t="shared" si="3"/>
        <v>0</v>
      </c>
      <c r="B15" s="368">
        <f t="shared" si="1"/>
        <v>0</v>
      </c>
      <c r="C15" s="368" t="s">
        <v>524</v>
      </c>
      <c r="D15" s="227"/>
      <c r="E15" s="227"/>
      <c r="F15" s="369"/>
      <c r="G15" s="368" t="s">
        <v>534</v>
      </c>
      <c r="H15" s="368" t="s">
        <v>527</v>
      </c>
      <c r="I15" s="368" t="s">
        <v>528</v>
      </c>
      <c r="J15" s="368" t="s">
        <v>477</v>
      </c>
      <c r="K15" s="368"/>
      <c r="L15" s="368" t="s">
        <v>529</v>
      </c>
      <c r="M15" s="370" t="s">
        <v>607</v>
      </c>
      <c r="N15" s="368">
        <f t="shared" si="4"/>
        <v>0</v>
      </c>
      <c r="O15" s="368" t="s">
        <v>479</v>
      </c>
      <c r="P15" s="372" t="s">
        <v>531</v>
      </c>
      <c r="Q15" s="373">
        <f>'Imp-Exp3'!$E$66</f>
        <v>0</v>
      </c>
      <c r="R15" s="373">
        <f>'Imp-Exp3'!$F$66</f>
        <v>0</v>
      </c>
      <c r="S15" s="373">
        <f>'Imp-Exp3'!$G$66</f>
        <v>0</v>
      </c>
      <c r="T15" s="373">
        <f>'Imp-Exp3'!$H$66</f>
        <v>0</v>
      </c>
      <c r="U15" s="373">
        <f>'Imp-Exp3'!$I$66</f>
        <v>0</v>
      </c>
      <c r="V15" s="373">
        <f>'Imp-Exp3'!$J$66</f>
        <v>0</v>
      </c>
      <c r="W15" s="373">
        <f>'Imp-Exp3'!$K$66</f>
        <v>0</v>
      </c>
      <c r="X15" s="374">
        <f>'Imp-Exp3'!$L$66</f>
        <v>0</v>
      </c>
      <c r="Y15" s="373">
        <f>'Imp-Exp3'!$E$67/1000</f>
        <v>0</v>
      </c>
      <c r="Z15" s="373">
        <f>'Imp-Exp3'!$F$67/1000</f>
        <v>0</v>
      </c>
      <c r="AA15" s="373">
        <f>'Imp-Exp3'!$G$67/1000</f>
        <v>0</v>
      </c>
      <c r="AB15" s="373">
        <f>'Imp-Exp3'!$H$67/1000</f>
        <v>0</v>
      </c>
      <c r="AC15" s="373">
        <f>'Imp-Exp3'!$I$67/1000</f>
        <v>0</v>
      </c>
      <c r="AD15" s="373">
        <f>'Imp-Exp3'!$J$67/1000</f>
        <v>0</v>
      </c>
      <c r="AE15" s="373">
        <f>'Imp-Exp3'!$K$67/1000</f>
        <v>0</v>
      </c>
      <c r="AF15" s="374">
        <f>'Imp-Exp3'!$L$67/1000</f>
        <v>0</v>
      </c>
      <c r="AG15" s="375">
        <f t="shared" si="2"/>
        <v>0</v>
      </c>
      <c r="AH15" s="375">
        <f t="shared" si="2"/>
        <v>0</v>
      </c>
      <c r="AI15" s="375">
        <f t="shared" si="0"/>
        <v>0</v>
      </c>
      <c r="AJ15" s="375">
        <f t="shared" si="0"/>
        <v>0</v>
      </c>
      <c r="AK15" s="375">
        <f t="shared" si="0"/>
        <v>0</v>
      </c>
      <c r="AL15" s="375">
        <f t="shared" si="0"/>
        <v>0</v>
      </c>
      <c r="AM15" s="375">
        <f t="shared" si="0"/>
        <v>0</v>
      </c>
      <c r="AN15" s="376">
        <f t="shared" si="0"/>
        <v>0</v>
      </c>
    </row>
    <row r="16" spans="1:40" x14ac:dyDescent="0.35">
      <c r="A16" s="377">
        <f t="shared" si="3"/>
        <v>0</v>
      </c>
      <c r="B16" s="377">
        <f t="shared" si="1"/>
        <v>0</v>
      </c>
      <c r="C16" s="377" t="s">
        <v>524</v>
      </c>
      <c r="D16" s="378"/>
      <c r="E16" s="378"/>
      <c r="F16" s="379"/>
      <c r="G16" s="377" t="s">
        <v>534</v>
      </c>
      <c r="H16" s="377" t="s">
        <v>527</v>
      </c>
      <c r="I16" s="377" t="s">
        <v>528</v>
      </c>
      <c r="J16" s="377" t="s">
        <v>477</v>
      </c>
      <c r="K16" s="377"/>
      <c r="L16" s="377" t="s">
        <v>529</v>
      </c>
      <c r="M16" s="380" t="s">
        <v>608</v>
      </c>
      <c r="N16" s="377">
        <f t="shared" si="4"/>
        <v>0</v>
      </c>
      <c r="O16" s="377" t="s">
        <v>479</v>
      </c>
      <c r="P16" s="381" t="s">
        <v>531</v>
      </c>
      <c r="Q16" s="373">
        <f>'Imp-Exp3'!$E$70</f>
        <v>0</v>
      </c>
      <c r="R16" s="373">
        <f>'Imp-Exp3'!$F$70</f>
        <v>0</v>
      </c>
      <c r="S16" s="373">
        <f>'Imp-Exp3'!$G$70</f>
        <v>0</v>
      </c>
      <c r="T16" s="373">
        <f>'Imp-Exp3'!$H$70</f>
        <v>0</v>
      </c>
      <c r="U16" s="373">
        <f>'Imp-Exp3'!$I$70</f>
        <v>0</v>
      </c>
      <c r="V16" s="373">
        <f>'Imp-Exp3'!$J$70</f>
        <v>0</v>
      </c>
      <c r="W16" s="373">
        <f>'Imp-Exp3'!$K$70</f>
        <v>0</v>
      </c>
      <c r="X16" s="374">
        <f>'Imp-Exp3'!$L$70</f>
        <v>0</v>
      </c>
      <c r="Y16" s="373">
        <f>'Imp-Exp3'!$E$71/1000</f>
        <v>0</v>
      </c>
      <c r="Z16" s="373">
        <f>'Imp-Exp3'!$F$71/1000</f>
        <v>0</v>
      </c>
      <c r="AA16" s="373">
        <f>'Imp-Exp3'!$G$71/1000</f>
        <v>0</v>
      </c>
      <c r="AB16" s="373">
        <f>'Imp-Exp3'!$H$71/1000</f>
        <v>0</v>
      </c>
      <c r="AC16" s="373">
        <f>'Imp-Exp3'!$I$71/1000</f>
        <v>0</v>
      </c>
      <c r="AD16" s="373">
        <f>'Imp-Exp3'!$J$71/1000</f>
        <v>0</v>
      </c>
      <c r="AE16" s="373">
        <f>'Imp-Exp3'!$K$71/1000</f>
        <v>0</v>
      </c>
      <c r="AF16" s="374">
        <f>'Imp-Exp3'!$L$71/1000</f>
        <v>0</v>
      </c>
      <c r="AG16" s="382">
        <f t="shared" si="2"/>
        <v>0</v>
      </c>
      <c r="AH16" s="382">
        <f t="shared" si="2"/>
        <v>0</v>
      </c>
      <c r="AI16" s="382">
        <f t="shared" si="0"/>
        <v>0</v>
      </c>
      <c r="AJ16" s="382">
        <f t="shared" si="0"/>
        <v>0</v>
      </c>
      <c r="AK16" s="382">
        <f t="shared" si="0"/>
        <v>0</v>
      </c>
      <c r="AL16" s="382">
        <f t="shared" si="0"/>
        <v>0</v>
      </c>
      <c r="AM16" s="382">
        <f t="shared" si="0"/>
        <v>0</v>
      </c>
      <c r="AN16" s="383">
        <f t="shared" si="0"/>
        <v>0</v>
      </c>
    </row>
    <row r="17" spans="1:40" x14ac:dyDescent="0.35">
      <c r="A17" s="359">
        <f t="shared" si="3"/>
        <v>0</v>
      </c>
      <c r="B17" s="359">
        <f t="shared" si="1"/>
        <v>0</v>
      </c>
      <c r="C17" s="359" t="s">
        <v>524</v>
      </c>
      <c r="D17" s="360"/>
      <c r="E17" s="360"/>
      <c r="F17" s="361"/>
      <c r="G17" s="359" t="s">
        <v>535</v>
      </c>
      <c r="H17" s="359" t="s">
        <v>527</v>
      </c>
      <c r="I17" s="359" t="s">
        <v>528</v>
      </c>
      <c r="J17" s="359" t="s">
        <v>477</v>
      </c>
      <c r="K17" s="359"/>
      <c r="L17" s="359" t="s">
        <v>529</v>
      </c>
      <c r="M17" s="362" t="s">
        <v>603</v>
      </c>
      <c r="N17" s="359">
        <f t="shared" si="4"/>
        <v>0</v>
      </c>
      <c r="O17" s="359" t="s">
        <v>479</v>
      </c>
      <c r="P17" s="363" t="s">
        <v>531</v>
      </c>
      <c r="Q17" s="364">
        <f>'Imp-Exp4'!$E$54</f>
        <v>0</v>
      </c>
      <c r="R17" s="364">
        <f>'Imp-Exp4'!$F$54</f>
        <v>0</v>
      </c>
      <c r="S17" s="364">
        <f>'Imp-Exp4'!$G$54</f>
        <v>0</v>
      </c>
      <c r="T17" s="364">
        <f>'Imp-Exp4'!$H$54</f>
        <v>0</v>
      </c>
      <c r="U17" s="364">
        <f>'Imp-Exp4'!$I$54</f>
        <v>0</v>
      </c>
      <c r="V17" s="364">
        <f>'Imp-Exp4'!$J$54</f>
        <v>0</v>
      </c>
      <c r="W17" s="364">
        <f>'Imp-Exp4'!$K$54</f>
        <v>0</v>
      </c>
      <c r="X17" s="365">
        <f>'Imp-Exp4'!$L$54</f>
        <v>0</v>
      </c>
      <c r="Y17" s="364">
        <f>'Imp-Exp4'!$E$55/1000</f>
        <v>0</v>
      </c>
      <c r="Z17" s="364">
        <f>'Imp-Exp4'!$F$55/1000</f>
        <v>0</v>
      </c>
      <c r="AA17" s="364">
        <f>'Imp-Exp4'!$G$55/1000</f>
        <v>0</v>
      </c>
      <c r="AB17" s="364">
        <f>'Imp-Exp4'!$H$55/1000</f>
        <v>0</v>
      </c>
      <c r="AC17" s="364">
        <f>'Imp-Exp4'!$I$55/1000</f>
        <v>0</v>
      </c>
      <c r="AD17" s="364">
        <f>'Imp-Exp4'!$J$55/1000</f>
        <v>0</v>
      </c>
      <c r="AE17" s="364">
        <f>'Imp-Exp4'!$K$55/1000</f>
        <v>0</v>
      </c>
      <c r="AF17" s="365">
        <f>'Imp-Exp4'!$L$55/1000</f>
        <v>0</v>
      </c>
      <c r="AG17" s="366">
        <f t="shared" si="2"/>
        <v>0</v>
      </c>
      <c r="AH17" s="366">
        <f t="shared" si="2"/>
        <v>0</v>
      </c>
      <c r="AI17" s="366">
        <f t="shared" si="0"/>
        <v>0</v>
      </c>
      <c r="AJ17" s="366">
        <f t="shared" si="0"/>
        <v>0</v>
      </c>
      <c r="AK17" s="366">
        <f t="shared" si="0"/>
        <v>0</v>
      </c>
      <c r="AL17" s="366">
        <f t="shared" si="0"/>
        <v>0</v>
      </c>
      <c r="AM17" s="366">
        <f t="shared" si="0"/>
        <v>0</v>
      </c>
      <c r="AN17" s="367">
        <f t="shared" si="0"/>
        <v>0</v>
      </c>
    </row>
    <row r="18" spans="1:40" x14ac:dyDescent="0.35">
      <c r="A18" s="368">
        <f t="shared" si="3"/>
        <v>0</v>
      </c>
      <c r="B18" s="368">
        <f t="shared" si="1"/>
        <v>0</v>
      </c>
      <c r="C18" s="368" t="s">
        <v>524</v>
      </c>
      <c r="D18" s="227"/>
      <c r="E18" s="227"/>
      <c r="F18" s="369"/>
      <c r="G18" s="368" t="s">
        <v>535</v>
      </c>
      <c r="H18" s="368" t="s">
        <v>527</v>
      </c>
      <c r="I18" s="368" t="s">
        <v>528</v>
      </c>
      <c r="J18" s="368" t="s">
        <v>477</v>
      </c>
      <c r="K18" s="368"/>
      <c r="L18" s="368" t="s">
        <v>529</v>
      </c>
      <c r="M18" s="370" t="s">
        <v>605</v>
      </c>
      <c r="N18" s="368">
        <f t="shared" si="4"/>
        <v>0</v>
      </c>
      <c r="O18" s="368" t="s">
        <v>479</v>
      </c>
      <c r="P18" s="372" t="s">
        <v>531</v>
      </c>
      <c r="Q18" s="373">
        <f>'Imp-Exp4'!$E$58</f>
        <v>0</v>
      </c>
      <c r="R18" s="373">
        <f>'Imp-Exp4'!$F$58</f>
        <v>0</v>
      </c>
      <c r="S18" s="373">
        <f>'Imp-Exp4'!$G$58</f>
        <v>0</v>
      </c>
      <c r="T18" s="373">
        <f>'Imp-Exp4'!$H$58</f>
        <v>0</v>
      </c>
      <c r="U18" s="373">
        <f>'Imp-Exp4'!$I$58</f>
        <v>0</v>
      </c>
      <c r="V18" s="373">
        <f>'Imp-Exp4'!$J$58</f>
        <v>0</v>
      </c>
      <c r="W18" s="373">
        <f>'Imp-Exp4'!$K$58</f>
        <v>0</v>
      </c>
      <c r="X18" s="374">
        <f>'Imp-Exp4'!$L$58</f>
        <v>0</v>
      </c>
      <c r="Y18" s="373">
        <f>'Imp-Exp4'!$E$59/1000</f>
        <v>0</v>
      </c>
      <c r="Z18" s="373">
        <f>'Imp-Exp4'!$F$59/1000</f>
        <v>0</v>
      </c>
      <c r="AA18" s="373">
        <f>'Imp-Exp4'!$G$59/1000</f>
        <v>0</v>
      </c>
      <c r="AB18" s="373">
        <f>'Imp-Exp4'!$H$59/1000</f>
        <v>0</v>
      </c>
      <c r="AC18" s="373">
        <f>'Imp-Exp4'!$I$59/1000</f>
        <v>0</v>
      </c>
      <c r="AD18" s="373">
        <f>'Imp-Exp4'!$J$59/1000</f>
        <v>0</v>
      </c>
      <c r="AE18" s="373">
        <f>'Imp-Exp4'!$K$59/1000</f>
        <v>0</v>
      </c>
      <c r="AF18" s="374">
        <f>'Imp-Exp4'!$L$59/1000</f>
        <v>0</v>
      </c>
      <c r="AG18" s="375">
        <f t="shared" si="2"/>
        <v>0</v>
      </c>
      <c r="AH18" s="375">
        <f t="shared" si="2"/>
        <v>0</v>
      </c>
      <c r="AI18" s="375">
        <f t="shared" si="2"/>
        <v>0</v>
      </c>
      <c r="AJ18" s="375">
        <f t="shared" si="2"/>
        <v>0</v>
      </c>
      <c r="AK18" s="375">
        <f t="shared" si="2"/>
        <v>0</v>
      </c>
      <c r="AL18" s="375">
        <f t="shared" si="2"/>
        <v>0</v>
      </c>
      <c r="AM18" s="375">
        <f t="shared" si="2"/>
        <v>0</v>
      </c>
      <c r="AN18" s="376">
        <f t="shared" si="2"/>
        <v>0</v>
      </c>
    </row>
    <row r="19" spans="1:40" x14ac:dyDescent="0.35">
      <c r="A19" s="377">
        <f t="shared" si="3"/>
        <v>0</v>
      </c>
      <c r="B19" s="377">
        <f t="shared" si="1"/>
        <v>0</v>
      </c>
      <c r="C19" s="377" t="s">
        <v>524</v>
      </c>
      <c r="D19" s="378"/>
      <c r="E19" s="378"/>
      <c r="F19" s="379"/>
      <c r="G19" s="377" t="s">
        <v>535</v>
      </c>
      <c r="H19" s="377" t="s">
        <v>527</v>
      </c>
      <c r="I19" s="377" t="s">
        <v>528</v>
      </c>
      <c r="J19" s="377" t="s">
        <v>477</v>
      </c>
      <c r="K19" s="377"/>
      <c r="L19" s="377" t="s">
        <v>529</v>
      </c>
      <c r="M19" s="380" t="s">
        <v>606</v>
      </c>
      <c r="N19" s="377">
        <f t="shared" si="4"/>
        <v>0</v>
      </c>
      <c r="O19" s="377" t="s">
        <v>479</v>
      </c>
      <c r="P19" s="381" t="s">
        <v>531</v>
      </c>
      <c r="Q19" s="373">
        <f>'Imp-Exp4'!$E$62</f>
        <v>0</v>
      </c>
      <c r="R19" s="373">
        <f>'Imp-Exp4'!$F$62</f>
        <v>0</v>
      </c>
      <c r="S19" s="373">
        <f>'Imp-Exp4'!$G$62</f>
        <v>0</v>
      </c>
      <c r="T19" s="373">
        <f>'Imp-Exp4'!$H$62</f>
        <v>0</v>
      </c>
      <c r="U19" s="373">
        <f>'Imp-Exp4'!$I$62</f>
        <v>0</v>
      </c>
      <c r="V19" s="373">
        <f>'Imp-Exp4'!$J$62</f>
        <v>0</v>
      </c>
      <c r="W19" s="373">
        <f>'Imp-Exp4'!$K$62</f>
        <v>0</v>
      </c>
      <c r="X19" s="374">
        <f>'Imp-Exp4'!$L$62</f>
        <v>0</v>
      </c>
      <c r="Y19" s="373">
        <f>'Imp-Exp4'!$E$63/1000</f>
        <v>0</v>
      </c>
      <c r="Z19" s="373">
        <f>'Imp-Exp4'!$F$63/1000</f>
        <v>0</v>
      </c>
      <c r="AA19" s="373">
        <f>'Imp-Exp4'!$G$63/1000</f>
        <v>0</v>
      </c>
      <c r="AB19" s="373">
        <f>'Imp-Exp4'!$H$63/1000</f>
        <v>0</v>
      </c>
      <c r="AC19" s="373">
        <f>'Imp-Exp4'!$I$63/1000</f>
        <v>0</v>
      </c>
      <c r="AD19" s="373">
        <f>'Imp-Exp4'!$J$63/1000</f>
        <v>0</v>
      </c>
      <c r="AE19" s="373">
        <f>'Imp-Exp4'!$K$63/1000</f>
        <v>0</v>
      </c>
      <c r="AF19" s="374">
        <f>'Imp-Exp4'!$L$63/1000</f>
        <v>0</v>
      </c>
      <c r="AG19" s="382">
        <f t="shared" si="2"/>
        <v>0</v>
      </c>
      <c r="AH19" s="382">
        <f t="shared" si="2"/>
        <v>0</v>
      </c>
      <c r="AI19" s="382">
        <f t="shared" si="2"/>
        <v>0</v>
      </c>
      <c r="AJ19" s="382">
        <f t="shared" si="2"/>
        <v>0</v>
      </c>
      <c r="AK19" s="382">
        <f t="shared" si="2"/>
        <v>0</v>
      </c>
      <c r="AL19" s="382">
        <f t="shared" si="2"/>
        <v>0</v>
      </c>
      <c r="AM19" s="382">
        <f t="shared" si="2"/>
        <v>0</v>
      </c>
      <c r="AN19" s="383">
        <f t="shared" si="2"/>
        <v>0</v>
      </c>
    </row>
    <row r="20" spans="1:40" x14ac:dyDescent="0.35">
      <c r="A20" s="368">
        <f t="shared" si="3"/>
        <v>0</v>
      </c>
      <c r="B20" s="368">
        <f t="shared" si="1"/>
        <v>0</v>
      </c>
      <c r="C20" s="368" t="s">
        <v>524</v>
      </c>
      <c r="D20" s="227"/>
      <c r="E20" s="227"/>
      <c r="F20" s="369"/>
      <c r="G20" s="368" t="s">
        <v>535</v>
      </c>
      <c r="H20" s="368" t="s">
        <v>527</v>
      </c>
      <c r="I20" s="368" t="s">
        <v>528</v>
      </c>
      <c r="J20" s="368" t="s">
        <v>477</v>
      </c>
      <c r="K20" s="368"/>
      <c r="L20" s="368" t="s">
        <v>529</v>
      </c>
      <c r="M20" s="370" t="s">
        <v>607</v>
      </c>
      <c r="N20" s="368">
        <f t="shared" si="4"/>
        <v>0</v>
      </c>
      <c r="O20" s="368" t="s">
        <v>479</v>
      </c>
      <c r="P20" s="372" t="s">
        <v>531</v>
      </c>
      <c r="Q20" s="373">
        <f>'Imp-Exp4'!$E$66</f>
        <v>0</v>
      </c>
      <c r="R20" s="373">
        <f>'Imp-Exp4'!$F$66</f>
        <v>0</v>
      </c>
      <c r="S20" s="373">
        <f>'Imp-Exp4'!$G$66</f>
        <v>0</v>
      </c>
      <c r="T20" s="373">
        <f>'Imp-Exp4'!$H$66</f>
        <v>0</v>
      </c>
      <c r="U20" s="373">
        <f>'Imp-Exp4'!$I$66</f>
        <v>0</v>
      </c>
      <c r="V20" s="373">
        <f>'Imp-Exp4'!$J$66</f>
        <v>0</v>
      </c>
      <c r="W20" s="373">
        <f>'Imp-Exp4'!$K$66</f>
        <v>0</v>
      </c>
      <c r="X20" s="374">
        <f>'Imp-Exp4'!$L$66</f>
        <v>0</v>
      </c>
      <c r="Y20" s="373">
        <f>'Imp-Exp4'!$E$67/1000</f>
        <v>0</v>
      </c>
      <c r="Z20" s="373">
        <f>'Imp-Exp4'!$F$67/1000</f>
        <v>0</v>
      </c>
      <c r="AA20" s="373">
        <f>'Imp-Exp4'!$G$67/1000</f>
        <v>0</v>
      </c>
      <c r="AB20" s="373">
        <f>'Imp-Exp4'!$H$67/1000</f>
        <v>0</v>
      </c>
      <c r="AC20" s="373">
        <f>'Imp-Exp4'!$I$67/1000</f>
        <v>0</v>
      </c>
      <c r="AD20" s="373">
        <f>'Imp-Exp4'!$J$67/1000</f>
        <v>0</v>
      </c>
      <c r="AE20" s="373">
        <f>'Imp-Exp4'!$K$67/1000</f>
        <v>0</v>
      </c>
      <c r="AF20" s="374">
        <f>'Imp-Exp4'!$L$67/1000</f>
        <v>0</v>
      </c>
      <c r="AG20" s="375">
        <f t="shared" si="2"/>
        <v>0</v>
      </c>
      <c r="AH20" s="375">
        <f t="shared" si="2"/>
        <v>0</v>
      </c>
      <c r="AI20" s="375">
        <f t="shared" si="2"/>
        <v>0</v>
      </c>
      <c r="AJ20" s="375">
        <f t="shared" si="2"/>
        <v>0</v>
      </c>
      <c r="AK20" s="375">
        <f t="shared" si="2"/>
        <v>0</v>
      </c>
      <c r="AL20" s="375">
        <f t="shared" si="2"/>
        <v>0</v>
      </c>
      <c r="AM20" s="375">
        <f t="shared" si="2"/>
        <v>0</v>
      </c>
      <c r="AN20" s="376">
        <f t="shared" si="2"/>
        <v>0</v>
      </c>
    </row>
    <row r="21" spans="1:40" x14ac:dyDescent="0.35">
      <c r="A21" s="377">
        <f t="shared" si="3"/>
        <v>0</v>
      </c>
      <c r="B21" s="377">
        <f t="shared" si="1"/>
        <v>0</v>
      </c>
      <c r="C21" s="377" t="s">
        <v>524</v>
      </c>
      <c r="D21" s="378"/>
      <c r="E21" s="378"/>
      <c r="F21" s="379"/>
      <c r="G21" s="377" t="s">
        <v>535</v>
      </c>
      <c r="H21" s="377" t="s">
        <v>527</v>
      </c>
      <c r="I21" s="377" t="s">
        <v>528</v>
      </c>
      <c r="J21" s="377" t="s">
        <v>477</v>
      </c>
      <c r="K21" s="377"/>
      <c r="L21" s="377" t="s">
        <v>529</v>
      </c>
      <c r="M21" s="380" t="s">
        <v>608</v>
      </c>
      <c r="N21" s="377">
        <f t="shared" si="4"/>
        <v>0</v>
      </c>
      <c r="O21" s="377" t="s">
        <v>479</v>
      </c>
      <c r="P21" s="381" t="s">
        <v>531</v>
      </c>
      <c r="Q21" s="373">
        <f>'Imp-Exp4'!$E$70</f>
        <v>0</v>
      </c>
      <c r="R21" s="373">
        <f>'Imp-Exp4'!$F$70</f>
        <v>0</v>
      </c>
      <c r="S21" s="373">
        <f>'Imp-Exp4'!$G$70</f>
        <v>0</v>
      </c>
      <c r="T21" s="373">
        <f>'Imp-Exp4'!$H$70</f>
        <v>0</v>
      </c>
      <c r="U21" s="373">
        <f>'Imp-Exp4'!$I$70</f>
        <v>0</v>
      </c>
      <c r="V21" s="373">
        <f>'Imp-Exp4'!$J$70</f>
        <v>0</v>
      </c>
      <c r="W21" s="373">
        <f>'Imp-Exp4'!$K$70</f>
        <v>0</v>
      </c>
      <c r="X21" s="374">
        <f>'Imp-Exp4'!$L$70</f>
        <v>0</v>
      </c>
      <c r="Y21" s="373">
        <f>'Imp-Exp4'!$E$71/1000</f>
        <v>0</v>
      </c>
      <c r="Z21" s="373">
        <f>'Imp-Exp4'!$F$71/1000</f>
        <v>0</v>
      </c>
      <c r="AA21" s="373">
        <f>'Imp-Exp4'!$G$71/1000</f>
        <v>0</v>
      </c>
      <c r="AB21" s="373">
        <f>'Imp-Exp4'!$H$71/1000</f>
        <v>0</v>
      </c>
      <c r="AC21" s="373">
        <f>'Imp-Exp4'!$I$71/1000</f>
        <v>0</v>
      </c>
      <c r="AD21" s="373">
        <f>'Imp-Exp4'!$J$71/1000</f>
        <v>0</v>
      </c>
      <c r="AE21" s="373">
        <f>'Imp-Exp4'!$K$71/1000</f>
        <v>0</v>
      </c>
      <c r="AF21" s="374">
        <f>'Imp-Exp4'!$L$71/1000</f>
        <v>0</v>
      </c>
      <c r="AG21" s="382">
        <f t="shared" si="2"/>
        <v>0</v>
      </c>
      <c r="AH21" s="382">
        <f t="shared" si="2"/>
        <v>0</v>
      </c>
      <c r="AI21" s="382">
        <f t="shared" si="2"/>
        <v>0</v>
      </c>
      <c r="AJ21" s="382">
        <f t="shared" si="2"/>
        <v>0</v>
      </c>
      <c r="AK21" s="382">
        <f t="shared" si="2"/>
        <v>0</v>
      </c>
      <c r="AL21" s="382">
        <f t="shared" si="2"/>
        <v>0</v>
      </c>
      <c r="AM21" s="382">
        <f t="shared" si="2"/>
        <v>0</v>
      </c>
      <c r="AN21" s="383">
        <f t="shared" si="2"/>
        <v>0</v>
      </c>
    </row>
    <row r="22" spans="1:40" x14ac:dyDescent="0.35">
      <c r="A22" s="359">
        <f t="shared" si="3"/>
        <v>0</v>
      </c>
      <c r="B22" s="359">
        <f t="shared" si="1"/>
        <v>0</v>
      </c>
      <c r="C22" s="359" t="s">
        <v>524</v>
      </c>
      <c r="D22" s="360"/>
      <c r="E22" s="360"/>
      <c r="F22" s="361"/>
      <c r="G22" s="359" t="s">
        <v>536</v>
      </c>
      <c r="H22" s="359" t="s">
        <v>527</v>
      </c>
      <c r="I22" s="359" t="s">
        <v>528</v>
      </c>
      <c r="J22" s="359" t="s">
        <v>477</v>
      </c>
      <c r="K22" s="359"/>
      <c r="L22" s="359" t="s">
        <v>529</v>
      </c>
      <c r="M22" s="362" t="s">
        <v>603</v>
      </c>
      <c r="N22" s="359">
        <f t="shared" si="4"/>
        <v>0</v>
      </c>
      <c r="O22" s="359" t="s">
        <v>479</v>
      </c>
      <c r="P22" s="363" t="s">
        <v>531</v>
      </c>
      <c r="Q22" s="364">
        <f>'Imp-Exp5'!$E$54</f>
        <v>0</v>
      </c>
      <c r="R22" s="364">
        <f>'Imp-Exp5'!$F$54</f>
        <v>0</v>
      </c>
      <c r="S22" s="364">
        <f>'Imp-Exp5'!$G$54</f>
        <v>0</v>
      </c>
      <c r="T22" s="364">
        <f>'Imp-Exp5'!$H$54</f>
        <v>0</v>
      </c>
      <c r="U22" s="364">
        <f>'Imp-Exp5'!$I$54</f>
        <v>0</v>
      </c>
      <c r="V22" s="364">
        <f>'Imp-Exp5'!$J$54</f>
        <v>0</v>
      </c>
      <c r="W22" s="364">
        <f>'Imp-Exp5'!$K$54</f>
        <v>0</v>
      </c>
      <c r="X22" s="365">
        <f>'Imp-Exp5'!$L$54</f>
        <v>0</v>
      </c>
      <c r="Y22" s="364">
        <f>'Imp-Exp5'!$E$55/1000</f>
        <v>0</v>
      </c>
      <c r="Z22" s="364">
        <f>'Imp-Exp5'!$F$55/1000</f>
        <v>0</v>
      </c>
      <c r="AA22" s="364">
        <f>'Imp-Exp5'!$G$55/1000</f>
        <v>0</v>
      </c>
      <c r="AB22" s="364">
        <f>'Imp-Exp5'!$H$55/1000</f>
        <v>0</v>
      </c>
      <c r="AC22" s="364">
        <f>'Imp-Exp5'!$I$55/1000</f>
        <v>0</v>
      </c>
      <c r="AD22" s="364">
        <f>'Imp-Exp5'!$J$55/1000</f>
        <v>0</v>
      </c>
      <c r="AE22" s="364">
        <f>'Imp-Exp5'!$K$55/1000</f>
        <v>0</v>
      </c>
      <c r="AF22" s="365">
        <f>'Imp-Exp5'!$L$55/1000</f>
        <v>0</v>
      </c>
      <c r="AG22" s="366">
        <f t="shared" si="2"/>
        <v>0</v>
      </c>
      <c r="AH22" s="366">
        <f t="shared" si="2"/>
        <v>0</v>
      </c>
      <c r="AI22" s="366">
        <f t="shared" si="2"/>
        <v>0</v>
      </c>
      <c r="AJ22" s="366">
        <f t="shared" si="2"/>
        <v>0</v>
      </c>
      <c r="AK22" s="366">
        <f t="shared" si="2"/>
        <v>0</v>
      </c>
      <c r="AL22" s="366">
        <f t="shared" si="2"/>
        <v>0</v>
      </c>
      <c r="AM22" s="366">
        <f t="shared" si="2"/>
        <v>0</v>
      </c>
      <c r="AN22" s="367">
        <f t="shared" si="2"/>
        <v>0</v>
      </c>
    </row>
    <row r="23" spans="1:40" x14ac:dyDescent="0.35">
      <c r="A23" s="368">
        <f t="shared" si="3"/>
        <v>0</v>
      </c>
      <c r="B23" s="368">
        <f t="shared" si="1"/>
        <v>0</v>
      </c>
      <c r="C23" s="368" t="s">
        <v>524</v>
      </c>
      <c r="D23" s="227"/>
      <c r="E23" s="227"/>
      <c r="F23" s="369"/>
      <c r="G23" s="368" t="s">
        <v>536</v>
      </c>
      <c r="H23" s="368" t="s">
        <v>527</v>
      </c>
      <c r="I23" s="368" t="s">
        <v>528</v>
      </c>
      <c r="J23" s="368" t="s">
        <v>477</v>
      </c>
      <c r="K23" s="368"/>
      <c r="L23" s="368" t="s">
        <v>529</v>
      </c>
      <c r="M23" s="370" t="s">
        <v>605</v>
      </c>
      <c r="N23" s="368">
        <f t="shared" si="4"/>
        <v>0</v>
      </c>
      <c r="O23" s="368" t="s">
        <v>479</v>
      </c>
      <c r="P23" s="372" t="s">
        <v>531</v>
      </c>
      <c r="Q23" s="373">
        <f>'Imp-Exp5'!$E$58</f>
        <v>0</v>
      </c>
      <c r="R23" s="373">
        <f>'Imp-Exp5'!$F$58</f>
        <v>0</v>
      </c>
      <c r="S23" s="373">
        <f>'Imp-Exp5'!$G$58</f>
        <v>0</v>
      </c>
      <c r="T23" s="373">
        <f>'Imp-Exp5'!$H$58</f>
        <v>0</v>
      </c>
      <c r="U23" s="373">
        <f>'Imp-Exp5'!$I$58</f>
        <v>0</v>
      </c>
      <c r="V23" s="373">
        <f>'Imp-Exp5'!$J$58</f>
        <v>0</v>
      </c>
      <c r="W23" s="373">
        <f>'Imp-Exp5'!$K$58</f>
        <v>0</v>
      </c>
      <c r="X23" s="374">
        <f>'Imp-Exp5'!$L$58</f>
        <v>0</v>
      </c>
      <c r="Y23" s="373">
        <f>'Imp-Exp5'!$E$59/1000</f>
        <v>0</v>
      </c>
      <c r="Z23" s="373">
        <f>'Imp-Exp5'!$F$59/1000</f>
        <v>0</v>
      </c>
      <c r="AA23" s="373">
        <f>'Imp-Exp5'!$G$59/1000</f>
        <v>0</v>
      </c>
      <c r="AB23" s="373">
        <f>'Imp-Exp5'!$H$59/1000</f>
        <v>0</v>
      </c>
      <c r="AC23" s="373">
        <f>'Imp-Exp5'!$I$59/1000</f>
        <v>0</v>
      </c>
      <c r="AD23" s="373">
        <f>'Imp-Exp5'!$J$59/1000</f>
        <v>0</v>
      </c>
      <c r="AE23" s="373">
        <f>'Imp-Exp5'!$K$59/1000</f>
        <v>0</v>
      </c>
      <c r="AF23" s="374">
        <f>'Imp-Exp5'!$L$59/1000</f>
        <v>0</v>
      </c>
      <c r="AG23" s="375">
        <f t="shared" si="2"/>
        <v>0</v>
      </c>
      <c r="AH23" s="375">
        <f t="shared" si="2"/>
        <v>0</v>
      </c>
      <c r="AI23" s="375">
        <f t="shared" si="2"/>
        <v>0</v>
      </c>
      <c r="AJ23" s="375">
        <f t="shared" si="2"/>
        <v>0</v>
      </c>
      <c r="AK23" s="375">
        <f t="shared" si="2"/>
        <v>0</v>
      </c>
      <c r="AL23" s="375">
        <f t="shared" si="2"/>
        <v>0</v>
      </c>
      <c r="AM23" s="375">
        <f t="shared" si="2"/>
        <v>0</v>
      </c>
      <c r="AN23" s="376">
        <f t="shared" si="2"/>
        <v>0</v>
      </c>
    </row>
    <row r="24" spans="1:40" x14ac:dyDescent="0.35">
      <c r="A24" s="377">
        <f t="shared" si="3"/>
        <v>0</v>
      </c>
      <c r="B24" s="377">
        <f t="shared" si="1"/>
        <v>0</v>
      </c>
      <c r="C24" s="377" t="s">
        <v>524</v>
      </c>
      <c r="D24" s="378"/>
      <c r="E24" s="378"/>
      <c r="F24" s="379"/>
      <c r="G24" s="377" t="s">
        <v>536</v>
      </c>
      <c r="H24" s="377" t="s">
        <v>527</v>
      </c>
      <c r="I24" s="377" t="s">
        <v>528</v>
      </c>
      <c r="J24" s="377" t="s">
        <v>477</v>
      </c>
      <c r="K24" s="377"/>
      <c r="L24" s="377" t="s">
        <v>529</v>
      </c>
      <c r="M24" s="380" t="s">
        <v>606</v>
      </c>
      <c r="N24" s="377">
        <f t="shared" si="4"/>
        <v>0</v>
      </c>
      <c r="O24" s="377" t="s">
        <v>479</v>
      </c>
      <c r="P24" s="381" t="s">
        <v>531</v>
      </c>
      <c r="Q24" s="373">
        <f>'Imp-Exp5'!$E$62</f>
        <v>0</v>
      </c>
      <c r="R24" s="373">
        <f>'Imp-Exp5'!$F$62</f>
        <v>0</v>
      </c>
      <c r="S24" s="373">
        <f>'Imp-Exp5'!$G$62</f>
        <v>0</v>
      </c>
      <c r="T24" s="373">
        <f>'Imp-Exp5'!$H$62</f>
        <v>0</v>
      </c>
      <c r="U24" s="373">
        <f>'Imp-Exp5'!$I$62</f>
        <v>0</v>
      </c>
      <c r="V24" s="373">
        <f>'Imp-Exp5'!$J$62</f>
        <v>0</v>
      </c>
      <c r="W24" s="373">
        <f>'Imp-Exp5'!$K$62</f>
        <v>0</v>
      </c>
      <c r="X24" s="374">
        <f>'Imp-Exp5'!$L$62</f>
        <v>0</v>
      </c>
      <c r="Y24" s="373">
        <f>'Imp-Exp5'!$E$63/1000</f>
        <v>0</v>
      </c>
      <c r="Z24" s="373">
        <f>'Imp-Exp5'!$F$63/1000</f>
        <v>0</v>
      </c>
      <c r="AA24" s="373">
        <f>'Imp-Exp5'!$G$63/1000</f>
        <v>0</v>
      </c>
      <c r="AB24" s="373">
        <f>'Imp-Exp5'!$H$63/1000</f>
        <v>0</v>
      </c>
      <c r="AC24" s="373">
        <f>'Imp-Exp5'!$I$63/1000</f>
        <v>0</v>
      </c>
      <c r="AD24" s="373">
        <f>'Imp-Exp5'!$J$63/1000</f>
        <v>0</v>
      </c>
      <c r="AE24" s="373">
        <f>'Imp-Exp5'!$K$63/1000</f>
        <v>0</v>
      </c>
      <c r="AF24" s="374">
        <f>'Imp-Exp5'!$L$63/1000</f>
        <v>0</v>
      </c>
      <c r="AG24" s="382">
        <f t="shared" si="2"/>
        <v>0</v>
      </c>
      <c r="AH24" s="382">
        <f t="shared" si="2"/>
        <v>0</v>
      </c>
      <c r="AI24" s="382">
        <f t="shared" si="2"/>
        <v>0</v>
      </c>
      <c r="AJ24" s="382">
        <f t="shared" si="2"/>
        <v>0</v>
      </c>
      <c r="AK24" s="382">
        <f t="shared" si="2"/>
        <v>0</v>
      </c>
      <c r="AL24" s="382">
        <f t="shared" si="2"/>
        <v>0</v>
      </c>
      <c r="AM24" s="382">
        <f t="shared" si="2"/>
        <v>0</v>
      </c>
      <c r="AN24" s="383">
        <f t="shared" si="2"/>
        <v>0</v>
      </c>
    </row>
    <row r="25" spans="1:40" x14ac:dyDescent="0.35">
      <c r="A25" s="368">
        <f t="shared" si="3"/>
        <v>0</v>
      </c>
      <c r="B25" s="368">
        <f t="shared" si="1"/>
        <v>0</v>
      </c>
      <c r="C25" s="368" t="s">
        <v>524</v>
      </c>
      <c r="D25" s="227"/>
      <c r="E25" s="227"/>
      <c r="F25" s="369"/>
      <c r="G25" s="368" t="s">
        <v>536</v>
      </c>
      <c r="H25" s="368" t="s">
        <v>527</v>
      </c>
      <c r="I25" s="368" t="s">
        <v>528</v>
      </c>
      <c r="J25" s="368" t="s">
        <v>477</v>
      </c>
      <c r="K25" s="368"/>
      <c r="L25" s="368" t="s">
        <v>529</v>
      </c>
      <c r="M25" s="370" t="s">
        <v>607</v>
      </c>
      <c r="N25" s="368">
        <f t="shared" si="4"/>
        <v>0</v>
      </c>
      <c r="O25" s="368" t="s">
        <v>479</v>
      </c>
      <c r="P25" s="372" t="s">
        <v>531</v>
      </c>
      <c r="Q25" s="373">
        <f>'Imp-Exp5'!$E$66</f>
        <v>0</v>
      </c>
      <c r="R25" s="373">
        <f>'Imp-Exp5'!$F$66</f>
        <v>0</v>
      </c>
      <c r="S25" s="373">
        <f>'Imp-Exp5'!$G$66</f>
        <v>0</v>
      </c>
      <c r="T25" s="373">
        <f>'Imp-Exp5'!$H$66</f>
        <v>0</v>
      </c>
      <c r="U25" s="373">
        <f>'Imp-Exp5'!$I$66</f>
        <v>0</v>
      </c>
      <c r="V25" s="373">
        <f>'Imp-Exp5'!$J$66</f>
        <v>0</v>
      </c>
      <c r="W25" s="373">
        <f>'Imp-Exp5'!$K$66</f>
        <v>0</v>
      </c>
      <c r="X25" s="374">
        <f>'Imp-Exp5'!$L$66</f>
        <v>0</v>
      </c>
      <c r="Y25" s="373">
        <f>'Imp-Exp5'!$E$67/1000</f>
        <v>0</v>
      </c>
      <c r="Z25" s="373">
        <f>'Imp-Exp5'!$F$67/1000</f>
        <v>0</v>
      </c>
      <c r="AA25" s="373">
        <f>'Imp-Exp5'!$G$67/1000</f>
        <v>0</v>
      </c>
      <c r="AB25" s="373">
        <f>'Imp-Exp5'!$H$67/1000</f>
        <v>0</v>
      </c>
      <c r="AC25" s="373">
        <f>'Imp-Exp5'!$I$67/1000</f>
        <v>0</v>
      </c>
      <c r="AD25" s="373">
        <f>'Imp-Exp5'!$J$67/1000</f>
        <v>0</v>
      </c>
      <c r="AE25" s="373">
        <f>'Imp-Exp5'!$K$67/1000</f>
        <v>0</v>
      </c>
      <c r="AF25" s="374">
        <f>'Imp-Exp5'!$L$67/1000</f>
        <v>0</v>
      </c>
      <c r="AG25" s="375">
        <f t="shared" si="2"/>
        <v>0</v>
      </c>
      <c r="AH25" s="375">
        <f t="shared" si="2"/>
        <v>0</v>
      </c>
      <c r="AI25" s="375">
        <f t="shared" si="2"/>
        <v>0</v>
      </c>
      <c r="AJ25" s="375">
        <f t="shared" si="2"/>
        <v>0</v>
      </c>
      <c r="AK25" s="375">
        <f t="shared" si="2"/>
        <v>0</v>
      </c>
      <c r="AL25" s="375">
        <f t="shared" si="2"/>
        <v>0</v>
      </c>
      <c r="AM25" s="375">
        <f t="shared" si="2"/>
        <v>0</v>
      </c>
      <c r="AN25" s="376">
        <f t="shared" si="2"/>
        <v>0</v>
      </c>
    </row>
    <row r="26" spans="1:40" x14ac:dyDescent="0.35">
      <c r="A26" s="377">
        <f t="shared" si="3"/>
        <v>0</v>
      </c>
      <c r="B26" s="377">
        <f t="shared" si="1"/>
        <v>0</v>
      </c>
      <c r="C26" s="377" t="s">
        <v>524</v>
      </c>
      <c r="D26" s="378"/>
      <c r="E26" s="378"/>
      <c r="F26" s="379"/>
      <c r="G26" s="377" t="s">
        <v>536</v>
      </c>
      <c r="H26" s="377" t="s">
        <v>527</v>
      </c>
      <c r="I26" s="377" t="s">
        <v>528</v>
      </c>
      <c r="J26" s="377" t="s">
        <v>477</v>
      </c>
      <c r="K26" s="377"/>
      <c r="L26" s="377" t="s">
        <v>529</v>
      </c>
      <c r="M26" s="380" t="s">
        <v>608</v>
      </c>
      <c r="N26" s="377">
        <f t="shared" si="4"/>
        <v>0</v>
      </c>
      <c r="O26" s="377" t="s">
        <v>479</v>
      </c>
      <c r="P26" s="381" t="s">
        <v>531</v>
      </c>
      <c r="Q26" s="373">
        <f>'Imp-Exp5'!$E$70</f>
        <v>0</v>
      </c>
      <c r="R26" s="373">
        <f>'Imp-Exp5'!$F$70</f>
        <v>0</v>
      </c>
      <c r="S26" s="373">
        <f>'Imp-Exp5'!$G$70</f>
        <v>0</v>
      </c>
      <c r="T26" s="373">
        <f>'Imp-Exp5'!$H$70</f>
        <v>0</v>
      </c>
      <c r="U26" s="373">
        <f>'Imp-Exp5'!$I$70</f>
        <v>0</v>
      </c>
      <c r="V26" s="373">
        <f>'Imp-Exp5'!$J$70</f>
        <v>0</v>
      </c>
      <c r="W26" s="373">
        <f>'Imp-Exp5'!$K$70</f>
        <v>0</v>
      </c>
      <c r="X26" s="374">
        <f>'Imp-Exp5'!$L$70</f>
        <v>0</v>
      </c>
      <c r="Y26" s="373">
        <f>'Imp-Exp5'!$E$71/1000</f>
        <v>0</v>
      </c>
      <c r="Z26" s="373">
        <f>'Imp-Exp5'!$F$71/1000</f>
        <v>0</v>
      </c>
      <c r="AA26" s="373">
        <f>'Imp-Exp5'!$G$71/1000</f>
        <v>0</v>
      </c>
      <c r="AB26" s="373">
        <f>'Imp-Exp5'!$H$71/1000</f>
        <v>0</v>
      </c>
      <c r="AC26" s="373">
        <f>'Imp-Exp5'!$I$71/1000</f>
        <v>0</v>
      </c>
      <c r="AD26" s="373">
        <f>'Imp-Exp5'!$J$71/1000</f>
        <v>0</v>
      </c>
      <c r="AE26" s="373">
        <f>'Imp-Exp5'!$K$71/1000</f>
        <v>0</v>
      </c>
      <c r="AF26" s="374">
        <f>'Imp-Exp5'!$L$71/1000</f>
        <v>0</v>
      </c>
      <c r="AG26" s="382">
        <f t="shared" si="2"/>
        <v>0</v>
      </c>
      <c r="AH26" s="382">
        <f t="shared" si="2"/>
        <v>0</v>
      </c>
      <c r="AI26" s="382">
        <f t="shared" si="2"/>
        <v>0</v>
      </c>
      <c r="AJ26" s="382">
        <f t="shared" si="2"/>
        <v>0</v>
      </c>
      <c r="AK26" s="382">
        <f t="shared" si="2"/>
        <v>0</v>
      </c>
      <c r="AL26" s="382">
        <f t="shared" si="2"/>
        <v>0</v>
      </c>
      <c r="AM26" s="382">
        <f t="shared" si="2"/>
        <v>0</v>
      </c>
      <c r="AN26" s="383">
        <f t="shared" si="2"/>
        <v>0</v>
      </c>
    </row>
    <row r="27" spans="1:40" x14ac:dyDescent="0.35">
      <c r="A27" s="359">
        <f t="shared" si="3"/>
        <v>0</v>
      </c>
      <c r="B27" s="359">
        <f t="shared" si="1"/>
        <v>0</v>
      </c>
      <c r="C27" s="359" t="s">
        <v>524</v>
      </c>
      <c r="D27" s="360"/>
      <c r="E27" s="360"/>
      <c r="F27" s="361"/>
      <c r="G27" s="359" t="s">
        <v>537</v>
      </c>
      <c r="H27" s="359" t="s">
        <v>527</v>
      </c>
      <c r="I27" s="359" t="s">
        <v>528</v>
      </c>
      <c r="J27" s="359" t="s">
        <v>477</v>
      </c>
      <c r="K27" s="359"/>
      <c r="L27" s="359" t="s">
        <v>529</v>
      </c>
      <c r="M27" s="362" t="s">
        <v>603</v>
      </c>
      <c r="N27" s="359">
        <f t="shared" si="4"/>
        <v>0</v>
      </c>
      <c r="O27" s="359" t="s">
        <v>479</v>
      </c>
      <c r="P27" s="363" t="s">
        <v>531</v>
      </c>
      <c r="Q27" s="364">
        <f>'Imp-Exp6'!$E$54</f>
        <v>0</v>
      </c>
      <c r="R27" s="364">
        <f>'Imp-Exp6'!$F$54</f>
        <v>0</v>
      </c>
      <c r="S27" s="364">
        <f>'Imp-Exp6'!$G$54</f>
        <v>0</v>
      </c>
      <c r="T27" s="364">
        <f>'Imp-Exp6'!$H$54</f>
        <v>0</v>
      </c>
      <c r="U27" s="364">
        <f>'Imp-Exp6'!$I$54</f>
        <v>0</v>
      </c>
      <c r="V27" s="364">
        <f>'Imp-Exp6'!$J$54</f>
        <v>0</v>
      </c>
      <c r="W27" s="364">
        <f>'Imp-Exp6'!$K$54</f>
        <v>0</v>
      </c>
      <c r="X27" s="365">
        <f>'Imp-Exp6'!$L$54</f>
        <v>0</v>
      </c>
      <c r="Y27" s="364">
        <f>'Imp-Exp6'!$E$55/1000</f>
        <v>0</v>
      </c>
      <c r="Z27" s="364">
        <f>'Imp-Exp6'!$F$55/1000</f>
        <v>0</v>
      </c>
      <c r="AA27" s="364">
        <f>'Imp-Exp6'!$G$55/1000</f>
        <v>0</v>
      </c>
      <c r="AB27" s="364">
        <f>'Imp-Exp6'!$H$55/1000</f>
        <v>0</v>
      </c>
      <c r="AC27" s="364">
        <f>'Imp-Exp6'!$I$55/1000</f>
        <v>0</v>
      </c>
      <c r="AD27" s="364">
        <f>'Imp-Exp6'!$J$55/1000</f>
        <v>0</v>
      </c>
      <c r="AE27" s="364">
        <f>'Imp-Exp6'!$K$55/1000</f>
        <v>0</v>
      </c>
      <c r="AF27" s="365">
        <f>'Imp-Exp6'!$L$55/1000</f>
        <v>0</v>
      </c>
      <c r="AG27" s="366">
        <f t="shared" si="2"/>
        <v>0</v>
      </c>
      <c r="AH27" s="366">
        <f t="shared" si="2"/>
        <v>0</v>
      </c>
      <c r="AI27" s="366">
        <f t="shared" si="2"/>
        <v>0</v>
      </c>
      <c r="AJ27" s="366">
        <f t="shared" si="2"/>
        <v>0</v>
      </c>
      <c r="AK27" s="366">
        <f t="shared" si="2"/>
        <v>0</v>
      </c>
      <c r="AL27" s="366">
        <f t="shared" si="2"/>
        <v>0</v>
      </c>
      <c r="AM27" s="366">
        <f t="shared" si="2"/>
        <v>0</v>
      </c>
      <c r="AN27" s="367">
        <f t="shared" si="2"/>
        <v>0</v>
      </c>
    </row>
    <row r="28" spans="1:40" x14ac:dyDescent="0.35">
      <c r="A28" s="368">
        <f t="shared" si="3"/>
        <v>0</v>
      </c>
      <c r="B28" s="368">
        <f t="shared" si="1"/>
        <v>0</v>
      </c>
      <c r="C28" s="368" t="s">
        <v>524</v>
      </c>
      <c r="D28" s="227"/>
      <c r="E28" s="227"/>
      <c r="F28" s="369"/>
      <c r="G28" s="368" t="s">
        <v>537</v>
      </c>
      <c r="H28" s="368" t="s">
        <v>527</v>
      </c>
      <c r="I28" s="368" t="s">
        <v>528</v>
      </c>
      <c r="J28" s="368" t="s">
        <v>477</v>
      </c>
      <c r="K28" s="368"/>
      <c r="L28" s="368" t="s">
        <v>529</v>
      </c>
      <c r="M28" s="370" t="s">
        <v>605</v>
      </c>
      <c r="N28" s="368">
        <f t="shared" si="4"/>
        <v>0</v>
      </c>
      <c r="O28" s="368" t="s">
        <v>479</v>
      </c>
      <c r="P28" s="372" t="s">
        <v>531</v>
      </c>
      <c r="Q28" s="373">
        <f>'Imp-Exp6'!$E$58</f>
        <v>0</v>
      </c>
      <c r="R28" s="373">
        <f>'Imp-Exp6'!$F$58</f>
        <v>0</v>
      </c>
      <c r="S28" s="373">
        <f>'Imp-Exp6'!$G$58</f>
        <v>0</v>
      </c>
      <c r="T28" s="373">
        <f>'Imp-Exp6'!$H$58</f>
        <v>0</v>
      </c>
      <c r="U28" s="373">
        <f>'Imp-Exp6'!$I$58</f>
        <v>0</v>
      </c>
      <c r="V28" s="373">
        <f>'Imp-Exp6'!$J$58</f>
        <v>0</v>
      </c>
      <c r="W28" s="373">
        <f>'Imp-Exp6'!$K$58</f>
        <v>0</v>
      </c>
      <c r="X28" s="374">
        <f>'Imp-Exp6'!$L$58</f>
        <v>0</v>
      </c>
      <c r="Y28" s="373">
        <f>'Imp-Exp6'!$E$59/1000</f>
        <v>0</v>
      </c>
      <c r="Z28" s="373">
        <f>'Imp-Exp6'!$F$59/1000</f>
        <v>0</v>
      </c>
      <c r="AA28" s="373">
        <f>'Imp-Exp6'!$G$59/1000</f>
        <v>0</v>
      </c>
      <c r="AB28" s="373">
        <f>'Imp-Exp6'!$H$59/1000</f>
        <v>0</v>
      </c>
      <c r="AC28" s="373">
        <f>'Imp-Exp6'!$I$59/1000</f>
        <v>0</v>
      </c>
      <c r="AD28" s="373">
        <f>'Imp-Exp6'!$J$59/1000</f>
        <v>0</v>
      </c>
      <c r="AE28" s="373">
        <f>'Imp-Exp6'!$K$59/1000</f>
        <v>0</v>
      </c>
      <c r="AF28" s="374">
        <f>'Imp-Exp6'!$L$59/1000</f>
        <v>0</v>
      </c>
      <c r="AG28" s="375">
        <f t="shared" si="2"/>
        <v>0</v>
      </c>
      <c r="AH28" s="375">
        <f t="shared" si="2"/>
        <v>0</v>
      </c>
      <c r="AI28" s="375">
        <f t="shared" si="2"/>
        <v>0</v>
      </c>
      <c r="AJ28" s="375">
        <f t="shared" si="2"/>
        <v>0</v>
      </c>
      <c r="AK28" s="375">
        <f t="shared" si="2"/>
        <v>0</v>
      </c>
      <c r="AL28" s="375">
        <f t="shared" si="2"/>
        <v>0</v>
      </c>
      <c r="AM28" s="375">
        <f t="shared" si="2"/>
        <v>0</v>
      </c>
      <c r="AN28" s="376">
        <f t="shared" si="2"/>
        <v>0</v>
      </c>
    </row>
    <row r="29" spans="1:40" x14ac:dyDescent="0.35">
      <c r="A29" s="377">
        <f t="shared" si="3"/>
        <v>0</v>
      </c>
      <c r="B29" s="377">
        <f t="shared" si="1"/>
        <v>0</v>
      </c>
      <c r="C29" s="377" t="s">
        <v>524</v>
      </c>
      <c r="D29" s="378"/>
      <c r="E29" s="378"/>
      <c r="F29" s="379"/>
      <c r="G29" s="377" t="s">
        <v>537</v>
      </c>
      <c r="H29" s="377" t="s">
        <v>527</v>
      </c>
      <c r="I29" s="377" t="s">
        <v>528</v>
      </c>
      <c r="J29" s="377" t="s">
        <v>477</v>
      </c>
      <c r="K29" s="377"/>
      <c r="L29" s="377" t="s">
        <v>529</v>
      </c>
      <c r="M29" s="380" t="s">
        <v>606</v>
      </c>
      <c r="N29" s="377">
        <f t="shared" si="4"/>
        <v>0</v>
      </c>
      <c r="O29" s="377" t="s">
        <v>479</v>
      </c>
      <c r="P29" s="381" t="s">
        <v>531</v>
      </c>
      <c r="Q29" s="373">
        <f>'Imp-Exp6'!$E$62</f>
        <v>0</v>
      </c>
      <c r="R29" s="373">
        <f>'Imp-Exp6'!$F$62</f>
        <v>0</v>
      </c>
      <c r="S29" s="373">
        <f>'Imp-Exp6'!$G$62</f>
        <v>0</v>
      </c>
      <c r="T29" s="373">
        <f>'Imp-Exp6'!$H$62</f>
        <v>0</v>
      </c>
      <c r="U29" s="373">
        <f>'Imp-Exp6'!$I$62</f>
        <v>0</v>
      </c>
      <c r="V29" s="373">
        <f>'Imp-Exp6'!$J$62</f>
        <v>0</v>
      </c>
      <c r="W29" s="373">
        <f>'Imp-Exp6'!$K$62</f>
        <v>0</v>
      </c>
      <c r="X29" s="374">
        <f>'Imp-Exp6'!$L$62</f>
        <v>0</v>
      </c>
      <c r="Y29" s="373">
        <f>'Imp-Exp6'!$E$63/1000</f>
        <v>0</v>
      </c>
      <c r="Z29" s="373">
        <f>'Imp-Exp6'!$F$63/1000</f>
        <v>0</v>
      </c>
      <c r="AA29" s="373">
        <f>'Imp-Exp6'!$G$63/1000</f>
        <v>0</v>
      </c>
      <c r="AB29" s="373">
        <f>'Imp-Exp6'!$H$63/1000</f>
        <v>0</v>
      </c>
      <c r="AC29" s="373">
        <f>'Imp-Exp6'!$I$63/1000</f>
        <v>0</v>
      </c>
      <c r="AD29" s="373">
        <f>'Imp-Exp6'!$J$63/1000</f>
        <v>0</v>
      </c>
      <c r="AE29" s="373">
        <f>'Imp-Exp6'!$K$63/1000</f>
        <v>0</v>
      </c>
      <c r="AF29" s="374">
        <f>'Imp-Exp6'!$L$63/1000</f>
        <v>0</v>
      </c>
      <c r="AG29" s="382">
        <f t="shared" si="2"/>
        <v>0</v>
      </c>
      <c r="AH29" s="382">
        <f t="shared" si="2"/>
        <v>0</v>
      </c>
      <c r="AI29" s="382">
        <f t="shared" si="2"/>
        <v>0</v>
      </c>
      <c r="AJ29" s="382">
        <f t="shared" si="2"/>
        <v>0</v>
      </c>
      <c r="AK29" s="382">
        <f t="shared" si="2"/>
        <v>0</v>
      </c>
      <c r="AL29" s="382">
        <f t="shared" si="2"/>
        <v>0</v>
      </c>
      <c r="AM29" s="382">
        <f t="shared" si="2"/>
        <v>0</v>
      </c>
      <c r="AN29" s="383">
        <f t="shared" si="2"/>
        <v>0</v>
      </c>
    </row>
    <row r="30" spans="1:40" x14ac:dyDescent="0.35">
      <c r="A30" s="368">
        <f t="shared" si="3"/>
        <v>0</v>
      </c>
      <c r="B30" s="368">
        <f t="shared" si="1"/>
        <v>0</v>
      </c>
      <c r="C30" s="368" t="s">
        <v>524</v>
      </c>
      <c r="D30" s="227"/>
      <c r="E30" s="227"/>
      <c r="F30" s="369"/>
      <c r="G30" s="368" t="s">
        <v>537</v>
      </c>
      <c r="H30" s="368" t="s">
        <v>527</v>
      </c>
      <c r="I30" s="368" t="s">
        <v>528</v>
      </c>
      <c r="J30" s="368" t="s">
        <v>477</v>
      </c>
      <c r="K30" s="368"/>
      <c r="L30" s="368" t="s">
        <v>529</v>
      </c>
      <c r="M30" s="370" t="s">
        <v>607</v>
      </c>
      <c r="N30" s="368">
        <f t="shared" si="4"/>
        <v>0</v>
      </c>
      <c r="O30" s="368" t="s">
        <v>479</v>
      </c>
      <c r="P30" s="372" t="s">
        <v>531</v>
      </c>
      <c r="Q30" s="373">
        <f>'Imp-Exp6'!$E$66</f>
        <v>0</v>
      </c>
      <c r="R30" s="373">
        <f>'Imp-Exp6'!$F$66</f>
        <v>0</v>
      </c>
      <c r="S30" s="373">
        <f>'Imp-Exp6'!$G$66</f>
        <v>0</v>
      </c>
      <c r="T30" s="373">
        <f>'Imp-Exp6'!$H$66</f>
        <v>0</v>
      </c>
      <c r="U30" s="373">
        <f>'Imp-Exp6'!$I$66</f>
        <v>0</v>
      </c>
      <c r="V30" s="373">
        <f>'Imp-Exp6'!$J$66</f>
        <v>0</v>
      </c>
      <c r="W30" s="373">
        <f>'Imp-Exp6'!$K$66</f>
        <v>0</v>
      </c>
      <c r="X30" s="374">
        <f>'Imp-Exp6'!$L$66</f>
        <v>0</v>
      </c>
      <c r="Y30" s="373">
        <f>'Imp-Exp6'!$E$67/1000</f>
        <v>0</v>
      </c>
      <c r="Z30" s="373">
        <f>'Imp-Exp6'!$F$67/1000</f>
        <v>0</v>
      </c>
      <c r="AA30" s="373">
        <f>'Imp-Exp6'!$G$67/1000</f>
        <v>0</v>
      </c>
      <c r="AB30" s="373">
        <f>'Imp-Exp6'!$H$67/1000</f>
        <v>0</v>
      </c>
      <c r="AC30" s="373">
        <f>'Imp-Exp6'!$I$67/1000</f>
        <v>0</v>
      </c>
      <c r="AD30" s="373">
        <f>'Imp-Exp6'!$J$67/1000</f>
        <v>0</v>
      </c>
      <c r="AE30" s="373">
        <f>'Imp-Exp6'!$K$67/1000</f>
        <v>0</v>
      </c>
      <c r="AF30" s="374">
        <f>'Imp-Exp6'!$L$67/1000</f>
        <v>0</v>
      </c>
      <c r="AG30" s="375">
        <f t="shared" si="2"/>
        <v>0</v>
      </c>
      <c r="AH30" s="375">
        <f t="shared" si="2"/>
        <v>0</v>
      </c>
      <c r="AI30" s="375">
        <f t="shared" si="2"/>
        <v>0</v>
      </c>
      <c r="AJ30" s="375">
        <f t="shared" si="2"/>
        <v>0</v>
      </c>
      <c r="AK30" s="375">
        <f t="shared" si="2"/>
        <v>0</v>
      </c>
      <c r="AL30" s="375">
        <f t="shared" si="2"/>
        <v>0</v>
      </c>
      <c r="AM30" s="375">
        <f t="shared" si="2"/>
        <v>0</v>
      </c>
      <c r="AN30" s="376">
        <f t="shared" si="2"/>
        <v>0</v>
      </c>
    </row>
    <row r="31" spans="1:40" x14ac:dyDescent="0.35">
      <c r="A31" s="377">
        <f t="shared" si="3"/>
        <v>0</v>
      </c>
      <c r="B31" s="377">
        <f t="shared" si="1"/>
        <v>0</v>
      </c>
      <c r="C31" s="377" t="s">
        <v>524</v>
      </c>
      <c r="D31" s="378"/>
      <c r="E31" s="378"/>
      <c r="F31" s="379"/>
      <c r="G31" s="377" t="s">
        <v>537</v>
      </c>
      <c r="H31" s="377" t="s">
        <v>527</v>
      </c>
      <c r="I31" s="377" t="s">
        <v>528</v>
      </c>
      <c r="J31" s="377" t="s">
        <v>477</v>
      </c>
      <c r="K31" s="377"/>
      <c r="L31" s="377" t="s">
        <v>529</v>
      </c>
      <c r="M31" s="380" t="s">
        <v>608</v>
      </c>
      <c r="N31" s="377">
        <f t="shared" si="4"/>
        <v>0</v>
      </c>
      <c r="O31" s="377" t="s">
        <v>479</v>
      </c>
      <c r="P31" s="381" t="s">
        <v>531</v>
      </c>
      <c r="Q31" s="373">
        <f>'Imp-Exp6'!$E$70</f>
        <v>0</v>
      </c>
      <c r="R31" s="373">
        <f>'Imp-Exp6'!$F$70</f>
        <v>0</v>
      </c>
      <c r="S31" s="373">
        <f>'Imp-Exp6'!$G$70</f>
        <v>0</v>
      </c>
      <c r="T31" s="373">
        <f>'Imp-Exp6'!$H$70</f>
        <v>0</v>
      </c>
      <c r="U31" s="373">
        <f>'Imp-Exp6'!$I$70</f>
        <v>0</v>
      </c>
      <c r="V31" s="373">
        <f>'Imp-Exp6'!$J$70</f>
        <v>0</v>
      </c>
      <c r="W31" s="373">
        <f>'Imp-Exp6'!$K$70</f>
        <v>0</v>
      </c>
      <c r="X31" s="374">
        <f>'Imp-Exp6'!$L$70</f>
        <v>0</v>
      </c>
      <c r="Y31" s="373">
        <f>'Imp-Exp6'!$E$71/1000</f>
        <v>0</v>
      </c>
      <c r="Z31" s="373">
        <f>'Imp-Exp6'!$F$71/1000</f>
        <v>0</v>
      </c>
      <c r="AA31" s="373">
        <f>'Imp-Exp6'!$G$71/1000</f>
        <v>0</v>
      </c>
      <c r="AB31" s="373">
        <f>'Imp-Exp6'!$H$71/1000</f>
        <v>0</v>
      </c>
      <c r="AC31" s="373">
        <f>'Imp-Exp6'!$I$71/1000</f>
        <v>0</v>
      </c>
      <c r="AD31" s="373">
        <f>'Imp-Exp6'!$J$71/1000</f>
        <v>0</v>
      </c>
      <c r="AE31" s="373">
        <f>'Imp-Exp6'!$K$71/1000</f>
        <v>0</v>
      </c>
      <c r="AF31" s="374">
        <f>'Imp-Exp6'!$L$71/1000</f>
        <v>0</v>
      </c>
      <c r="AG31" s="382">
        <f t="shared" si="2"/>
        <v>0</v>
      </c>
      <c r="AH31" s="382">
        <f t="shared" si="2"/>
        <v>0</v>
      </c>
      <c r="AI31" s="382">
        <f t="shared" si="2"/>
        <v>0</v>
      </c>
      <c r="AJ31" s="382">
        <f t="shared" si="2"/>
        <v>0</v>
      </c>
      <c r="AK31" s="382">
        <f t="shared" si="2"/>
        <v>0</v>
      </c>
      <c r="AL31" s="382">
        <f t="shared" si="2"/>
        <v>0</v>
      </c>
      <c r="AM31" s="382">
        <f t="shared" si="2"/>
        <v>0</v>
      </c>
      <c r="AN31" s="383">
        <f t="shared" si="2"/>
        <v>0</v>
      </c>
    </row>
    <row r="32" spans="1:40" x14ac:dyDescent="0.35">
      <c r="A32" s="359">
        <f t="shared" si="3"/>
        <v>0</v>
      </c>
      <c r="B32" s="359">
        <f t="shared" si="1"/>
        <v>0</v>
      </c>
      <c r="C32" s="359" t="s">
        <v>524</v>
      </c>
      <c r="D32" s="360"/>
      <c r="E32" s="360"/>
      <c r="F32" s="361"/>
      <c r="G32" s="359" t="s">
        <v>538</v>
      </c>
      <c r="H32" s="359" t="s">
        <v>527</v>
      </c>
      <c r="I32" s="359" t="s">
        <v>528</v>
      </c>
      <c r="J32" s="359" t="s">
        <v>477</v>
      </c>
      <c r="K32" s="359"/>
      <c r="L32" s="359" t="s">
        <v>529</v>
      </c>
      <c r="M32" s="362" t="s">
        <v>603</v>
      </c>
      <c r="N32" s="359">
        <f t="shared" si="4"/>
        <v>0</v>
      </c>
      <c r="O32" s="359" t="s">
        <v>479</v>
      </c>
      <c r="P32" s="363" t="s">
        <v>531</v>
      </c>
      <c r="Q32" s="364">
        <f>'Imp-Exp7'!$E$54</f>
        <v>0</v>
      </c>
      <c r="R32" s="364">
        <f>'Imp-Exp7'!$F$54</f>
        <v>0</v>
      </c>
      <c r="S32" s="364">
        <f>'Imp-Exp7'!$G$54</f>
        <v>0</v>
      </c>
      <c r="T32" s="364">
        <f>'Imp-Exp7'!$H$54</f>
        <v>0</v>
      </c>
      <c r="U32" s="364">
        <f>'Imp-Exp7'!$I$54</f>
        <v>0</v>
      </c>
      <c r="V32" s="364">
        <f>'Imp-Exp7'!$J$54</f>
        <v>0</v>
      </c>
      <c r="W32" s="364">
        <f>'Imp-Exp7'!$K$54</f>
        <v>0</v>
      </c>
      <c r="X32" s="365">
        <f>'Imp-Exp7'!$L$54</f>
        <v>0</v>
      </c>
      <c r="Y32" s="364">
        <f>'Imp-Exp7'!$E$55/1000</f>
        <v>0</v>
      </c>
      <c r="Z32" s="364">
        <f>'Imp-Exp7'!$F$55/1000</f>
        <v>0</v>
      </c>
      <c r="AA32" s="364">
        <f>'Imp-Exp7'!$G$55/1000</f>
        <v>0</v>
      </c>
      <c r="AB32" s="364">
        <f>'Imp-Exp7'!$H$55/1000</f>
        <v>0</v>
      </c>
      <c r="AC32" s="364">
        <f>'Imp-Exp7'!$I$55/1000</f>
        <v>0</v>
      </c>
      <c r="AD32" s="364">
        <f>'Imp-Exp7'!$J$55/1000</f>
        <v>0</v>
      </c>
      <c r="AE32" s="364">
        <f>'Imp-Exp7'!$K$55/1000</f>
        <v>0</v>
      </c>
      <c r="AF32" s="365">
        <f>'Imp-Exp7'!$L$55/1000</f>
        <v>0</v>
      </c>
      <c r="AG32" s="366">
        <f t="shared" si="2"/>
        <v>0</v>
      </c>
      <c r="AH32" s="366">
        <f t="shared" si="2"/>
        <v>0</v>
      </c>
      <c r="AI32" s="366">
        <f t="shared" si="2"/>
        <v>0</v>
      </c>
      <c r="AJ32" s="366">
        <f t="shared" si="2"/>
        <v>0</v>
      </c>
      <c r="AK32" s="366">
        <f t="shared" si="2"/>
        <v>0</v>
      </c>
      <c r="AL32" s="366">
        <f t="shared" si="2"/>
        <v>0</v>
      </c>
      <c r="AM32" s="366">
        <f t="shared" si="2"/>
        <v>0</v>
      </c>
      <c r="AN32" s="367">
        <f t="shared" si="2"/>
        <v>0</v>
      </c>
    </row>
    <row r="33" spans="1:40" x14ac:dyDescent="0.35">
      <c r="A33" s="368">
        <f t="shared" si="3"/>
        <v>0</v>
      </c>
      <c r="B33" s="368">
        <f t="shared" si="1"/>
        <v>0</v>
      </c>
      <c r="C33" s="368" t="s">
        <v>524</v>
      </c>
      <c r="D33" s="227"/>
      <c r="E33" s="227"/>
      <c r="F33" s="369"/>
      <c r="G33" s="368" t="s">
        <v>538</v>
      </c>
      <c r="H33" s="368" t="s">
        <v>527</v>
      </c>
      <c r="I33" s="368" t="s">
        <v>528</v>
      </c>
      <c r="J33" s="368" t="s">
        <v>477</v>
      </c>
      <c r="K33" s="368"/>
      <c r="L33" s="368" t="s">
        <v>529</v>
      </c>
      <c r="M33" s="370" t="s">
        <v>605</v>
      </c>
      <c r="N33" s="368">
        <f t="shared" si="4"/>
        <v>0</v>
      </c>
      <c r="O33" s="368" t="s">
        <v>479</v>
      </c>
      <c r="P33" s="372" t="s">
        <v>531</v>
      </c>
      <c r="Q33" s="373">
        <f>'Imp-Exp7'!$E$58</f>
        <v>0</v>
      </c>
      <c r="R33" s="373">
        <f>'Imp-Exp7'!$F$58</f>
        <v>0</v>
      </c>
      <c r="S33" s="373">
        <f>'Imp-Exp7'!$G$58</f>
        <v>0</v>
      </c>
      <c r="T33" s="373">
        <f>'Imp-Exp7'!$H$58</f>
        <v>0</v>
      </c>
      <c r="U33" s="373">
        <f>'Imp-Exp7'!$I$58</f>
        <v>0</v>
      </c>
      <c r="V33" s="373">
        <f>'Imp-Exp7'!$J$58</f>
        <v>0</v>
      </c>
      <c r="W33" s="373">
        <f>'Imp-Exp7'!$K$58</f>
        <v>0</v>
      </c>
      <c r="X33" s="374">
        <f>'Imp-Exp7'!$L$58</f>
        <v>0</v>
      </c>
      <c r="Y33" s="373">
        <f>'Imp-Exp7'!$E$59/1000</f>
        <v>0</v>
      </c>
      <c r="Z33" s="373">
        <f>'Imp-Exp7'!$F$59/1000</f>
        <v>0</v>
      </c>
      <c r="AA33" s="373">
        <f>'Imp-Exp7'!$G$59/1000</f>
        <v>0</v>
      </c>
      <c r="AB33" s="373">
        <f>'Imp-Exp7'!$H$59/1000</f>
        <v>0</v>
      </c>
      <c r="AC33" s="373">
        <f>'Imp-Exp7'!$I$59/1000</f>
        <v>0</v>
      </c>
      <c r="AD33" s="373">
        <f>'Imp-Exp7'!$J$59/1000</f>
        <v>0</v>
      </c>
      <c r="AE33" s="373">
        <f>'Imp-Exp7'!$K$59/1000</f>
        <v>0</v>
      </c>
      <c r="AF33" s="374">
        <f>'Imp-Exp7'!$L$59/1000</f>
        <v>0</v>
      </c>
      <c r="AG33" s="375">
        <f t="shared" si="2"/>
        <v>0</v>
      </c>
      <c r="AH33" s="375">
        <f t="shared" si="2"/>
        <v>0</v>
      </c>
      <c r="AI33" s="375">
        <f t="shared" si="2"/>
        <v>0</v>
      </c>
      <c r="AJ33" s="375">
        <f t="shared" si="2"/>
        <v>0</v>
      </c>
      <c r="AK33" s="375">
        <f t="shared" si="2"/>
        <v>0</v>
      </c>
      <c r="AL33" s="375">
        <f t="shared" si="2"/>
        <v>0</v>
      </c>
      <c r="AM33" s="375">
        <f t="shared" si="2"/>
        <v>0</v>
      </c>
      <c r="AN33" s="376">
        <f t="shared" si="2"/>
        <v>0</v>
      </c>
    </row>
    <row r="34" spans="1:40" x14ac:dyDescent="0.35">
      <c r="A34" s="377">
        <f t="shared" si="3"/>
        <v>0</v>
      </c>
      <c r="B34" s="377">
        <f t="shared" si="1"/>
        <v>0</v>
      </c>
      <c r="C34" s="377" t="s">
        <v>524</v>
      </c>
      <c r="D34" s="378"/>
      <c r="E34" s="378"/>
      <c r="F34" s="379"/>
      <c r="G34" s="377" t="s">
        <v>538</v>
      </c>
      <c r="H34" s="377" t="s">
        <v>527</v>
      </c>
      <c r="I34" s="377" t="s">
        <v>528</v>
      </c>
      <c r="J34" s="377" t="s">
        <v>477</v>
      </c>
      <c r="K34" s="377"/>
      <c r="L34" s="377" t="s">
        <v>529</v>
      </c>
      <c r="M34" s="380" t="s">
        <v>606</v>
      </c>
      <c r="N34" s="377">
        <f t="shared" si="4"/>
        <v>0</v>
      </c>
      <c r="O34" s="377" t="s">
        <v>479</v>
      </c>
      <c r="P34" s="381" t="s">
        <v>531</v>
      </c>
      <c r="Q34" s="373">
        <f>'Imp-Exp7'!$E$62</f>
        <v>0</v>
      </c>
      <c r="R34" s="373">
        <f>'Imp-Exp7'!$F$62</f>
        <v>0</v>
      </c>
      <c r="S34" s="373">
        <f>'Imp-Exp7'!$G$62</f>
        <v>0</v>
      </c>
      <c r="T34" s="373">
        <f>'Imp-Exp7'!$H$62</f>
        <v>0</v>
      </c>
      <c r="U34" s="373">
        <f>'Imp-Exp7'!$I$62</f>
        <v>0</v>
      </c>
      <c r="V34" s="373">
        <f>'Imp-Exp7'!$J$62</f>
        <v>0</v>
      </c>
      <c r="W34" s="373">
        <f>'Imp-Exp7'!$K$62</f>
        <v>0</v>
      </c>
      <c r="X34" s="374">
        <f>'Imp-Exp7'!$L$62</f>
        <v>0</v>
      </c>
      <c r="Y34" s="373">
        <f>'Imp-Exp7'!$E$63/1000</f>
        <v>0</v>
      </c>
      <c r="Z34" s="373">
        <f>'Imp-Exp7'!$F$63/1000</f>
        <v>0</v>
      </c>
      <c r="AA34" s="373">
        <f>'Imp-Exp7'!$G$63/1000</f>
        <v>0</v>
      </c>
      <c r="AB34" s="373">
        <f>'Imp-Exp7'!$H$63/1000</f>
        <v>0</v>
      </c>
      <c r="AC34" s="373">
        <f>'Imp-Exp7'!$I$63/1000</f>
        <v>0</v>
      </c>
      <c r="AD34" s="373">
        <f>'Imp-Exp7'!$J$63/1000</f>
        <v>0</v>
      </c>
      <c r="AE34" s="373">
        <f>'Imp-Exp7'!$K$63/1000</f>
        <v>0</v>
      </c>
      <c r="AF34" s="374">
        <f>'Imp-Exp7'!$L$63/1000</f>
        <v>0</v>
      </c>
      <c r="AG34" s="382">
        <f t="shared" si="2"/>
        <v>0</v>
      </c>
      <c r="AH34" s="382">
        <f t="shared" si="2"/>
        <v>0</v>
      </c>
      <c r="AI34" s="382">
        <f t="shared" si="2"/>
        <v>0</v>
      </c>
      <c r="AJ34" s="382">
        <f t="shared" si="2"/>
        <v>0</v>
      </c>
      <c r="AK34" s="382">
        <f t="shared" si="2"/>
        <v>0</v>
      </c>
      <c r="AL34" s="382">
        <f t="shared" si="2"/>
        <v>0</v>
      </c>
      <c r="AM34" s="382">
        <f t="shared" si="2"/>
        <v>0</v>
      </c>
      <c r="AN34" s="383">
        <f t="shared" si="2"/>
        <v>0</v>
      </c>
    </row>
    <row r="35" spans="1:40" x14ac:dyDescent="0.35">
      <c r="A35" s="368">
        <f t="shared" si="3"/>
        <v>0</v>
      </c>
      <c r="B35" s="368">
        <f t="shared" si="1"/>
        <v>0</v>
      </c>
      <c r="C35" s="368" t="s">
        <v>524</v>
      </c>
      <c r="D35" s="227"/>
      <c r="E35" s="227"/>
      <c r="F35" s="369"/>
      <c r="G35" s="368" t="s">
        <v>538</v>
      </c>
      <c r="H35" s="368" t="s">
        <v>527</v>
      </c>
      <c r="I35" s="368" t="s">
        <v>528</v>
      </c>
      <c r="J35" s="368" t="s">
        <v>477</v>
      </c>
      <c r="K35" s="368"/>
      <c r="L35" s="368" t="s">
        <v>529</v>
      </c>
      <c r="M35" s="370" t="s">
        <v>607</v>
      </c>
      <c r="N35" s="368">
        <f t="shared" si="4"/>
        <v>0</v>
      </c>
      <c r="O35" s="368" t="s">
        <v>479</v>
      </c>
      <c r="P35" s="372" t="s">
        <v>531</v>
      </c>
      <c r="Q35" s="373">
        <f>'Imp-Exp7'!$E$66</f>
        <v>0</v>
      </c>
      <c r="R35" s="373">
        <f>'Imp-Exp7'!$F$66</f>
        <v>0</v>
      </c>
      <c r="S35" s="373">
        <f>'Imp-Exp7'!$G$66</f>
        <v>0</v>
      </c>
      <c r="T35" s="373">
        <f>'Imp-Exp7'!$H$66</f>
        <v>0</v>
      </c>
      <c r="U35" s="373">
        <f>'Imp-Exp7'!$I$66</f>
        <v>0</v>
      </c>
      <c r="V35" s="373">
        <f>'Imp-Exp7'!$J$66</f>
        <v>0</v>
      </c>
      <c r="W35" s="373">
        <f>'Imp-Exp7'!$K$66</f>
        <v>0</v>
      </c>
      <c r="X35" s="374">
        <f>'Imp-Exp7'!$L$66</f>
        <v>0</v>
      </c>
      <c r="Y35" s="373">
        <f>'Imp-Exp7'!$E$67/1000</f>
        <v>0</v>
      </c>
      <c r="Z35" s="373">
        <f>'Imp-Exp7'!$F$67/1000</f>
        <v>0</v>
      </c>
      <c r="AA35" s="373">
        <f>'Imp-Exp7'!$G$67/1000</f>
        <v>0</v>
      </c>
      <c r="AB35" s="373">
        <f>'Imp-Exp7'!$H$67/1000</f>
        <v>0</v>
      </c>
      <c r="AC35" s="373">
        <f>'Imp-Exp7'!$I$67/1000</f>
        <v>0</v>
      </c>
      <c r="AD35" s="373">
        <f>'Imp-Exp7'!$J$67/1000</f>
        <v>0</v>
      </c>
      <c r="AE35" s="373">
        <f>'Imp-Exp7'!$K$67/1000</f>
        <v>0</v>
      </c>
      <c r="AF35" s="374">
        <f>'Imp-Exp7'!$L$67/1000</f>
        <v>0</v>
      </c>
      <c r="AG35" s="375">
        <f t="shared" si="2"/>
        <v>0</v>
      </c>
      <c r="AH35" s="375">
        <f t="shared" si="2"/>
        <v>0</v>
      </c>
      <c r="AI35" s="375">
        <f t="shared" si="2"/>
        <v>0</v>
      </c>
      <c r="AJ35" s="375">
        <f t="shared" si="2"/>
        <v>0</v>
      </c>
      <c r="AK35" s="375">
        <f t="shared" si="2"/>
        <v>0</v>
      </c>
      <c r="AL35" s="375">
        <f t="shared" si="2"/>
        <v>0</v>
      </c>
      <c r="AM35" s="375">
        <f t="shared" si="2"/>
        <v>0</v>
      </c>
      <c r="AN35" s="376">
        <f t="shared" si="2"/>
        <v>0</v>
      </c>
    </row>
    <row r="36" spans="1:40" x14ac:dyDescent="0.35">
      <c r="A36" s="377">
        <f t="shared" si="3"/>
        <v>0</v>
      </c>
      <c r="B36" s="377">
        <f t="shared" si="1"/>
        <v>0</v>
      </c>
      <c r="C36" s="377" t="s">
        <v>524</v>
      </c>
      <c r="D36" s="378"/>
      <c r="E36" s="378"/>
      <c r="F36" s="379"/>
      <c r="G36" s="377" t="s">
        <v>538</v>
      </c>
      <c r="H36" s="377" t="s">
        <v>527</v>
      </c>
      <c r="I36" s="377" t="s">
        <v>528</v>
      </c>
      <c r="J36" s="377" t="s">
        <v>477</v>
      </c>
      <c r="K36" s="377"/>
      <c r="L36" s="377" t="s">
        <v>529</v>
      </c>
      <c r="M36" s="380" t="s">
        <v>608</v>
      </c>
      <c r="N36" s="377">
        <f t="shared" si="4"/>
        <v>0</v>
      </c>
      <c r="O36" s="377" t="s">
        <v>479</v>
      </c>
      <c r="P36" s="381" t="s">
        <v>531</v>
      </c>
      <c r="Q36" s="373">
        <f>'Imp-Exp7'!$E$70</f>
        <v>0</v>
      </c>
      <c r="R36" s="373">
        <f>'Imp-Exp7'!$F$70</f>
        <v>0</v>
      </c>
      <c r="S36" s="373">
        <f>'Imp-Exp7'!$G$70</f>
        <v>0</v>
      </c>
      <c r="T36" s="373">
        <f>'Imp-Exp7'!$H$70</f>
        <v>0</v>
      </c>
      <c r="U36" s="373">
        <f>'Imp-Exp7'!$I$70</f>
        <v>0</v>
      </c>
      <c r="V36" s="373">
        <f>'Imp-Exp7'!$J$70</f>
        <v>0</v>
      </c>
      <c r="W36" s="373">
        <f>'Imp-Exp7'!$K$70</f>
        <v>0</v>
      </c>
      <c r="X36" s="374">
        <f>'Imp-Exp7'!$L$70</f>
        <v>0</v>
      </c>
      <c r="Y36" s="373">
        <f>'Imp-Exp7'!$E$71/1000</f>
        <v>0</v>
      </c>
      <c r="Z36" s="373">
        <f>'Imp-Exp7'!$F$71/1000</f>
        <v>0</v>
      </c>
      <c r="AA36" s="373">
        <f>'Imp-Exp7'!$G$71/1000</f>
        <v>0</v>
      </c>
      <c r="AB36" s="373">
        <f>'Imp-Exp7'!$H$71/1000</f>
        <v>0</v>
      </c>
      <c r="AC36" s="373">
        <f>'Imp-Exp7'!$I$71/1000</f>
        <v>0</v>
      </c>
      <c r="AD36" s="373">
        <f>'Imp-Exp7'!$J$71/1000</f>
        <v>0</v>
      </c>
      <c r="AE36" s="373">
        <f>'Imp-Exp7'!$K$71/1000</f>
        <v>0</v>
      </c>
      <c r="AF36" s="374">
        <f>'Imp-Exp7'!$L$71/1000</f>
        <v>0</v>
      </c>
      <c r="AG36" s="382">
        <f t="shared" si="2"/>
        <v>0</v>
      </c>
      <c r="AH36" s="382">
        <f t="shared" si="2"/>
        <v>0</v>
      </c>
      <c r="AI36" s="382">
        <f t="shared" si="2"/>
        <v>0</v>
      </c>
      <c r="AJ36" s="382">
        <f t="shared" si="2"/>
        <v>0</v>
      </c>
      <c r="AK36" s="382">
        <f t="shared" si="2"/>
        <v>0</v>
      </c>
      <c r="AL36" s="382">
        <f t="shared" si="2"/>
        <v>0</v>
      </c>
      <c r="AM36" s="382">
        <f t="shared" si="2"/>
        <v>0</v>
      </c>
      <c r="AN36" s="383">
        <f t="shared" si="2"/>
        <v>0</v>
      </c>
    </row>
    <row r="37" spans="1:40" x14ac:dyDescent="0.35">
      <c r="A37" s="359">
        <f t="shared" si="3"/>
        <v>0</v>
      </c>
      <c r="B37" s="359">
        <f t="shared" si="1"/>
        <v>0</v>
      </c>
      <c r="C37" s="359" t="s">
        <v>524</v>
      </c>
      <c r="D37" s="360"/>
      <c r="E37" s="360"/>
      <c r="F37" s="361"/>
      <c r="G37" s="359" t="s">
        <v>539</v>
      </c>
      <c r="H37" s="359" t="s">
        <v>527</v>
      </c>
      <c r="I37" s="359" t="s">
        <v>528</v>
      </c>
      <c r="J37" s="359" t="s">
        <v>477</v>
      </c>
      <c r="K37" s="359"/>
      <c r="L37" s="359" t="s">
        <v>529</v>
      </c>
      <c r="M37" s="362" t="s">
        <v>603</v>
      </c>
      <c r="N37" s="359">
        <f t="shared" si="4"/>
        <v>0</v>
      </c>
      <c r="O37" s="359" t="s">
        <v>479</v>
      </c>
      <c r="P37" s="363" t="s">
        <v>531</v>
      </c>
      <c r="Q37" s="364">
        <f>'Imp-Exp8'!$E$54</f>
        <v>0</v>
      </c>
      <c r="R37" s="364">
        <f>'Imp-Exp8'!$F$54</f>
        <v>0</v>
      </c>
      <c r="S37" s="364">
        <f>'Imp-Exp8'!$G$54</f>
        <v>0</v>
      </c>
      <c r="T37" s="364">
        <f>'Imp-Exp8'!$H$54</f>
        <v>0</v>
      </c>
      <c r="U37" s="364">
        <f>'Imp-Exp8'!$I$54</f>
        <v>0</v>
      </c>
      <c r="V37" s="364">
        <f>'Imp-Exp8'!$J$54</f>
        <v>0</v>
      </c>
      <c r="W37" s="364">
        <f>'Imp-Exp8'!$K$54</f>
        <v>0</v>
      </c>
      <c r="X37" s="365">
        <f>'Imp-Exp8'!$L$54</f>
        <v>0</v>
      </c>
      <c r="Y37" s="364">
        <f>'Imp-Exp8'!$E$55/1000</f>
        <v>0</v>
      </c>
      <c r="Z37" s="364">
        <f>'Imp-Exp8'!$F$55/1000</f>
        <v>0</v>
      </c>
      <c r="AA37" s="364">
        <f>'Imp-Exp8'!$G$55/1000</f>
        <v>0</v>
      </c>
      <c r="AB37" s="364">
        <f>'Imp-Exp8'!$H$55/1000</f>
        <v>0</v>
      </c>
      <c r="AC37" s="364">
        <f>'Imp-Exp8'!$I$55/1000</f>
        <v>0</v>
      </c>
      <c r="AD37" s="364">
        <f>'Imp-Exp8'!$J$55/1000</f>
        <v>0</v>
      </c>
      <c r="AE37" s="364">
        <f>'Imp-Exp8'!$K$55/1000</f>
        <v>0</v>
      </c>
      <c r="AF37" s="365">
        <f>'Imp-Exp8'!$L$55/1000</f>
        <v>0</v>
      </c>
      <c r="AG37" s="366">
        <f t="shared" si="2"/>
        <v>0</v>
      </c>
      <c r="AH37" s="366">
        <f t="shared" si="2"/>
        <v>0</v>
      </c>
      <c r="AI37" s="366">
        <f t="shared" si="2"/>
        <v>0</v>
      </c>
      <c r="AJ37" s="366">
        <f t="shared" si="2"/>
        <v>0</v>
      </c>
      <c r="AK37" s="366">
        <f t="shared" si="2"/>
        <v>0</v>
      </c>
      <c r="AL37" s="366">
        <f t="shared" si="2"/>
        <v>0</v>
      </c>
      <c r="AM37" s="366">
        <f t="shared" si="2"/>
        <v>0</v>
      </c>
      <c r="AN37" s="367">
        <f t="shared" si="2"/>
        <v>0</v>
      </c>
    </row>
    <row r="38" spans="1:40" x14ac:dyDescent="0.35">
      <c r="A38" s="368">
        <f t="shared" si="3"/>
        <v>0</v>
      </c>
      <c r="B38" s="368">
        <f t="shared" si="1"/>
        <v>0</v>
      </c>
      <c r="C38" s="368" t="s">
        <v>524</v>
      </c>
      <c r="D38" s="227"/>
      <c r="E38" s="227"/>
      <c r="F38" s="369"/>
      <c r="G38" s="368" t="s">
        <v>539</v>
      </c>
      <c r="H38" s="368" t="s">
        <v>527</v>
      </c>
      <c r="I38" s="368" t="s">
        <v>528</v>
      </c>
      <c r="J38" s="368" t="s">
        <v>477</v>
      </c>
      <c r="K38" s="368"/>
      <c r="L38" s="368" t="s">
        <v>529</v>
      </c>
      <c r="M38" s="370" t="s">
        <v>605</v>
      </c>
      <c r="N38" s="368">
        <f t="shared" si="4"/>
        <v>0</v>
      </c>
      <c r="O38" s="368" t="s">
        <v>479</v>
      </c>
      <c r="P38" s="372" t="s">
        <v>531</v>
      </c>
      <c r="Q38" s="373">
        <f>'Imp-Exp8'!$E$58</f>
        <v>0</v>
      </c>
      <c r="R38" s="373">
        <f>'Imp-Exp8'!$F$58</f>
        <v>0</v>
      </c>
      <c r="S38" s="373">
        <f>'Imp-Exp8'!$G$58</f>
        <v>0</v>
      </c>
      <c r="T38" s="373">
        <f>'Imp-Exp8'!$H$58</f>
        <v>0</v>
      </c>
      <c r="U38" s="373">
        <f>'Imp-Exp8'!$I$58</f>
        <v>0</v>
      </c>
      <c r="V38" s="373">
        <f>'Imp-Exp8'!$J$58</f>
        <v>0</v>
      </c>
      <c r="W38" s="373">
        <f>'Imp-Exp8'!$K$58</f>
        <v>0</v>
      </c>
      <c r="X38" s="374">
        <f>'Imp-Exp8'!$L$58</f>
        <v>0</v>
      </c>
      <c r="Y38" s="373">
        <f>'Imp-Exp8'!$E$59/1000</f>
        <v>0</v>
      </c>
      <c r="Z38" s="373">
        <f>'Imp-Exp8'!$F$59/1000</f>
        <v>0</v>
      </c>
      <c r="AA38" s="373">
        <f>'Imp-Exp8'!$G$59/1000</f>
        <v>0</v>
      </c>
      <c r="AB38" s="373">
        <f>'Imp-Exp8'!$H$59/1000</f>
        <v>0</v>
      </c>
      <c r="AC38" s="373">
        <f>'Imp-Exp8'!$I$59/1000</f>
        <v>0</v>
      </c>
      <c r="AD38" s="373">
        <f>'Imp-Exp8'!$J$59/1000</f>
        <v>0</v>
      </c>
      <c r="AE38" s="373">
        <f>'Imp-Exp8'!$K$59/1000</f>
        <v>0</v>
      </c>
      <c r="AF38" s="374">
        <f>'Imp-Exp8'!$L$59/1000</f>
        <v>0</v>
      </c>
      <c r="AG38" s="375">
        <f t="shared" si="2"/>
        <v>0</v>
      </c>
      <c r="AH38" s="375">
        <f t="shared" si="2"/>
        <v>0</v>
      </c>
      <c r="AI38" s="375">
        <f t="shared" si="2"/>
        <v>0</v>
      </c>
      <c r="AJ38" s="375">
        <f t="shared" si="2"/>
        <v>0</v>
      </c>
      <c r="AK38" s="375">
        <f t="shared" si="2"/>
        <v>0</v>
      </c>
      <c r="AL38" s="375">
        <f t="shared" si="2"/>
        <v>0</v>
      </c>
      <c r="AM38" s="375">
        <f t="shared" si="2"/>
        <v>0</v>
      </c>
      <c r="AN38" s="376">
        <f t="shared" si="2"/>
        <v>0</v>
      </c>
    </row>
    <row r="39" spans="1:40" x14ac:dyDescent="0.35">
      <c r="A39" s="377">
        <f t="shared" si="3"/>
        <v>0</v>
      </c>
      <c r="B39" s="377">
        <f t="shared" si="1"/>
        <v>0</v>
      </c>
      <c r="C39" s="377" t="s">
        <v>524</v>
      </c>
      <c r="D39" s="378"/>
      <c r="E39" s="378"/>
      <c r="F39" s="379"/>
      <c r="G39" s="377" t="s">
        <v>539</v>
      </c>
      <c r="H39" s="377" t="s">
        <v>527</v>
      </c>
      <c r="I39" s="377" t="s">
        <v>528</v>
      </c>
      <c r="J39" s="377" t="s">
        <v>477</v>
      </c>
      <c r="K39" s="377"/>
      <c r="L39" s="377" t="s">
        <v>529</v>
      </c>
      <c r="M39" s="380" t="s">
        <v>606</v>
      </c>
      <c r="N39" s="377">
        <f t="shared" si="4"/>
        <v>0</v>
      </c>
      <c r="O39" s="377" t="s">
        <v>479</v>
      </c>
      <c r="P39" s="381" t="s">
        <v>531</v>
      </c>
      <c r="Q39" s="373">
        <f>'Imp-Exp8'!$E$62</f>
        <v>0</v>
      </c>
      <c r="R39" s="373">
        <f>'Imp-Exp8'!$F$62</f>
        <v>0</v>
      </c>
      <c r="S39" s="373">
        <f>'Imp-Exp8'!$G$62</f>
        <v>0</v>
      </c>
      <c r="T39" s="373">
        <f>'Imp-Exp8'!$H$62</f>
        <v>0</v>
      </c>
      <c r="U39" s="373">
        <f>'Imp-Exp8'!$I$62</f>
        <v>0</v>
      </c>
      <c r="V39" s="373">
        <f>'Imp-Exp8'!$J$62</f>
        <v>0</v>
      </c>
      <c r="W39" s="373">
        <f>'Imp-Exp8'!$K$62</f>
        <v>0</v>
      </c>
      <c r="X39" s="374">
        <f>'Imp-Exp8'!$L$62</f>
        <v>0</v>
      </c>
      <c r="Y39" s="373">
        <f>'Imp-Exp8'!$E$63/1000</f>
        <v>0</v>
      </c>
      <c r="Z39" s="373">
        <f>'Imp-Exp8'!$F$63/1000</f>
        <v>0</v>
      </c>
      <c r="AA39" s="373">
        <f>'Imp-Exp8'!$G$63/1000</f>
        <v>0</v>
      </c>
      <c r="AB39" s="373">
        <f>'Imp-Exp8'!$H$63/1000</f>
        <v>0</v>
      </c>
      <c r="AC39" s="373">
        <f>'Imp-Exp8'!$I$63/1000</f>
        <v>0</v>
      </c>
      <c r="AD39" s="373">
        <f>'Imp-Exp8'!$J$63/1000</f>
        <v>0</v>
      </c>
      <c r="AE39" s="373">
        <f>'Imp-Exp8'!$K$63/1000</f>
        <v>0</v>
      </c>
      <c r="AF39" s="374">
        <f>'Imp-Exp8'!$L$63/1000</f>
        <v>0</v>
      </c>
      <c r="AG39" s="382">
        <f t="shared" si="2"/>
        <v>0</v>
      </c>
      <c r="AH39" s="382">
        <f t="shared" si="2"/>
        <v>0</v>
      </c>
      <c r="AI39" s="382">
        <f t="shared" si="2"/>
        <v>0</v>
      </c>
      <c r="AJ39" s="382">
        <f t="shared" si="2"/>
        <v>0</v>
      </c>
      <c r="AK39" s="382">
        <f t="shared" si="2"/>
        <v>0</v>
      </c>
      <c r="AL39" s="382">
        <f t="shared" si="2"/>
        <v>0</v>
      </c>
      <c r="AM39" s="382">
        <f t="shared" si="2"/>
        <v>0</v>
      </c>
      <c r="AN39" s="383">
        <f t="shared" si="2"/>
        <v>0</v>
      </c>
    </row>
    <row r="40" spans="1:40" x14ac:dyDescent="0.35">
      <c r="A40" s="368">
        <f t="shared" si="3"/>
        <v>0</v>
      </c>
      <c r="B40" s="368">
        <f t="shared" si="1"/>
        <v>0</v>
      </c>
      <c r="C40" s="368" t="s">
        <v>524</v>
      </c>
      <c r="D40" s="227"/>
      <c r="E40" s="227"/>
      <c r="F40" s="369"/>
      <c r="G40" s="368" t="s">
        <v>539</v>
      </c>
      <c r="H40" s="368" t="s">
        <v>527</v>
      </c>
      <c r="I40" s="368" t="s">
        <v>528</v>
      </c>
      <c r="J40" s="368" t="s">
        <v>477</v>
      </c>
      <c r="K40" s="368"/>
      <c r="L40" s="368" t="s">
        <v>529</v>
      </c>
      <c r="M40" s="370" t="s">
        <v>607</v>
      </c>
      <c r="N40" s="368">
        <f t="shared" si="4"/>
        <v>0</v>
      </c>
      <c r="O40" s="368" t="s">
        <v>479</v>
      </c>
      <c r="P40" s="372" t="s">
        <v>531</v>
      </c>
      <c r="Q40" s="373">
        <f>'Imp-Exp8'!$E$66</f>
        <v>0</v>
      </c>
      <c r="R40" s="373">
        <f>'Imp-Exp8'!$F$66</f>
        <v>0</v>
      </c>
      <c r="S40" s="373">
        <f>'Imp-Exp8'!$G$66</f>
        <v>0</v>
      </c>
      <c r="T40" s="373">
        <f>'Imp-Exp8'!$H$66</f>
        <v>0</v>
      </c>
      <c r="U40" s="373">
        <f>'Imp-Exp8'!$I$66</f>
        <v>0</v>
      </c>
      <c r="V40" s="373">
        <f>'Imp-Exp8'!$J$66</f>
        <v>0</v>
      </c>
      <c r="W40" s="373">
        <f>'Imp-Exp8'!$K$66</f>
        <v>0</v>
      </c>
      <c r="X40" s="374">
        <f>'Imp-Exp8'!$L$66</f>
        <v>0</v>
      </c>
      <c r="Y40" s="373">
        <f>'Imp-Exp8'!$E$67/1000</f>
        <v>0</v>
      </c>
      <c r="Z40" s="373">
        <f>'Imp-Exp8'!$F$67/1000</f>
        <v>0</v>
      </c>
      <c r="AA40" s="373">
        <f>'Imp-Exp8'!$G$67/1000</f>
        <v>0</v>
      </c>
      <c r="AB40" s="373">
        <f>'Imp-Exp8'!$H$67/1000</f>
        <v>0</v>
      </c>
      <c r="AC40" s="373">
        <f>'Imp-Exp8'!$I$67/1000</f>
        <v>0</v>
      </c>
      <c r="AD40" s="373">
        <f>'Imp-Exp8'!$J$67/1000</f>
        <v>0</v>
      </c>
      <c r="AE40" s="373">
        <f>'Imp-Exp8'!$K$67/1000</f>
        <v>0</v>
      </c>
      <c r="AF40" s="374">
        <f>'Imp-Exp8'!$L$67/1000</f>
        <v>0</v>
      </c>
      <c r="AG40" s="375">
        <f t="shared" si="2"/>
        <v>0</v>
      </c>
      <c r="AH40" s="375">
        <f t="shared" si="2"/>
        <v>0</v>
      </c>
      <c r="AI40" s="375">
        <f t="shared" si="2"/>
        <v>0</v>
      </c>
      <c r="AJ40" s="375">
        <f t="shared" si="2"/>
        <v>0</v>
      </c>
      <c r="AK40" s="375">
        <f t="shared" si="2"/>
        <v>0</v>
      </c>
      <c r="AL40" s="375">
        <f t="shared" si="2"/>
        <v>0</v>
      </c>
      <c r="AM40" s="375">
        <f t="shared" si="2"/>
        <v>0</v>
      </c>
      <c r="AN40" s="376">
        <f t="shared" si="2"/>
        <v>0</v>
      </c>
    </row>
    <row r="41" spans="1:40" x14ac:dyDescent="0.35">
      <c r="A41" s="377">
        <f t="shared" si="3"/>
        <v>0</v>
      </c>
      <c r="B41" s="377">
        <f t="shared" si="1"/>
        <v>0</v>
      </c>
      <c r="C41" s="377" t="s">
        <v>524</v>
      </c>
      <c r="D41" s="378"/>
      <c r="E41" s="378"/>
      <c r="F41" s="379"/>
      <c r="G41" s="377" t="s">
        <v>539</v>
      </c>
      <c r="H41" s="377" t="s">
        <v>527</v>
      </c>
      <c r="I41" s="377" t="s">
        <v>528</v>
      </c>
      <c r="J41" s="377" t="s">
        <v>477</v>
      </c>
      <c r="K41" s="377"/>
      <c r="L41" s="377" t="s">
        <v>529</v>
      </c>
      <c r="M41" s="380" t="s">
        <v>608</v>
      </c>
      <c r="N41" s="377">
        <f t="shared" si="4"/>
        <v>0</v>
      </c>
      <c r="O41" s="377" t="s">
        <v>479</v>
      </c>
      <c r="P41" s="381" t="s">
        <v>531</v>
      </c>
      <c r="Q41" s="373">
        <f>'Imp-Exp8'!$E$70</f>
        <v>0</v>
      </c>
      <c r="R41" s="373">
        <f>'Imp-Exp8'!$F$70</f>
        <v>0</v>
      </c>
      <c r="S41" s="373">
        <f>'Imp-Exp8'!$G$70</f>
        <v>0</v>
      </c>
      <c r="T41" s="373">
        <f>'Imp-Exp8'!$H$70</f>
        <v>0</v>
      </c>
      <c r="U41" s="373">
        <f>'Imp-Exp8'!$I$70</f>
        <v>0</v>
      </c>
      <c r="V41" s="373">
        <f>'Imp-Exp8'!$J$70</f>
        <v>0</v>
      </c>
      <c r="W41" s="373">
        <f>'Imp-Exp8'!$K$70</f>
        <v>0</v>
      </c>
      <c r="X41" s="374">
        <f>'Imp-Exp8'!$L$70</f>
        <v>0</v>
      </c>
      <c r="Y41" s="373">
        <f>'Imp-Exp8'!$E$71/1000</f>
        <v>0</v>
      </c>
      <c r="Z41" s="373">
        <f>'Imp-Exp8'!$F$71/1000</f>
        <v>0</v>
      </c>
      <c r="AA41" s="373">
        <f>'Imp-Exp8'!$G$71/1000</f>
        <v>0</v>
      </c>
      <c r="AB41" s="373">
        <f>'Imp-Exp8'!$H$71/1000</f>
        <v>0</v>
      </c>
      <c r="AC41" s="373">
        <f>'Imp-Exp8'!$I$71/1000</f>
        <v>0</v>
      </c>
      <c r="AD41" s="373">
        <f>'Imp-Exp8'!$J$71/1000</f>
        <v>0</v>
      </c>
      <c r="AE41" s="373">
        <f>'Imp-Exp8'!$K$71/1000</f>
        <v>0</v>
      </c>
      <c r="AF41" s="374">
        <f>'Imp-Exp8'!$L$71/1000</f>
        <v>0</v>
      </c>
      <c r="AG41" s="382">
        <f t="shared" si="2"/>
        <v>0</v>
      </c>
      <c r="AH41" s="382">
        <f t="shared" si="2"/>
        <v>0</v>
      </c>
      <c r="AI41" s="382">
        <f t="shared" si="2"/>
        <v>0</v>
      </c>
      <c r="AJ41" s="382">
        <f t="shared" si="2"/>
        <v>0</v>
      </c>
      <c r="AK41" s="382">
        <f t="shared" si="2"/>
        <v>0</v>
      </c>
      <c r="AL41" s="382">
        <f t="shared" si="2"/>
        <v>0</v>
      </c>
      <c r="AM41" s="382">
        <f t="shared" si="2"/>
        <v>0</v>
      </c>
      <c r="AN41" s="383">
        <f t="shared" si="2"/>
        <v>0</v>
      </c>
    </row>
    <row r="42" spans="1:40" x14ac:dyDescent="0.35">
      <c r="A42" s="384">
        <f t="shared" si="3"/>
        <v>0</v>
      </c>
      <c r="B42" s="384">
        <f t="shared" si="1"/>
        <v>0</v>
      </c>
      <c r="C42" s="384" t="s">
        <v>524</v>
      </c>
      <c r="D42" s="385"/>
      <c r="E42" s="385"/>
      <c r="F42" s="386"/>
      <c r="G42" s="384" t="s">
        <v>540</v>
      </c>
      <c r="H42" s="384" t="s">
        <v>541</v>
      </c>
      <c r="I42" s="384" t="s">
        <v>542</v>
      </c>
      <c r="J42" s="384" t="s">
        <v>543</v>
      </c>
      <c r="K42" s="384"/>
      <c r="L42" s="384" t="s">
        <v>544</v>
      </c>
      <c r="M42" s="387" t="s">
        <v>603</v>
      </c>
      <c r="N42" s="384">
        <f t="shared" si="4"/>
        <v>0</v>
      </c>
      <c r="O42" s="384" t="s">
        <v>479</v>
      </c>
      <c r="P42" s="388" t="s">
        <v>531</v>
      </c>
      <c r="Q42" s="364">
        <f>'Imp-US'!$E$54</f>
        <v>0</v>
      </c>
      <c r="R42" s="364">
        <f>'Imp-US'!$F$54</f>
        <v>0</v>
      </c>
      <c r="S42" s="364">
        <f>'Imp-US'!$G$54</f>
        <v>0</v>
      </c>
      <c r="T42" s="364">
        <f>'Imp-US'!$H$54</f>
        <v>0</v>
      </c>
      <c r="U42" s="364">
        <f>'Imp-US'!$I$54</f>
        <v>0</v>
      </c>
      <c r="V42" s="364">
        <f>'Imp-US'!$J$54</f>
        <v>0</v>
      </c>
      <c r="W42" s="364">
        <f>'Imp-US'!$K$54</f>
        <v>0</v>
      </c>
      <c r="X42" s="365">
        <f>'Imp-US'!$L$54</f>
        <v>0</v>
      </c>
      <c r="Y42" s="364">
        <f>'Imp-US'!$E$55/1000</f>
        <v>0</v>
      </c>
      <c r="Z42" s="364">
        <f>'Imp-US'!$F$55/1000</f>
        <v>0</v>
      </c>
      <c r="AA42" s="364">
        <f>'Imp-US'!$G$55/1000</f>
        <v>0</v>
      </c>
      <c r="AB42" s="364">
        <f>'Imp-US'!$H$55/1000</f>
        <v>0</v>
      </c>
      <c r="AC42" s="364">
        <f>'Imp-US'!$I$55/1000</f>
        <v>0</v>
      </c>
      <c r="AD42" s="364">
        <f>'Imp-US'!$J$55/1000</f>
        <v>0</v>
      </c>
      <c r="AE42" s="364">
        <f>'Imp-US'!$K$55/1000</f>
        <v>0</v>
      </c>
      <c r="AF42" s="365">
        <f>'Imp-US'!$L$55/1000</f>
        <v>0</v>
      </c>
      <c r="AG42" s="389">
        <f t="shared" si="2"/>
        <v>0</v>
      </c>
      <c r="AH42" s="389">
        <f t="shared" si="2"/>
        <v>0</v>
      </c>
      <c r="AI42" s="389">
        <f t="shared" si="2"/>
        <v>0</v>
      </c>
      <c r="AJ42" s="389">
        <f t="shared" si="2"/>
        <v>0</v>
      </c>
      <c r="AK42" s="389">
        <f t="shared" si="2"/>
        <v>0</v>
      </c>
      <c r="AL42" s="389">
        <f t="shared" si="2"/>
        <v>0</v>
      </c>
      <c r="AM42" s="389">
        <f t="shared" si="2"/>
        <v>0</v>
      </c>
      <c r="AN42" s="390">
        <f t="shared" si="2"/>
        <v>0</v>
      </c>
    </row>
    <row r="43" spans="1:40" x14ac:dyDescent="0.35">
      <c r="A43" s="368">
        <f t="shared" si="3"/>
        <v>0</v>
      </c>
      <c r="B43" s="368">
        <f t="shared" si="1"/>
        <v>0</v>
      </c>
      <c r="C43" s="368" t="s">
        <v>524</v>
      </c>
      <c r="D43" s="227"/>
      <c r="E43" s="227"/>
      <c r="F43" s="369"/>
      <c r="G43" s="368" t="s">
        <v>540</v>
      </c>
      <c r="H43" s="368" t="s">
        <v>541</v>
      </c>
      <c r="I43" s="368" t="s">
        <v>542</v>
      </c>
      <c r="J43" s="368" t="s">
        <v>543</v>
      </c>
      <c r="K43" s="368"/>
      <c r="L43" s="368" t="s">
        <v>544</v>
      </c>
      <c r="M43" s="370" t="s">
        <v>605</v>
      </c>
      <c r="N43" s="368">
        <f t="shared" si="4"/>
        <v>0</v>
      </c>
      <c r="O43" s="368" t="s">
        <v>479</v>
      </c>
      <c r="P43" s="372" t="s">
        <v>531</v>
      </c>
      <c r="Q43" s="373">
        <f>'Imp-US'!$E$58</f>
        <v>0</v>
      </c>
      <c r="R43" s="373">
        <f>'Imp-US'!$F$58</f>
        <v>0</v>
      </c>
      <c r="S43" s="373">
        <f>'Imp-US'!$G$58</f>
        <v>0</v>
      </c>
      <c r="T43" s="373">
        <f>'Imp-US'!$H$58</f>
        <v>0</v>
      </c>
      <c r="U43" s="373">
        <f>'Imp-US'!$I$58</f>
        <v>0</v>
      </c>
      <c r="V43" s="373">
        <f>'Imp-US'!$J$58</f>
        <v>0</v>
      </c>
      <c r="W43" s="373">
        <f>'Imp-US'!$K$58</f>
        <v>0</v>
      </c>
      <c r="X43" s="374">
        <f>'Imp-US'!$L$58</f>
        <v>0</v>
      </c>
      <c r="Y43" s="373">
        <f>'Imp-US'!$E$59/1000</f>
        <v>0</v>
      </c>
      <c r="Z43" s="373">
        <f>'Imp-US'!$F$59/1000</f>
        <v>0</v>
      </c>
      <c r="AA43" s="373">
        <f>'Imp-US'!$G$59/1000</f>
        <v>0</v>
      </c>
      <c r="AB43" s="373">
        <f>'Imp-US'!$H$59/1000</f>
        <v>0</v>
      </c>
      <c r="AC43" s="373">
        <f>'Imp-US'!$I$59/1000</f>
        <v>0</v>
      </c>
      <c r="AD43" s="373">
        <f>'Imp-US'!$J$59/1000</f>
        <v>0</v>
      </c>
      <c r="AE43" s="373">
        <f>'Imp-US'!$K$59/1000</f>
        <v>0</v>
      </c>
      <c r="AF43" s="374">
        <f>'Imp-US'!$L$59/1000</f>
        <v>0</v>
      </c>
      <c r="AG43" s="375">
        <f t="shared" si="2"/>
        <v>0</v>
      </c>
      <c r="AH43" s="375">
        <f t="shared" si="2"/>
        <v>0</v>
      </c>
      <c r="AI43" s="375">
        <f t="shared" si="2"/>
        <v>0</v>
      </c>
      <c r="AJ43" s="375">
        <f t="shared" si="2"/>
        <v>0</v>
      </c>
      <c r="AK43" s="375">
        <f t="shared" si="2"/>
        <v>0</v>
      </c>
      <c r="AL43" s="375">
        <f t="shared" si="2"/>
        <v>0</v>
      </c>
      <c r="AM43" s="375">
        <f t="shared" si="2"/>
        <v>0</v>
      </c>
      <c r="AN43" s="376">
        <f t="shared" si="2"/>
        <v>0</v>
      </c>
    </row>
    <row r="44" spans="1:40" x14ac:dyDescent="0.35">
      <c r="A44" s="391">
        <f t="shared" si="3"/>
        <v>0</v>
      </c>
      <c r="B44" s="391">
        <f t="shared" si="1"/>
        <v>0</v>
      </c>
      <c r="C44" s="391" t="s">
        <v>524</v>
      </c>
      <c r="D44" s="392"/>
      <c r="E44" s="392"/>
      <c r="F44" s="393"/>
      <c r="G44" s="391" t="s">
        <v>540</v>
      </c>
      <c r="H44" s="391" t="s">
        <v>541</v>
      </c>
      <c r="I44" s="391" t="s">
        <v>542</v>
      </c>
      <c r="J44" s="391" t="s">
        <v>543</v>
      </c>
      <c r="K44" s="391"/>
      <c r="L44" s="391" t="s">
        <v>544</v>
      </c>
      <c r="M44" s="394" t="s">
        <v>606</v>
      </c>
      <c r="N44" s="391">
        <f t="shared" si="4"/>
        <v>0</v>
      </c>
      <c r="O44" s="391" t="s">
        <v>479</v>
      </c>
      <c r="P44" s="395" t="s">
        <v>531</v>
      </c>
      <c r="Q44" s="373">
        <f>'Imp-US'!$E$62</f>
        <v>0</v>
      </c>
      <c r="R44" s="373">
        <f>'Imp-US'!$F$62</f>
        <v>0</v>
      </c>
      <c r="S44" s="373">
        <f>'Imp-US'!$G$62</f>
        <v>0</v>
      </c>
      <c r="T44" s="373">
        <f>'Imp-US'!$H$62</f>
        <v>0</v>
      </c>
      <c r="U44" s="373">
        <f>'Imp-US'!$I$62</f>
        <v>0</v>
      </c>
      <c r="V44" s="373">
        <f>'Imp-US'!$J$62</f>
        <v>0</v>
      </c>
      <c r="W44" s="373">
        <f>'Imp-US'!$K$62</f>
        <v>0</v>
      </c>
      <c r="X44" s="374">
        <f>'Imp-US'!$L$62</f>
        <v>0</v>
      </c>
      <c r="Y44" s="373">
        <f>'Imp-US'!$E$63/1000</f>
        <v>0</v>
      </c>
      <c r="Z44" s="373">
        <f>'Imp-US'!$F$63/1000</f>
        <v>0</v>
      </c>
      <c r="AA44" s="373">
        <f>'Imp-US'!$G$63/1000</f>
        <v>0</v>
      </c>
      <c r="AB44" s="373">
        <f>'Imp-US'!$H$63/1000</f>
        <v>0</v>
      </c>
      <c r="AC44" s="373">
        <f>'Imp-US'!$I$63/1000</f>
        <v>0</v>
      </c>
      <c r="AD44" s="373">
        <f>'Imp-US'!$J$63/1000</f>
        <v>0</v>
      </c>
      <c r="AE44" s="373">
        <f>'Imp-US'!$K$63/1000</f>
        <v>0</v>
      </c>
      <c r="AF44" s="374">
        <f>'Imp-US'!$L$63/1000</f>
        <v>0</v>
      </c>
      <c r="AG44" s="396">
        <f t="shared" si="2"/>
        <v>0</v>
      </c>
      <c r="AH44" s="396">
        <f t="shared" si="2"/>
        <v>0</v>
      </c>
      <c r="AI44" s="396">
        <f t="shared" si="2"/>
        <v>0</v>
      </c>
      <c r="AJ44" s="396">
        <f t="shared" si="2"/>
        <v>0</v>
      </c>
      <c r="AK44" s="396">
        <f t="shared" si="2"/>
        <v>0</v>
      </c>
      <c r="AL44" s="396">
        <f t="shared" si="2"/>
        <v>0</v>
      </c>
      <c r="AM44" s="396">
        <f t="shared" si="2"/>
        <v>0</v>
      </c>
      <c r="AN44" s="397">
        <f t="shared" si="2"/>
        <v>0</v>
      </c>
    </row>
    <row r="45" spans="1:40" x14ac:dyDescent="0.35">
      <c r="A45" s="368">
        <f t="shared" si="3"/>
        <v>0</v>
      </c>
      <c r="B45" s="368">
        <f t="shared" si="1"/>
        <v>0</v>
      </c>
      <c r="C45" s="368" t="s">
        <v>524</v>
      </c>
      <c r="D45" s="227"/>
      <c r="E45" s="227"/>
      <c r="F45" s="369"/>
      <c r="G45" s="368" t="s">
        <v>540</v>
      </c>
      <c r="H45" s="368" t="s">
        <v>541</v>
      </c>
      <c r="I45" s="368" t="s">
        <v>542</v>
      </c>
      <c r="J45" s="368" t="s">
        <v>543</v>
      </c>
      <c r="K45" s="368"/>
      <c r="L45" s="368" t="s">
        <v>544</v>
      </c>
      <c r="M45" s="370" t="s">
        <v>607</v>
      </c>
      <c r="N45" s="368">
        <f t="shared" si="4"/>
        <v>0</v>
      </c>
      <c r="O45" s="368" t="s">
        <v>479</v>
      </c>
      <c r="P45" s="372" t="s">
        <v>531</v>
      </c>
      <c r="Q45" s="373">
        <f>'Imp-US'!$E$66</f>
        <v>0</v>
      </c>
      <c r="R45" s="373">
        <f>'Imp-US'!$F$66</f>
        <v>0</v>
      </c>
      <c r="S45" s="373">
        <f>'Imp-US'!$G$66</f>
        <v>0</v>
      </c>
      <c r="T45" s="373">
        <f>'Imp-US'!$H$66</f>
        <v>0</v>
      </c>
      <c r="U45" s="373">
        <f>'Imp-US'!$I$66</f>
        <v>0</v>
      </c>
      <c r="V45" s="373">
        <f>'Imp-US'!$J$66</f>
        <v>0</v>
      </c>
      <c r="W45" s="373">
        <f>'Imp-US'!$K$66</f>
        <v>0</v>
      </c>
      <c r="X45" s="374">
        <f>'Imp-US'!$L$66</f>
        <v>0</v>
      </c>
      <c r="Y45" s="373">
        <f>'Imp-US'!$E$67/1000</f>
        <v>0</v>
      </c>
      <c r="Z45" s="373">
        <f>'Imp-US'!$F$67/1000</f>
        <v>0</v>
      </c>
      <c r="AA45" s="373">
        <f>'Imp-US'!$G$67/1000</f>
        <v>0</v>
      </c>
      <c r="AB45" s="373">
        <f>'Imp-US'!$H$67/1000</f>
        <v>0</v>
      </c>
      <c r="AC45" s="373">
        <f>'Imp-US'!$I$67/1000</f>
        <v>0</v>
      </c>
      <c r="AD45" s="373">
        <f>'Imp-US'!$J$67/1000</f>
        <v>0</v>
      </c>
      <c r="AE45" s="373">
        <f>'Imp-US'!$K$67/1000</f>
        <v>0</v>
      </c>
      <c r="AF45" s="374">
        <f>'Imp-US'!$L$67/1000</f>
        <v>0</v>
      </c>
      <c r="AG45" s="375">
        <f t="shared" si="2"/>
        <v>0</v>
      </c>
      <c r="AH45" s="375">
        <f t="shared" si="2"/>
        <v>0</v>
      </c>
      <c r="AI45" s="375">
        <f t="shared" si="2"/>
        <v>0</v>
      </c>
      <c r="AJ45" s="375">
        <f t="shared" si="2"/>
        <v>0</v>
      </c>
      <c r="AK45" s="375">
        <f t="shared" si="2"/>
        <v>0</v>
      </c>
      <c r="AL45" s="375">
        <f t="shared" si="2"/>
        <v>0</v>
      </c>
      <c r="AM45" s="375">
        <f t="shared" si="2"/>
        <v>0</v>
      </c>
      <c r="AN45" s="376">
        <f t="shared" si="2"/>
        <v>0</v>
      </c>
    </row>
    <row r="46" spans="1:40" x14ac:dyDescent="0.35">
      <c r="A46" s="391">
        <f t="shared" si="3"/>
        <v>0</v>
      </c>
      <c r="B46" s="391">
        <f t="shared" si="1"/>
        <v>0</v>
      </c>
      <c r="C46" s="391" t="s">
        <v>524</v>
      </c>
      <c r="D46" s="392"/>
      <c r="E46" s="392"/>
      <c r="F46" s="393"/>
      <c r="G46" s="391" t="s">
        <v>540</v>
      </c>
      <c r="H46" s="391" t="s">
        <v>541</v>
      </c>
      <c r="I46" s="391" t="s">
        <v>542</v>
      </c>
      <c r="J46" s="391" t="s">
        <v>543</v>
      </c>
      <c r="K46" s="391"/>
      <c r="L46" s="391" t="s">
        <v>544</v>
      </c>
      <c r="M46" s="394" t="s">
        <v>608</v>
      </c>
      <c r="N46" s="391">
        <f t="shared" si="4"/>
        <v>0</v>
      </c>
      <c r="O46" s="391" t="s">
        <v>479</v>
      </c>
      <c r="P46" s="395" t="s">
        <v>531</v>
      </c>
      <c r="Q46" s="373">
        <f>'Imp-US'!$E$70</f>
        <v>0</v>
      </c>
      <c r="R46" s="373">
        <f>'Imp-US'!$F$70</f>
        <v>0</v>
      </c>
      <c r="S46" s="373">
        <f>'Imp-US'!$G$70</f>
        <v>0</v>
      </c>
      <c r="T46" s="373">
        <f>'Imp-US'!$H$70</f>
        <v>0</v>
      </c>
      <c r="U46" s="373">
        <f>'Imp-US'!$I$70</f>
        <v>0</v>
      </c>
      <c r="V46" s="373">
        <f>'Imp-US'!$J$70</f>
        <v>0</v>
      </c>
      <c r="W46" s="373">
        <f>'Imp-US'!$K$70</f>
        <v>0</v>
      </c>
      <c r="X46" s="374">
        <f>'Imp-US'!$L$70</f>
        <v>0</v>
      </c>
      <c r="Y46" s="373">
        <f>'Imp-US'!$E$71/1000</f>
        <v>0</v>
      </c>
      <c r="Z46" s="373">
        <f>'Imp-US'!$F$71/1000</f>
        <v>0</v>
      </c>
      <c r="AA46" s="373">
        <f>'Imp-US'!$G$71/1000</f>
        <v>0</v>
      </c>
      <c r="AB46" s="373">
        <f>'Imp-US'!$H$71/1000</f>
        <v>0</v>
      </c>
      <c r="AC46" s="373">
        <f>'Imp-US'!$I$71/1000</f>
        <v>0</v>
      </c>
      <c r="AD46" s="373">
        <f>'Imp-US'!$J$71/1000</f>
        <v>0</v>
      </c>
      <c r="AE46" s="373">
        <f>'Imp-US'!$K$71/1000</f>
        <v>0</v>
      </c>
      <c r="AF46" s="374">
        <f>'Imp-US'!$L$71/1000</f>
        <v>0</v>
      </c>
      <c r="AG46" s="396">
        <f t="shared" si="2"/>
        <v>0</v>
      </c>
      <c r="AH46" s="396">
        <f t="shared" ref="AH46:AN51" si="5">IF(ISERROR(Z46/R46),0,Z46/R46)*1000</f>
        <v>0</v>
      </c>
      <c r="AI46" s="396">
        <f t="shared" si="5"/>
        <v>0</v>
      </c>
      <c r="AJ46" s="396">
        <f t="shared" si="5"/>
        <v>0</v>
      </c>
      <c r="AK46" s="396">
        <f t="shared" si="5"/>
        <v>0</v>
      </c>
      <c r="AL46" s="396">
        <f t="shared" si="5"/>
        <v>0</v>
      </c>
      <c r="AM46" s="396">
        <f t="shared" si="5"/>
        <v>0</v>
      </c>
      <c r="AN46" s="397">
        <f t="shared" si="5"/>
        <v>0</v>
      </c>
    </row>
    <row r="47" spans="1:40" x14ac:dyDescent="0.35">
      <c r="A47" s="384">
        <f t="shared" si="3"/>
        <v>0</v>
      </c>
      <c r="B47" s="384">
        <f t="shared" si="1"/>
        <v>0</v>
      </c>
      <c r="C47" s="384" t="s">
        <v>524</v>
      </c>
      <c r="D47" s="385"/>
      <c r="E47" s="385"/>
      <c r="F47" s="386"/>
      <c r="G47" s="384" t="s">
        <v>545</v>
      </c>
      <c r="H47" s="384" t="s">
        <v>541</v>
      </c>
      <c r="I47" s="384" t="s">
        <v>563</v>
      </c>
      <c r="J47" s="384" t="s">
        <v>482</v>
      </c>
      <c r="K47" s="358">
        <f>'Imp-Other-Autre'!D23</f>
        <v>0</v>
      </c>
      <c r="L47" s="384" t="s">
        <v>544</v>
      </c>
      <c r="M47" s="387" t="s">
        <v>603</v>
      </c>
      <c r="N47" s="384">
        <f t="shared" si="4"/>
        <v>0</v>
      </c>
      <c r="O47" s="384" t="s">
        <v>479</v>
      </c>
      <c r="P47" s="388" t="s">
        <v>531</v>
      </c>
      <c r="Q47" s="364">
        <f>'Imp-Other-Autre'!$E$54</f>
        <v>0</v>
      </c>
      <c r="R47" s="364">
        <f>'Imp-Other-Autre'!$F$54</f>
        <v>0</v>
      </c>
      <c r="S47" s="364">
        <f>'Imp-Other-Autre'!$G$54</f>
        <v>0</v>
      </c>
      <c r="T47" s="364">
        <f>'Imp-Other-Autre'!$H$54</f>
        <v>0</v>
      </c>
      <c r="U47" s="364">
        <f>'Imp-Other-Autre'!$I$54</f>
        <v>0</v>
      </c>
      <c r="V47" s="364">
        <f>'Imp-Other-Autre'!$J$54</f>
        <v>0</v>
      </c>
      <c r="W47" s="364">
        <f>'Imp-Other-Autre'!$K$54</f>
        <v>0</v>
      </c>
      <c r="X47" s="365">
        <f>'Imp-Other-Autre'!$L$54</f>
        <v>0</v>
      </c>
      <c r="Y47" s="364">
        <f>'Imp-Other-Autre'!$E$55/1000</f>
        <v>0</v>
      </c>
      <c r="Z47" s="364">
        <f>'Imp-Other-Autre'!$F$55/1000</f>
        <v>0</v>
      </c>
      <c r="AA47" s="364">
        <f>'Imp-Other-Autre'!$G$55/1000</f>
        <v>0</v>
      </c>
      <c r="AB47" s="364">
        <f>'Imp-Other-Autre'!$H$55/1000</f>
        <v>0</v>
      </c>
      <c r="AC47" s="364">
        <f>'Imp-Other-Autre'!$I$55/1000</f>
        <v>0</v>
      </c>
      <c r="AD47" s="364">
        <f>'Imp-Other-Autre'!$J$55/1000</f>
        <v>0</v>
      </c>
      <c r="AE47" s="364">
        <f>'Imp-Other-Autre'!$K$55/1000</f>
        <v>0</v>
      </c>
      <c r="AF47" s="365">
        <f>'Imp-Other-Autre'!$L$55/1000</f>
        <v>0</v>
      </c>
      <c r="AG47" s="389">
        <f t="shared" ref="AG47:AG51" si="6">IF(ISERROR(Y47/Q47),0,Y47/Q47)*1000</f>
        <v>0</v>
      </c>
      <c r="AH47" s="389">
        <f t="shared" si="5"/>
        <v>0</v>
      </c>
      <c r="AI47" s="389">
        <f t="shared" si="5"/>
        <v>0</v>
      </c>
      <c r="AJ47" s="389">
        <f t="shared" si="5"/>
        <v>0</v>
      </c>
      <c r="AK47" s="389">
        <f t="shared" si="5"/>
        <v>0</v>
      </c>
      <c r="AL47" s="389">
        <f t="shared" si="5"/>
        <v>0</v>
      </c>
      <c r="AM47" s="389">
        <f t="shared" si="5"/>
        <v>0</v>
      </c>
      <c r="AN47" s="390">
        <f t="shared" si="5"/>
        <v>0</v>
      </c>
    </row>
    <row r="48" spans="1:40" x14ac:dyDescent="0.35">
      <c r="A48" s="368">
        <f t="shared" si="3"/>
        <v>0</v>
      </c>
      <c r="B48" s="368">
        <f t="shared" si="1"/>
        <v>0</v>
      </c>
      <c r="C48" s="368" t="s">
        <v>524</v>
      </c>
      <c r="D48" s="227"/>
      <c r="E48" s="227"/>
      <c r="F48" s="369"/>
      <c r="G48" s="368" t="s">
        <v>545</v>
      </c>
      <c r="H48" s="368" t="s">
        <v>541</v>
      </c>
      <c r="I48" s="368" t="s">
        <v>563</v>
      </c>
      <c r="J48" s="368" t="s">
        <v>482</v>
      </c>
      <c r="K48" s="368"/>
      <c r="L48" s="368" t="s">
        <v>544</v>
      </c>
      <c r="M48" s="370" t="s">
        <v>605</v>
      </c>
      <c r="N48" s="368">
        <f t="shared" si="4"/>
        <v>0</v>
      </c>
      <c r="O48" s="368" t="s">
        <v>479</v>
      </c>
      <c r="P48" s="372" t="s">
        <v>531</v>
      </c>
      <c r="Q48" s="373">
        <f>'Imp-Other-Autre'!$E$58</f>
        <v>0</v>
      </c>
      <c r="R48" s="373">
        <f>'Imp-Other-Autre'!$F$58</f>
        <v>0</v>
      </c>
      <c r="S48" s="373">
        <f>'Imp-Other-Autre'!$G$58</f>
        <v>0</v>
      </c>
      <c r="T48" s="373">
        <f>'Imp-Other-Autre'!$H$58</f>
        <v>0</v>
      </c>
      <c r="U48" s="373">
        <f>'Imp-Other-Autre'!$I$58</f>
        <v>0</v>
      </c>
      <c r="V48" s="373">
        <f>'Imp-Other-Autre'!$J$58</f>
        <v>0</v>
      </c>
      <c r="W48" s="373">
        <f>'Imp-Other-Autre'!$K$58</f>
        <v>0</v>
      </c>
      <c r="X48" s="374">
        <f>'Imp-Other-Autre'!$L$58</f>
        <v>0</v>
      </c>
      <c r="Y48" s="373">
        <f>'Imp-Other-Autre'!$E$59/1000</f>
        <v>0</v>
      </c>
      <c r="Z48" s="373">
        <f>'Imp-Other-Autre'!$F$59/1000</f>
        <v>0</v>
      </c>
      <c r="AA48" s="373">
        <f>'Imp-Other-Autre'!$G$59/1000</f>
        <v>0</v>
      </c>
      <c r="AB48" s="373">
        <f>'Imp-Other-Autre'!$H$59/1000</f>
        <v>0</v>
      </c>
      <c r="AC48" s="373">
        <f>'Imp-Other-Autre'!$I$59/1000</f>
        <v>0</v>
      </c>
      <c r="AD48" s="373">
        <f>'Imp-Other-Autre'!$J$59/1000</f>
        <v>0</v>
      </c>
      <c r="AE48" s="373">
        <f>'Imp-Other-Autre'!$K$59/1000</f>
        <v>0</v>
      </c>
      <c r="AF48" s="374">
        <f>'Imp-Other-Autre'!$L$59/1000</f>
        <v>0</v>
      </c>
      <c r="AG48" s="375">
        <f t="shared" si="6"/>
        <v>0</v>
      </c>
      <c r="AH48" s="375">
        <f t="shared" si="5"/>
        <v>0</v>
      </c>
      <c r="AI48" s="375">
        <f t="shared" si="5"/>
        <v>0</v>
      </c>
      <c r="AJ48" s="375">
        <f t="shared" si="5"/>
        <v>0</v>
      </c>
      <c r="AK48" s="375">
        <f t="shared" si="5"/>
        <v>0</v>
      </c>
      <c r="AL48" s="375">
        <f t="shared" si="5"/>
        <v>0</v>
      </c>
      <c r="AM48" s="375">
        <f t="shared" si="5"/>
        <v>0</v>
      </c>
      <c r="AN48" s="376">
        <f t="shared" si="5"/>
        <v>0</v>
      </c>
    </row>
    <row r="49" spans="1:40" x14ac:dyDescent="0.35">
      <c r="A49" s="391">
        <f t="shared" si="3"/>
        <v>0</v>
      </c>
      <c r="B49" s="391">
        <f t="shared" si="1"/>
        <v>0</v>
      </c>
      <c r="C49" s="391" t="s">
        <v>524</v>
      </c>
      <c r="D49" s="392"/>
      <c r="E49" s="392"/>
      <c r="F49" s="393"/>
      <c r="G49" s="391" t="s">
        <v>545</v>
      </c>
      <c r="H49" s="391" t="s">
        <v>541</v>
      </c>
      <c r="I49" s="391" t="s">
        <v>563</v>
      </c>
      <c r="J49" s="391" t="s">
        <v>482</v>
      </c>
      <c r="K49" s="391"/>
      <c r="L49" s="391" t="s">
        <v>544</v>
      </c>
      <c r="M49" s="394" t="s">
        <v>606</v>
      </c>
      <c r="N49" s="391">
        <f t="shared" si="4"/>
        <v>0</v>
      </c>
      <c r="O49" s="391" t="s">
        <v>479</v>
      </c>
      <c r="P49" s="395" t="s">
        <v>531</v>
      </c>
      <c r="Q49" s="373">
        <f>'Imp-Other-Autre'!$E$62</f>
        <v>0</v>
      </c>
      <c r="R49" s="373">
        <f>'Imp-Other-Autre'!$F$62</f>
        <v>0</v>
      </c>
      <c r="S49" s="373">
        <f>'Imp-Other-Autre'!$G$62</f>
        <v>0</v>
      </c>
      <c r="T49" s="373">
        <f>'Imp-Other-Autre'!$H$62</f>
        <v>0</v>
      </c>
      <c r="U49" s="373">
        <f>'Imp-Other-Autre'!$I$62</f>
        <v>0</v>
      </c>
      <c r="V49" s="373">
        <f>'Imp-Other-Autre'!$J$62</f>
        <v>0</v>
      </c>
      <c r="W49" s="373">
        <f>'Imp-Other-Autre'!$K$62</f>
        <v>0</v>
      </c>
      <c r="X49" s="374">
        <f>'Imp-Other-Autre'!$L$62</f>
        <v>0</v>
      </c>
      <c r="Y49" s="373">
        <f>'Imp-Other-Autre'!$E$63/1000</f>
        <v>0</v>
      </c>
      <c r="Z49" s="373">
        <f>'Imp-Other-Autre'!$F$63/1000</f>
        <v>0</v>
      </c>
      <c r="AA49" s="373">
        <f>'Imp-Other-Autre'!$G$63/1000</f>
        <v>0</v>
      </c>
      <c r="AB49" s="373">
        <f>'Imp-Other-Autre'!$H$63/1000</f>
        <v>0</v>
      </c>
      <c r="AC49" s="373">
        <f>'Imp-Other-Autre'!$I$63/1000</f>
        <v>0</v>
      </c>
      <c r="AD49" s="373">
        <f>'Imp-Other-Autre'!$J$63/1000</f>
        <v>0</v>
      </c>
      <c r="AE49" s="373">
        <f>'Imp-Other-Autre'!$K$63/1000</f>
        <v>0</v>
      </c>
      <c r="AF49" s="374">
        <f>'Imp-Other-Autre'!$L$63/1000</f>
        <v>0</v>
      </c>
      <c r="AG49" s="396">
        <f t="shared" si="6"/>
        <v>0</v>
      </c>
      <c r="AH49" s="396">
        <f t="shared" si="5"/>
        <v>0</v>
      </c>
      <c r="AI49" s="396">
        <f t="shared" si="5"/>
        <v>0</v>
      </c>
      <c r="AJ49" s="396">
        <f t="shared" si="5"/>
        <v>0</v>
      </c>
      <c r="AK49" s="396">
        <f t="shared" si="5"/>
        <v>0</v>
      </c>
      <c r="AL49" s="396">
        <f t="shared" si="5"/>
        <v>0</v>
      </c>
      <c r="AM49" s="396">
        <f t="shared" si="5"/>
        <v>0</v>
      </c>
      <c r="AN49" s="397">
        <f t="shared" si="5"/>
        <v>0</v>
      </c>
    </row>
    <row r="50" spans="1:40" x14ac:dyDescent="0.35">
      <c r="A50" s="368">
        <f t="shared" si="3"/>
        <v>0</v>
      </c>
      <c r="B50" s="368">
        <f t="shared" si="1"/>
        <v>0</v>
      </c>
      <c r="C50" s="368" t="s">
        <v>524</v>
      </c>
      <c r="D50" s="227"/>
      <c r="E50" s="227"/>
      <c r="F50" s="369"/>
      <c r="G50" s="368" t="s">
        <v>545</v>
      </c>
      <c r="H50" s="368" t="s">
        <v>541</v>
      </c>
      <c r="I50" s="368" t="s">
        <v>563</v>
      </c>
      <c r="J50" s="368" t="s">
        <v>482</v>
      </c>
      <c r="K50" s="368"/>
      <c r="L50" s="368" t="s">
        <v>544</v>
      </c>
      <c r="M50" s="370" t="s">
        <v>607</v>
      </c>
      <c r="N50" s="368">
        <f t="shared" si="4"/>
        <v>0</v>
      </c>
      <c r="O50" s="368" t="s">
        <v>479</v>
      </c>
      <c r="P50" s="372" t="s">
        <v>531</v>
      </c>
      <c r="Q50" s="373">
        <f>'Imp-Other-Autre'!$E$66</f>
        <v>0</v>
      </c>
      <c r="R50" s="373">
        <f>'Imp-Other-Autre'!$F$66</f>
        <v>0</v>
      </c>
      <c r="S50" s="373">
        <f>'Imp-Other-Autre'!$G$66</f>
        <v>0</v>
      </c>
      <c r="T50" s="373">
        <f>'Imp-Other-Autre'!$H$66</f>
        <v>0</v>
      </c>
      <c r="U50" s="373">
        <f>'Imp-Other-Autre'!$I$66</f>
        <v>0</v>
      </c>
      <c r="V50" s="373">
        <f>'Imp-Other-Autre'!$J$66</f>
        <v>0</v>
      </c>
      <c r="W50" s="373">
        <f>'Imp-Other-Autre'!$K$66</f>
        <v>0</v>
      </c>
      <c r="X50" s="374">
        <f>'Imp-Other-Autre'!$L$66</f>
        <v>0</v>
      </c>
      <c r="Y50" s="373">
        <f>'Imp-Other-Autre'!$E$67/1000</f>
        <v>0</v>
      </c>
      <c r="Z50" s="373">
        <f>'Imp-Other-Autre'!$F$67/1000</f>
        <v>0</v>
      </c>
      <c r="AA50" s="373">
        <f>'Imp-Other-Autre'!$G$67/1000</f>
        <v>0</v>
      </c>
      <c r="AB50" s="373">
        <f>'Imp-Other-Autre'!$H$67/1000</f>
        <v>0</v>
      </c>
      <c r="AC50" s="373">
        <f>'Imp-Other-Autre'!$I$67/1000</f>
        <v>0</v>
      </c>
      <c r="AD50" s="373">
        <f>'Imp-Other-Autre'!$J$67/1000</f>
        <v>0</v>
      </c>
      <c r="AE50" s="373">
        <f>'Imp-Other-Autre'!$K$67/1000</f>
        <v>0</v>
      </c>
      <c r="AF50" s="374">
        <f>'Imp-Other-Autre'!$L$67/1000</f>
        <v>0</v>
      </c>
      <c r="AG50" s="375">
        <f t="shared" si="6"/>
        <v>0</v>
      </c>
      <c r="AH50" s="375">
        <f t="shared" si="5"/>
        <v>0</v>
      </c>
      <c r="AI50" s="375">
        <f t="shared" si="5"/>
        <v>0</v>
      </c>
      <c r="AJ50" s="375">
        <f t="shared" si="5"/>
        <v>0</v>
      </c>
      <c r="AK50" s="375">
        <f t="shared" si="5"/>
        <v>0</v>
      </c>
      <c r="AL50" s="375">
        <f t="shared" si="5"/>
        <v>0</v>
      </c>
      <c r="AM50" s="375">
        <f t="shared" si="5"/>
        <v>0</v>
      </c>
      <c r="AN50" s="376">
        <f t="shared" si="5"/>
        <v>0</v>
      </c>
    </row>
    <row r="51" spans="1:40" x14ac:dyDescent="0.35">
      <c r="A51" s="391">
        <f t="shared" si="3"/>
        <v>0</v>
      </c>
      <c r="B51" s="391">
        <f t="shared" si="1"/>
        <v>0</v>
      </c>
      <c r="C51" s="391" t="s">
        <v>524</v>
      </c>
      <c r="D51" s="392"/>
      <c r="E51" s="392"/>
      <c r="F51" s="393"/>
      <c r="G51" s="391" t="s">
        <v>545</v>
      </c>
      <c r="H51" s="391" t="s">
        <v>541</v>
      </c>
      <c r="I51" s="391" t="s">
        <v>563</v>
      </c>
      <c r="J51" s="391" t="s">
        <v>482</v>
      </c>
      <c r="K51" s="391"/>
      <c r="L51" s="391" t="s">
        <v>544</v>
      </c>
      <c r="M51" s="394" t="s">
        <v>608</v>
      </c>
      <c r="N51" s="391">
        <f t="shared" si="4"/>
        <v>0</v>
      </c>
      <c r="O51" s="391" t="s">
        <v>479</v>
      </c>
      <c r="P51" s="395" t="s">
        <v>531</v>
      </c>
      <c r="Q51" s="373">
        <f>'Imp-Other-Autre'!$E$70</f>
        <v>0</v>
      </c>
      <c r="R51" s="373">
        <f>'Imp-Other-Autre'!$F$70</f>
        <v>0</v>
      </c>
      <c r="S51" s="373">
        <f>'Imp-Other-Autre'!$G$70</f>
        <v>0</v>
      </c>
      <c r="T51" s="373">
        <f>'Imp-Other-Autre'!$H$70</f>
        <v>0</v>
      </c>
      <c r="U51" s="373">
        <f>'Imp-Other-Autre'!$I$70</f>
        <v>0</v>
      </c>
      <c r="V51" s="373">
        <f>'Imp-Other-Autre'!$J$70</f>
        <v>0</v>
      </c>
      <c r="W51" s="373">
        <f>'Imp-Other-Autre'!$K$70</f>
        <v>0</v>
      </c>
      <c r="X51" s="374">
        <f>'Imp-Other-Autre'!$L$70</f>
        <v>0</v>
      </c>
      <c r="Y51" s="373">
        <f>'Imp-Other-Autre'!$E$71/1000</f>
        <v>0</v>
      </c>
      <c r="Z51" s="373">
        <f>'Imp-Other-Autre'!$F$71/1000</f>
        <v>0</v>
      </c>
      <c r="AA51" s="373">
        <f>'Imp-Other-Autre'!$G$71/1000</f>
        <v>0</v>
      </c>
      <c r="AB51" s="373">
        <f>'Imp-Other-Autre'!$H$71/1000</f>
        <v>0</v>
      </c>
      <c r="AC51" s="373">
        <f>'Imp-Other-Autre'!$I$71/1000</f>
        <v>0</v>
      </c>
      <c r="AD51" s="373">
        <f>'Imp-Other-Autre'!$J$71/1000</f>
        <v>0</v>
      </c>
      <c r="AE51" s="373">
        <f>'Imp-Other-Autre'!$K$71/1000</f>
        <v>0</v>
      </c>
      <c r="AF51" s="374">
        <f>'Imp-Other-Autre'!$L$71/1000</f>
        <v>0</v>
      </c>
      <c r="AG51" s="396">
        <f t="shared" si="6"/>
        <v>0</v>
      </c>
      <c r="AH51" s="396">
        <f t="shared" si="5"/>
        <v>0</v>
      </c>
      <c r="AI51" s="396">
        <f t="shared" si="5"/>
        <v>0</v>
      </c>
      <c r="AJ51" s="396">
        <f t="shared" si="5"/>
        <v>0</v>
      </c>
      <c r="AK51" s="396">
        <f t="shared" si="5"/>
        <v>0</v>
      </c>
      <c r="AL51" s="396">
        <f t="shared" si="5"/>
        <v>0</v>
      </c>
      <c r="AM51" s="396">
        <f t="shared" si="5"/>
        <v>0</v>
      </c>
      <c r="AN51" s="397">
        <f t="shared" si="5"/>
        <v>0</v>
      </c>
    </row>
  </sheetData>
  <sheetProtection algorithmName="SHA-512" hashValue="PEaqJXeCBjajECPmCRLMbB2bh6dVHxx+8WKkH4JLu18AbdQdMKcVQV68gemu+uIszoGDYNQejaGIeb/dwjOi0w==" saltValue="ijXjYrx/KbnQoaIXeMAcHw==" spinCount="100000" sheet="1" objects="1" scenarios="1" selectLockedCells="1"/>
  <dataValidations count="1">
    <dataValidation type="list" allowBlank="1" showInputMessage="1" showErrorMessage="1" sqref="C2:C51" xr:uid="{6EE735A1-4E63-4C6E-B610-00F7D807B5B3}">
      <formula1>$C$1:$C$2</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203C6-39EA-4A06-9B13-6FD71D5A5A04}">
  <sheetPr>
    <tabColor rgb="FFFFC000"/>
  </sheetPr>
  <dimension ref="A1:E62"/>
  <sheetViews>
    <sheetView topLeftCell="A31" workbookViewId="0">
      <selection activeCell="E49" sqref="E49"/>
    </sheetView>
  </sheetViews>
  <sheetFormatPr defaultColWidth="9.1796875" defaultRowHeight="13" x14ac:dyDescent="0.3"/>
  <cols>
    <col min="1" max="1" width="9.1796875" style="190"/>
    <col min="2" max="2" width="16.26953125" style="190" bestFit="1" customWidth="1"/>
    <col min="3" max="3" width="11.54296875" style="190" customWidth="1"/>
    <col min="4" max="4" width="14.26953125" style="190" customWidth="1"/>
    <col min="5" max="5" width="90.453125" style="190" customWidth="1"/>
    <col min="6" max="16384" width="9.1796875" style="190"/>
  </cols>
  <sheetData>
    <row r="1" spans="1:5" x14ac:dyDescent="0.3">
      <c r="A1" s="260" t="s">
        <v>757</v>
      </c>
      <c r="B1" s="260" t="s">
        <v>758</v>
      </c>
      <c r="C1" s="260" t="s">
        <v>759</v>
      </c>
      <c r="D1" s="260" t="s">
        <v>133</v>
      </c>
      <c r="E1" s="260" t="s">
        <v>760</v>
      </c>
    </row>
    <row r="2" spans="1:5" x14ac:dyDescent="0.3">
      <c r="A2" s="266">
        <f>Intro!$E$75</f>
        <v>0</v>
      </c>
      <c r="B2" s="462" t="s">
        <v>761</v>
      </c>
      <c r="C2" s="463"/>
      <c r="D2" s="190" t="s">
        <v>762</v>
      </c>
      <c r="E2" s="464">
        <f>Public!B27</f>
        <v>0</v>
      </c>
    </row>
    <row r="3" spans="1:5" x14ac:dyDescent="0.3">
      <c r="A3" s="266">
        <f>Intro!$E$75</f>
        <v>0</v>
      </c>
      <c r="B3" s="462" t="s">
        <v>761</v>
      </c>
      <c r="C3" s="463"/>
      <c r="D3" s="190" t="s">
        <v>763</v>
      </c>
      <c r="E3" s="464">
        <f>Public!B69</f>
        <v>0</v>
      </c>
    </row>
    <row r="4" spans="1:5" x14ac:dyDescent="0.3">
      <c r="A4" s="266">
        <f>Intro!$E$75</f>
        <v>0</v>
      </c>
      <c r="B4" s="462" t="s">
        <v>761</v>
      </c>
      <c r="C4" s="463"/>
      <c r="D4" s="190" t="s">
        <v>764</v>
      </c>
      <c r="E4" s="464">
        <f>Public!B111</f>
        <v>0</v>
      </c>
    </row>
    <row r="5" spans="1:5" x14ac:dyDescent="0.3">
      <c r="A5" s="266">
        <f>Intro!$E$75</f>
        <v>0</v>
      </c>
      <c r="B5" s="462" t="s">
        <v>761</v>
      </c>
      <c r="C5" s="463"/>
      <c r="D5" s="190" t="s">
        <v>766</v>
      </c>
      <c r="E5" s="464">
        <f>Public!B155</f>
        <v>0</v>
      </c>
    </row>
    <row r="6" spans="1:5" x14ac:dyDescent="0.3">
      <c r="A6" s="266">
        <f>Intro!$E$75</f>
        <v>0</v>
      </c>
      <c r="B6" s="462" t="s">
        <v>761</v>
      </c>
      <c r="D6" s="190" t="s">
        <v>768</v>
      </c>
      <c r="E6" s="464">
        <f>Public!H168</f>
        <v>0</v>
      </c>
    </row>
    <row r="7" spans="1:5" x14ac:dyDescent="0.3">
      <c r="A7" s="266">
        <f>Intro!$E$75</f>
        <v>0</v>
      </c>
      <c r="B7" s="462" t="s">
        <v>761</v>
      </c>
      <c r="C7" s="463"/>
      <c r="D7" s="190" t="s">
        <v>769</v>
      </c>
      <c r="E7" s="464">
        <f>Public!H169</f>
        <v>0</v>
      </c>
    </row>
    <row r="8" spans="1:5" x14ac:dyDescent="0.3">
      <c r="A8" s="266">
        <f>Intro!$E$75</f>
        <v>0</v>
      </c>
      <c r="B8" s="462" t="s">
        <v>761</v>
      </c>
      <c r="C8" s="463"/>
      <c r="D8" s="190" t="s">
        <v>770</v>
      </c>
      <c r="E8" s="464">
        <f>Public!H170</f>
        <v>0</v>
      </c>
    </row>
    <row r="9" spans="1:5" x14ac:dyDescent="0.3">
      <c r="A9" s="266">
        <f>Intro!$E$75</f>
        <v>0</v>
      </c>
      <c r="B9" s="462" t="s">
        <v>761</v>
      </c>
      <c r="C9" s="463"/>
      <c r="D9" s="190" t="s">
        <v>767</v>
      </c>
      <c r="E9" s="464">
        <f>Public!B174</f>
        <v>0</v>
      </c>
    </row>
    <row r="10" spans="1:5" x14ac:dyDescent="0.3">
      <c r="A10" s="266">
        <f>Intro!$E$75</f>
        <v>0</v>
      </c>
      <c r="B10" s="462" t="s">
        <v>761</v>
      </c>
      <c r="C10" s="463"/>
      <c r="D10" s="190" t="s">
        <v>771</v>
      </c>
      <c r="E10" s="464">
        <f>Public!D189</f>
        <v>0</v>
      </c>
    </row>
    <row r="11" spans="1:5" x14ac:dyDescent="0.3">
      <c r="A11" s="266">
        <f>Intro!$E$75</f>
        <v>0</v>
      </c>
      <c r="B11" s="462" t="s">
        <v>761</v>
      </c>
      <c r="C11" s="463"/>
      <c r="D11" s="190" t="s">
        <v>772</v>
      </c>
      <c r="E11" s="464">
        <f>Public!D194</f>
        <v>0</v>
      </c>
    </row>
    <row r="12" spans="1:5" x14ac:dyDescent="0.3">
      <c r="A12" s="266">
        <f>Intro!$E$75</f>
        <v>0</v>
      </c>
      <c r="B12" s="462" t="s">
        <v>761</v>
      </c>
      <c r="C12" s="463"/>
      <c r="D12" s="190" t="s">
        <v>773</v>
      </c>
      <c r="E12" s="464">
        <f>Public!D199</f>
        <v>0</v>
      </c>
    </row>
    <row r="13" spans="1:5" x14ac:dyDescent="0.3">
      <c r="A13" s="266">
        <f>Intro!$E$75</f>
        <v>0</v>
      </c>
      <c r="B13" s="462" t="s">
        <v>761</v>
      </c>
      <c r="C13" s="463"/>
      <c r="D13" s="190" t="s">
        <v>774</v>
      </c>
      <c r="E13" s="464">
        <f>Public!B210</f>
        <v>0</v>
      </c>
    </row>
    <row r="14" spans="1:5" x14ac:dyDescent="0.3">
      <c r="A14" s="266">
        <f>Intro!$E$75</f>
        <v>0</v>
      </c>
      <c r="B14" s="462" t="s">
        <v>761</v>
      </c>
      <c r="C14" s="463"/>
      <c r="D14" s="190" t="s">
        <v>775</v>
      </c>
      <c r="E14" s="464">
        <f>Public!B224</f>
        <v>0</v>
      </c>
    </row>
    <row r="15" spans="1:5" x14ac:dyDescent="0.3">
      <c r="A15" s="266">
        <f>Intro!$E$75</f>
        <v>0</v>
      </c>
      <c r="B15" s="462" t="s">
        <v>761</v>
      </c>
      <c r="C15" s="463"/>
      <c r="D15" s="190" t="s">
        <v>776</v>
      </c>
      <c r="E15" s="464">
        <f>Public!B237</f>
        <v>0</v>
      </c>
    </row>
    <row r="16" spans="1:5" x14ac:dyDescent="0.3">
      <c r="A16" s="266">
        <f>Intro!$E$75</f>
        <v>0</v>
      </c>
      <c r="B16" s="462" t="s">
        <v>761</v>
      </c>
      <c r="C16" s="463"/>
      <c r="D16" s="190" t="s">
        <v>777</v>
      </c>
      <c r="E16" s="465">
        <f>Public!E250</f>
        <v>0</v>
      </c>
    </row>
    <row r="17" spans="1:5" x14ac:dyDescent="0.3">
      <c r="A17" s="266">
        <f>Intro!$E$75</f>
        <v>0</v>
      </c>
      <c r="B17" s="462" t="s">
        <v>761</v>
      </c>
      <c r="C17" s="463"/>
      <c r="D17" s="190" t="s">
        <v>778</v>
      </c>
      <c r="E17" s="464">
        <f>Public!B252</f>
        <v>0</v>
      </c>
    </row>
    <row r="18" spans="1:5" x14ac:dyDescent="0.3">
      <c r="A18" s="266">
        <f>Intro!$E$75</f>
        <v>0</v>
      </c>
      <c r="B18" s="462" t="s">
        <v>761</v>
      </c>
      <c r="C18" s="463"/>
      <c r="D18" s="190" t="s">
        <v>779</v>
      </c>
      <c r="E18" s="464">
        <f>Public!B265</f>
        <v>0</v>
      </c>
    </row>
    <row r="19" spans="1:5" x14ac:dyDescent="0.3">
      <c r="A19" s="266">
        <f>Intro!$E$75</f>
        <v>0</v>
      </c>
      <c r="B19" s="462" t="s">
        <v>761</v>
      </c>
      <c r="C19" s="463"/>
      <c r="D19" s="190" t="s">
        <v>780</v>
      </c>
      <c r="E19" s="464">
        <f>Public!B278</f>
        <v>0</v>
      </c>
    </row>
    <row r="20" spans="1:5" x14ac:dyDescent="0.3">
      <c r="A20" s="266">
        <f>Intro!$E$75</f>
        <v>0</v>
      </c>
      <c r="B20" s="462" t="s">
        <v>761</v>
      </c>
      <c r="C20" s="463"/>
      <c r="D20" s="190" t="s">
        <v>781</v>
      </c>
      <c r="E20" s="464">
        <f>Public!B292</f>
        <v>0</v>
      </c>
    </row>
    <row r="21" spans="1:5" x14ac:dyDescent="0.3">
      <c r="A21" s="266">
        <f>Intro!$E$75</f>
        <v>0</v>
      </c>
      <c r="B21" s="462" t="s">
        <v>761</v>
      </c>
      <c r="C21" s="463"/>
      <c r="D21" s="190" t="s">
        <v>782</v>
      </c>
      <c r="E21" s="464">
        <f>Public!B307</f>
        <v>0</v>
      </c>
    </row>
    <row r="22" spans="1:5" x14ac:dyDescent="0.3">
      <c r="A22" s="266">
        <f>Intro!$E$75</f>
        <v>0</v>
      </c>
      <c r="B22" s="462" t="s">
        <v>761</v>
      </c>
      <c r="C22" s="463"/>
      <c r="D22" s="190" t="s">
        <v>783</v>
      </c>
      <c r="E22" s="464">
        <f>Public!B320</f>
        <v>0</v>
      </c>
    </row>
    <row r="23" spans="1:5" x14ac:dyDescent="0.3">
      <c r="A23" s="266">
        <f>Intro!$E$75</f>
        <v>0</v>
      </c>
      <c r="B23" s="462" t="s">
        <v>761</v>
      </c>
      <c r="C23" s="463"/>
      <c r="D23" s="190" t="s">
        <v>784</v>
      </c>
      <c r="E23" s="464">
        <f>Public!B334</f>
        <v>0</v>
      </c>
    </row>
    <row r="24" spans="1:5" x14ac:dyDescent="0.3">
      <c r="A24" s="266">
        <f>Intro!$E$75</f>
        <v>0</v>
      </c>
      <c r="B24" s="462" t="s">
        <v>761</v>
      </c>
      <c r="C24" s="463"/>
      <c r="D24" s="190" t="s">
        <v>785</v>
      </c>
      <c r="E24" s="464">
        <f>Public!B348</f>
        <v>0</v>
      </c>
    </row>
    <row r="25" spans="1:5" x14ac:dyDescent="0.3">
      <c r="A25" s="266">
        <f>Intro!$E$75</f>
        <v>0</v>
      </c>
      <c r="B25" s="462" t="s">
        <v>761</v>
      </c>
      <c r="C25" s="463"/>
      <c r="D25" s="190" t="s">
        <v>787</v>
      </c>
      <c r="E25" s="464">
        <f>Public!F361</f>
        <v>0</v>
      </c>
    </row>
    <row r="26" spans="1:5" x14ac:dyDescent="0.3">
      <c r="A26" s="266">
        <f>Intro!$E$75</f>
        <v>0</v>
      </c>
      <c r="B26" s="462" t="s">
        <v>761</v>
      </c>
      <c r="C26" s="463"/>
      <c r="D26" s="190" t="s">
        <v>788</v>
      </c>
      <c r="E26" s="464">
        <f>Public!F362</f>
        <v>0</v>
      </c>
    </row>
    <row r="27" spans="1:5" x14ac:dyDescent="0.3">
      <c r="A27" s="266">
        <f>Intro!$E$75</f>
        <v>0</v>
      </c>
      <c r="B27" s="462" t="s">
        <v>761</v>
      </c>
      <c r="C27" s="463"/>
      <c r="D27" s="190" t="s">
        <v>789</v>
      </c>
      <c r="E27" s="464">
        <f>Public!F363</f>
        <v>0</v>
      </c>
    </row>
    <row r="28" spans="1:5" x14ac:dyDescent="0.3">
      <c r="A28" s="266">
        <f>Intro!$E$75</f>
        <v>0</v>
      </c>
      <c r="B28" s="462" t="s">
        <v>761</v>
      </c>
      <c r="C28" s="463"/>
      <c r="D28" s="190" t="s">
        <v>786</v>
      </c>
      <c r="E28" s="464">
        <f>Public!F367</f>
        <v>0</v>
      </c>
    </row>
    <row r="29" spans="1:5" x14ac:dyDescent="0.3">
      <c r="A29" s="266">
        <f>Intro!$E$75</f>
        <v>0</v>
      </c>
      <c r="B29" s="462" t="s">
        <v>761</v>
      </c>
      <c r="C29" s="463"/>
      <c r="D29" s="190" t="s">
        <v>790</v>
      </c>
      <c r="E29" s="464">
        <f>Public!B380</f>
        <v>0</v>
      </c>
    </row>
    <row r="30" spans="1:5" x14ac:dyDescent="0.3">
      <c r="A30" s="266">
        <f>Intro!$E$75</f>
        <v>0</v>
      </c>
      <c r="B30" s="462" t="s">
        <v>761</v>
      </c>
      <c r="C30" s="463"/>
      <c r="D30" s="190" t="s">
        <v>791</v>
      </c>
      <c r="E30" s="464">
        <f>Public!B396</f>
        <v>0</v>
      </c>
    </row>
    <row r="31" spans="1:5" x14ac:dyDescent="0.3">
      <c r="A31" s="266">
        <f>Intro!$E$75</f>
        <v>0</v>
      </c>
      <c r="B31" s="462" t="s">
        <v>761</v>
      </c>
      <c r="C31" s="463"/>
      <c r="D31" s="190" t="s">
        <v>792</v>
      </c>
      <c r="E31" s="464">
        <f>Public!B410</f>
        <v>0</v>
      </c>
    </row>
    <row r="32" spans="1:5" x14ac:dyDescent="0.3">
      <c r="A32" s="266">
        <f>Intro!$E$75</f>
        <v>0</v>
      </c>
      <c r="B32" s="462" t="s">
        <v>761</v>
      </c>
      <c r="C32" s="463"/>
      <c r="D32" s="190" t="s">
        <v>793</v>
      </c>
      <c r="E32" s="464">
        <f>Public!B424</f>
        <v>0</v>
      </c>
    </row>
    <row r="33" spans="1:5" x14ac:dyDescent="0.3">
      <c r="A33" s="266">
        <f>Intro!$E$75</f>
        <v>0</v>
      </c>
      <c r="B33" s="462" t="s">
        <v>761</v>
      </c>
      <c r="C33" s="463"/>
      <c r="D33" s="190" t="s">
        <v>794</v>
      </c>
      <c r="E33" s="464">
        <f>Public!B438</f>
        <v>0</v>
      </c>
    </row>
    <row r="34" spans="1:5" x14ac:dyDescent="0.3">
      <c r="A34" s="266">
        <f>Intro!$E$75</f>
        <v>0</v>
      </c>
      <c r="B34" s="462" t="s">
        <v>795</v>
      </c>
      <c r="C34" s="190" t="s">
        <v>136</v>
      </c>
      <c r="D34" s="464">
        <f>AddPub!D13</f>
        <v>0</v>
      </c>
      <c r="E34" s="464">
        <f>AddPub!E13</f>
        <v>0</v>
      </c>
    </row>
    <row r="35" spans="1:5" x14ac:dyDescent="0.3">
      <c r="A35" s="266">
        <f>Intro!$E$75</f>
        <v>0</v>
      </c>
      <c r="B35" s="462" t="s">
        <v>795</v>
      </c>
      <c r="C35" s="190" t="s">
        <v>138</v>
      </c>
      <c r="D35" s="464">
        <f>AddPub!D23</f>
        <v>0</v>
      </c>
      <c r="E35" s="464">
        <f>AddPub!E23</f>
        <v>0</v>
      </c>
    </row>
    <row r="36" spans="1:5" x14ac:dyDescent="0.3">
      <c r="A36" s="266">
        <f>Intro!$E$75</f>
        <v>0</v>
      </c>
      <c r="B36" s="462" t="s">
        <v>795</v>
      </c>
      <c r="C36" s="190" t="s">
        <v>140</v>
      </c>
      <c r="D36" s="464">
        <f>AddPub!D33</f>
        <v>0</v>
      </c>
      <c r="E36" s="464">
        <f>AddPub!E33</f>
        <v>0</v>
      </c>
    </row>
    <row r="37" spans="1:5" x14ac:dyDescent="0.3">
      <c r="A37" s="266">
        <f>Intro!$E$75</f>
        <v>0</v>
      </c>
      <c r="B37" s="462" t="s">
        <v>795</v>
      </c>
      <c r="C37" s="190" t="s">
        <v>142</v>
      </c>
      <c r="D37" s="464">
        <f>AddPub!D43</f>
        <v>0</v>
      </c>
      <c r="E37" s="464">
        <f>AddPub!E43</f>
        <v>0</v>
      </c>
    </row>
    <row r="38" spans="1:5" x14ac:dyDescent="0.3">
      <c r="A38" s="266">
        <f>Intro!$E$75</f>
        <v>0</v>
      </c>
      <c r="B38" s="462" t="s">
        <v>795</v>
      </c>
      <c r="C38" s="190" t="s">
        <v>144</v>
      </c>
      <c r="D38" s="464">
        <f>AddPub!D53</f>
        <v>0</v>
      </c>
      <c r="E38" s="464">
        <f>AddPub!E53</f>
        <v>0</v>
      </c>
    </row>
    <row r="39" spans="1:5" x14ac:dyDescent="0.3">
      <c r="A39" s="266">
        <f>Intro!$E$75</f>
        <v>0</v>
      </c>
      <c r="B39" s="462" t="s">
        <v>530</v>
      </c>
      <c r="D39" s="190" t="s">
        <v>796</v>
      </c>
      <c r="E39" s="464">
        <f>Imp!B26</f>
        <v>0</v>
      </c>
    </row>
    <row r="40" spans="1:5" x14ac:dyDescent="0.3">
      <c r="A40" s="266">
        <f>Intro!$E$75</f>
        <v>0</v>
      </c>
      <c r="B40" s="462" t="s">
        <v>530</v>
      </c>
      <c r="D40" s="190" t="s">
        <v>762</v>
      </c>
      <c r="E40" s="464">
        <f>Imp!B42</f>
        <v>0</v>
      </c>
    </row>
    <row r="41" spans="1:5" x14ac:dyDescent="0.3">
      <c r="A41" s="266">
        <f>Intro!$E$75</f>
        <v>0</v>
      </c>
      <c r="B41" s="462" t="s">
        <v>530</v>
      </c>
      <c r="D41" s="190" t="s">
        <v>797</v>
      </c>
      <c r="E41" s="464">
        <f>Imp!B62</f>
        <v>0</v>
      </c>
    </row>
    <row r="42" spans="1:5" x14ac:dyDescent="0.3">
      <c r="A42" s="266">
        <f>Intro!$E$75</f>
        <v>0</v>
      </c>
      <c r="B42" s="462" t="s">
        <v>530</v>
      </c>
      <c r="D42" s="190" t="s">
        <v>765</v>
      </c>
      <c r="E42" s="464">
        <f>Imp!B106</f>
        <v>0</v>
      </c>
    </row>
    <row r="43" spans="1:5" x14ac:dyDescent="0.3">
      <c r="A43" s="266">
        <f>Intro!$E$75</f>
        <v>0</v>
      </c>
      <c r="B43" s="462" t="s">
        <v>530</v>
      </c>
      <c r="D43" s="190" t="s">
        <v>766</v>
      </c>
      <c r="E43" s="464">
        <f>Imp!B120</f>
        <v>0</v>
      </c>
    </row>
    <row r="44" spans="1:5" x14ac:dyDescent="0.3">
      <c r="A44" s="266">
        <f>Intro!$E$75</f>
        <v>0</v>
      </c>
      <c r="B44" s="462" t="s">
        <v>803</v>
      </c>
      <c r="D44" s="190" t="s">
        <v>766</v>
      </c>
      <c r="E44" s="464">
        <f>'Imp-Exp1'!B219</f>
        <v>0</v>
      </c>
    </row>
    <row r="45" spans="1:5" x14ac:dyDescent="0.3">
      <c r="A45" s="266">
        <f>Intro!$E$75</f>
        <v>0</v>
      </c>
      <c r="B45" s="462" t="s">
        <v>804</v>
      </c>
      <c r="D45" s="190" t="s">
        <v>766</v>
      </c>
      <c r="E45" s="464">
        <f>'Imp-Exp1'!B219</f>
        <v>0</v>
      </c>
    </row>
    <row r="46" spans="1:5" x14ac:dyDescent="0.3">
      <c r="A46" s="266">
        <f>Intro!$E$75</f>
        <v>0</v>
      </c>
      <c r="B46" s="462" t="s">
        <v>805</v>
      </c>
      <c r="D46" s="190" t="s">
        <v>766</v>
      </c>
      <c r="E46" s="464">
        <f>'Imp-Exp2'!B219</f>
        <v>0</v>
      </c>
    </row>
    <row r="47" spans="1:5" x14ac:dyDescent="0.3">
      <c r="A47" s="266">
        <f>Intro!$E$75</f>
        <v>0</v>
      </c>
      <c r="B47" s="462" t="s">
        <v>806</v>
      </c>
      <c r="D47" s="190" t="s">
        <v>766</v>
      </c>
      <c r="E47" s="464">
        <f>'Imp-Exp3'!B219</f>
        <v>0</v>
      </c>
    </row>
    <row r="48" spans="1:5" x14ac:dyDescent="0.3">
      <c r="A48" s="266">
        <f>Intro!$E$75</f>
        <v>0</v>
      </c>
      <c r="B48" s="462" t="s">
        <v>807</v>
      </c>
      <c r="D48" s="190" t="s">
        <v>766</v>
      </c>
      <c r="E48" s="464">
        <f>'Imp-Exp5'!B219</f>
        <v>0</v>
      </c>
    </row>
    <row r="49" spans="1:5" x14ac:dyDescent="0.3">
      <c r="A49" s="266">
        <f>Intro!$E$75</f>
        <v>0</v>
      </c>
      <c r="B49" s="462" t="s">
        <v>808</v>
      </c>
      <c r="D49" s="190" t="s">
        <v>766</v>
      </c>
      <c r="E49" s="464">
        <f>'Imp-Exp6'!B219</f>
        <v>0</v>
      </c>
    </row>
    <row r="50" spans="1:5" x14ac:dyDescent="0.3">
      <c r="A50" s="266">
        <f>Intro!$E$75</f>
        <v>0</v>
      </c>
      <c r="B50" s="462" t="s">
        <v>809</v>
      </c>
      <c r="D50" s="190" t="s">
        <v>766</v>
      </c>
      <c r="E50" s="464">
        <f>'Imp-Exp7'!B219</f>
        <v>0</v>
      </c>
    </row>
    <row r="51" spans="1:5" x14ac:dyDescent="0.3">
      <c r="A51" s="266">
        <f>Intro!$E$75</f>
        <v>0</v>
      </c>
      <c r="B51" s="462" t="s">
        <v>810</v>
      </c>
      <c r="D51" s="190" t="s">
        <v>766</v>
      </c>
      <c r="E51" s="464">
        <f>'Imp-Exp8'!B219</f>
        <v>0</v>
      </c>
    </row>
    <row r="52" spans="1:5" x14ac:dyDescent="0.3">
      <c r="A52" s="266">
        <f>Intro!$E$75</f>
        <v>0</v>
      </c>
      <c r="B52" s="466" t="s">
        <v>798</v>
      </c>
      <c r="C52" s="467"/>
      <c r="D52" s="190" t="s">
        <v>762</v>
      </c>
      <c r="E52" s="464">
        <f>'Imp-US'!B219</f>
        <v>0</v>
      </c>
    </row>
    <row r="53" spans="1:5" x14ac:dyDescent="0.3">
      <c r="A53" s="266">
        <f>Intro!$E$75</f>
        <v>0</v>
      </c>
      <c r="B53" s="466" t="s">
        <v>799</v>
      </c>
      <c r="C53" s="467"/>
      <c r="D53" s="190" t="s">
        <v>762</v>
      </c>
      <c r="E53" s="464">
        <f>'Imp-Other-Autre'!B219</f>
        <v>0</v>
      </c>
    </row>
    <row r="54" spans="1:5" x14ac:dyDescent="0.3">
      <c r="A54" s="266">
        <f>Intro!$E$75</f>
        <v>0</v>
      </c>
      <c r="B54" s="466" t="s">
        <v>800</v>
      </c>
      <c r="C54" s="467"/>
      <c r="D54" s="190" t="s">
        <v>801</v>
      </c>
      <c r="E54" s="464">
        <f>'Invent-Stock'!B56</f>
        <v>0</v>
      </c>
    </row>
    <row r="55" spans="1:5" x14ac:dyDescent="0.3">
      <c r="A55" s="266">
        <f>Intro!$E$75</f>
        <v>0</v>
      </c>
      <c r="B55" s="466" t="s">
        <v>800</v>
      </c>
      <c r="D55" s="190" t="s">
        <v>797</v>
      </c>
      <c r="E55" s="464">
        <f>'Invent-Stock'!B70</f>
        <v>0</v>
      </c>
    </row>
    <row r="56" spans="1:5" x14ac:dyDescent="0.3">
      <c r="A56" s="266">
        <f>Intro!$E$75</f>
        <v>0</v>
      </c>
      <c r="B56" s="466" t="s">
        <v>800</v>
      </c>
      <c r="D56" s="190" t="s">
        <v>763</v>
      </c>
      <c r="E56" s="464">
        <f>'Invent-Stock'!B84</f>
        <v>0</v>
      </c>
    </row>
    <row r="57" spans="1:5" x14ac:dyDescent="0.3">
      <c r="A57" s="266">
        <f>Intro!$E$75</f>
        <v>0</v>
      </c>
      <c r="B57" s="466" t="s">
        <v>800</v>
      </c>
      <c r="D57" s="190" t="s">
        <v>764</v>
      </c>
      <c r="E57" s="464">
        <f>'Invent-Stock'!B98</f>
        <v>0</v>
      </c>
    </row>
    <row r="58" spans="1:5" x14ac:dyDescent="0.3">
      <c r="A58" s="266">
        <f>Intro!$E$75</f>
        <v>0</v>
      </c>
      <c r="B58" s="462" t="s">
        <v>802</v>
      </c>
      <c r="C58" s="190" t="s">
        <v>136</v>
      </c>
      <c r="D58" s="464">
        <f>AddPro!D13</f>
        <v>0</v>
      </c>
      <c r="E58" s="464">
        <f>AddPro!E13</f>
        <v>0</v>
      </c>
    </row>
    <row r="59" spans="1:5" x14ac:dyDescent="0.3">
      <c r="A59" s="266">
        <f>Intro!$E$75</f>
        <v>0</v>
      </c>
      <c r="B59" s="462" t="s">
        <v>802</v>
      </c>
      <c r="C59" s="190" t="s">
        <v>138</v>
      </c>
      <c r="D59" s="464">
        <f>AddPro!D23</f>
        <v>0</v>
      </c>
      <c r="E59" s="464">
        <f>AddPro!E23</f>
        <v>0</v>
      </c>
    </row>
    <row r="60" spans="1:5" x14ac:dyDescent="0.3">
      <c r="A60" s="266">
        <f>Intro!$E$75</f>
        <v>0</v>
      </c>
      <c r="B60" s="462" t="s">
        <v>802</v>
      </c>
      <c r="C60" s="190" t="s">
        <v>140</v>
      </c>
      <c r="D60" s="464">
        <f>AddPro!D33</f>
        <v>0</v>
      </c>
      <c r="E60" s="464">
        <f>AddPro!E33</f>
        <v>0</v>
      </c>
    </row>
    <row r="61" spans="1:5" x14ac:dyDescent="0.3">
      <c r="A61" s="266">
        <f>Intro!$E$75</f>
        <v>0</v>
      </c>
      <c r="B61" s="462" t="s">
        <v>802</v>
      </c>
      <c r="C61" s="190" t="s">
        <v>142</v>
      </c>
      <c r="D61" s="464">
        <f>AddPro!D43</f>
        <v>0</v>
      </c>
      <c r="E61" s="464">
        <f>AddPro!E43</f>
        <v>0</v>
      </c>
    </row>
    <row r="62" spans="1:5" x14ac:dyDescent="0.3">
      <c r="A62" s="266">
        <f>Intro!$E$75</f>
        <v>0</v>
      </c>
      <c r="B62" s="462" t="s">
        <v>802</v>
      </c>
      <c r="C62" s="190" t="s">
        <v>144</v>
      </c>
      <c r="D62" s="464">
        <f>AddPro!D53</f>
        <v>0</v>
      </c>
      <c r="E62" s="464">
        <f>AddPro!E53</f>
        <v>0</v>
      </c>
    </row>
  </sheetData>
  <sheetProtection algorithmName="SHA-512" hashValue="hpNXkiv3YFyBpTt+WrnUVUdL3wDyzlToCcmovOxsNFIRGNnrQYsfWapmU2GV+Nv4w3hqeNPG0Hj3sjxzcNEDSg==" saltValue="+Sylz8d+/9vn6oOtHDzPDA=="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0"/>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
        <v>65</v>
      </c>
      <c r="C2" s="12"/>
      <c r="D2" s="12"/>
      <c r="O2" s="2"/>
      <c r="P2" s="42"/>
    </row>
    <row r="3" spans="1:16" x14ac:dyDescent="0.35">
      <c r="B3" s="13"/>
      <c r="C3" s="13"/>
      <c r="D3" s="13"/>
      <c r="O3" s="2"/>
      <c r="P3" s="42"/>
    </row>
    <row r="4" spans="1:16" s="2" customFormat="1" x14ac:dyDescent="0.35">
      <c r="A4" s="4"/>
      <c r="B4" s="510" t="str">
        <f>IF(Intro!$G$21="English",O4,P4)</f>
        <v>QUESTIONNAIRE À L'INTENTION DES IMPORTATEURS</v>
      </c>
      <c r="C4" s="510"/>
      <c r="D4" s="510"/>
      <c r="E4" s="510"/>
      <c r="F4" s="510"/>
      <c r="G4" s="510"/>
      <c r="H4" s="510"/>
      <c r="I4" s="510"/>
      <c r="J4" s="510"/>
      <c r="K4" s="510"/>
      <c r="L4" s="510"/>
      <c r="M4" s="5"/>
      <c r="N4" s="5"/>
      <c r="O4" s="23" t="s">
        <v>307</v>
      </c>
      <c r="P4" s="102" t="s">
        <v>308</v>
      </c>
    </row>
    <row r="5" spans="1:16" s="2" customFormat="1" x14ac:dyDescent="0.35">
      <c r="A5" s="4"/>
      <c r="B5" s="510" t="str">
        <f>Intro!B5</f>
        <v>NQ-2025-008</v>
      </c>
      <c r="C5" s="510"/>
      <c r="D5" s="510"/>
      <c r="E5" s="510"/>
      <c r="F5" s="510"/>
      <c r="G5" s="510"/>
      <c r="H5" s="510"/>
      <c r="I5" s="510"/>
      <c r="J5" s="510"/>
      <c r="K5" s="510"/>
      <c r="L5" s="510"/>
      <c r="M5" s="5"/>
      <c r="N5" s="5"/>
      <c r="O5" s="23"/>
      <c r="P5" s="9"/>
    </row>
    <row r="6" spans="1:16" s="6" customFormat="1" x14ac:dyDescent="0.35">
      <c r="A6" s="4"/>
      <c r="B6" s="510" t="str">
        <f>UPPER(IF(Intro!$G$21="English",Variables!B3,Variables!C3))</f>
        <v>VAISSELLE EN FIBRE MOULÉE THERMOFORMÉE</v>
      </c>
      <c r="C6" s="510"/>
      <c r="D6" s="510"/>
      <c r="E6" s="510"/>
      <c r="F6" s="510"/>
      <c r="G6" s="510"/>
      <c r="H6" s="510"/>
      <c r="I6" s="510"/>
      <c r="J6" s="510"/>
      <c r="K6" s="510"/>
      <c r="L6" s="510"/>
      <c r="M6" s="23"/>
      <c r="N6" s="23"/>
      <c r="O6" s="15"/>
      <c r="P6" s="27"/>
    </row>
    <row r="7" spans="1:16" s="6" customFormat="1" x14ac:dyDescent="0.35">
      <c r="A7" s="4"/>
      <c r="B7" s="14"/>
      <c r="C7" s="14"/>
      <c r="D7" s="14"/>
      <c r="E7" s="3"/>
      <c r="F7" s="3"/>
      <c r="G7" s="3"/>
      <c r="H7" s="3"/>
      <c r="I7" s="3"/>
      <c r="J7" s="3"/>
      <c r="K7" s="3"/>
      <c r="L7" s="3"/>
      <c r="O7" s="15"/>
      <c r="P7" s="27"/>
    </row>
    <row r="8" spans="1:16" s="2" customFormat="1" x14ac:dyDescent="0.35">
      <c r="A8" s="4"/>
      <c r="B8" s="489" t="str">
        <f>UPPER(IF(Intro!$G$21="English",O8,P8))</f>
        <v>APERÇU DU QUESTIONNAIRE</v>
      </c>
      <c r="C8" s="490"/>
      <c r="D8" s="490" t="str">
        <f>UPPER(IF(Intro!$G$21="English",P8,Q8))</f>
        <v/>
      </c>
      <c r="E8" s="490" t="str">
        <f>UPPER(IF(Intro!$G$21="English",Q8,R8))</f>
        <v/>
      </c>
      <c r="F8" s="490" t="str">
        <f>UPPER(IF(Intro!$G$21="English",R8,S8))</f>
        <v/>
      </c>
      <c r="G8" s="490" t="str">
        <f>UPPER(IF(Intro!$G$21="English",S8,T8))</f>
        <v/>
      </c>
      <c r="H8" s="490" t="str">
        <f>UPPER(IF(Intro!$G$21="English",T8,U8))</f>
        <v/>
      </c>
      <c r="I8" s="490" t="str">
        <f>UPPER(IF(Intro!$G$21="English",U8,V8))</f>
        <v/>
      </c>
      <c r="J8" s="490" t="str">
        <f>UPPER(IF(Intro!$G$21="English",V8,W8))</f>
        <v/>
      </c>
      <c r="K8" s="490" t="str">
        <f>UPPER(IF(Intro!$G$21="English",W8,X8))</f>
        <v/>
      </c>
      <c r="L8" s="491" t="str">
        <f>UPPER(IF(Intro!$G$21="English",X8,Y8))</f>
        <v/>
      </c>
      <c r="M8" s="6"/>
      <c r="N8" s="5"/>
      <c r="O8" s="103" t="s">
        <v>309</v>
      </c>
      <c r="P8" s="103" t="s">
        <v>310</v>
      </c>
    </row>
    <row r="9" spans="1:16" x14ac:dyDescent="0.35">
      <c r="B9" s="16"/>
      <c r="C9" s="35"/>
      <c r="D9" s="35"/>
      <c r="E9" s="36"/>
      <c r="F9" s="36"/>
      <c r="G9" s="36"/>
      <c r="H9" s="36"/>
      <c r="I9" s="36"/>
      <c r="J9" s="36"/>
      <c r="K9" s="36"/>
      <c r="L9" s="17"/>
      <c r="M9" s="10"/>
    </row>
    <row r="10" spans="1:16" s="39" customFormat="1" x14ac:dyDescent="0.35">
      <c r="A10" s="50"/>
      <c r="B10" s="486" t="str">
        <f>IF(Intro!$G$21="English",O10,P10)</f>
        <v xml:space="preserve">Le présent questionnaire est divisé en deux parties :
</v>
      </c>
      <c r="C10" s="487"/>
      <c r="D10" s="487"/>
      <c r="E10" s="487"/>
      <c r="F10" s="487"/>
      <c r="G10" s="487"/>
      <c r="H10" s="487"/>
      <c r="I10" s="487"/>
      <c r="J10" s="487"/>
      <c r="K10" s="487"/>
      <c r="L10" s="488"/>
      <c r="O10" s="10" t="s">
        <v>117</v>
      </c>
      <c r="P10" s="10" t="s">
        <v>118</v>
      </c>
    </row>
    <row r="11" spans="1:16" s="39" customFormat="1" x14ac:dyDescent="0.35">
      <c r="A11" s="50"/>
      <c r="B11" s="79"/>
      <c r="C11" s="80"/>
      <c r="D11" s="80"/>
      <c r="E11" s="80"/>
      <c r="F11" s="80"/>
      <c r="G11" s="80"/>
      <c r="H11" s="80"/>
      <c r="I11" s="80"/>
      <c r="J11" s="80"/>
      <c r="K11" s="80"/>
      <c r="L11" s="81"/>
      <c r="O11" s="10"/>
      <c r="P11" s="10"/>
    </row>
    <row r="12" spans="1:16" s="39" customFormat="1" x14ac:dyDescent="0.35">
      <c r="A12" s="50"/>
      <c r="B12" s="486" t="str">
        <f>IF(Intro!$G$21="English",O12,P12)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487"/>
      <c r="D12" s="487"/>
      <c r="E12" s="487"/>
      <c r="F12" s="487"/>
      <c r="G12" s="487"/>
      <c r="H12" s="487"/>
      <c r="I12" s="487"/>
      <c r="J12" s="487"/>
      <c r="K12" s="487"/>
      <c r="L12" s="488"/>
      <c r="O12" s="10" t="s">
        <v>119</v>
      </c>
      <c r="P12" s="10" t="s">
        <v>120</v>
      </c>
    </row>
    <row r="13" spans="1:16" s="39" customFormat="1" x14ac:dyDescent="0.35">
      <c r="A13" s="50"/>
      <c r="B13" s="486"/>
      <c r="C13" s="487"/>
      <c r="D13" s="487"/>
      <c r="E13" s="487"/>
      <c r="F13" s="487"/>
      <c r="G13" s="487"/>
      <c r="H13" s="487"/>
      <c r="I13" s="487"/>
      <c r="J13" s="487"/>
      <c r="K13" s="487"/>
      <c r="L13" s="488"/>
      <c r="O13" s="10"/>
      <c r="P13" s="10"/>
    </row>
    <row r="14" spans="1:16" s="39" customFormat="1" x14ac:dyDescent="0.35">
      <c r="A14" s="50"/>
      <c r="B14" s="79"/>
      <c r="C14" s="80"/>
      <c r="D14" s="80"/>
      <c r="E14" s="80"/>
      <c r="F14" s="80"/>
      <c r="G14" s="80"/>
      <c r="H14" s="80"/>
      <c r="I14" s="80"/>
      <c r="J14" s="80"/>
      <c r="K14" s="80"/>
      <c r="L14" s="81"/>
      <c r="O14" s="10"/>
      <c r="P14" s="10"/>
    </row>
    <row r="15" spans="1:16" s="39" customFormat="1" x14ac:dyDescent="0.35">
      <c r="A15" s="50"/>
      <c r="B15" s="486" t="str">
        <f>IF(Intro!$G$21="English",O15,P15)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487"/>
      <c r="D15" s="487"/>
      <c r="E15" s="487"/>
      <c r="F15" s="487"/>
      <c r="G15" s="487"/>
      <c r="H15" s="487"/>
      <c r="I15" s="487"/>
      <c r="J15" s="487"/>
      <c r="K15" s="487"/>
      <c r="L15" s="488"/>
      <c r="O15" s="10" t="s">
        <v>121</v>
      </c>
      <c r="P15" s="10" t="s">
        <v>122</v>
      </c>
    </row>
    <row r="16" spans="1:16" s="39" customFormat="1" x14ac:dyDescent="0.35">
      <c r="A16" s="50"/>
      <c r="B16" s="486"/>
      <c r="C16" s="487"/>
      <c r="D16" s="487"/>
      <c r="E16" s="487"/>
      <c r="F16" s="487"/>
      <c r="G16" s="487"/>
      <c r="H16" s="487"/>
      <c r="I16" s="487"/>
      <c r="J16" s="487"/>
      <c r="K16" s="487"/>
      <c r="L16" s="488"/>
      <c r="O16" s="10"/>
      <c r="P16" s="10"/>
    </row>
    <row r="17" spans="1:16" s="39" customFormat="1" x14ac:dyDescent="0.35">
      <c r="A17" s="50"/>
      <c r="B17" s="486"/>
      <c r="C17" s="487"/>
      <c r="D17" s="487"/>
      <c r="E17" s="487"/>
      <c r="F17" s="487"/>
      <c r="G17" s="487"/>
      <c r="H17" s="487"/>
      <c r="I17" s="487"/>
      <c r="J17" s="487"/>
      <c r="K17" s="487"/>
      <c r="L17" s="488"/>
      <c r="O17" s="10"/>
      <c r="P17" s="10"/>
    </row>
    <row r="18" spans="1:16" s="39" customFormat="1" x14ac:dyDescent="0.35">
      <c r="A18" s="50"/>
      <c r="B18" s="51"/>
      <c r="C18" s="52"/>
      <c r="D18" s="52"/>
      <c r="E18" s="52"/>
      <c r="F18" s="52"/>
      <c r="G18" s="52"/>
      <c r="H18" s="52"/>
      <c r="I18" s="52"/>
      <c r="J18" s="52"/>
      <c r="K18" s="52"/>
      <c r="L18" s="53"/>
      <c r="O18" s="10"/>
      <c r="P18" s="10"/>
    </row>
    <row r="19" spans="1:16" s="6" customFormat="1" x14ac:dyDescent="0.35">
      <c r="A19" s="4"/>
      <c r="B19" s="14"/>
      <c r="C19" s="14"/>
      <c r="D19" s="14"/>
      <c r="E19" s="3"/>
      <c r="F19" s="3"/>
      <c r="G19" s="3"/>
      <c r="H19" s="3"/>
      <c r="I19" s="3"/>
      <c r="J19" s="3"/>
      <c r="K19" s="3"/>
      <c r="L19" s="3"/>
      <c r="O19" s="15"/>
      <c r="P19" s="27"/>
    </row>
    <row r="20" spans="1:16" s="2" customFormat="1" x14ac:dyDescent="0.35">
      <c r="A20" s="4"/>
      <c r="B20" s="489" t="str">
        <f>UPPER(IF(Intro!$G$21="English",O20,P20))</f>
        <v>RENSEIGNEMENTS ADDITIONNELS SUR LE PRODUIT</v>
      </c>
      <c r="C20" s="490"/>
      <c r="D20" s="490" t="str">
        <f>UPPER(IF(Intro!$G$21="English",P20,Q20))</f>
        <v/>
      </c>
      <c r="E20" s="490" t="str">
        <f>UPPER(IF(Intro!$G$21="English",Q20,R20))</f>
        <v/>
      </c>
      <c r="F20" s="490" t="str">
        <f>UPPER(IF(Intro!$G$21="English",R20,S20))</f>
        <v/>
      </c>
      <c r="G20" s="490" t="str">
        <f>UPPER(IF(Intro!$G$21="English",S20,T20))</f>
        <v/>
      </c>
      <c r="H20" s="490" t="str">
        <f>UPPER(IF(Intro!$G$21="English",T20,U20))</f>
        <v/>
      </c>
      <c r="I20" s="490" t="str">
        <f>UPPER(IF(Intro!$G$21="English",U20,V20))</f>
        <v/>
      </c>
      <c r="J20" s="490" t="str">
        <f>UPPER(IF(Intro!$G$21="English",V20,W20))</f>
        <v/>
      </c>
      <c r="K20" s="490" t="str">
        <f>UPPER(IF(Intro!$G$21="English",W20,X20))</f>
        <v/>
      </c>
      <c r="L20" s="491" t="str">
        <f>UPPER(IF(Intro!$G$21="English",X20,Y20))</f>
        <v/>
      </c>
      <c r="M20" s="6"/>
      <c r="N20" s="5"/>
      <c r="O20" s="104" t="s">
        <v>311</v>
      </c>
      <c r="P20" s="104" t="s">
        <v>312</v>
      </c>
    </row>
    <row r="21" spans="1:16" x14ac:dyDescent="0.35">
      <c r="B21" s="16"/>
      <c r="C21" s="35"/>
      <c r="D21" s="35"/>
      <c r="E21" s="36"/>
      <c r="F21" s="36"/>
      <c r="G21" s="36"/>
      <c r="H21" s="36"/>
      <c r="I21" s="36"/>
      <c r="J21" s="36"/>
      <c r="K21" s="36"/>
      <c r="L21" s="17"/>
      <c r="M21" s="10"/>
    </row>
    <row r="22" spans="1:16" s="39" customFormat="1" ht="14.5" x14ac:dyDescent="0.35">
      <c r="A22" s="50"/>
      <c r="B22" s="161" t="str">
        <f>IF(Intro!$G$21="English",O22,P22)</f>
        <v>Des renseignements supplémentaires sur le produit se trouvent sur le site Web de l’ASFC :</v>
      </c>
      <c r="C22" s="159"/>
      <c r="D22" s="159"/>
      <c r="E22" s="159"/>
      <c r="F22" s="159"/>
      <c r="G22" s="159"/>
      <c r="H22" s="159"/>
      <c r="I22" s="159"/>
      <c r="J22" s="159"/>
      <c r="K22" s="159"/>
      <c r="L22" s="160"/>
      <c r="O22" s="10" t="s">
        <v>454</v>
      </c>
      <c r="P22" t="s">
        <v>455</v>
      </c>
    </row>
    <row r="23" spans="1:16" s="39" customFormat="1" x14ac:dyDescent="0.35">
      <c r="A23" s="50"/>
      <c r="B23" s="158"/>
      <c r="C23" s="159"/>
      <c r="D23" s="159"/>
      <c r="E23" s="159"/>
      <c r="F23" s="159"/>
      <c r="G23" s="159"/>
      <c r="H23" s="159"/>
      <c r="I23" s="159"/>
      <c r="J23" s="159"/>
      <c r="K23" s="159"/>
      <c r="L23" s="160"/>
      <c r="O23" s="10"/>
      <c r="P23" s="10"/>
    </row>
    <row r="24" spans="1:16" s="39" customFormat="1" ht="14.5" x14ac:dyDescent="0.35">
      <c r="A24" s="50"/>
      <c r="B24" s="559" t="str">
        <f>IF(Intro!$G$21="English",
HYPERLINK("https://www.cbsa-asfc.gc.ca/sima-lmsi/i-e/tmft2025/tmft2025-in-eng.html#3-2"),
IF(Intro!$G$21="Français",
HYPERLINK("https://www.cbsa-asfc.gc.ca/sima-lmsi/i-e/tmft2025/tmft2025-in-fra.html#3-2"),
""
)
)</f>
        <v>https://www.cbsa-asfc.gc.ca/sima-lmsi/i-e/tmft2025/tmft2025-in-fra.html#3-2</v>
      </c>
      <c r="C24" s="560"/>
      <c r="D24" s="560"/>
      <c r="E24" s="560"/>
      <c r="F24" s="560"/>
      <c r="G24" s="560"/>
      <c r="H24" s="560"/>
      <c r="I24" s="560"/>
      <c r="J24" s="560"/>
      <c r="K24" s="560"/>
      <c r="L24" s="561"/>
      <c r="O24" s="167" t="s">
        <v>449</v>
      </c>
      <c r="P24" s="167" t="s">
        <v>450</v>
      </c>
    </row>
    <row r="25" spans="1:16" s="39" customFormat="1" x14ac:dyDescent="0.35">
      <c r="A25" s="50"/>
      <c r="B25" s="47"/>
      <c r="C25" s="112"/>
      <c r="D25" s="112"/>
      <c r="E25" s="112"/>
      <c r="F25" s="112"/>
      <c r="G25" s="112"/>
      <c r="H25" s="112"/>
      <c r="I25" s="112"/>
      <c r="J25" s="112"/>
      <c r="K25" s="112"/>
      <c r="L25" s="428"/>
      <c r="O25" s="10"/>
      <c r="P25" s="10"/>
    </row>
    <row r="26" spans="1:16" s="6" customFormat="1" x14ac:dyDescent="0.35">
      <c r="A26" s="4"/>
      <c r="B26" s="14"/>
      <c r="C26" s="14"/>
      <c r="D26" s="14"/>
      <c r="E26" s="3"/>
      <c r="F26" s="3"/>
      <c r="G26" s="3"/>
      <c r="H26" s="3"/>
      <c r="I26" s="3"/>
      <c r="J26" s="3"/>
      <c r="K26" s="3"/>
      <c r="L26" s="3"/>
      <c r="O26" s="15"/>
      <c r="P26" s="27"/>
    </row>
    <row r="27" spans="1:16" s="2" customFormat="1" x14ac:dyDescent="0.35">
      <c r="A27" s="4"/>
      <c r="B27" s="489" t="str">
        <f>UPPER(IF(Intro!$G$21="English",O27,P27))</f>
        <v>TARIF DES DOUANES</v>
      </c>
      <c r="C27" s="490"/>
      <c r="D27" s="490" t="str">
        <f>UPPER(IF(Intro!$G$21="English",P27,Q27))</f>
        <v/>
      </c>
      <c r="E27" s="490" t="str">
        <f>UPPER(IF(Intro!$G$21="English",Q27,R27))</f>
        <v/>
      </c>
      <c r="F27" s="490" t="str">
        <f>UPPER(IF(Intro!$G$21="English",R27,S27))</f>
        <v/>
      </c>
      <c r="G27" s="490" t="str">
        <f>UPPER(IF(Intro!$G$21="English",S27,T27))</f>
        <v/>
      </c>
      <c r="H27" s="490" t="str">
        <f>UPPER(IF(Intro!$G$21="English",T27,U27))</f>
        <v/>
      </c>
      <c r="I27" s="490" t="str">
        <f>UPPER(IF(Intro!$G$21="English",U27,V27))</f>
        <v/>
      </c>
      <c r="J27" s="490" t="str">
        <f>UPPER(IF(Intro!$G$21="English",V27,W27))</f>
        <v/>
      </c>
      <c r="K27" s="490" t="str">
        <f>UPPER(IF(Intro!$G$21="English",W27,X27))</f>
        <v/>
      </c>
      <c r="L27" s="491" t="str">
        <f>UPPER(IF(Intro!$G$21="English",X27,Y27))</f>
        <v/>
      </c>
      <c r="M27" s="6"/>
      <c r="N27" s="5"/>
      <c r="O27" s="23" t="s">
        <v>66</v>
      </c>
      <c r="P27" s="9" t="s">
        <v>67</v>
      </c>
    </row>
    <row r="28" spans="1:16" x14ac:dyDescent="0.35">
      <c r="B28" s="16"/>
      <c r="C28" s="35"/>
      <c r="D28" s="35"/>
      <c r="E28" s="36"/>
      <c r="F28" s="36"/>
      <c r="G28" s="36"/>
      <c r="H28" s="36"/>
      <c r="I28" s="36"/>
      <c r="J28" s="36"/>
      <c r="K28" s="36"/>
      <c r="L28" s="17"/>
      <c r="M28" s="10"/>
    </row>
    <row r="29" spans="1:16" s="39" customFormat="1" x14ac:dyDescent="0.35">
      <c r="A29" s="50"/>
      <c r="B29" s="480" t="str">
        <f>IF(Intro!$G$21="English",O29,P29)</f>
        <v>Les marchandises sont généralement classées dans le Tarif des douanes sous les numéros suivants du Système harmonisé de désignation et de codification des marchandises (SH) :</v>
      </c>
      <c r="C29" s="481"/>
      <c r="D29" s="481"/>
      <c r="E29" s="481"/>
      <c r="F29" s="481"/>
      <c r="G29" s="481"/>
      <c r="H29" s="481"/>
      <c r="I29" s="481"/>
      <c r="J29" s="481"/>
      <c r="K29" s="481"/>
      <c r="L29" s="482"/>
      <c r="O29" s="10" t="s">
        <v>655</v>
      </c>
      <c r="P29" s="10" t="s">
        <v>352</v>
      </c>
    </row>
    <row r="30" spans="1:16" s="39" customFormat="1" x14ac:dyDescent="0.35">
      <c r="A30" s="50"/>
      <c r="B30" s="480"/>
      <c r="C30" s="481"/>
      <c r="D30" s="481"/>
      <c r="E30" s="481"/>
      <c r="F30" s="481"/>
      <c r="G30" s="481"/>
      <c r="H30" s="481"/>
      <c r="I30" s="481"/>
      <c r="J30" s="481"/>
      <c r="K30" s="481"/>
      <c r="L30" s="482"/>
      <c r="O30" s="10"/>
      <c r="P30" s="10"/>
    </row>
    <row r="31" spans="1:16" x14ac:dyDescent="0.35">
      <c r="B31" s="109"/>
      <c r="C31" s="113"/>
      <c r="D31" s="101"/>
      <c r="E31" s="101"/>
      <c r="F31" s="101"/>
      <c r="G31" s="101"/>
      <c r="H31" s="101"/>
      <c r="I31" s="101"/>
      <c r="J31" s="101"/>
      <c r="K31" s="101"/>
      <c r="L31" s="100"/>
      <c r="M31" s="10"/>
    </row>
    <row r="32" spans="1:16" s="39" customFormat="1" x14ac:dyDescent="0.35">
      <c r="A32" s="50"/>
      <c r="B32" s="480"/>
      <c r="C32" s="481"/>
      <c r="D32" s="550" t="str">
        <f>Variables!B21</f>
        <v>4823.61.00.00,  4823.69.00.90,  4823.70.00.00,  4823.90.00.90</v>
      </c>
      <c r="E32" s="551"/>
      <c r="F32" s="551"/>
      <c r="G32" s="551"/>
      <c r="H32" s="551"/>
      <c r="I32" s="551"/>
      <c r="J32" s="552"/>
      <c r="K32" s="68"/>
      <c r="L32" s="66"/>
      <c r="O32" s="10" t="str">
        <f>"Beginning "&amp;Variables!B19&amp;":"</f>
        <v>Beginning Date of change:</v>
      </c>
      <c r="P32" s="10" t="str">
        <f>"À partir du "&amp;Variables!C19&amp;" :"</f>
        <v>À partir du Date of change :</v>
      </c>
    </row>
    <row r="33" spans="1:18" s="39" customFormat="1" x14ac:dyDescent="0.35">
      <c r="A33" s="50"/>
      <c r="B33" s="480"/>
      <c r="C33" s="481"/>
      <c r="D33" s="553"/>
      <c r="E33" s="554"/>
      <c r="F33" s="554"/>
      <c r="G33" s="554"/>
      <c r="H33" s="554"/>
      <c r="I33" s="554"/>
      <c r="J33" s="555"/>
      <c r="K33" s="115"/>
      <c r="L33" s="114"/>
      <c r="O33" s="10"/>
      <c r="P33" s="10"/>
    </row>
    <row r="34" spans="1:18" s="39" customFormat="1" x14ac:dyDescent="0.35">
      <c r="A34" s="50"/>
      <c r="B34" s="480"/>
      <c r="C34" s="481"/>
      <c r="D34" s="556"/>
      <c r="E34" s="557"/>
      <c r="F34" s="557"/>
      <c r="G34" s="557"/>
      <c r="H34" s="557"/>
      <c r="I34" s="557"/>
      <c r="J34" s="558"/>
      <c r="K34" s="115"/>
      <c r="L34" s="114"/>
      <c r="O34" s="10"/>
      <c r="P34" s="10"/>
    </row>
    <row r="35" spans="1:18" s="39" customFormat="1" x14ac:dyDescent="0.35">
      <c r="A35" s="50"/>
      <c r="B35" s="51"/>
      <c r="C35" s="52"/>
      <c r="D35" s="52"/>
      <c r="E35" s="52"/>
      <c r="F35" s="52"/>
      <c r="G35" s="52"/>
      <c r="H35" s="52"/>
      <c r="I35" s="52"/>
      <c r="J35" s="52"/>
      <c r="K35" s="52"/>
      <c r="L35" s="53"/>
      <c r="O35" s="10"/>
      <c r="P35" s="10"/>
    </row>
    <row r="36" spans="1:18" s="6" customFormat="1" x14ac:dyDescent="0.35">
      <c r="A36" s="4"/>
      <c r="B36" s="14"/>
      <c r="C36" s="14"/>
      <c r="D36" s="14"/>
      <c r="E36" s="3"/>
      <c r="F36" s="3"/>
      <c r="G36" s="3"/>
      <c r="H36" s="3"/>
      <c r="I36" s="3"/>
      <c r="J36" s="3"/>
      <c r="K36" s="3"/>
      <c r="L36" s="3"/>
      <c r="O36" s="15"/>
      <c r="P36" s="27"/>
    </row>
    <row r="37" spans="1:18" s="2" customFormat="1" x14ac:dyDescent="0.35">
      <c r="A37" s="4"/>
      <c r="B37" s="562" t="str">
        <f>UPPER(IF(Intro!$G$21="English",O37,P37))</f>
        <v>GLOSSAIRE</v>
      </c>
      <c r="C37" s="562"/>
      <c r="D37" s="562" t="s">
        <v>202</v>
      </c>
      <c r="E37" s="562" t="s">
        <v>203</v>
      </c>
      <c r="F37" s="562" t="s">
        <v>203</v>
      </c>
      <c r="G37" s="562" t="s">
        <v>203</v>
      </c>
      <c r="H37" s="562" t="s">
        <v>203</v>
      </c>
      <c r="I37" s="562" t="s">
        <v>203</v>
      </c>
      <c r="J37" s="562" t="s">
        <v>203</v>
      </c>
      <c r="K37" s="562" t="s">
        <v>203</v>
      </c>
      <c r="L37" s="562" t="s">
        <v>203</v>
      </c>
      <c r="M37" s="6"/>
      <c r="N37" s="5"/>
      <c r="O37" s="23" t="s">
        <v>313</v>
      </c>
      <c r="P37" s="23" t="s">
        <v>202</v>
      </c>
    </row>
    <row r="38" spans="1:18" s="39" customFormat="1" x14ac:dyDescent="0.35">
      <c r="A38" s="50"/>
      <c r="B38" s="567" t="str">
        <f>IF(Intro!$G$21="English",O38,P38)</f>
        <v>Valeur d’achat nette rendue (coût de revient)</v>
      </c>
      <c r="C38" s="568"/>
      <c r="D38" s="563" t="str">
        <f>IF(Intro!$G$21="English",O39,P39)</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38" s="563"/>
      <c r="F38" s="563"/>
      <c r="G38" s="563"/>
      <c r="H38" s="563"/>
      <c r="I38" s="563"/>
      <c r="J38" s="563"/>
      <c r="K38" s="563"/>
      <c r="L38" s="564"/>
      <c r="O38" s="10" t="s">
        <v>192</v>
      </c>
      <c r="P38" s="10" t="s">
        <v>438</v>
      </c>
    </row>
    <row r="39" spans="1:18" s="39" customFormat="1" x14ac:dyDescent="0.35">
      <c r="A39" s="50"/>
      <c r="B39" s="567"/>
      <c r="C39" s="568"/>
      <c r="D39" s="563"/>
      <c r="E39" s="563"/>
      <c r="F39" s="563"/>
      <c r="G39" s="563"/>
      <c r="H39" s="563"/>
      <c r="I39" s="563"/>
      <c r="J39" s="563"/>
      <c r="K39" s="563"/>
      <c r="L39" s="564"/>
      <c r="O39" s="15" t="s">
        <v>271</v>
      </c>
      <c r="P39" s="15" t="s">
        <v>272</v>
      </c>
      <c r="Q39" s="15"/>
      <c r="R39" s="15"/>
    </row>
    <row r="40" spans="1:18" s="39" customFormat="1" x14ac:dyDescent="0.35">
      <c r="A40" s="50"/>
      <c r="B40" s="567"/>
      <c r="C40" s="568"/>
      <c r="D40" s="563"/>
      <c r="E40" s="563"/>
      <c r="F40" s="563"/>
      <c r="G40" s="563"/>
      <c r="H40" s="563"/>
      <c r="I40" s="563"/>
      <c r="J40" s="563"/>
      <c r="K40" s="563"/>
      <c r="L40" s="564"/>
      <c r="O40" s="15"/>
      <c r="P40" s="15"/>
      <c r="Q40" s="15"/>
      <c r="R40" s="15"/>
    </row>
    <row r="41" spans="1:18" s="39" customFormat="1" x14ac:dyDescent="0.35">
      <c r="A41" s="50"/>
      <c r="B41" s="567"/>
      <c r="C41" s="568"/>
      <c r="D41" s="563"/>
      <c r="E41" s="563"/>
      <c r="F41" s="563"/>
      <c r="G41" s="563"/>
      <c r="H41" s="563"/>
      <c r="I41" s="563"/>
      <c r="J41" s="563"/>
      <c r="K41" s="563"/>
      <c r="L41" s="564"/>
      <c r="O41" s="10"/>
      <c r="P41" s="10"/>
      <c r="Q41" s="15"/>
      <c r="R41" s="15"/>
    </row>
    <row r="42" spans="1:18" s="39" customFormat="1" x14ac:dyDescent="0.35">
      <c r="A42" s="50"/>
      <c r="B42" s="567"/>
      <c r="C42" s="568"/>
      <c r="D42" s="563"/>
      <c r="E42" s="563"/>
      <c r="F42" s="563"/>
      <c r="G42" s="563"/>
      <c r="H42" s="563"/>
      <c r="I42" s="563"/>
      <c r="J42" s="563"/>
      <c r="K42" s="563"/>
      <c r="L42" s="564"/>
      <c r="O42" s="10"/>
      <c r="P42" s="10"/>
      <c r="Q42" s="15"/>
      <c r="R42" s="15"/>
    </row>
    <row r="43" spans="1:18" s="39" customFormat="1" x14ac:dyDescent="0.35">
      <c r="A43" s="50"/>
      <c r="B43" s="567" t="str">
        <f>IF(Intro!$G$21="English",O43,P43)</f>
        <v>Valeur de vente nette rendue</v>
      </c>
      <c r="C43" s="568"/>
      <c r="D43" s="563" t="str">
        <f>IF(Intro!$G$21="English",O44,P44)</f>
        <v>Valeur des ventes, nette de tout escompte (comptant, de quantité ou différé), allocation, taxe, remise et incitatif, qu’ils soient ou non inscrits sur la facture. Cette valeur inclut l’ensemble des frais de livraison (fret, manutention et assurance) supportés par votre entreprise à compter du point d’expédition directe au Canada et incorporés au prix de vente, ou une estimation desdits frais lorsque ceux-ci sont assumés par vos clients.</v>
      </c>
      <c r="E43" s="563"/>
      <c r="F43" s="563"/>
      <c r="G43" s="563"/>
      <c r="H43" s="563"/>
      <c r="I43" s="563"/>
      <c r="J43" s="563"/>
      <c r="K43" s="563"/>
      <c r="L43" s="564"/>
      <c r="O43" s="10" t="s">
        <v>190</v>
      </c>
      <c r="P43" s="10" t="s">
        <v>191</v>
      </c>
    </row>
    <row r="44" spans="1:18" ht="14.5" x14ac:dyDescent="0.35">
      <c r="B44" s="567"/>
      <c r="C44" s="568"/>
      <c r="D44" s="563"/>
      <c r="E44" s="563"/>
      <c r="F44" s="563"/>
      <c r="G44" s="563"/>
      <c r="H44" s="563"/>
      <c r="I44" s="563"/>
      <c r="J44" s="563"/>
      <c r="K44" s="563"/>
      <c r="L44" s="564"/>
      <c r="O44" s="10" t="s">
        <v>314</v>
      </c>
      <c r="P44" t="s">
        <v>456</v>
      </c>
    </row>
    <row r="45" spans="1:18" x14ac:dyDescent="0.35">
      <c r="B45" s="567"/>
      <c r="C45" s="568"/>
      <c r="D45" s="563"/>
      <c r="E45" s="563"/>
      <c r="F45" s="563"/>
      <c r="G45" s="563"/>
      <c r="H45" s="563"/>
      <c r="I45" s="563"/>
      <c r="J45" s="563"/>
      <c r="K45" s="563"/>
      <c r="L45" s="564"/>
    </row>
    <row r="46" spans="1:18" x14ac:dyDescent="0.35">
      <c r="B46" s="569"/>
      <c r="C46" s="570"/>
      <c r="D46" s="565"/>
      <c r="E46" s="565"/>
      <c r="F46" s="565"/>
      <c r="G46" s="565"/>
      <c r="H46" s="565"/>
      <c r="I46" s="565"/>
      <c r="J46" s="565"/>
      <c r="K46" s="565"/>
      <c r="L46" s="566"/>
    </row>
    <row r="47" spans="1:18" s="39" customFormat="1" x14ac:dyDescent="0.35">
      <c r="A47" s="50"/>
      <c r="B47" s="567" t="str">
        <f>IF(Intro!$G$21="English",O47,P47)</f>
        <v>Entreprises affiliées</v>
      </c>
      <c r="C47" s="568"/>
      <c r="D47" s="472" t="str">
        <f>IF(Intro!$G$21="English",O48,P48)</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47" s="472"/>
      <c r="F47" s="472"/>
      <c r="G47" s="472"/>
      <c r="H47" s="472"/>
      <c r="I47" s="472"/>
      <c r="J47" s="472"/>
      <c r="K47" s="472"/>
      <c r="L47" s="571"/>
      <c r="O47" s="10" t="s">
        <v>281</v>
      </c>
      <c r="P47" s="10" t="s">
        <v>282</v>
      </c>
    </row>
    <row r="48" spans="1:18" s="39" customFormat="1" x14ac:dyDescent="0.35">
      <c r="A48" s="50"/>
      <c r="B48" s="567"/>
      <c r="C48" s="568"/>
      <c r="D48" s="472"/>
      <c r="E48" s="472"/>
      <c r="F48" s="472"/>
      <c r="G48" s="472"/>
      <c r="H48" s="472"/>
      <c r="I48" s="472"/>
      <c r="J48" s="472"/>
      <c r="K48" s="472"/>
      <c r="L48" s="571"/>
      <c r="O48" s="10" t="s">
        <v>275</v>
      </c>
      <c r="P48" s="10" t="s">
        <v>276</v>
      </c>
      <c r="Q48" s="10"/>
      <c r="R48" s="10"/>
    </row>
    <row r="49" spans="1:18" s="39" customFormat="1" x14ac:dyDescent="0.35">
      <c r="A49" s="50"/>
      <c r="B49" s="567"/>
      <c r="C49" s="568"/>
      <c r="D49" s="472"/>
      <c r="E49" s="472"/>
      <c r="F49" s="472"/>
      <c r="G49" s="472"/>
      <c r="H49" s="472"/>
      <c r="I49" s="472"/>
      <c r="J49" s="472"/>
      <c r="K49" s="472"/>
      <c r="L49" s="571"/>
      <c r="O49" s="10"/>
      <c r="P49" s="10"/>
      <c r="Q49" s="10"/>
      <c r="R49" s="10"/>
    </row>
    <row r="50" spans="1:18" s="39" customFormat="1" x14ac:dyDescent="0.35">
      <c r="A50" s="50"/>
      <c r="B50" s="574"/>
      <c r="C50" s="575"/>
      <c r="D50" s="572"/>
      <c r="E50" s="572"/>
      <c r="F50" s="572"/>
      <c r="G50" s="572"/>
      <c r="H50" s="572"/>
      <c r="I50" s="572"/>
      <c r="J50" s="572"/>
      <c r="K50" s="572"/>
      <c r="L50" s="573"/>
      <c r="O50" s="10"/>
      <c r="P50" s="10"/>
      <c r="Q50" s="10"/>
      <c r="R50" s="10"/>
    </row>
  </sheetData>
  <sheetProtection algorithmName="SHA-512" hashValue="XJcHFgsEgVssMzOwYgWhEpm61V1M+qr6V53ysUQwDC6/MZlLcGRnkvUC5Ckuog32vd460GHuHITjhNkM1HBHLA==" saltValue="WihirWbS1cNeiUWj/HgeKg==" spinCount="100000" sheet="1" objects="1" scenarios="1" selectLockedCells="1"/>
  <mergeCells count="20">
    <mergeCell ref="B37:L37"/>
    <mergeCell ref="D43:L46"/>
    <mergeCell ref="B43:C46"/>
    <mergeCell ref="D38:L42"/>
    <mergeCell ref="D47:L50"/>
    <mergeCell ref="B47:C50"/>
    <mergeCell ref="B38:C42"/>
    <mergeCell ref="D32:J34"/>
    <mergeCell ref="B32:C34"/>
    <mergeCell ref="B5:L5"/>
    <mergeCell ref="B4:L4"/>
    <mergeCell ref="B6:L6"/>
    <mergeCell ref="B8:L8"/>
    <mergeCell ref="B10:L10"/>
    <mergeCell ref="B20:L20"/>
    <mergeCell ref="B27:L27"/>
    <mergeCell ref="B12:L13"/>
    <mergeCell ref="B15:L17"/>
    <mergeCell ref="B29:L30"/>
    <mergeCell ref="B24:L24"/>
  </mergeCells>
  <hyperlinks>
    <hyperlink ref="O24" r:id="rId1" location="3-2" xr:uid="{F55BCEC2-EC5D-4B4B-BB56-BF42BCA84955}"/>
    <hyperlink ref="P24" r:id="rId2" location="3-2" xr:uid="{A846D4F5-FDD9-4E14-8F6C-212622E2A5E0}"/>
  </hyperlinks>
  <printOptions horizontalCentered="1"/>
  <pageMargins left="0.25" right="0.25" top="0.75" bottom="0.75" header="0.3" footer="0.3"/>
  <pageSetup scale="63" firstPageNumber="4" fitToHeight="0" orientation="portrait" r:id="rId3"/>
  <headerFooter>
    <oddFooter>&amp;L&amp;A</oddFooter>
  </headerFooter>
  <ignoredErrors>
    <ignoredError sqref="B24"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446"/>
  <sheetViews>
    <sheetView showGridLines="0" zoomScaleNormal="100" zoomScaleSheetLayoutView="55"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5" width="20" style="437" hidden="1" customWidth="1"/>
    <col min="16" max="16" width="13.453125" style="437" hidden="1" customWidth="1"/>
    <col min="17" max="18" width="9.453125" style="10" customWidth="1"/>
    <col min="19" max="19" width="8.453125" style="10" customWidth="1"/>
    <col min="20" max="16384" width="9.1796875" style="10"/>
  </cols>
  <sheetData>
    <row r="1" spans="1:21" x14ac:dyDescent="0.35">
      <c r="O1" s="438" t="s">
        <v>97</v>
      </c>
      <c r="P1" s="438" t="s">
        <v>113</v>
      </c>
    </row>
    <row r="2" spans="1:21" x14ac:dyDescent="0.35">
      <c r="B2" s="12" t="s">
        <v>65</v>
      </c>
      <c r="C2" s="12"/>
      <c r="O2" s="439"/>
      <c r="P2" s="439"/>
    </row>
    <row r="3" spans="1:21" x14ac:dyDescent="0.35">
      <c r="B3" s="13"/>
      <c r="C3" s="13"/>
      <c r="O3" s="439"/>
      <c r="P3" s="439"/>
    </row>
    <row r="4" spans="1:21" s="2" customFormat="1" x14ac:dyDescent="0.35">
      <c r="A4" s="4"/>
      <c r="B4" s="614" t="str">
        <f>Info!B4</f>
        <v>QUESTIONNAIRE À L'INTENTION DES IMPORTATEURS</v>
      </c>
      <c r="C4" s="614"/>
      <c r="D4" s="614"/>
      <c r="E4" s="614"/>
      <c r="F4" s="614"/>
      <c r="G4" s="614"/>
      <c r="H4" s="614"/>
      <c r="I4" s="614"/>
      <c r="J4" s="614"/>
      <c r="K4" s="614"/>
      <c r="L4" s="614"/>
      <c r="M4" s="5"/>
      <c r="N4" s="5"/>
      <c r="O4" s="440"/>
      <c r="P4" s="440"/>
    </row>
    <row r="5" spans="1:21" s="2" customFormat="1" x14ac:dyDescent="0.35">
      <c r="A5" s="4"/>
      <c r="B5" s="614" t="str">
        <f>Info!B5</f>
        <v>NQ-2025-008</v>
      </c>
      <c r="C5" s="614"/>
      <c r="D5" s="614"/>
      <c r="E5" s="614"/>
      <c r="F5" s="614"/>
      <c r="G5" s="614"/>
      <c r="H5" s="614"/>
      <c r="I5" s="614"/>
      <c r="J5" s="614"/>
      <c r="K5" s="614"/>
      <c r="L5" s="614"/>
      <c r="M5" s="5"/>
      <c r="N5" s="5"/>
      <c r="O5" s="440"/>
      <c r="P5" s="440"/>
    </row>
    <row r="6" spans="1:21" s="6" customFormat="1" x14ac:dyDescent="0.35">
      <c r="A6" s="4"/>
      <c r="B6" s="614" t="str">
        <f>Info!B6</f>
        <v>VAISSELLE EN FIBRE MOULÉE THERMOFORMÉE</v>
      </c>
      <c r="C6" s="614"/>
      <c r="D6" s="614"/>
      <c r="E6" s="614"/>
      <c r="F6" s="614"/>
      <c r="G6" s="614"/>
      <c r="H6" s="614"/>
      <c r="I6" s="614"/>
      <c r="J6" s="614"/>
      <c r="K6" s="614"/>
      <c r="L6" s="614"/>
      <c r="M6" s="23"/>
      <c r="N6" s="23"/>
      <c r="O6" s="441"/>
      <c r="P6" s="441"/>
    </row>
    <row r="7" spans="1:21" s="6" customFormat="1" x14ac:dyDescent="0.35">
      <c r="A7" s="4"/>
      <c r="B7" s="22"/>
      <c r="C7" s="22"/>
      <c r="D7" s="22"/>
      <c r="E7" s="22"/>
      <c r="F7" s="22"/>
      <c r="G7" s="22"/>
      <c r="H7" s="22"/>
      <c r="I7" s="22"/>
      <c r="J7" s="22"/>
      <c r="K7" s="22"/>
      <c r="L7" s="22"/>
      <c r="M7" s="23"/>
      <c r="N7" s="23"/>
      <c r="O7" s="442"/>
      <c r="P7" s="443"/>
    </row>
    <row r="8" spans="1:21" s="6" customFormat="1" x14ac:dyDescent="0.35">
      <c r="A8" s="4"/>
      <c r="B8" s="615" t="str">
        <f>IF(Intro!$G$21="English",O8,P8)</f>
        <v>Les questions suivantes font référence aux marchandises comme définies dans la description du produit de l'onglet Intro.</v>
      </c>
      <c r="C8" s="615"/>
      <c r="D8" s="615"/>
      <c r="E8" s="615"/>
      <c r="F8" s="615"/>
      <c r="G8" s="615"/>
      <c r="H8" s="615"/>
      <c r="I8" s="615"/>
      <c r="J8" s="615"/>
      <c r="K8" s="615"/>
      <c r="L8" s="615"/>
      <c r="M8" s="23"/>
      <c r="N8" s="23"/>
      <c r="O8" s="444" t="s">
        <v>623</v>
      </c>
      <c r="P8" s="444" t="s">
        <v>624</v>
      </c>
    </row>
    <row r="9" spans="1:21" s="6" customFormat="1" x14ac:dyDescent="0.35">
      <c r="A9" s="4"/>
      <c r="B9" s="615" t="str">
        <f>IF(Intro!$G$21="English",O9,P9)</f>
        <v>Des informations sur le produit et un glossaire de termes sont disponibles dans l'onglet Info.</v>
      </c>
      <c r="C9" s="615"/>
      <c r="D9" s="615"/>
      <c r="E9" s="615"/>
      <c r="F9" s="615"/>
      <c r="G9" s="615"/>
      <c r="H9" s="615"/>
      <c r="I9" s="615"/>
      <c r="J9" s="615"/>
      <c r="K9" s="615"/>
      <c r="L9" s="615"/>
      <c r="M9" s="23"/>
      <c r="N9" s="23"/>
      <c r="O9" s="441" t="s">
        <v>123</v>
      </c>
      <c r="P9" s="443" t="s">
        <v>124</v>
      </c>
    </row>
    <row r="10" spans="1:21" s="6" customFormat="1" x14ac:dyDescent="0.35">
      <c r="A10" s="4"/>
      <c r="B10" s="615" t="str">
        <f>IF(Intro!$G$21="English",O10,P10)</f>
        <v>Utilisez l'onglet AddPub si vous avez besoin de plus d'espace.</v>
      </c>
      <c r="C10" s="615"/>
      <c r="D10" s="615"/>
      <c r="E10" s="615"/>
      <c r="F10" s="615"/>
      <c r="G10" s="615"/>
      <c r="H10" s="615"/>
      <c r="I10" s="615"/>
      <c r="J10" s="615"/>
      <c r="K10" s="615"/>
      <c r="L10" s="615"/>
      <c r="M10" s="23"/>
      <c r="N10" s="23"/>
      <c r="O10" s="441" t="s">
        <v>125</v>
      </c>
      <c r="P10" s="441" t="s">
        <v>126</v>
      </c>
    </row>
    <row r="11" spans="1:21" s="6" customFormat="1" x14ac:dyDescent="0.35">
      <c r="A11" s="4"/>
      <c r="B11" s="14"/>
      <c r="C11" s="14"/>
      <c r="D11" s="3"/>
      <c r="E11" s="3"/>
      <c r="F11" s="3"/>
      <c r="G11" s="3"/>
      <c r="H11" s="3"/>
      <c r="I11" s="3"/>
      <c r="J11" s="3"/>
      <c r="K11" s="3"/>
      <c r="L11" s="3"/>
      <c r="O11" s="441"/>
      <c r="P11" s="441"/>
    </row>
    <row r="12" spans="1:21" x14ac:dyDescent="0.35">
      <c r="B12" s="519" t="str">
        <f>IF(Intro!$G$21="English",O12,P12)</f>
        <v>INFORMATIONS GÉNÉRALES SUR L'ENTREPRISE</v>
      </c>
      <c r="C12" s="520"/>
      <c r="D12" s="520"/>
      <c r="E12" s="520"/>
      <c r="F12" s="520"/>
      <c r="G12" s="520"/>
      <c r="H12" s="520"/>
      <c r="I12" s="520"/>
      <c r="J12" s="520"/>
      <c r="K12" s="520"/>
      <c r="L12" s="521"/>
      <c r="M12" s="39"/>
      <c r="O12" s="445" t="s">
        <v>315</v>
      </c>
      <c r="P12" s="445" t="s">
        <v>316</v>
      </c>
    </row>
    <row r="13" spans="1:21" x14ac:dyDescent="0.35">
      <c r="B13" s="583" t="s">
        <v>12</v>
      </c>
      <c r="C13" s="584"/>
      <c r="D13" s="584"/>
      <c r="E13" s="584"/>
      <c r="F13" s="584"/>
      <c r="G13" s="584"/>
      <c r="H13" s="584"/>
      <c r="I13" s="584"/>
      <c r="J13" s="584"/>
      <c r="K13" s="584"/>
      <c r="L13" s="585"/>
      <c r="M13" s="10"/>
    </row>
    <row r="14" spans="1:21" s="39" customFormat="1" x14ac:dyDescent="0.35">
      <c r="A14" s="50"/>
      <c r="B14" s="54"/>
      <c r="C14" s="94"/>
      <c r="D14" s="94"/>
      <c r="E14" s="94"/>
      <c r="F14" s="94"/>
      <c r="G14" s="94"/>
      <c r="H14" s="94"/>
      <c r="I14" s="94"/>
      <c r="J14" s="94"/>
      <c r="K14" s="94"/>
      <c r="L14" s="55"/>
      <c r="N14" s="437"/>
      <c r="O14" s="437"/>
      <c r="P14" s="437"/>
      <c r="Q14" s="10"/>
      <c r="R14" s="10"/>
      <c r="S14" s="10"/>
      <c r="T14" s="10"/>
      <c r="U14" s="10"/>
    </row>
    <row r="15" spans="1:21" s="39" customFormat="1" x14ac:dyDescent="0.35">
      <c r="A15" s="50"/>
      <c r="B15" s="625" t="str">
        <f>IF(Intro!$G$21="English",O15,P15)</f>
        <v>Sélectionnez l'activité principale de votre entreprise concernant les marchandises entre le 1er janvier 2022 and 30 septembre, 2025 (sélectionnez une seule réponse) :</v>
      </c>
      <c r="C15" s="626"/>
      <c r="D15" s="626"/>
      <c r="E15" s="626"/>
      <c r="F15" s="626"/>
      <c r="G15" s="626"/>
      <c r="H15" s="626"/>
      <c r="I15" s="626"/>
      <c r="J15" s="626"/>
      <c r="K15" s="626"/>
      <c r="L15" s="627"/>
      <c r="N15" s="437"/>
      <c r="O15" s="437" t="str">
        <f>"Select your firm's primary activity with respect to the goods between January 1, "&amp;Variables!B6&amp;" and "&amp;Variables!B7&amp;", "&amp;Variables!B8&amp;" (select only one response):"</f>
        <v>Select your firm's primary activity with respect to the goods between January 1, 2022 and September 30, 2025 (select only one response):</v>
      </c>
      <c r="P15" s="437" t="str">
        <f>"Sélectionnez l'activité principale de votre entreprise concernant les marchandises entre le 1er janvier "&amp;Variables!C6&amp;" and "&amp;Variables!C7&amp;", "&amp;Variables!C8&amp;" (sélectionnez une seule réponse) :"</f>
        <v>Sélectionnez l'activité principale de votre entreprise concernant les marchandises entre le 1er janvier 2022 and 30 septembre, 2025 (sélectionnez une seule réponse) :</v>
      </c>
      <c r="Q15" s="10"/>
      <c r="R15" s="10"/>
      <c r="S15" s="10"/>
      <c r="T15" s="10"/>
      <c r="U15" s="10"/>
    </row>
    <row r="16" spans="1:21" s="39" customFormat="1" ht="14.15" customHeight="1" x14ac:dyDescent="0.35">
      <c r="A16" s="50"/>
      <c r="B16" s="74"/>
      <c r="C16" s="75"/>
      <c r="D16" s="75"/>
      <c r="E16" s="75"/>
      <c r="F16" s="75"/>
      <c r="G16" s="75"/>
      <c r="H16" s="75"/>
      <c r="I16" s="75"/>
      <c r="J16" s="75"/>
      <c r="K16" s="75"/>
      <c r="L16" s="59"/>
      <c r="N16" s="437"/>
      <c r="P16" s="451"/>
      <c r="Q16" s="437"/>
      <c r="R16" s="10"/>
      <c r="S16" s="10"/>
      <c r="T16" s="10"/>
      <c r="U16" s="10"/>
    </row>
    <row r="17" spans="1:21" s="39" customFormat="1" x14ac:dyDescent="0.35">
      <c r="A17" s="50"/>
      <c r="B17" s="628" t="str">
        <f>IF(Intro!$G$21="English",O17,P17)</f>
        <v>Votre entreprise a vendu les marchandises, sans modification, à des particuliers (c'est-à-dire à un détaillant) ?</v>
      </c>
      <c r="C17" s="607"/>
      <c r="D17" s="607"/>
      <c r="E17" s="607"/>
      <c r="F17" s="607"/>
      <c r="G17" s="607"/>
      <c r="H17" s="607"/>
      <c r="I17" s="607"/>
      <c r="J17" s="607"/>
      <c r="K17" s="456"/>
      <c r="L17" s="59"/>
      <c r="N17" s="437"/>
      <c r="O17" s="451" t="s">
        <v>718</v>
      </c>
      <c r="P17" s="451" t="s">
        <v>721</v>
      </c>
      <c r="Q17" s="437"/>
      <c r="R17" s="10"/>
      <c r="S17" s="10"/>
      <c r="T17" s="10"/>
      <c r="U17" s="10"/>
    </row>
    <row r="18" spans="1:21" s="39" customFormat="1" x14ac:dyDescent="0.35">
      <c r="A18" s="50"/>
      <c r="B18" s="628" t="str">
        <f>IF(Intro!$G$21="English",O18,P18)</f>
        <v>Votre entreprise a vendu les marchandises, sans modification, à d'autres entreprises (c'est-à-dire à un distributeur des marchandises) ?</v>
      </c>
      <c r="C18" s="607"/>
      <c r="D18" s="607"/>
      <c r="E18" s="607"/>
      <c r="F18" s="607"/>
      <c r="G18" s="607"/>
      <c r="H18" s="607"/>
      <c r="I18" s="607"/>
      <c r="J18" s="607"/>
      <c r="K18" s="456"/>
      <c r="L18" s="59"/>
      <c r="N18" s="437"/>
      <c r="O18" s="451" t="s">
        <v>719</v>
      </c>
      <c r="P18" s="451" t="s">
        <v>722</v>
      </c>
      <c r="Q18" s="437"/>
      <c r="R18" s="10"/>
      <c r="S18" s="10"/>
      <c r="T18" s="10"/>
      <c r="U18" s="10"/>
    </row>
    <row r="19" spans="1:21" ht="14.15" customHeight="1" x14ac:dyDescent="0.35">
      <c r="B19" s="628" t="str">
        <f>IF(Intro!$G$21="English",O19,P19)</f>
        <v>Votre entreprise a utilisé les marchandises dans la production d'un bien que vous avez ensuite vendu (c'est-à-dire à un utilisateur final des marchandises) ?</v>
      </c>
      <c r="C19" s="607"/>
      <c r="D19" s="607"/>
      <c r="E19" s="607"/>
      <c r="F19" s="607"/>
      <c r="G19" s="607"/>
      <c r="H19" s="607"/>
      <c r="I19" s="607"/>
      <c r="J19" s="607"/>
      <c r="K19" s="452"/>
      <c r="L19" s="59"/>
      <c r="M19" s="10"/>
      <c r="O19" s="451" t="s">
        <v>725</v>
      </c>
      <c r="P19" s="451" t="s">
        <v>724</v>
      </c>
    </row>
    <row r="20" spans="1:21" ht="14.15" customHeight="1" x14ac:dyDescent="0.35">
      <c r="B20" s="628" t="str">
        <f>IF(Intro!$G$21="English",O20,P20)</f>
        <v>Votre entreprise a utilisé les marchandises à ses propres fins et les marchandises n'ont été vendues à aucun titre (c'est-à-dire en tant qu'utilisateur final des marchandises) ?</v>
      </c>
      <c r="C20" s="607"/>
      <c r="D20" s="607"/>
      <c r="E20" s="607"/>
      <c r="F20" s="607"/>
      <c r="G20" s="607"/>
      <c r="H20" s="607"/>
      <c r="I20" s="607"/>
      <c r="J20" s="607"/>
      <c r="K20" s="517"/>
      <c r="L20" s="59"/>
      <c r="M20" s="10"/>
      <c r="O20" s="451" t="s">
        <v>720</v>
      </c>
      <c r="P20" s="451" t="s">
        <v>723</v>
      </c>
    </row>
    <row r="21" spans="1:21" ht="14.15" customHeight="1" x14ac:dyDescent="0.35">
      <c r="B21" s="628"/>
      <c r="C21" s="607"/>
      <c r="D21" s="607"/>
      <c r="E21" s="607"/>
      <c r="F21" s="607"/>
      <c r="G21" s="607"/>
      <c r="H21" s="607"/>
      <c r="I21" s="607"/>
      <c r="J21" s="607"/>
      <c r="K21" s="518"/>
      <c r="L21" s="59"/>
      <c r="M21" s="10"/>
      <c r="O21" s="451"/>
      <c r="P21" s="451"/>
    </row>
    <row r="22" spans="1:21" s="39" customFormat="1" x14ac:dyDescent="0.35">
      <c r="A22" s="50"/>
      <c r="B22" s="54"/>
      <c r="C22" s="94"/>
      <c r="D22" s="94"/>
      <c r="E22" s="94"/>
      <c r="F22" s="94"/>
      <c r="G22" s="94"/>
      <c r="H22" s="94"/>
      <c r="I22" s="94"/>
      <c r="J22" s="94"/>
      <c r="K22" s="94"/>
      <c r="L22" s="55"/>
      <c r="N22" s="10"/>
      <c r="O22" s="437"/>
      <c r="P22" s="437"/>
      <c r="Q22" s="437"/>
      <c r="T22" s="10"/>
      <c r="U22" s="10"/>
    </row>
    <row r="23" spans="1:21" x14ac:dyDescent="0.35">
      <c r="B23" s="586" t="s">
        <v>15</v>
      </c>
      <c r="C23" s="587"/>
      <c r="D23" s="587"/>
      <c r="E23" s="587"/>
      <c r="F23" s="587"/>
      <c r="G23" s="587"/>
      <c r="H23" s="587"/>
      <c r="I23" s="587"/>
      <c r="J23" s="587"/>
      <c r="K23" s="587"/>
      <c r="L23" s="588"/>
      <c r="M23" s="10"/>
    </row>
    <row r="24" spans="1:21" x14ac:dyDescent="0.35">
      <c r="B24" s="16"/>
      <c r="C24" s="35"/>
      <c r="D24" s="36"/>
      <c r="E24" s="36"/>
      <c r="F24" s="36"/>
      <c r="G24" s="36"/>
      <c r="H24" s="36"/>
      <c r="I24" s="36"/>
      <c r="J24" s="36"/>
      <c r="K24" s="36"/>
      <c r="L24" s="17"/>
      <c r="M24" s="10"/>
    </row>
    <row r="25" spans="1:21" x14ac:dyDescent="0.35">
      <c r="B25" s="486" t="str">
        <f>IF(Intro!$G$21="English",O25,P25)</f>
        <v>Donnez un bref historique de votre entreprise, en insistant plus particulièrement sur les activités entourant les marchandises.</v>
      </c>
      <c r="C25" s="487"/>
      <c r="D25" s="487"/>
      <c r="E25" s="487"/>
      <c r="F25" s="487"/>
      <c r="G25" s="487"/>
      <c r="H25" s="487"/>
      <c r="I25" s="487"/>
      <c r="J25" s="487"/>
      <c r="K25" s="487"/>
      <c r="L25" s="488"/>
      <c r="M25" s="10"/>
      <c r="O25" s="446" t="s">
        <v>72</v>
      </c>
      <c r="P25" s="437" t="s">
        <v>73</v>
      </c>
    </row>
    <row r="26" spans="1:21" s="39" customFormat="1" x14ac:dyDescent="0.35">
      <c r="A26" s="50"/>
      <c r="B26" s="54"/>
      <c r="C26" s="94"/>
      <c r="D26" s="94"/>
      <c r="E26" s="94"/>
      <c r="F26" s="94"/>
      <c r="G26" s="94"/>
      <c r="H26" s="94"/>
      <c r="I26" s="94"/>
      <c r="J26" s="94"/>
      <c r="K26" s="94"/>
      <c r="L26" s="55"/>
      <c r="N26" s="437"/>
      <c r="O26" s="437"/>
      <c r="P26" s="437"/>
      <c r="Q26" s="10"/>
      <c r="R26" s="10"/>
      <c r="S26" s="10"/>
      <c r="T26" s="10"/>
      <c r="U26" s="10"/>
    </row>
    <row r="27" spans="1:21" s="11" customFormat="1" x14ac:dyDescent="0.35">
      <c r="A27" s="8"/>
      <c r="B27" s="594"/>
      <c r="C27" s="595"/>
      <c r="D27" s="595"/>
      <c r="E27" s="595"/>
      <c r="F27" s="595"/>
      <c r="G27" s="595"/>
      <c r="H27" s="595"/>
      <c r="I27" s="595"/>
      <c r="J27" s="595"/>
      <c r="K27" s="595"/>
      <c r="L27" s="596"/>
      <c r="M27" s="39"/>
      <c r="O27" s="438"/>
      <c r="P27" s="438"/>
      <c r="Q27" s="10"/>
    </row>
    <row r="28" spans="1:21" s="11" customFormat="1" x14ac:dyDescent="0.35">
      <c r="A28" s="8"/>
      <c r="B28" s="594"/>
      <c r="C28" s="595"/>
      <c r="D28" s="595"/>
      <c r="E28" s="595"/>
      <c r="F28" s="595"/>
      <c r="G28" s="595"/>
      <c r="H28" s="595"/>
      <c r="I28" s="595"/>
      <c r="J28" s="595"/>
      <c r="K28" s="595"/>
      <c r="L28" s="596"/>
      <c r="M28" s="39"/>
      <c r="O28" s="438"/>
      <c r="P28" s="438"/>
      <c r="Q28" s="10"/>
    </row>
    <row r="29" spans="1:21" s="11" customFormat="1" x14ac:dyDescent="0.35">
      <c r="A29" s="8"/>
      <c r="B29" s="594"/>
      <c r="C29" s="595"/>
      <c r="D29" s="595"/>
      <c r="E29" s="595"/>
      <c r="F29" s="595"/>
      <c r="G29" s="595"/>
      <c r="H29" s="595"/>
      <c r="I29" s="595"/>
      <c r="J29" s="595"/>
      <c r="K29" s="595"/>
      <c r="L29" s="596"/>
      <c r="M29" s="39"/>
      <c r="O29" s="438"/>
      <c r="P29" s="438"/>
      <c r="Q29" s="10"/>
    </row>
    <row r="30" spans="1:21" s="11" customFormat="1" x14ac:dyDescent="0.35">
      <c r="A30" s="8"/>
      <c r="B30" s="594"/>
      <c r="C30" s="595"/>
      <c r="D30" s="595"/>
      <c r="E30" s="595"/>
      <c r="F30" s="595"/>
      <c r="G30" s="595"/>
      <c r="H30" s="595"/>
      <c r="I30" s="595"/>
      <c r="J30" s="595"/>
      <c r="K30" s="595"/>
      <c r="L30" s="596"/>
      <c r="M30" s="39"/>
      <c r="O30" s="438"/>
      <c r="P30" s="438"/>
      <c r="Q30" s="10"/>
    </row>
    <row r="31" spans="1:21" s="11" customFormat="1" x14ac:dyDescent="0.35">
      <c r="A31" s="8"/>
      <c r="B31" s="594"/>
      <c r="C31" s="595"/>
      <c r="D31" s="595"/>
      <c r="E31" s="595"/>
      <c r="F31" s="595"/>
      <c r="G31" s="595"/>
      <c r="H31" s="595"/>
      <c r="I31" s="595"/>
      <c r="J31" s="595"/>
      <c r="K31" s="595"/>
      <c r="L31" s="596"/>
      <c r="M31" s="39"/>
      <c r="O31" s="438"/>
      <c r="P31" s="438"/>
      <c r="Q31" s="10"/>
    </row>
    <row r="32" spans="1:21" s="11" customFormat="1" x14ac:dyDescent="0.35">
      <c r="A32" s="8"/>
      <c r="B32" s="594"/>
      <c r="C32" s="595"/>
      <c r="D32" s="595"/>
      <c r="E32" s="595"/>
      <c r="F32" s="595"/>
      <c r="G32" s="595"/>
      <c r="H32" s="595"/>
      <c r="I32" s="595"/>
      <c r="J32" s="595"/>
      <c r="K32" s="595"/>
      <c r="L32" s="596"/>
      <c r="M32" s="39"/>
      <c r="O32" s="438"/>
      <c r="P32" s="438"/>
      <c r="Q32" s="10"/>
    </row>
    <row r="33" spans="1:21" s="11" customFormat="1" x14ac:dyDescent="0.35">
      <c r="A33" s="8"/>
      <c r="B33" s="594"/>
      <c r="C33" s="595"/>
      <c r="D33" s="595"/>
      <c r="E33" s="595"/>
      <c r="F33" s="595"/>
      <c r="G33" s="595"/>
      <c r="H33" s="595"/>
      <c r="I33" s="595"/>
      <c r="J33" s="595"/>
      <c r="K33" s="595"/>
      <c r="L33" s="596"/>
      <c r="M33" s="39"/>
      <c r="O33" s="438"/>
      <c r="P33" s="438"/>
      <c r="Q33" s="10"/>
    </row>
    <row r="34" spans="1:21" s="11" customFormat="1" x14ac:dyDescent="0.35">
      <c r="A34" s="8"/>
      <c r="B34" s="594"/>
      <c r="C34" s="595"/>
      <c r="D34" s="595"/>
      <c r="E34" s="595"/>
      <c r="F34" s="595"/>
      <c r="G34" s="595"/>
      <c r="H34" s="595"/>
      <c r="I34" s="595"/>
      <c r="J34" s="595"/>
      <c r="K34" s="595"/>
      <c r="L34" s="596"/>
      <c r="M34" s="39"/>
      <c r="O34" s="438"/>
      <c r="P34" s="438"/>
      <c r="Q34" s="10"/>
    </row>
    <row r="35" spans="1:21" s="39" customFormat="1" x14ac:dyDescent="0.35">
      <c r="A35" s="50"/>
      <c r="B35" s="51"/>
      <c r="C35" s="52"/>
      <c r="D35" s="52"/>
      <c r="E35" s="52"/>
      <c r="F35" s="52"/>
      <c r="G35" s="52"/>
      <c r="H35" s="52"/>
      <c r="I35" s="52"/>
      <c r="J35" s="52"/>
      <c r="K35" s="52"/>
      <c r="L35" s="53"/>
      <c r="N35" s="437"/>
      <c r="O35" s="437"/>
      <c r="P35" s="437"/>
      <c r="Q35" s="10"/>
      <c r="R35" s="10"/>
      <c r="S35" s="10"/>
      <c r="T35" s="10"/>
      <c r="U35" s="10"/>
    </row>
    <row r="36" spans="1:21" s="11" customFormat="1" x14ac:dyDescent="0.35">
      <c r="A36" s="8"/>
      <c r="B36" s="586" t="s">
        <v>16</v>
      </c>
      <c r="C36" s="587"/>
      <c r="D36" s="587"/>
      <c r="E36" s="587"/>
      <c r="F36" s="587"/>
      <c r="G36" s="587"/>
      <c r="H36" s="587"/>
      <c r="I36" s="587"/>
      <c r="J36" s="587"/>
      <c r="K36" s="587"/>
      <c r="L36" s="588"/>
      <c r="M36" s="73"/>
      <c r="O36" s="438"/>
      <c r="P36" s="438"/>
    </row>
    <row r="37" spans="1:21" s="39" customFormat="1" x14ac:dyDescent="0.35">
      <c r="A37" s="50"/>
      <c r="B37" s="54"/>
      <c r="C37" s="94"/>
      <c r="D37" s="94"/>
      <c r="E37" s="94"/>
      <c r="F37" s="94"/>
      <c r="G37" s="94"/>
      <c r="H37" s="94"/>
      <c r="I37" s="94"/>
      <c r="J37" s="94"/>
      <c r="K37" s="94"/>
      <c r="L37" s="55"/>
      <c r="N37" s="437"/>
      <c r="O37" s="437"/>
      <c r="P37" s="437"/>
      <c r="Q37" s="10"/>
      <c r="R37" s="10"/>
      <c r="S37" s="10"/>
      <c r="T37" s="10"/>
      <c r="U37" s="10"/>
    </row>
    <row r="38" spans="1:21" s="39" customFormat="1" x14ac:dyDescent="0.35">
      <c r="A38" s="50"/>
      <c r="B38" s="480" t="str">
        <f>IF(Intro!$G$21="English",O38,P38)</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indiquer le type d’affiliation et son rôle dans l'industrie.</v>
      </c>
      <c r="C38" s="481"/>
      <c r="D38" s="481"/>
      <c r="E38" s="481"/>
      <c r="F38" s="481"/>
      <c r="G38" s="481"/>
      <c r="H38" s="481"/>
      <c r="I38" s="481"/>
      <c r="J38" s="481"/>
      <c r="K38" s="481"/>
      <c r="L38" s="482"/>
      <c r="N38" s="437"/>
      <c r="O38" s="437" t="s">
        <v>280</v>
      </c>
      <c r="P38" s="437" t="s">
        <v>457</v>
      </c>
      <c r="Q38" s="10"/>
      <c r="R38" s="10"/>
      <c r="S38" s="10"/>
      <c r="T38" s="10"/>
      <c r="U38" s="10"/>
    </row>
    <row r="39" spans="1:21" s="39" customFormat="1" x14ac:dyDescent="0.35">
      <c r="A39" s="50"/>
      <c r="B39" s="480"/>
      <c r="C39" s="481"/>
      <c r="D39" s="481"/>
      <c r="E39" s="481"/>
      <c r="F39" s="481"/>
      <c r="G39" s="481"/>
      <c r="H39" s="481"/>
      <c r="I39" s="481"/>
      <c r="J39" s="481"/>
      <c r="K39" s="481"/>
      <c r="L39" s="482"/>
      <c r="N39" s="437"/>
      <c r="O39" s="437"/>
      <c r="P39" s="437"/>
      <c r="Q39" s="10"/>
      <c r="R39" s="10"/>
      <c r="S39" s="10"/>
      <c r="T39" s="10"/>
      <c r="U39" s="10"/>
    </row>
    <row r="40" spans="1:21" s="39" customFormat="1" x14ac:dyDescent="0.35">
      <c r="A40" s="50"/>
      <c r="B40" s="480"/>
      <c r="C40" s="481"/>
      <c r="D40" s="481"/>
      <c r="E40" s="481"/>
      <c r="F40" s="481"/>
      <c r="G40" s="481"/>
      <c r="H40" s="481"/>
      <c r="I40" s="481"/>
      <c r="J40" s="481"/>
      <c r="K40" s="481"/>
      <c r="L40" s="482"/>
      <c r="N40" s="437"/>
      <c r="O40" s="437"/>
      <c r="P40" s="437"/>
      <c r="Q40" s="10"/>
      <c r="R40" s="10"/>
      <c r="S40" s="10"/>
      <c r="T40" s="10"/>
      <c r="U40" s="10"/>
    </row>
    <row r="41" spans="1:21" s="39" customFormat="1" x14ac:dyDescent="0.35">
      <c r="A41" s="50"/>
      <c r="B41" s="54"/>
      <c r="C41" s="94"/>
      <c r="D41" s="94"/>
      <c r="E41" s="94"/>
      <c r="F41" s="94"/>
      <c r="G41" s="94"/>
      <c r="H41" s="94"/>
      <c r="I41" s="94"/>
      <c r="J41" s="94"/>
      <c r="K41" s="94"/>
      <c r="L41" s="55"/>
      <c r="N41" s="437"/>
      <c r="O41" s="437"/>
      <c r="P41" s="437"/>
      <c r="Q41" s="10"/>
      <c r="R41" s="10"/>
      <c r="S41" s="10"/>
      <c r="T41" s="10"/>
      <c r="U41" s="10"/>
    </row>
    <row r="42" spans="1:21" x14ac:dyDescent="0.35">
      <c r="B42" s="616"/>
      <c r="C42" s="582" t="str">
        <f>IF(Intro!$G$21="English",O42,P42)</f>
        <v xml:space="preserve">Dénomination sociale de l'entreprise </v>
      </c>
      <c r="D42" s="582"/>
      <c r="E42" s="582" t="str">
        <f>IF(Intro!$G$21="English",O43,P43)</f>
        <v>Adresse de l'entreprise</v>
      </c>
      <c r="F42" s="582"/>
      <c r="G42" s="582" t="str">
        <f>IF(Intro!$G$21="English",O44,P44)</f>
        <v>Type d'affiliation</v>
      </c>
      <c r="H42" s="582"/>
      <c r="I42" s="582"/>
      <c r="J42" s="582" t="str">
        <f>IF(Intro!$G$21="English",O45,P45)</f>
        <v>Rôle dans l'industrie</v>
      </c>
      <c r="K42" s="582"/>
      <c r="L42" s="597"/>
      <c r="M42" s="10"/>
      <c r="O42" s="437" t="s">
        <v>1</v>
      </c>
      <c r="P42" s="437" t="s">
        <v>13</v>
      </c>
    </row>
    <row r="43" spans="1:21" x14ac:dyDescent="0.35">
      <c r="B43" s="616"/>
      <c r="C43" s="582"/>
      <c r="D43" s="582"/>
      <c r="E43" s="582"/>
      <c r="F43" s="582"/>
      <c r="G43" s="582"/>
      <c r="H43" s="582"/>
      <c r="I43" s="582"/>
      <c r="J43" s="582"/>
      <c r="K43" s="582"/>
      <c r="L43" s="597"/>
      <c r="M43" s="10"/>
      <c r="O43" s="437" t="s">
        <v>2</v>
      </c>
      <c r="P43" s="437" t="s">
        <v>3</v>
      </c>
    </row>
    <row r="44" spans="1:21" x14ac:dyDescent="0.35">
      <c r="B44" s="589">
        <v>1</v>
      </c>
      <c r="C44" s="590"/>
      <c r="D44" s="476"/>
      <c r="E44" s="476"/>
      <c r="F44" s="476"/>
      <c r="G44" s="476"/>
      <c r="H44" s="476"/>
      <c r="I44" s="476"/>
      <c r="J44" s="476"/>
      <c r="K44" s="476"/>
      <c r="L44" s="477"/>
      <c r="M44" s="10"/>
      <c r="O44" s="437" t="s">
        <v>213</v>
      </c>
      <c r="P44" s="437" t="s">
        <v>250</v>
      </c>
    </row>
    <row r="45" spans="1:21" x14ac:dyDescent="0.35">
      <c r="B45" s="589"/>
      <c r="C45" s="590"/>
      <c r="D45" s="476"/>
      <c r="E45" s="478"/>
      <c r="F45" s="478"/>
      <c r="G45" s="478"/>
      <c r="H45" s="478"/>
      <c r="I45" s="478"/>
      <c r="J45" s="478"/>
      <c r="K45" s="478"/>
      <c r="L45" s="479"/>
      <c r="M45" s="10"/>
      <c r="O45" s="437" t="s">
        <v>14</v>
      </c>
      <c r="P45" s="437" t="s">
        <v>63</v>
      </c>
    </row>
    <row r="46" spans="1:21" x14ac:dyDescent="0.35">
      <c r="B46" s="589">
        <v>2</v>
      </c>
      <c r="C46" s="590"/>
      <c r="D46" s="476"/>
      <c r="E46" s="476"/>
      <c r="F46" s="476"/>
      <c r="G46" s="476"/>
      <c r="H46" s="476"/>
      <c r="I46" s="476"/>
      <c r="J46" s="476"/>
      <c r="K46" s="476"/>
      <c r="L46" s="477"/>
      <c r="M46" s="10"/>
    </row>
    <row r="47" spans="1:21" x14ac:dyDescent="0.35">
      <c r="B47" s="589"/>
      <c r="C47" s="590"/>
      <c r="D47" s="476"/>
      <c r="E47" s="478"/>
      <c r="F47" s="478"/>
      <c r="G47" s="478"/>
      <c r="H47" s="478"/>
      <c r="I47" s="478"/>
      <c r="J47" s="478"/>
      <c r="K47" s="478"/>
      <c r="L47" s="479"/>
      <c r="M47" s="10"/>
    </row>
    <row r="48" spans="1:21" x14ac:dyDescent="0.35">
      <c r="B48" s="589">
        <v>3</v>
      </c>
      <c r="C48" s="590"/>
      <c r="D48" s="476"/>
      <c r="E48" s="476"/>
      <c r="F48" s="476"/>
      <c r="G48" s="476"/>
      <c r="H48" s="476"/>
      <c r="I48" s="476"/>
      <c r="J48" s="476"/>
      <c r="K48" s="476"/>
      <c r="L48" s="477"/>
      <c r="M48" s="10"/>
    </row>
    <row r="49" spans="1:21" x14ac:dyDescent="0.35">
      <c r="B49" s="589"/>
      <c r="C49" s="590"/>
      <c r="D49" s="476"/>
      <c r="E49" s="478"/>
      <c r="F49" s="478"/>
      <c r="G49" s="478"/>
      <c r="H49" s="478"/>
      <c r="I49" s="478"/>
      <c r="J49" s="478"/>
      <c r="K49" s="478"/>
      <c r="L49" s="479"/>
      <c r="M49" s="10"/>
    </row>
    <row r="50" spans="1:21" x14ac:dyDescent="0.35">
      <c r="B50" s="589">
        <v>4</v>
      </c>
      <c r="C50" s="590"/>
      <c r="D50" s="476"/>
      <c r="E50" s="476"/>
      <c r="F50" s="476"/>
      <c r="G50" s="476"/>
      <c r="H50" s="476"/>
      <c r="I50" s="476"/>
      <c r="J50" s="476"/>
      <c r="K50" s="476"/>
      <c r="L50" s="477"/>
      <c r="M50" s="10"/>
    </row>
    <row r="51" spans="1:21" x14ac:dyDescent="0.35">
      <c r="B51" s="589"/>
      <c r="C51" s="590"/>
      <c r="D51" s="476"/>
      <c r="E51" s="478"/>
      <c r="F51" s="478"/>
      <c r="G51" s="478"/>
      <c r="H51" s="478"/>
      <c r="I51" s="478"/>
      <c r="J51" s="478"/>
      <c r="K51" s="478"/>
      <c r="L51" s="479"/>
      <c r="M51" s="10"/>
    </row>
    <row r="52" spans="1:21" x14ac:dyDescent="0.35">
      <c r="B52" s="589">
        <v>5</v>
      </c>
      <c r="C52" s="590"/>
      <c r="D52" s="476"/>
      <c r="E52" s="476"/>
      <c r="F52" s="476"/>
      <c r="G52" s="476"/>
      <c r="H52" s="476"/>
      <c r="I52" s="476"/>
      <c r="J52" s="476"/>
      <c r="K52" s="476"/>
      <c r="L52" s="477"/>
      <c r="M52" s="10"/>
    </row>
    <row r="53" spans="1:21" x14ac:dyDescent="0.35">
      <c r="B53" s="589"/>
      <c r="C53" s="590"/>
      <c r="D53" s="476"/>
      <c r="E53" s="478"/>
      <c r="F53" s="478"/>
      <c r="G53" s="478"/>
      <c r="H53" s="478"/>
      <c r="I53" s="478"/>
      <c r="J53" s="478"/>
      <c r="K53" s="478"/>
      <c r="L53" s="479"/>
      <c r="M53" s="10"/>
    </row>
    <row r="54" spans="1:21" x14ac:dyDescent="0.35">
      <c r="B54" s="589">
        <v>6</v>
      </c>
      <c r="C54" s="590"/>
      <c r="D54" s="476"/>
      <c r="E54" s="476"/>
      <c r="F54" s="476"/>
      <c r="G54" s="476"/>
      <c r="H54" s="476"/>
      <c r="I54" s="476"/>
      <c r="J54" s="476"/>
      <c r="K54" s="476"/>
      <c r="L54" s="477"/>
      <c r="M54" s="10"/>
    </row>
    <row r="55" spans="1:21" x14ac:dyDescent="0.35">
      <c r="B55" s="589"/>
      <c r="C55" s="590"/>
      <c r="D55" s="476"/>
      <c r="E55" s="478"/>
      <c r="F55" s="478"/>
      <c r="G55" s="478"/>
      <c r="H55" s="478"/>
      <c r="I55" s="478"/>
      <c r="J55" s="478"/>
      <c r="K55" s="478"/>
      <c r="L55" s="479"/>
      <c r="M55" s="10"/>
    </row>
    <row r="56" spans="1:21" x14ac:dyDescent="0.35">
      <c r="B56" s="589">
        <v>7</v>
      </c>
      <c r="C56" s="590"/>
      <c r="D56" s="476"/>
      <c r="E56" s="476"/>
      <c r="F56" s="476"/>
      <c r="G56" s="476"/>
      <c r="H56" s="476"/>
      <c r="I56" s="476"/>
      <c r="J56" s="476"/>
      <c r="K56" s="476"/>
      <c r="L56" s="477"/>
      <c r="M56" s="10"/>
    </row>
    <row r="57" spans="1:21" x14ac:dyDescent="0.35">
      <c r="B57" s="589"/>
      <c r="C57" s="590"/>
      <c r="D57" s="476"/>
      <c r="E57" s="478"/>
      <c r="F57" s="478"/>
      <c r="G57" s="478"/>
      <c r="H57" s="478"/>
      <c r="I57" s="478"/>
      <c r="J57" s="478"/>
      <c r="K57" s="478"/>
      <c r="L57" s="479"/>
      <c r="M57" s="10"/>
    </row>
    <row r="58" spans="1:21" x14ac:dyDescent="0.35">
      <c r="B58" s="589">
        <v>8</v>
      </c>
      <c r="C58" s="590"/>
      <c r="D58" s="476"/>
      <c r="E58" s="476"/>
      <c r="F58" s="476"/>
      <c r="G58" s="476"/>
      <c r="H58" s="476"/>
      <c r="I58" s="476"/>
      <c r="J58" s="476"/>
      <c r="K58" s="476"/>
      <c r="L58" s="477"/>
      <c r="M58" s="10"/>
    </row>
    <row r="59" spans="1:21" x14ac:dyDescent="0.35">
      <c r="B59" s="589"/>
      <c r="C59" s="590"/>
      <c r="D59" s="476"/>
      <c r="E59" s="478"/>
      <c r="F59" s="478"/>
      <c r="G59" s="478"/>
      <c r="H59" s="478"/>
      <c r="I59" s="478"/>
      <c r="J59" s="478"/>
      <c r="K59" s="478"/>
      <c r="L59" s="479"/>
      <c r="M59" s="10"/>
    </row>
    <row r="60" spans="1:21" x14ac:dyDescent="0.35">
      <c r="B60" s="589">
        <v>9</v>
      </c>
      <c r="C60" s="590"/>
      <c r="D60" s="476"/>
      <c r="E60" s="476"/>
      <c r="F60" s="476"/>
      <c r="G60" s="476"/>
      <c r="H60" s="476"/>
      <c r="I60" s="476"/>
      <c r="J60" s="476"/>
      <c r="K60" s="476"/>
      <c r="L60" s="477"/>
      <c r="M60" s="10"/>
    </row>
    <row r="61" spans="1:21" x14ac:dyDescent="0.35">
      <c r="B61" s="589"/>
      <c r="C61" s="590"/>
      <c r="D61" s="476"/>
      <c r="E61" s="478"/>
      <c r="F61" s="478"/>
      <c r="G61" s="478"/>
      <c r="H61" s="478"/>
      <c r="I61" s="478"/>
      <c r="J61" s="478"/>
      <c r="K61" s="478"/>
      <c r="L61" s="479"/>
      <c r="M61" s="10"/>
    </row>
    <row r="62" spans="1:21" x14ac:dyDescent="0.35">
      <c r="B62" s="589">
        <v>10</v>
      </c>
      <c r="C62" s="590"/>
      <c r="D62" s="476"/>
      <c r="E62" s="476"/>
      <c r="F62" s="476"/>
      <c r="G62" s="476"/>
      <c r="H62" s="476"/>
      <c r="I62" s="476"/>
      <c r="J62" s="476"/>
      <c r="K62" s="476"/>
      <c r="L62" s="477"/>
      <c r="M62" s="10"/>
    </row>
    <row r="63" spans="1:21" x14ac:dyDescent="0.35">
      <c r="B63" s="589"/>
      <c r="C63" s="590"/>
      <c r="D63" s="476"/>
      <c r="E63" s="478"/>
      <c r="F63" s="478"/>
      <c r="G63" s="478"/>
      <c r="H63" s="478"/>
      <c r="I63" s="478"/>
      <c r="J63" s="478"/>
      <c r="K63" s="478"/>
      <c r="L63" s="479"/>
      <c r="M63" s="10"/>
    </row>
    <row r="64" spans="1:21" s="39" customFormat="1" x14ac:dyDescent="0.35">
      <c r="A64" s="50"/>
      <c r="B64" s="51"/>
      <c r="C64" s="52"/>
      <c r="D64" s="52"/>
      <c r="E64" s="52"/>
      <c r="F64" s="52"/>
      <c r="G64" s="52"/>
      <c r="H64" s="52"/>
      <c r="I64" s="52"/>
      <c r="J64" s="52"/>
      <c r="K64" s="52"/>
      <c r="L64" s="53"/>
      <c r="N64" s="437"/>
      <c r="O64" s="437"/>
      <c r="P64" s="437"/>
      <c r="Q64" s="10"/>
      <c r="R64" s="10"/>
      <c r="S64" s="10"/>
      <c r="T64" s="10"/>
      <c r="U64" s="10"/>
    </row>
    <row r="65" spans="1:21" s="11" customFormat="1" x14ac:dyDescent="0.35">
      <c r="A65" s="7"/>
      <c r="B65" s="586" t="s">
        <v>17</v>
      </c>
      <c r="C65" s="587"/>
      <c r="D65" s="587"/>
      <c r="E65" s="587"/>
      <c r="F65" s="587"/>
      <c r="G65" s="587"/>
      <c r="H65" s="587"/>
      <c r="I65" s="587"/>
      <c r="J65" s="587"/>
      <c r="K65" s="587"/>
      <c r="L65" s="588"/>
      <c r="M65" s="73"/>
      <c r="O65" s="438"/>
      <c r="P65" s="438"/>
    </row>
    <row r="66" spans="1:21" s="39" customFormat="1" x14ac:dyDescent="0.35">
      <c r="A66" s="50"/>
      <c r="B66" s="54"/>
      <c r="C66" s="94"/>
      <c r="D66" s="94"/>
      <c r="E66" s="94"/>
      <c r="F66" s="94"/>
      <c r="G66" s="94"/>
      <c r="H66" s="94"/>
      <c r="I66" s="94"/>
      <c r="J66" s="94"/>
      <c r="K66" s="94"/>
      <c r="L66" s="55"/>
      <c r="N66" s="437"/>
      <c r="O66" s="437"/>
      <c r="P66" s="437"/>
      <c r="Q66" s="10"/>
      <c r="R66" s="10"/>
      <c r="S66" s="10"/>
      <c r="T66" s="10"/>
      <c r="U66" s="10"/>
    </row>
    <row r="67" spans="1:21" s="39" customFormat="1" x14ac:dyDescent="0.35">
      <c r="A67" s="50"/>
      <c r="B67" s="486" t="str">
        <f>IF(Intro!$G$21="English",O67,P67)</f>
        <v>Fournissez des détails sur tout changement de propriétés majoritaire de votre entreprise depuis le 1er janvier 2022.</v>
      </c>
      <c r="C67" s="487"/>
      <c r="D67" s="487"/>
      <c r="E67" s="487"/>
      <c r="F67" s="487"/>
      <c r="G67" s="487"/>
      <c r="H67" s="487"/>
      <c r="I67" s="487"/>
      <c r="J67" s="487"/>
      <c r="K67" s="487"/>
      <c r="L67" s="488"/>
      <c r="N67" s="437"/>
      <c r="O67" s="437" t="str">
        <f>"Provide details of any change of majority ownership of your firm since January 1, "&amp;Variables!B6&amp;"."</f>
        <v>Provide details of any change of majority ownership of your firm since January 1, 2022.</v>
      </c>
      <c r="P67" s="437" t="str">
        <f>"Fournissez des détails sur tout changement de propriétés majoritaire de votre entreprise depuis le 1er janvier "&amp;Variables!B6&amp;"."</f>
        <v>Fournissez des détails sur tout changement de propriétés majoritaire de votre entreprise depuis le 1er janvier 2022.</v>
      </c>
      <c r="Q67" s="10"/>
      <c r="R67" s="10"/>
      <c r="S67" s="10"/>
      <c r="T67" s="10"/>
      <c r="U67" s="10"/>
    </row>
    <row r="68" spans="1:21" s="39" customFormat="1" x14ac:dyDescent="0.35">
      <c r="A68" s="50"/>
      <c r="B68" s="54"/>
      <c r="C68" s="94"/>
      <c r="D68" s="94"/>
      <c r="E68" s="94"/>
      <c r="F68" s="94"/>
      <c r="G68" s="94"/>
      <c r="H68" s="94"/>
      <c r="I68" s="94"/>
      <c r="J68" s="94"/>
      <c r="K68" s="94"/>
      <c r="L68" s="55"/>
      <c r="N68" s="437"/>
      <c r="O68" s="437"/>
      <c r="P68" s="437"/>
      <c r="Q68" s="10"/>
      <c r="R68" s="10"/>
      <c r="S68" s="10"/>
      <c r="T68" s="10"/>
      <c r="U68" s="10"/>
    </row>
    <row r="69" spans="1:21" s="11" customFormat="1" x14ac:dyDescent="0.35">
      <c r="A69" s="8"/>
      <c r="B69" s="594"/>
      <c r="C69" s="595"/>
      <c r="D69" s="595"/>
      <c r="E69" s="595"/>
      <c r="F69" s="595"/>
      <c r="G69" s="595"/>
      <c r="H69" s="595"/>
      <c r="I69" s="595"/>
      <c r="J69" s="595"/>
      <c r="K69" s="595"/>
      <c r="L69" s="596"/>
      <c r="M69" s="39"/>
      <c r="O69" s="438"/>
      <c r="P69" s="438"/>
      <c r="Q69" s="10"/>
    </row>
    <row r="70" spans="1:21" s="11" customFormat="1" x14ac:dyDescent="0.35">
      <c r="A70" s="8"/>
      <c r="B70" s="594"/>
      <c r="C70" s="595"/>
      <c r="D70" s="595"/>
      <c r="E70" s="595"/>
      <c r="F70" s="595"/>
      <c r="G70" s="595"/>
      <c r="H70" s="595"/>
      <c r="I70" s="595"/>
      <c r="J70" s="595"/>
      <c r="K70" s="595"/>
      <c r="L70" s="596"/>
      <c r="M70" s="39"/>
      <c r="O70" s="438"/>
      <c r="P70" s="438"/>
      <c r="Q70" s="10"/>
    </row>
    <row r="71" spans="1:21" s="11" customFormat="1" x14ac:dyDescent="0.35">
      <c r="A71" s="8"/>
      <c r="B71" s="594"/>
      <c r="C71" s="595"/>
      <c r="D71" s="595"/>
      <c r="E71" s="595"/>
      <c r="F71" s="595"/>
      <c r="G71" s="595"/>
      <c r="H71" s="595"/>
      <c r="I71" s="595"/>
      <c r="J71" s="595"/>
      <c r="K71" s="595"/>
      <c r="L71" s="596"/>
      <c r="M71" s="39"/>
      <c r="O71" s="438"/>
      <c r="P71" s="438"/>
      <c r="Q71" s="10"/>
    </row>
    <row r="72" spans="1:21" s="11" customFormat="1" x14ac:dyDescent="0.35">
      <c r="A72" s="8"/>
      <c r="B72" s="594"/>
      <c r="C72" s="595"/>
      <c r="D72" s="595"/>
      <c r="E72" s="595"/>
      <c r="F72" s="595"/>
      <c r="G72" s="595"/>
      <c r="H72" s="595"/>
      <c r="I72" s="595"/>
      <c r="J72" s="595"/>
      <c r="K72" s="595"/>
      <c r="L72" s="596"/>
      <c r="M72" s="39"/>
      <c r="O72" s="438"/>
      <c r="P72" s="438"/>
      <c r="Q72" s="10"/>
    </row>
    <row r="73" spans="1:21" s="11" customFormat="1" x14ac:dyDescent="0.35">
      <c r="A73" s="8"/>
      <c r="B73" s="594"/>
      <c r="C73" s="595"/>
      <c r="D73" s="595"/>
      <c r="E73" s="595"/>
      <c r="F73" s="595"/>
      <c r="G73" s="595"/>
      <c r="H73" s="595"/>
      <c r="I73" s="595"/>
      <c r="J73" s="595"/>
      <c r="K73" s="595"/>
      <c r="L73" s="596"/>
      <c r="M73" s="39"/>
      <c r="O73" s="438"/>
      <c r="P73" s="438"/>
      <c r="Q73" s="10"/>
    </row>
    <row r="74" spans="1:21" s="11" customFormat="1" x14ac:dyDescent="0.35">
      <c r="A74" s="8"/>
      <c r="B74" s="594"/>
      <c r="C74" s="595"/>
      <c r="D74" s="595"/>
      <c r="E74" s="595"/>
      <c r="F74" s="595"/>
      <c r="G74" s="595"/>
      <c r="H74" s="595"/>
      <c r="I74" s="595"/>
      <c r="J74" s="595"/>
      <c r="K74" s="595"/>
      <c r="L74" s="596"/>
      <c r="M74" s="39"/>
      <c r="O74" s="438"/>
      <c r="P74" s="438"/>
      <c r="Q74" s="10"/>
    </row>
    <row r="75" spans="1:21" s="11" customFormat="1" x14ac:dyDescent="0.35">
      <c r="A75" s="8"/>
      <c r="B75" s="594"/>
      <c r="C75" s="595"/>
      <c r="D75" s="595"/>
      <c r="E75" s="595"/>
      <c r="F75" s="595"/>
      <c r="G75" s="595"/>
      <c r="H75" s="595"/>
      <c r="I75" s="595"/>
      <c r="J75" s="595"/>
      <c r="K75" s="595"/>
      <c r="L75" s="596"/>
      <c r="M75" s="39"/>
      <c r="O75" s="438"/>
      <c r="P75" s="438"/>
      <c r="Q75" s="10"/>
    </row>
    <row r="76" spans="1:21" s="11" customFormat="1" x14ac:dyDescent="0.35">
      <c r="A76" s="8"/>
      <c r="B76" s="594"/>
      <c r="C76" s="595"/>
      <c r="D76" s="595"/>
      <c r="E76" s="595"/>
      <c r="F76" s="595"/>
      <c r="G76" s="595"/>
      <c r="H76" s="595"/>
      <c r="I76" s="595"/>
      <c r="J76" s="595"/>
      <c r="K76" s="595"/>
      <c r="L76" s="596"/>
      <c r="M76" s="39"/>
      <c r="O76" s="438"/>
      <c r="P76" s="438"/>
      <c r="Q76" s="10"/>
    </row>
    <row r="77" spans="1:21" s="6" customFormat="1" x14ac:dyDescent="0.35">
      <c r="A77" s="4"/>
      <c r="B77" s="14"/>
      <c r="C77" s="14"/>
      <c r="D77" s="3"/>
      <c r="E77" s="3"/>
      <c r="F77" s="3"/>
      <c r="G77" s="3"/>
      <c r="H77" s="3"/>
      <c r="I77" s="3"/>
      <c r="J77" s="3"/>
      <c r="K77" s="3"/>
      <c r="L77" s="3"/>
      <c r="O77" s="441"/>
      <c r="P77" s="441"/>
    </row>
    <row r="78" spans="1:21" x14ac:dyDescent="0.35">
      <c r="A78" s="7"/>
      <c r="B78" s="608" t="str">
        <f>IF(Intro!$G$21="English",O78,P78)</f>
        <v>INTERACTIONS AVEC LES PRODUCTEURS</v>
      </c>
      <c r="C78" s="609"/>
      <c r="D78" s="609"/>
      <c r="E78" s="609"/>
      <c r="F78" s="609"/>
      <c r="G78" s="609"/>
      <c r="H78" s="609"/>
      <c r="I78" s="609"/>
      <c r="J78" s="609"/>
      <c r="K78" s="609"/>
      <c r="L78" s="610"/>
      <c r="M78" s="39"/>
      <c r="O78" s="447" t="s">
        <v>317</v>
      </c>
      <c r="P78" s="447" t="s">
        <v>318</v>
      </c>
    </row>
    <row r="79" spans="1:21" s="11" customFormat="1" x14ac:dyDescent="0.35">
      <c r="A79" s="8"/>
      <c r="B79" s="586" t="s">
        <v>18</v>
      </c>
      <c r="C79" s="587"/>
      <c r="D79" s="587"/>
      <c r="E79" s="587"/>
      <c r="F79" s="587"/>
      <c r="G79" s="587"/>
      <c r="H79" s="587"/>
      <c r="I79" s="587"/>
      <c r="J79" s="587"/>
      <c r="K79" s="587"/>
      <c r="L79" s="588"/>
      <c r="M79" s="73"/>
      <c r="O79" s="438"/>
      <c r="P79" s="438"/>
    </row>
    <row r="80" spans="1:21" s="39" customFormat="1" x14ac:dyDescent="0.35">
      <c r="A80" s="50"/>
      <c r="B80" s="54"/>
      <c r="C80" s="94"/>
      <c r="D80" s="94"/>
      <c r="E80" s="94"/>
      <c r="F80" s="94"/>
      <c r="G80" s="94"/>
      <c r="H80" s="94"/>
      <c r="I80" s="94"/>
      <c r="J80" s="94"/>
      <c r="K80" s="94"/>
      <c r="L80" s="55"/>
      <c r="N80" s="437"/>
      <c r="O80" s="437"/>
      <c r="P80" s="437"/>
      <c r="Q80" s="10"/>
      <c r="R80" s="10"/>
      <c r="S80" s="10"/>
      <c r="T80" s="10"/>
      <c r="U80" s="10"/>
    </row>
    <row r="81" spans="1:21" s="39" customFormat="1" x14ac:dyDescent="0.35">
      <c r="A81" s="50"/>
      <c r="B81" s="486" t="str">
        <f>IF(Intro!$G$21="English",O81,P81)</f>
        <v>Si votre entreprise a acheté des marchandises fabriquées par des producteurs canadiens depuis le 1er janvier 2022, fournissez les noms des producteurs canadiens, ainsi que les spécifications des produits achetés auprès des producteurs canadiens dans le tableau suivant :</v>
      </c>
      <c r="C81" s="487"/>
      <c r="D81" s="487"/>
      <c r="E81" s="487"/>
      <c r="F81" s="487"/>
      <c r="G81" s="487"/>
      <c r="H81" s="487"/>
      <c r="I81" s="487"/>
      <c r="J81" s="487"/>
      <c r="K81" s="487"/>
      <c r="L81" s="488"/>
      <c r="N81" s="437"/>
      <c r="O81" s="443" t="s">
        <v>700</v>
      </c>
      <c r="P81" s="437" t="s">
        <v>701</v>
      </c>
      <c r="Q81" s="10"/>
      <c r="R81" s="10"/>
      <c r="S81" s="10"/>
      <c r="T81" s="10"/>
      <c r="U81" s="10"/>
    </row>
    <row r="82" spans="1:21" s="39" customFormat="1" x14ac:dyDescent="0.35">
      <c r="A82" s="50"/>
      <c r="B82" s="486"/>
      <c r="C82" s="487"/>
      <c r="D82" s="487"/>
      <c r="E82" s="487"/>
      <c r="F82" s="487"/>
      <c r="G82" s="487"/>
      <c r="H82" s="487"/>
      <c r="I82" s="487"/>
      <c r="J82" s="487"/>
      <c r="K82" s="487"/>
      <c r="L82" s="488"/>
      <c r="N82" s="437"/>
      <c r="O82" s="443"/>
      <c r="P82" s="437"/>
      <c r="Q82" s="10"/>
      <c r="R82" s="10"/>
      <c r="S82" s="10"/>
      <c r="T82" s="10"/>
      <c r="U82" s="10"/>
    </row>
    <row r="83" spans="1:21" s="39" customFormat="1" ht="14.5" x14ac:dyDescent="0.35">
      <c r="A83" s="50"/>
      <c r="B83" s="611" t="s">
        <v>648</v>
      </c>
      <c r="C83" s="612"/>
      <c r="D83" s="612"/>
      <c r="E83" s="612"/>
      <c r="F83" s="612"/>
      <c r="G83" s="612"/>
      <c r="H83" s="612"/>
      <c r="I83" s="612"/>
      <c r="J83" s="612"/>
      <c r="K83" s="612"/>
      <c r="L83" s="613"/>
      <c r="N83" s="437"/>
      <c r="O83" s="437"/>
      <c r="P83" s="448"/>
      <c r="Q83" s="10"/>
      <c r="R83" s="10"/>
      <c r="S83" s="10"/>
      <c r="T83" s="10"/>
      <c r="U83" s="10"/>
    </row>
    <row r="84" spans="1:21" s="39" customFormat="1" ht="28" x14ac:dyDescent="0.35">
      <c r="A84" s="50" t="s">
        <v>451</v>
      </c>
      <c r="B84" s="486" t="str">
        <f>IF(Intro!$G$21="English",O84,P84)</f>
        <v>1. Veillez à ce que les marchandises soient de la vaisselle en fibre moulée thermoformée (VFMT) et non de la vaisselle en papier ou en carton, conformément à la définition des biens.  Si vous n’êtes pas certain que les produits soient considérés comme de la VMFT, veuillez communiquer avec votre fournisseur.</v>
      </c>
      <c r="C84" s="619"/>
      <c r="D84" s="619"/>
      <c r="E84" s="619"/>
      <c r="F84" s="619"/>
      <c r="G84" s="619"/>
      <c r="H84" s="619"/>
      <c r="I84" s="619"/>
      <c r="J84" s="619"/>
      <c r="K84" s="619"/>
      <c r="L84" s="620"/>
      <c r="N84" s="437"/>
      <c r="O84" s="443" t="s">
        <v>663</v>
      </c>
      <c r="P84" s="448" t="s">
        <v>711</v>
      </c>
      <c r="Q84" s="10"/>
      <c r="R84" s="10"/>
      <c r="S84" s="10"/>
      <c r="T84" s="10"/>
      <c r="U84" s="10"/>
    </row>
    <row r="85" spans="1:21" s="39" customFormat="1" ht="28" x14ac:dyDescent="0.35">
      <c r="A85" s="50" t="s">
        <v>451</v>
      </c>
      <c r="B85" s="486" t="str">
        <f>IF(Intro!$G$21="English",O85,P85)</f>
        <v>2. « VFMT confirmée » signifie que vous avez vérifié (au moyen d’une fiche technique du produit, d’une déclaration du fabricant ou d’une confirmation du fournisseur) que l’article est de la VMFT et non un produit en papier pressé, en carton ou autre.</v>
      </c>
      <c r="C85" s="619"/>
      <c r="D85" s="619"/>
      <c r="E85" s="619"/>
      <c r="F85" s="619"/>
      <c r="G85" s="619"/>
      <c r="H85" s="619"/>
      <c r="I85" s="619"/>
      <c r="J85" s="619"/>
      <c r="K85" s="619"/>
      <c r="L85" s="620"/>
      <c r="N85" s="437"/>
      <c r="O85" s="437" t="s">
        <v>664</v>
      </c>
      <c r="P85" s="448" t="s">
        <v>665</v>
      </c>
      <c r="Q85" s="10"/>
      <c r="R85" s="10"/>
      <c r="S85" s="10"/>
      <c r="T85" s="10"/>
      <c r="U85" s="10"/>
    </row>
    <row r="86" spans="1:21" s="39" customFormat="1" x14ac:dyDescent="0.35">
      <c r="A86" s="50"/>
      <c r="B86" s="401"/>
      <c r="C86" s="402"/>
      <c r="D86" s="402"/>
      <c r="E86" s="402"/>
      <c r="F86" s="402"/>
      <c r="G86" s="402"/>
      <c r="H86" s="402"/>
      <c r="I86" s="402"/>
      <c r="J86" s="402"/>
      <c r="K86" s="402"/>
      <c r="L86" s="403"/>
      <c r="N86" s="437"/>
      <c r="O86" s="437" t="s">
        <v>702</v>
      </c>
      <c r="P86" s="448" t="s">
        <v>703</v>
      </c>
      <c r="Q86" s="437"/>
      <c r="S86" s="10"/>
      <c r="T86" s="10"/>
      <c r="U86" s="10"/>
    </row>
    <row r="87" spans="1:21" s="39" customFormat="1" ht="56" x14ac:dyDescent="0.35">
      <c r="A87" s="50" t="s">
        <v>635</v>
      </c>
      <c r="B87" s="581" t="str">
        <f>IF(Intro!$G$21="English",$O86,$P86)</f>
        <v>Producteur canadien</v>
      </c>
      <c r="C87" s="582"/>
      <c r="D87" s="582" t="str">
        <f>IF(Intro!$G$21="English",O89,P89)</f>
        <v>Marque</v>
      </c>
      <c r="E87" s="582"/>
      <c r="F87" s="432" t="str">
        <f>IF(Intro!$G$21="English",O$90,P$90)</f>
        <v>Forme</v>
      </c>
      <c r="G87" s="582" t="str">
        <f>IF(Intro!$G$21="English",$O91,$P91)</f>
        <v>Format 
(dimensions ou oz/ml)</v>
      </c>
      <c r="H87" s="582"/>
      <c r="I87" s="432" t="str">
        <f>IF(Intro!$G$21="English",$O92,$P92)</f>
        <v>Quantité de pièces par manchon/
emballage</v>
      </c>
      <c r="J87" s="432" t="str">
        <f>IF(Intro!$G$21="English",$O94,$P94)</f>
        <v>VFMT confirmée (Oui/Non)</v>
      </c>
      <c r="K87" s="582" t="str">
        <f>IF(Intro!$G$21="English",$O95,$P95)</f>
        <v>Lien du site web vers les images</v>
      </c>
      <c r="L87" s="621"/>
      <c r="N87" s="437"/>
      <c r="O87" s="437" t="s">
        <v>704</v>
      </c>
      <c r="P87" s="448" t="s">
        <v>706</v>
      </c>
      <c r="Q87" s="10"/>
      <c r="R87" s="10"/>
      <c r="S87" s="10"/>
      <c r="T87" s="10"/>
      <c r="U87" s="10"/>
    </row>
    <row r="88" spans="1:21" s="39" customFormat="1" x14ac:dyDescent="0.35">
      <c r="A88" s="50"/>
      <c r="B88" s="579"/>
      <c r="C88" s="577"/>
      <c r="D88" s="577"/>
      <c r="E88" s="577"/>
      <c r="F88" s="576"/>
      <c r="G88" s="576"/>
      <c r="H88" s="576"/>
      <c r="I88" s="576"/>
      <c r="J88" s="580"/>
      <c r="K88" s="577"/>
      <c r="L88" s="578"/>
      <c r="N88" s="437"/>
      <c r="O88" s="437" t="s">
        <v>547</v>
      </c>
      <c r="P88" s="437" t="s">
        <v>641</v>
      </c>
      <c r="Q88" s="10"/>
      <c r="R88" s="10"/>
      <c r="S88" s="10"/>
      <c r="T88" s="10"/>
      <c r="U88" s="10"/>
    </row>
    <row r="89" spans="1:21" s="39" customFormat="1" x14ac:dyDescent="0.35">
      <c r="A89" s="50"/>
      <c r="B89" s="579"/>
      <c r="C89" s="577"/>
      <c r="D89" s="577"/>
      <c r="E89" s="577"/>
      <c r="F89" s="576"/>
      <c r="G89" s="576"/>
      <c r="H89" s="576"/>
      <c r="I89" s="576"/>
      <c r="J89" s="580"/>
      <c r="K89" s="577"/>
      <c r="L89" s="578"/>
      <c r="N89" s="437"/>
      <c r="O89" s="437" t="s">
        <v>636</v>
      </c>
      <c r="P89" s="437" t="s">
        <v>642</v>
      </c>
      <c r="Q89" s="10"/>
      <c r="R89" s="10"/>
      <c r="S89" s="10"/>
      <c r="T89" s="10"/>
      <c r="U89" s="10"/>
    </row>
    <row r="90" spans="1:21" s="39" customFormat="1" x14ac:dyDescent="0.35">
      <c r="A90" s="50"/>
      <c r="B90" s="579"/>
      <c r="C90" s="577"/>
      <c r="D90" s="577"/>
      <c r="E90" s="577"/>
      <c r="F90" s="576"/>
      <c r="G90" s="576"/>
      <c r="H90" s="576"/>
      <c r="I90" s="576"/>
      <c r="J90" s="580"/>
      <c r="K90" s="577"/>
      <c r="L90" s="578"/>
      <c r="N90" s="437"/>
      <c r="O90" s="437" t="s">
        <v>637</v>
      </c>
      <c r="P90" s="437" t="s">
        <v>643</v>
      </c>
      <c r="Q90" s="10"/>
      <c r="R90" s="10"/>
      <c r="S90" s="10"/>
      <c r="T90" s="10"/>
      <c r="U90" s="10"/>
    </row>
    <row r="91" spans="1:21" s="11" customFormat="1" x14ac:dyDescent="0.35">
      <c r="A91" s="8"/>
      <c r="B91" s="579"/>
      <c r="C91" s="577"/>
      <c r="D91" s="577"/>
      <c r="E91" s="577"/>
      <c r="F91" s="576"/>
      <c r="G91" s="576"/>
      <c r="H91" s="576"/>
      <c r="I91" s="576"/>
      <c r="J91" s="580"/>
      <c r="K91" s="577"/>
      <c r="L91" s="578"/>
      <c r="M91" s="39"/>
      <c r="O91" s="437" t="s">
        <v>666</v>
      </c>
      <c r="P91" s="437" t="s">
        <v>707</v>
      </c>
      <c r="Q91" s="10"/>
    </row>
    <row r="92" spans="1:21" s="11" customFormat="1" x14ac:dyDescent="0.35">
      <c r="A92" s="8"/>
      <c r="B92" s="579"/>
      <c r="C92" s="577"/>
      <c r="D92" s="577"/>
      <c r="E92" s="577"/>
      <c r="F92" s="576"/>
      <c r="G92" s="576"/>
      <c r="H92" s="576"/>
      <c r="I92" s="576"/>
      <c r="J92" s="580"/>
      <c r="K92" s="577"/>
      <c r="L92" s="578"/>
      <c r="M92" s="39"/>
      <c r="O92" s="437" t="s">
        <v>705</v>
      </c>
      <c r="P92" s="437" t="s">
        <v>708</v>
      </c>
      <c r="Q92" s="10"/>
    </row>
    <row r="93" spans="1:21" s="11" customFormat="1" x14ac:dyDescent="0.35">
      <c r="A93" s="8"/>
      <c r="B93" s="579"/>
      <c r="C93" s="577"/>
      <c r="D93" s="577"/>
      <c r="E93" s="577"/>
      <c r="F93" s="576"/>
      <c r="G93" s="576"/>
      <c r="H93" s="576"/>
      <c r="I93" s="576"/>
      <c r="J93" s="580"/>
      <c r="K93" s="577"/>
      <c r="L93" s="578"/>
      <c r="M93" s="39"/>
      <c r="O93" s="437" t="s">
        <v>645</v>
      </c>
      <c r="P93" s="437" t="s">
        <v>646</v>
      </c>
      <c r="Q93" s="10"/>
    </row>
    <row r="94" spans="1:21" s="11" customFormat="1" x14ac:dyDescent="0.35">
      <c r="A94" s="8"/>
      <c r="B94" s="579"/>
      <c r="C94" s="577"/>
      <c r="D94" s="577"/>
      <c r="E94" s="577"/>
      <c r="F94" s="576"/>
      <c r="G94" s="576"/>
      <c r="H94" s="576"/>
      <c r="I94" s="576"/>
      <c r="J94" s="580"/>
      <c r="K94" s="577"/>
      <c r="L94" s="578"/>
      <c r="M94" s="39"/>
      <c r="O94" s="437" t="s">
        <v>638</v>
      </c>
      <c r="P94" s="437" t="s">
        <v>647</v>
      </c>
      <c r="Q94" s="10"/>
    </row>
    <row r="95" spans="1:21" s="11" customFormat="1" x14ac:dyDescent="0.35">
      <c r="A95" s="8"/>
      <c r="B95" s="579"/>
      <c r="C95" s="577"/>
      <c r="D95" s="577"/>
      <c r="E95" s="577"/>
      <c r="F95" s="576"/>
      <c r="G95" s="576"/>
      <c r="H95" s="576"/>
      <c r="I95" s="576"/>
      <c r="J95" s="580"/>
      <c r="K95" s="577"/>
      <c r="L95" s="578"/>
      <c r="M95" s="39"/>
      <c r="O95" s="437" t="s">
        <v>639</v>
      </c>
      <c r="P95" s="437" t="s">
        <v>644</v>
      </c>
      <c r="Q95" s="10"/>
    </row>
    <row r="96" spans="1:21" s="11" customFormat="1" x14ac:dyDescent="0.35">
      <c r="A96" s="8"/>
      <c r="B96" s="579"/>
      <c r="C96" s="577"/>
      <c r="D96" s="577"/>
      <c r="E96" s="577"/>
      <c r="F96" s="576"/>
      <c r="G96" s="576"/>
      <c r="H96" s="576"/>
      <c r="I96" s="576"/>
      <c r="J96" s="580"/>
      <c r="K96" s="577"/>
      <c r="L96" s="578"/>
      <c r="M96" s="39"/>
      <c r="O96" s="438"/>
      <c r="P96" s="438"/>
      <c r="Q96" s="10"/>
    </row>
    <row r="97" spans="1:21" s="11" customFormat="1" x14ac:dyDescent="0.35">
      <c r="A97" s="8"/>
      <c r="B97" s="579"/>
      <c r="C97" s="577"/>
      <c r="D97" s="577"/>
      <c r="E97" s="577"/>
      <c r="F97" s="576"/>
      <c r="G97" s="576"/>
      <c r="H97" s="576"/>
      <c r="I97" s="576"/>
      <c r="J97" s="580"/>
      <c r="K97" s="577"/>
      <c r="L97" s="578"/>
      <c r="M97" s="39"/>
      <c r="O97" s="438"/>
      <c r="P97" s="438"/>
      <c r="Q97" s="10"/>
    </row>
    <row r="98" spans="1:21" s="11" customFormat="1" x14ac:dyDescent="0.35">
      <c r="A98" s="8"/>
      <c r="B98" s="579"/>
      <c r="C98" s="577"/>
      <c r="D98" s="577"/>
      <c r="E98" s="577"/>
      <c r="F98" s="576"/>
      <c r="G98" s="576"/>
      <c r="H98" s="576"/>
      <c r="I98" s="576"/>
      <c r="J98" s="580"/>
      <c r="K98" s="577"/>
      <c r="L98" s="578"/>
      <c r="M98" s="39"/>
      <c r="O98" s="438"/>
      <c r="P98" s="438"/>
      <c r="Q98" s="10"/>
    </row>
    <row r="99" spans="1:21" s="11" customFormat="1" x14ac:dyDescent="0.35">
      <c r="A99" s="8"/>
      <c r="B99" s="579"/>
      <c r="C99" s="577"/>
      <c r="D99" s="577"/>
      <c r="E99" s="577"/>
      <c r="F99" s="576"/>
      <c r="G99" s="576"/>
      <c r="H99" s="576"/>
      <c r="I99" s="576"/>
      <c r="J99" s="580"/>
      <c r="K99" s="577"/>
      <c r="L99" s="578"/>
      <c r="M99" s="39"/>
      <c r="O99" s="438"/>
      <c r="P99" s="438"/>
      <c r="Q99" s="10"/>
    </row>
    <row r="100" spans="1:21" s="11" customFormat="1" x14ac:dyDescent="0.35">
      <c r="A100" s="8"/>
      <c r="B100" s="579"/>
      <c r="C100" s="577"/>
      <c r="D100" s="577"/>
      <c r="E100" s="577"/>
      <c r="F100" s="576"/>
      <c r="G100" s="576"/>
      <c r="H100" s="576"/>
      <c r="I100" s="576"/>
      <c r="J100" s="580"/>
      <c r="K100" s="577"/>
      <c r="L100" s="578"/>
      <c r="M100" s="39"/>
      <c r="O100" s="438"/>
      <c r="P100" s="438"/>
      <c r="Q100" s="10"/>
    </row>
    <row r="101" spans="1:21" s="11" customFormat="1" x14ac:dyDescent="0.35">
      <c r="A101" s="8"/>
      <c r="B101" s="579"/>
      <c r="C101" s="577"/>
      <c r="D101" s="577"/>
      <c r="E101" s="577"/>
      <c r="F101" s="576"/>
      <c r="G101" s="576"/>
      <c r="H101" s="576"/>
      <c r="I101" s="576"/>
      <c r="J101" s="580"/>
      <c r="K101" s="577"/>
      <c r="L101" s="578"/>
      <c r="M101" s="39"/>
      <c r="O101" s="438"/>
      <c r="P101" s="438"/>
      <c r="Q101" s="10"/>
    </row>
    <row r="102" spans="1:21" s="11" customFormat="1" x14ac:dyDescent="0.35">
      <c r="A102" s="8"/>
      <c r="B102" s="579"/>
      <c r="C102" s="577"/>
      <c r="D102" s="577"/>
      <c r="E102" s="577"/>
      <c r="F102" s="576"/>
      <c r="G102" s="576"/>
      <c r="H102" s="576"/>
      <c r="I102" s="576"/>
      <c r="J102" s="580"/>
      <c r="K102" s="577"/>
      <c r="L102" s="578"/>
      <c r="M102" s="39"/>
      <c r="O102" s="438"/>
      <c r="P102" s="438"/>
      <c r="Q102" s="10"/>
    </row>
    <row r="103" spans="1:21" s="11" customFormat="1" x14ac:dyDescent="0.35">
      <c r="A103" s="8"/>
      <c r="B103" s="579"/>
      <c r="C103" s="577"/>
      <c r="D103" s="577"/>
      <c r="E103" s="577"/>
      <c r="F103" s="576"/>
      <c r="G103" s="576"/>
      <c r="H103" s="576"/>
      <c r="I103" s="576"/>
      <c r="J103" s="580"/>
      <c r="K103" s="577"/>
      <c r="L103" s="578"/>
      <c r="M103" s="39"/>
      <c r="O103" s="438"/>
      <c r="P103" s="438"/>
      <c r="Q103" s="10"/>
    </row>
    <row r="104" spans="1:21" s="11" customFormat="1" x14ac:dyDescent="0.35">
      <c r="A104" s="8"/>
      <c r="B104" s="579"/>
      <c r="C104" s="577"/>
      <c r="D104" s="577"/>
      <c r="E104" s="577"/>
      <c r="F104" s="576"/>
      <c r="G104" s="576"/>
      <c r="H104" s="576"/>
      <c r="I104" s="576"/>
      <c r="J104" s="580"/>
      <c r="K104" s="577"/>
      <c r="L104" s="578"/>
      <c r="M104" s="39"/>
      <c r="O104" s="438"/>
      <c r="P104" s="438"/>
      <c r="Q104" s="10"/>
    </row>
    <row r="105" spans="1:21" s="11" customFormat="1" x14ac:dyDescent="0.35">
      <c r="A105" s="8"/>
      <c r="B105" s="579"/>
      <c r="C105" s="577"/>
      <c r="D105" s="577"/>
      <c r="E105" s="577"/>
      <c r="F105" s="576"/>
      <c r="G105" s="576"/>
      <c r="H105" s="576"/>
      <c r="I105" s="576"/>
      <c r="J105" s="580"/>
      <c r="K105" s="577"/>
      <c r="L105" s="578"/>
      <c r="M105" s="39"/>
      <c r="O105" s="438"/>
      <c r="P105" s="438"/>
      <c r="Q105" s="10"/>
    </row>
    <row r="106" spans="1:21" s="11" customFormat="1" x14ac:dyDescent="0.35">
      <c r="A106" s="8"/>
      <c r="B106" s="579"/>
      <c r="C106" s="577"/>
      <c r="D106" s="577"/>
      <c r="E106" s="577"/>
      <c r="F106" s="576"/>
      <c r="G106" s="576"/>
      <c r="H106" s="576"/>
      <c r="I106" s="576"/>
      <c r="J106" s="580"/>
      <c r="K106" s="577"/>
      <c r="L106" s="578"/>
      <c r="M106" s="39"/>
      <c r="O106" s="438"/>
      <c r="P106" s="438"/>
      <c r="Q106" s="10"/>
    </row>
    <row r="107" spans="1:21" s="11" customFormat="1" x14ac:dyDescent="0.35">
      <c r="A107" s="8"/>
      <c r="B107" s="579"/>
      <c r="C107" s="577"/>
      <c r="D107" s="577"/>
      <c r="E107" s="577"/>
      <c r="F107" s="576"/>
      <c r="G107" s="576"/>
      <c r="H107" s="576"/>
      <c r="I107" s="576"/>
      <c r="J107" s="580"/>
      <c r="K107" s="577"/>
      <c r="L107" s="578"/>
      <c r="M107" s="39"/>
      <c r="O107" s="438"/>
      <c r="P107" s="438"/>
      <c r="Q107" s="10"/>
    </row>
    <row r="108" spans="1:21" s="39" customFormat="1" ht="14.5" x14ac:dyDescent="0.35">
      <c r="A108" s="50"/>
      <c r="B108" s="54"/>
      <c r="C108" s="94"/>
      <c r="D108" s="94"/>
      <c r="E108" s="94"/>
      <c r="F108" s="94"/>
      <c r="G108" s="94"/>
      <c r="H108" s="94"/>
      <c r="I108" s="94"/>
      <c r="J108" s="94"/>
      <c r="K108" s="94"/>
      <c r="L108" s="405"/>
      <c r="N108" s="437"/>
      <c r="O108" s="437"/>
      <c r="P108" s="437"/>
      <c r="Q108" s="10"/>
      <c r="R108" s="10"/>
      <c r="S108" s="10"/>
      <c r="T108" s="10"/>
      <c r="U108" s="10"/>
    </row>
    <row r="109" spans="1:21" s="11" customFormat="1" ht="14.5" x14ac:dyDescent="0.35">
      <c r="A109" s="8"/>
      <c r="B109" s="486" t="str">
        <f>IF(Intro!$G$21="English",O109,P109)</f>
        <v>Si votre entreprise n’a pas acheté de marchandises fabriqués par des producteurs canadiens depuis le 1er janvier 2022, expliquer pourquoi.</v>
      </c>
      <c r="C109" s="619"/>
      <c r="D109" s="619"/>
      <c r="E109" s="619"/>
      <c r="F109" s="619"/>
      <c r="G109" s="619"/>
      <c r="H109" s="619"/>
      <c r="I109" s="619"/>
      <c r="J109" s="619"/>
      <c r="K109" s="619"/>
      <c r="L109" s="620"/>
      <c r="M109" s="73"/>
      <c r="O109" s="443" t="s">
        <v>640</v>
      </c>
      <c r="P109" s="437" t="s">
        <v>709</v>
      </c>
    </row>
    <row r="110" spans="1:21" s="39" customFormat="1" ht="14.5" x14ac:dyDescent="0.35">
      <c r="A110" s="50"/>
      <c r="B110" s="54"/>
      <c r="C110" s="94"/>
      <c r="D110" s="94"/>
      <c r="E110" s="94"/>
      <c r="F110" s="94"/>
      <c r="G110" s="94"/>
      <c r="H110" s="94"/>
      <c r="I110" s="94"/>
      <c r="J110" s="94"/>
      <c r="K110" s="94"/>
      <c r="L110" s="405"/>
      <c r="N110" s="437"/>
      <c r="O110" s="437"/>
      <c r="P110" s="437"/>
      <c r="Q110" s="10"/>
      <c r="R110" s="10"/>
      <c r="S110" s="10"/>
      <c r="T110" s="10"/>
      <c r="U110" s="10"/>
    </row>
    <row r="111" spans="1:21" s="39" customFormat="1" x14ac:dyDescent="0.35">
      <c r="A111" s="50"/>
      <c r="B111" s="594"/>
      <c r="C111" s="595"/>
      <c r="D111" s="595"/>
      <c r="E111" s="595"/>
      <c r="F111" s="595"/>
      <c r="G111" s="595"/>
      <c r="H111" s="595"/>
      <c r="I111" s="595"/>
      <c r="J111" s="595"/>
      <c r="K111" s="595"/>
      <c r="L111" s="596"/>
      <c r="N111" s="437"/>
      <c r="O111" s="437"/>
      <c r="P111" s="448"/>
      <c r="Q111" s="10"/>
      <c r="R111" s="10"/>
      <c r="S111" s="10"/>
      <c r="T111" s="10"/>
      <c r="U111" s="10"/>
    </row>
    <row r="112" spans="1:21" s="39" customFormat="1" x14ac:dyDescent="0.35">
      <c r="A112" s="50"/>
      <c r="B112" s="594"/>
      <c r="C112" s="595"/>
      <c r="D112" s="595"/>
      <c r="E112" s="595"/>
      <c r="F112" s="595"/>
      <c r="G112" s="595"/>
      <c r="H112" s="595"/>
      <c r="I112" s="595"/>
      <c r="J112" s="595"/>
      <c r="K112" s="595"/>
      <c r="L112" s="596"/>
      <c r="N112" s="437"/>
      <c r="O112" s="437"/>
      <c r="P112" s="437"/>
      <c r="Q112" s="10"/>
      <c r="R112" s="10"/>
      <c r="S112" s="10"/>
      <c r="T112" s="10"/>
      <c r="U112" s="10"/>
    </row>
    <row r="113" spans="1:21" s="39" customFormat="1" x14ac:dyDescent="0.35">
      <c r="A113" s="50"/>
      <c r="B113" s="594"/>
      <c r="C113" s="595"/>
      <c r="D113" s="595"/>
      <c r="E113" s="595"/>
      <c r="F113" s="595"/>
      <c r="G113" s="595"/>
      <c r="H113" s="595"/>
      <c r="I113" s="595"/>
      <c r="J113" s="595"/>
      <c r="K113" s="595"/>
      <c r="L113" s="596"/>
      <c r="N113" s="437"/>
      <c r="O113" s="437"/>
      <c r="P113" s="437"/>
      <c r="Q113" s="10"/>
      <c r="R113" s="10"/>
      <c r="S113" s="10"/>
      <c r="T113" s="10"/>
      <c r="U113" s="10"/>
    </row>
    <row r="114" spans="1:21" s="39" customFormat="1" x14ac:dyDescent="0.35">
      <c r="A114" s="50"/>
      <c r="B114" s="594"/>
      <c r="C114" s="595"/>
      <c r="D114" s="595"/>
      <c r="E114" s="595"/>
      <c r="F114" s="595"/>
      <c r="G114" s="595"/>
      <c r="H114" s="595"/>
      <c r="I114" s="595"/>
      <c r="J114" s="595"/>
      <c r="K114" s="595"/>
      <c r="L114" s="596"/>
      <c r="N114" s="437"/>
      <c r="O114" s="437"/>
      <c r="P114" s="437"/>
      <c r="Q114" s="10"/>
      <c r="R114" s="10"/>
      <c r="S114" s="10"/>
      <c r="T114" s="10"/>
      <c r="U114" s="10"/>
    </row>
    <row r="115" spans="1:21" s="39" customFormat="1" x14ac:dyDescent="0.35">
      <c r="A115" s="50"/>
      <c r="B115" s="594"/>
      <c r="C115" s="595"/>
      <c r="D115" s="595"/>
      <c r="E115" s="595"/>
      <c r="F115" s="595"/>
      <c r="G115" s="595"/>
      <c r="H115" s="595"/>
      <c r="I115" s="595"/>
      <c r="J115" s="595"/>
      <c r="K115" s="595"/>
      <c r="L115" s="596"/>
      <c r="N115" s="437"/>
      <c r="O115" s="437"/>
      <c r="P115" s="437"/>
      <c r="Q115" s="10"/>
      <c r="R115" s="10"/>
      <c r="S115" s="10"/>
      <c r="T115" s="10"/>
      <c r="U115" s="10"/>
    </row>
    <row r="116" spans="1:21" s="39" customFormat="1" x14ac:dyDescent="0.35">
      <c r="A116" s="50"/>
      <c r="B116" s="594"/>
      <c r="C116" s="595"/>
      <c r="D116" s="595"/>
      <c r="E116" s="595"/>
      <c r="F116" s="595"/>
      <c r="G116" s="595"/>
      <c r="H116" s="595"/>
      <c r="I116" s="595"/>
      <c r="J116" s="595"/>
      <c r="K116" s="595"/>
      <c r="L116" s="596"/>
      <c r="N116" s="437"/>
      <c r="O116" s="437"/>
      <c r="P116" s="437"/>
      <c r="Q116" s="10"/>
      <c r="R116" s="10"/>
      <c r="S116" s="10"/>
      <c r="T116" s="10"/>
      <c r="U116" s="10"/>
    </row>
    <row r="117" spans="1:21" s="39" customFormat="1" x14ac:dyDescent="0.35">
      <c r="A117" s="50"/>
      <c r="B117" s="594"/>
      <c r="C117" s="595"/>
      <c r="D117" s="595"/>
      <c r="E117" s="595"/>
      <c r="F117" s="595"/>
      <c r="G117" s="595"/>
      <c r="H117" s="595"/>
      <c r="I117" s="595"/>
      <c r="J117" s="595"/>
      <c r="K117" s="595"/>
      <c r="L117" s="596"/>
      <c r="N117" s="437"/>
      <c r="O117" s="437"/>
      <c r="P117" s="437"/>
      <c r="Q117" s="10"/>
      <c r="R117" s="10"/>
      <c r="S117" s="10"/>
      <c r="T117" s="10"/>
      <c r="U117" s="10"/>
    </row>
    <row r="118" spans="1:21" s="39" customFormat="1" x14ac:dyDescent="0.35">
      <c r="A118" s="50"/>
      <c r="B118" s="594"/>
      <c r="C118" s="595"/>
      <c r="D118" s="595"/>
      <c r="E118" s="595"/>
      <c r="F118" s="595"/>
      <c r="G118" s="595"/>
      <c r="H118" s="595"/>
      <c r="I118" s="595"/>
      <c r="J118" s="595"/>
      <c r="K118" s="595"/>
      <c r="L118" s="596"/>
      <c r="N118" s="437"/>
      <c r="O118" s="437"/>
      <c r="P118" s="437"/>
      <c r="Q118" s="10"/>
      <c r="R118" s="10"/>
      <c r="S118" s="10"/>
      <c r="T118" s="10"/>
      <c r="U118" s="10"/>
    </row>
    <row r="119" spans="1:21" s="11" customFormat="1" x14ac:dyDescent="0.35">
      <c r="A119" s="8"/>
      <c r="B119" s="51"/>
      <c r="C119" s="52"/>
      <c r="D119" s="52"/>
      <c r="E119" s="52"/>
      <c r="F119" s="52"/>
      <c r="G119" s="52"/>
      <c r="H119" s="52"/>
      <c r="I119" s="52"/>
      <c r="J119" s="52"/>
      <c r="K119" s="52"/>
      <c r="L119" s="53"/>
      <c r="M119" s="39"/>
      <c r="O119" s="437"/>
      <c r="P119" s="437"/>
      <c r="Q119" s="10"/>
    </row>
    <row r="120" spans="1:21" s="11" customFormat="1" x14ac:dyDescent="0.35">
      <c r="A120" s="8"/>
      <c r="B120" s="586" t="s">
        <v>19</v>
      </c>
      <c r="C120" s="587"/>
      <c r="D120" s="587"/>
      <c r="E120" s="587"/>
      <c r="F120" s="587"/>
      <c r="G120" s="587"/>
      <c r="H120" s="587"/>
      <c r="I120" s="587"/>
      <c r="J120" s="587"/>
      <c r="K120" s="587"/>
      <c r="L120" s="588"/>
      <c r="M120" s="39"/>
      <c r="O120" s="438"/>
      <c r="P120" s="438"/>
      <c r="Q120" s="10"/>
    </row>
    <row r="121" spans="1:21" s="11" customFormat="1" x14ac:dyDescent="0.35">
      <c r="A121" s="8"/>
      <c r="B121" s="54"/>
      <c r="C121" s="94"/>
      <c r="D121" s="94"/>
      <c r="E121" s="94"/>
      <c r="F121" s="94"/>
      <c r="G121" s="94"/>
      <c r="H121" s="94"/>
      <c r="I121" s="94"/>
      <c r="J121" s="94"/>
      <c r="K121" s="94"/>
      <c r="L121" s="55"/>
      <c r="M121" s="39"/>
      <c r="O121" s="438"/>
      <c r="P121" s="438"/>
      <c r="Q121" s="10"/>
    </row>
    <row r="122" spans="1:21" s="11" customFormat="1" x14ac:dyDescent="0.35">
      <c r="A122" s="8"/>
      <c r="B122" s="486" t="str">
        <f>IF(Intro!$G$21="English",O122,P122)</f>
        <v>Si votre entreprise, en tant que titre d’importateur officiel, a vendu des importations de marchandises à des producterus canadiens depuis le 1er janvier 2022, fournissez des détails concernant les spécifications des marchandises et les pays d'origine dans le tableau suivant :</v>
      </c>
      <c r="C122" s="487"/>
      <c r="D122" s="487"/>
      <c r="E122" s="487"/>
      <c r="F122" s="487"/>
      <c r="G122" s="487"/>
      <c r="H122" s="487"/>
      <c r="I122" s="487"/>
      <c r="J122" s="487"/>
      <c r="K122" s="487"/>
      <c r="L122" s="488"/>
      <c r="M122" s="39"/>
      <c r="O122" s="443" t="s">
        <v>710</v>
      </c>
      <c r="P122" s="437" t="s">
        <v>713</v>
      </c>
      <c r="Q122" s="10"/>
    </row>
    <row r="123" spans="1:21" s="11" customFormat="1" x14ac:dyDescent="0.35">
      <c r="A123" s="8"/>
      <c r="B123" s="486"/>
      <c r="C123" s="487"/>
      <c r="D123" s="487"/>
      <c r="E123" s="487"/>
      <c r="F123" s="487"/>
      <c r="G123" s="487"/>
      <c r="H123" s="487"/>
      <c r="I123" s="487"/>
      <c r="J123" s="487"/>
      <c r="K123" s="487"/>
      <c r="L123" s="488"/>
      <c r="M123" s="39"/>
      <c r="O123" s="438"/>
      <c r="P123" s="449"/>
      <c r="Q123" s="10"/>
    </row>
    <row r="124" spans="1:21" s="11" customFormat="1" ht="14.5" x14ac:dyDescent="0.35">
      <c r="A124" s="8"/>
      <c r="B124" s="611" t="str">
        <f>B83</f>
        <v>NOTE</v>
      </c>
      <c r="C124" s="612"/>
      <c r="D124" s="612"/>
      <c r="E124" s="612"/>
      <c r="F124" s="612"/>
      <c r="G124" s="612"/>
      <c r="H124" s="612"/>
      <c r="I124" s="612"/>
      <c r="J124" s="612"/>
      <c r="K124" s="612"/>
      <c r="L124" s="613"/>
      <c r="M124" s="39"/>
      <c r="O124" s="443"/>
      <c r="P124" s="437"/>
      <c r="Q124" s="10"/>
    </row>
    <row r="125" spans="1:21" s="11" customFormat="1" ht="28" x14ac:dyDescent="0.35">
      <c r="A125" s="8" t="s">
        <v>451</v>
      </c>
      <c r="B125" s="486" t="str">
        <f t="shared" ref="B125:B126" si="0">B84</f>
        <v>1. Veillez à ce que les marchandises soient de la vaisselle en fibre moulée thermoformée (VFMT) et non de la vaisselle en papier ou en carton, conformément à la définition des biens.  Si vous n’êtes pas certain que les produits soient considérés comme de la VMFT, veuillez communiquer avec votre fournisseur.</v>
      </c>
      <c r="C125" s="617"/>
      <c r="D125" s="617"/>
      <c r="E125" s="617"/>
      <c r="F125" s="617"/>
      <c r="G125" s="617"/>
      <c r="H125" s="617"/>
      <c r="I125" s="617"/>
      <c r="J125" s="617"/>
      <c r="K125" s="617"/>
      <c r="L125" s="618"/>
      <c r="M125" s="39"/>
      <c r="O125" s="437"/>
      <c r="P125" s="437"/>
      <c r="Q125" s="10"/>
    </row>
    <row r="126" spans="1:21" s="11" customFormat="1" ht="28" x14ac:dyDescent="0.35">
      <c r="A126" s="8" t="s">
        <v>451</v>
      </c>
      <c r="B126" s="486" t="str">
        <f t="shared" si="0"/>
        <v>2. « VFMT confirmée » signifie que vous avez vérifié (au moyen d’une fiche technique du produit, d’une déclaration du fabricant ou d’une confirmation du fournisseur) que l’article est de la VMFT et non un produit en papier pressé, en carton ou autre.</v>
      </c>
      <c r="C126" s="617"/>
      <c r="D126" s="617"/>
      <c r="E126" s="617"/>
      <c r="F126" s="617"/>
      <c r="G126" s="617"/>
      <c r="H126" s="617"/>
      <c r="I126" s="617"/>
      <c r="J126" s="617"/>
      <c r="K126" s="617"/>
      <c r="L126" s="618"/>
      <c r="M126" s="39"/>
      <c r="O126" s="437"/>
      <c r="P126" s="437"/>
      <c r="Q126" s="10"/>
    </row>
    <row r="127" spans="1:21" s="39" customFormat="1" ht="14.5" x14ac:dyDescent="0.35">
      <c r="A127" s="50"/>
      <c r="B127" s="486"/>
      <c r="C127" s="619"/>
      <c r="D127" s="619"/>
      <c r="E127" s="619"/>
      <c r="F127" s="619"/>
      <c r="G127" s="619"/>
      <c r="H127" s="619"/>
      <c r="I127" s="619"/>
      <c r="J127" s="619"/>
      <c r="K127" s="619"/>
      <c r="L127" s="620"/>
      <c r="N127" s="437"/>
      <c r="O127" s="437"/>
      <c r="P127" s="437"/>
      <c r="Q127" s="10"/>
      <c r="R127" s="10"/>
      <c r="S127" s="10"/>
      <c r="T127" s="10"/>
      <c r="U127" s="10"/>
    </row>
    <row r="128" spans="1:21" ht="56" x14ac:dyDescent="0.35">
      <c r="A128" s="50" t="s">
        <v>635</v>
      </c>
      <c r="B128" s="434" t="str">
        <f>B87</f>
        <v>Producteur canadien</v>
      </c>
      <c r="C128" s="432" t="str">
        <f>IF(Intro!$G$21="English",O128,P128)</f>
        <v>Pays d'origine</v>
      </c>
      <c r="D128" s="582" t="str">
        <f>D87</f>
        <v>Marque</v>
      </c>
      <c r="E128" s="582"/>
      <c r="F128" s="432" t="str">
        <f>F87</f>
        <v>Forme</v>
      </c>
      <c r="G128" s="582" t="str">
        <f>G87</f>
        <v>Format 
(dimensions ou oz/ml)</v>
      </c>
      <c r="H128" s="582"/>
      <c r="I128" s="432" t="str">
        <f>I87</f>
        <v>Quantité de pièces par manchon/
emballage</v>
      </c>
      <c r="J128" s="432" t="str">
        <f t="shared" ref="J128" si="1">J87</f>
        <v>VFMT confirmée (Oui/Non)</v>
      </c>
      <c r="K128" s="582" t="str">
        <f>K87</f>
        <v>Lien du site web vers les images</v>
      </c>
      <c r="L128" s="621"/>
      <c r="O128" s="437" t="s">
        <v>649</v>
      </c>
      <c r="P128" s="437" t="s">
        <v>650</v>
      </c>
    </row>
    <row r="129" spans="1:21" x14ac:dyDescent="0.35">
      <c r="A129" s="7"/>
      <c r="B129" s="579"/>
      <c r="C129" s="577"/>
      <c r="D129" s="577"/>
      <c r="E129" s="577"/>
      <c r="F129" s="576"/>
      <c r="G129" s="576"/>
      <c r="H129" s="576"/>
      <c r="I129" s="576"/>
      <c r="J129" s="580"/>
      <c r="K129" s="577"/>
      <c r="L129" s="578"/>
      <c r="M129" s="39"/>
    </row>
    <row r="130" spans="1:21" s="11" customFormat="1" x14ac:dyDescent="0.35">
      <c r="A130" s="8"/>
      <c r="B130" s="579"/>
      <c r="C130" s="577"/>
      <c r="D130" s="577"/>
      <c r="E130" s="577"/>
      <c r="F130" s="576"/>
      <c r="G130" s="576"/>
      <c r="H130" s="576"/>
      <c r="I130" s="576"/>
      <c r="J130" s="580"/>
      <c r="K130" s="577"/>
      <c r="L130" s="578"/>
      <c r="M130" s="73"/>
      <c r="O130" s="437"/>
      <c r="P130" s="437"/>
    </row>
    <row r="131" spans="1:21" s="39" customFormat="1" x14ac:dyDescent="0.35">
      <c r="A131" s="50"/>
      <c r="B131" s="579"/>
      <c r="C131" s="577"/>
      <c r="D131" s="577"/>
      <c r="E131" s="577"/>
      <c r="F131" s="576"/>
      <c r="G131" s="576"/>
      <c r="H131" s="576"/>
      <c r="I131" s="576"/>
      <c r="J131" s="580"/>
      <c r="K131" s="577"/>
      <c r="L131" s="578"/>
      <c r="N131" s="437"/>
      <c r="O131" s="437"/>
      <c r="P131" s="437"/>
      <c r="Q131" s="10"/>
      <c r="R131" s="10"/>
      <c r="S131" s="10"/>
      <c r="T131" s="10"/>
      <c r="U131" s="10"/>
    </row>
    <row r="132" spans="1:21" s="39" customFormat="1" x14ac:dyDescent="0.35">
      <c r="A132" s="50"/>
      <c r="B132" s="579"/>
      <c r="C132" s="577"/>
      <c r="D132" s="577"/>
      <c r="E132" s="577"/>
      <c r="F132" s="576"/>
      <c r="G132" s="576"/>
      <c r="H132" s="576"/>
      <c r="I132" s="576"/>
      <c r="J132" s="580"/>
      <c r="K132" s="577"/>
      <c r="L132" s="578"/>
      <c r="N132" s="437"/>
      <c r="O132" s="437"/>
      <c r="P132" s="437"/>
      <c r="Q132" s="10"/>
      <c r="R132" s="10"/>
      <c r="S132" s="10"/>
      <c r="T132" s="10"/>
      <c r="U132" s="10"/>
    </row>
    <row r="133" spans="1:21" s="39" customFormat="1" x14ac:dyDescent="0.35">
      <c r="A133" s="50"/>
      <c r="B133" s="579"/>
      <c r="C133" s="577"/>
      <c r="D133" s="577"/>
      <c r="E133" s="577"/>
      <c r="F133" s="576"/>
      <c r="G133" s="576"/>
      <c r="H133" s="576"/>
      <c r="I133" s="576"/>
      <c r="J133" s="580"/>
      <c r="K133" s="577"/>
      <c r="L133" s="578"/>
      <c r="N133" s="437"/>
      <c r="O133" s="437"/>
      <c r="P133" s="437"/>
      <c r="Q133" s="10"/>
      <c r="R133" s="10"/>
      <c r="S133" s="10"/>
      <c r="T133" s="10"/>
      <c r="U133" s="10"/>
    </row>
    <row r="134" spans="1:21" s="11" customFormat="1" x14ac:dyDescent="0.35">
      <c r="A134" s="8"/>
      <c r="B134" s="579"/>
      <c r="C134" s="577"/>
      <c r="D134" s="577"/>
      <c r="E134" s="577"/>
      <c r="F134" s="576"/>
      <c r="G134" s="576"/>
      <c r="H134" s="576"/>
      <c r="I134" s="576"/>
      <c r="J134" s="580"/>
      <c r="K134" s="577"/>
      <c r="L134" s="578"/>
      <c r="M134" s="39"/>
      <c r="O134" s="437"/>
      <c r="P134" s="437"/>
      <c r="Q134" s="10"/>
    </row>
    <row r="135" spans="1:21" s="11" customFormat="1" x14ac:dyDescent="0.35">
      <c r="A135" s="8"/>
      <c r="B135" s="579"/>
      <c r="C135" s="577"/>
      <c r="D135" s="577"/>
      <c r="E135" s="577"/>
      <c r="F135" s="576"/>
      <c r="G135" s="576"/>
      <c r="H135" s="576"/>
      <c r="I135" s="576"/>
      <c r="J135" s="580"/>
      <c r="K135" s="577"/>
      <c r="L135" s="578"/>
      <c r="M135" s="39"/>
      <c r="O135" s="437"/>
      <c r="P135" s="437"/>
      <c r="Q135" s="10"/>
    </row>
    <row r="136" spans="1:21" s="11" customFormat="1" x14ac:dyDescent="0.35">
      <c r="A136" s="8"/>
      <c r="B136" s="579"/>
      <c r="C136" s="577"/>
      <c r="D136" s="577"/>
      <c r="E136" s="577"/>
      <c r="F136" s="576"/>
      <c r="G136" s="576"/>
      <c r="H136" s="576"/>
      <c r="I136" s="576"/>
      <c r="J136" s="580"/>
      <c r="K136" s="577"/>
      <c r="L136" s="578"/>
      <c r="M136" s="39"/>
      <c r="O136" s="437"/>
      <c r="P136" s="437"/>
      <c r="Q136" s="10"/>
    </row>
    <row r="137" spans="1:21" s="11" customFormat="1" x14ac:dyDescent="0.35">
      <c r="A137" s="8"/>
      <c r="B137" s="579"/>
      <c r="C137" s="577"/>
      <c r="D137" s="577"/>
      <c r="E137" s="577"/>
      <c r="F137" s="576"/>
      <c r="G137" s="576"/>
      <c r="H137" s="576"/>
      <c r="I137" s="576"/>
      <c r="J137" s="580"/>
      <c r="K137" s="577"/>
      <c r="L137" s="578"/>
      <c r="M137" s="39"/>
      <c r="O137" s="438"/>
      <c r="P137" s="438"/>
      <c r="Q137" s="10"/>
    </row>
    <row r="138" spans="1:21" s="11" customFormat="1" x14ac:dyDescent="0.35">
      <c r="A138" s="8"/>
      <c r="B138" s="579"/>
      <c r="C138" s="577"/>
      <c r="D138" s="577"/>
      <c r="E138" s="577"/>
      <c r="F138" s="576"/>
      <c r="G138" s="576"/>
      <c r="H138" s="576"/>
      <c r="I138" s="576"/>
      <c r="J138" s="580"/>
      <c r="K138" s="577"/>
      <c r="L138" s="578"/>
      <c r="M138" s="39"/>
      <c r="O138" s="438"/>
      <c r="P138" s="438"/>
      <c r="Q138" s="10"/>
    </row>
    <row r="139" spans="1:21" s="11" customFormat="1" x14ac:dyDescent="0.35">
      <c r="A139" s="8"/>
      <c r="B139" s="579"/>
      <c r="C139" s="577"/>
      <c r="D139" s="577"/>
      <c r="E139" s="577"/>
      <c r="F139" s="576"/>
      <c r="G139" s="576"/>
      <c r="H139" s="576"/>
      <c r="I139" s="576"/>
      <c r="J139" s="580"/>
      <c r="K139" s="577"/>
      <c r="L139" s="578"/>
      <c r="M139" s="39"/>
      <c r="O139" s="438"/>
      <c r="P139" s="438"/>
      <c r="Q139" s="10"/>
    </row>
    <row r="140" spans="1:21" s="11" customFormat="1" x14ac:dyDescent="0.35">
      <c r="A140" s="8"/>
      <c r="B140" s="579"/>
      <c r="C140" s="577"/>
      <c r="D140" s="577"/>
      <c r="E140" s="577"/>
      <c r="F140" s="576"/>
      <c r="G140" s="576"/>
      <c r="H140" s="576"/>
      <c r="I140" s="576"/>
      <c r="J140" s="580"/>
      <c r="K140" s="577"/>
      <c r="L140" s="578"/>
      <c r="M140" s="39"/>
      <c r="O140" s="438"/>
      <c r="P140" s="438"/>
      <c r="Q140" s="10"/>
    </row>
    <row r="141" spans="1:21" s="11" customFormat="1" x14ac:dyDescent="0.35">
      <c r="A141" s="8"/>
      <c r="B141" s="579"/>
      <c r="C141" s="577"/>
      <c r="D141" s="577"/>
      <c r="E141" s="577"/>
      <c r="F141" s="576"/>
      <c r="G141" s="576"/>
      <c r="H141" s="576"/>
      <c r="I141" s="576"/>
      <c r="J141" s="580"/>
      <c r="K141" s="577"/>
      <c r="L141" s="578"/>
      <c r="M141" s="39"/>
      <c r="O141" s="438"/>
      <c r="P141" s="438"/>
      <c r="Q141" s="10"/>
    </row>
    <row r="142" spans="1:21" s="11" customFormat="1" x14ac:dyDescent="0.35">
      <c r="A142" s="8"/>
      <c r="B142" s="579"/>
      <c r="C142" s="577"/>
      <c r="D142" s="577"/>
      <c r="E142" s="577"/>
      <c r="F142" s="576"/>
      <c r="G142" s="576"/>
      <c r="H142" s="576"/>
      <c r="I142" s="576"/>
      <c r="J142" s="580"/>
      <c r="K142" s="577"/>
      <c r="L142" s="578"/>
      <c r="M142" s="39"/>
      <c r="O142" s="438"/>
      <c r="P142" s="438"/>
      <c r="Q142" s="10"/>
    </row>
    <row r="143" spans="1:21" s="11" customFormat="1" x14ac:dyDescent="0.35">
      <c r="A143" s="8"/>
      <c r="B143" s="579"/>
      <c r="C143" s="577"/>
      <c r="D143" s="577"/>
      <c r="E143" s="577"/>
      <c r="F143" s="576"/>
      <c r="G143" s="576"/>
      <c r="H143" s="576"/>
      <c r="I143" s="576"/>
      <c r="J143" s="580"/>
      <c r="K143" s="577"/>
      <c r="L143" s="578"/>
      <c r="M143" s="39"/>
      <c r="O143" s="438"/>
      <c r="P143" s="438"/>
      <c r="Q143" s="10"/>
    </row>
    <row r="144" spans="1:21" s="11" customFormat="1" x14ac:dyDescent="0.35">
      <c r="A144" s="8"/>
      <c r="B144" s="579"/>
      <c r="C144" s="577"/>
      <c r="D144" s="577"/>
      <c r="E144" s="577"/>
      <c r="F144" s="576"/>
      <c r="G144" s="576"/>
      <c r="H144" s="576"/>
      <c r="I144" s="576"/>
      <c r="J144" s="580"/>
      <c r="K144" s="577"/>
      <c r="L144" s="578"/>
      <c r="M144" s="39"/>
      <c r="O144" s="438"/>
      <c r="P144" s="438"/>
      <c r="Q144" s="10"/>
    </row>
    <row r="145" spans="1:21" s="11" customFormat="1" x14ac:dyDescent="0.35">
      <c r="A145" s="8"/>
      <c r="B145" s="579"/>
      <c r="C145" s="577"/>
      <c r="D145" s="577"/>
      <c r="E145" s="577"/>
      <c r="F145" s="576"/>
      <c r="G145" s="576"/>
      <c r="H145" s="576"/>
      <c r="I145" s="576"/>
      <c r="J145" s="580"/>
      <c r="K145" s="577"/>
      <c r="L145" s="578"/>
      <c r="M145" s="39"/>
      <c r="O145" s="438"/>
      <c r="P145" s="438"/>
      <c r="Q145" s="10"/>
    </row>
    <row r="146" spans="1:21" s="11" customFormat="1" x14ac:dyDescent="0.35">
      <c r="A146" s="8"/>
      <c r="B146" s="579"/>
      <c r="C146" s="577"/>
      <c r="D146" s="577"/>
      <c r="E146" s="577"/>
      <c r="F146" s="576"/>
      <c r="G146" s="576"/>
      <c r="H146" s="576"/>
      <c r="I146" s="576"/>
      <c r="J146" s="580"/>
      <c r="K146" s="577"/>
      <c r="L146" s="578"/>
      <c r="M146" s="39"/>
      <c r="O146" s="438"/>
      <c r="P146" s="438"/>
      <c r="Q146" s="10"/>
    </row>
    <row r="147" spans="1:21" s="11" customFormat="1" x14ac:dyDescent="0.35">
      <c r="A147" s="8"/>
      <c r="B147" s="579"/>
      <c r="C147" s="577"/>
      <c r="D147" s="577"/>
      <c r="E147" s="577"/>
      <c r="F147" s="576"/>
      <c r="G147" s="576"/>
      <c r="H147" s="576"/>
      <c r="I147" s="576"/>
      <c r="J147" s="580"/>
      <c r="K147" s="577"/>
      <c r="L147" s="578"/>
      <c r="M147" s="39"/>
      <c r="O147" s="438"/>
      <c r="P147" s="438"/>
      <c r="Q147" s="10"/>
    </row>
    <row r="148" spans="1:21" s="11" customFormat="1" x14ac:dyDescent="0.35">
      <c r="A148" s="8"/>
      <c r="B148" s="579"/>
      <c r="C148" s="577"/>
      <c r="D148" s="577"/>
      <c r="E148" s="577"/>
      <c r="F148" s="576"/>
      <c r="G148" s="576"/>
      <c r="H148" s="576"/>
      <c r="I148" s="576"/>
      <c r="J148" s="580"/>
      <c r="K148" s="577"/>
      <c r="L148" s="578"/>
      <c r="M148" s="39"/>
      <c r="O148" s="438"/>
      <c r="P148" s="438"/>
      <c r="Q148" s="10"/>
    </row>
    <row r="149" spans="1:21" x14ac:dyDescent="0.35">
      <c r="A149" s="7"/>
      <c r="M149" s="10"/>
      <c r="O149" s="438"/>
      <c r="P149" s="438"/>
      <c r="R149" s="11"/>
      <c r="S149" s="11"/>
      <c r="T149" s="11"/>
    </row>
    <row r="150" spans="1:21" s="39" customFormat="1" x14ac:dyDescent="0.35">
      <c r="A150" s="95"/>
      <c r="B150" s="18" t="s">
        <v>319</v>
      </c>
      <c r="C150" s="19"/>
      <c r="D150" s="19"/>
      <c r="E150" s="19"/>
      <c r="F150" s="19"/>
      <c r="G150" s="19"/>
      <c r="H150" s="19"/>
      <c r="I150" s="19"/>
      <c r="J150" s="19"/>
      <c r="K150" s="19"/>
      <c r="L150" s="20"/>
      <c r="N150" s="437"/>
      <c r="O150" s="438"/>
      <c r="P150" s="438"/>
      <c r="Q150" s="10"/>
      <c r="R150" s="11"/>
      <c r="S150" s="11"/>
      <c r="T150" s="11"/>
      <c r="U150" s="10"/>
    </row>
    <row r="151" spans="1:21" s="39" customFormat="1" x14ac:dyDescent="0.35">
      <c r="A151" s="95"/>
      <c r="B151" s="586" t="s">
        <v>20</v>
      </c>
      <c r="C151" s="587"/>
      <c r="D151" s="587"/>
      <c r="E151" s="587"/>
      <c r="F151" s="587"/>
      <c r="G151" s="587"/>
      <c r="H151" s="587"/>
      <c r="I151" s="587"/>
      <c r="J151" s="587"/>
      <c r="K151" s="587"/>
      <c r="L151" s="588"/>
      <c r="N151" s="437"/>
      <c r="O151" s="437"/>
      <c r="P151" s="437"/>
      <c r="Q151" s="10"/>
      <c r="R151" s="10"/>
      <c r="S151" s="10"/>
      <c r="T151" s="10"/>
      <c r="U151" s="10"/>
    </row>
    <row r="152" spans="1:21" s="39" customFormat="1" x14ac:dyDescent="0.35">
      <c r="A152" s="95"/>
      <c r="B152" s="54"/>
      <c r="C152" s="94"/>
      <c r="D152" s="94"/>
      <c r="E152" s="94"/>
      <c r="F152" s="94"/>
      <c r="G152" s="94"/>
      <c r="H152" s="94"/>
      <c r="I152" s="94"/>
      <c r="J152" s="94"/>
      <c r="K152" s="94"/>
      <c r="L152" s="55"/>
      <c r="N152" s="437"/>
      <c r="O152" s="437"/>
      <c r="P152" s="437"/>
      <c r="Q152" s="10"/>
      <c r="R152" s="10"/>
      <c r="S152" s="10"/>
      <c r="T152" s="10"/>
      <c r="U152" s="10"/>
    </row>
    <row r="153" spans="1:21" s="11" customFormat="1" x14ac:dyDescent="0.35">
      <c r="A153" s="8"/>
      <c r="B153" s="602" t="str">
        <f>IF(Intro!$G$21="English",O153,P153)</f>
        <v>Fournissez des détails si votre entreprise a modifié la gamme de marchandises qu'elle a importé depuis le 1er janvier 2022.</v>
      </c>
      <c r="C153" s="603"/>
      <c r="D153" s="603"/>
      <c r="E153" s="603"/>
      <c r="F153" s="603"/>
      <c r="G153" s="603"/>
      <c r="H153" s="603"/>
      <c r="I153" s="603"/>
      <c r="J153" s="603"/>
      <c r="K153" s="603"/>
      <c r="L153" s="604"/>
      <c r="M153" s="39"/>
      <c r="O153" s="437" t="str">
        <f>"Provide details if your firm changed the product mix of the goods it has imported since January 1, "&amp;Variables!B6&amp;"."</f>
        <v>Provide details if your firm changed the product mix of the goods it has imported since January 1, 2022.</v>
      </c>
      <c r="P153" s="437" t="str">
        <f>"Fournissez des détails si votre entreprise a modifié la gamme de marchandises qu'elle a importé depuis le 1er janvier "&amp;Variables!B6&amp;"."</f>
        <v>Fournissez des détails si votre entreprise a modifié la gamme de marchandises qu'elle a importé depuis le 1er janvier 2022.</v>
      </c>
      <c r="Q153" s="10"/>
      <c r="R153" s="10"/>
      <c r="S153" s="10"/>
      <c r="T153" s="10"/>
    </row>
    <row r="154" spans="1:21" s="11" customFormat="1" x14ac:dyDescent="0.35">
      <c r="A154" s="8"/>
      <c r="B154" s="54"/>
      <c r="C154" s="94"/>
      <c r="D154" s="94"/>
      <c r="E154" s="94"/>
      <c r="F154" s="94"/>
      <c r="G154" s="94"/>
      <c r="H154" s="94"/>
      <c r="I154" s="94"/>
      <c r="J154" s="94"/>
      <c r="K154" s="94"/>
      <c r="L154" s="55"/>
      <c r="M154" s="39"/>
      <c r="O154" s="438"/>
      <c r="P154" s="438"/>
      <c r="Q154" s="10"/>
      <c r="R154" s="10"/>
      <c r="S154" s="10"/>
      <c r="T154" s="10"/>
    </row>
    <row r="155" spans="1:21" s="11" customFormat="1" x14ac:dyDescent="0.35">
      <c r="A155" s="8"/>
      <c r="B155" s="594"/>
      <c r="C155" s="595"/>
      <c r="D155" s="595"/>
      <c r="E155" s="595"/>
      <c r="F155" s="595"/>
      <c r="G155" s="595"/>
      <c r="H155" s="595"/>
      <c r="I155" s="595"/>
      <c r="J155" s="595"/>
      <c r="K155" s="595"/>
      <c r="L155" s="596"/>
      <c r="M155" s="39"/>
      <c r="O155" s="438"/>
      <c r="P155" s="438"/>
      <c r="Q155" s="10"/>
      <c r="R155" s="10"/>
      <c r="S155" s="10"/>
      <c r="T155" s="10"/>
    </row>
    <row r="156" spans="1:21" s="11" customFormat="1" x14ac:dyDescent="0.35">
      <c r="A156" s="8"/>
      <c r="B156" s="594"/>
      <c r="C156" s="595"/>
      <c r="D156" s="595"/>
      <c r="E156" s="595"/>
      <c r="F156" s="595"/>
      <c r="G156" s="595"/>
      <c r="H156" s="595"/>
      <c r="I156" s="595"/>
      <c r="J156" s="595"/>
      <c r="K156" s="595"/>
      <c r="L156" s="596"/>
      <c r="M156" s="39"/>
      <c r="O156" s="438"/>
      <c r="P156" s="438"/>
      <c r="Q156" s="10"/>
    </row>
    <row r="157" spans="1:21" s="11" customFormat="1" x14ac:dyDescent="0.35">
      <c r="A157" s="8"/>
      <c r="B157" s="594"/>
      <c r="C157" s="595"/>
      <c r="D157" s="595"/>
      <c r="E157" s="595"/>
      <c r="F157" s="595"/>
      <c r="G157" s="595"/>
      <c r="H157" s="595"/>
      <c r="I157" s="595"/>
      <c r="J157" s="595"/>
      <c r="K157" s="595"/>
      <c r="L157" s="596"/>
      <c r="M157" s="39"/>
      <c r="O157" s="438"/>
      <c r="P157" s="438"/>
      <c r="Q157" s="10"/>
    </row>
    <row r="158" spans="1:21" s="11" customFormat="1" x14ac:dyDescent="0.35">
      <c r="A158" s="8"/>
      <c r="B158" s="594"/>
      <c r="C158" s="595"/>
      <c r="D158" s="595"/>
      <c r="E158" s="595"/>
      <c r="F158" s="595"/>
      <c r="G158" s="595"/>
      <c r="H158" s="595"/>
      <c r="I158" s="595"/>
      <c r="J158" s="595"/>
      <c r="K158" s="595"/>
      <c r="L158" s="596"/>
      <c r="M158" s="39"/>
      <c r="O158" s="438"/>
      <c r="P158" s="438"/>
      <c r="Q158" s="10"/>
    </row>
    <row r="159" spans="1:21" s="11" customFormat="1" x14ac:dyDescent="0.35">
      <c r="A159" s="8"/>
      <c r="B159" s="594"/>
      <c r="C159" s="595"/>
      <c r="D159" s="595"/>
      <c r="E159" s="595"/>
      <c r="F159" s="595"/>
      <c r="G159" s="595"/>
      <c r="H159" s="595"/>
      <c r="I159" s="595"/>
      <c r="J159" s="595"/>
      <c r="K159" s="595"/>
      <c r="L159" s="596"/>
      <c r="M159" s="39"/>
      <c r="O159" s="438"/>
      <c r="P159" s="438"/>
      <c r="Q159" s="10"/>
    </row>
    <row r="160" spans="1:21" s="11" customFormat="1" x14ac:dyDescent="0.35">
      <c r="A160" s="8"/>
      <c r="B160" s="594"/>
      <c r="C160" s="595"/>
      <c r="D160" s="595"/>
      <c r="E160" s="595"/>
      <c r="F160" s="595"/>
      <c r="G160" s="595"/>
      <c r="H160" s="595"/>
      <c r="I160" s="595"/>
      <c r="J160" s="595"/>
      <c r="K160" s="595"/>
      <c r="L160" s="596"/>
      <c r="M160" s="39"/>
      <c r="O160" s="438"/>
      <c r="P160" s="438"/>
      <c r="Q160" s="10"/>
    </row>
    <row r="161" spans="1:21" s="39" customFormat="1" x14ac:dyDescent="0.35">
      <c r="A161" s="95"/>
      <c r="B161" s="594"/>
      <c r="C161" s="595"/>
      <c r="D161" s="595"/>
      <c r="E161" s="595"/>
      <c r="F161" s="595"/>
      <c r="G161" s="595"/>
      <c r="H161" s="595"/>
      <c r="I161" s="595"/>
      <c r="J161" s="595"/>
      <c r="K161" s="595"/>
      <c r="L161" s="596"/>
      <c r="N161" s="437"/>
      <c r="O161" s="438"/>
      <c r="P161" s="438"/>
      <c r="Q161" s="10"/>
      <c r="R161" s="11"/>
      <c r="S161" s="11"/>
      <c r="T161" s="11"/>
      <c r="U161" s="10"/>
    </row>
    <row r="162" spans="1:21" x14ac:dyDescent="0.35">
      <c r="B162" s="594"/>
      <c r="C162" s="595"/>
      <c r="D162" s="595"/>
      <c r="E162" s="595"/>
      <c r="F162" s="595"/>
      <c r="G162" s="595"/>
      <c r="H162" s="595"/>
      <c r="I162" s="595"/>
      <c r="J162" s="595"/>
      <c r="K162" s="595"/>
      <c r="L162" s="596"/>
      <c r="O162" s="438"/>
      <c r="P162" s="438"/>
      <c r="R162" s="11"/>
      <c r="S162" s="11"/>
      <c r="T162" s="11"/>
    </row>
    <row r="163" spans="1:21" x14ac:dyDescent="0.35">
      <c r="B163" s="51"/>
      <c r="C163" s="52"/>
      <c r="D163" s="52"/>
      <c r="E163" s="52"/>
      <c r="F163" s="52"/>
      <c r="G163" s="52"/>
      <c r="H163" s="52"/>
      <c r="I163" s="52"/>
      <c r="J163" s="52"/>
      <c r="K163" s="52"/>
      <c r="L163" s="53"/>
      <c r="M163" s="39"/>
      <c r="R163" s="11"/>
      <c r="S163" s="11"/>
      <c r="T163" s="11"/>
    </row>
    <row r="164" spans="1:21" s="11" customFormat="1" x14ac:dyDescent="0.35">
      <c r="A164" s="8"/>
      <c r="B164" s="586" t="s">
        <v>21</v>
      </c>
      <c r="C164" s="587"/>
      <c r="D164" s="587"/>
      <c r="E164" s="587"/>
      <c r="F164" s="587"/>
      <c r="G164" s="587"/>
      <c r="H164" s="587"/>
      <c r="I164" s="587"/>
      <c r="J164" s="587"/>
      <c r="K164" s="587"/>
      <c r="L164" s="588"/>
      <c r="M164" s="73"/>
      <c r="O164" s="438"/>
      <c r="P164" s="438"/>
      <c r="Q164" s="10"/>
      <c r="R164" s="10"/>
      <c r="S164" s="10"/>
      <c r="T164" s="10"/>
    </row>
    <row r="165" spans="1:21" s="39" customFormat="1" x14ac:dyDescent="0.35">
      <c r="A165" s="50"/>
      <c r="B165" s="54"/>
      <c r="C165" s="94"/>
      <c r="D165" s="94"/>
      <c r="E165" s="94"/>
      <c r="F165" s="94"/>
      <c r="G165" s="94"/>
      <c r="H165" s="94"/>
      <c r="I165" s="94"/>
      <c r="J165" s="94"/>
      <c r="K165" s="94"/>
      <c r="L165" s="55"/>
      <c r="N165" s="437"/>
      <c r="O165" s="437"/>
      <c r="P165" s="437"/>
      <c r="Q165" s="10"/>
      <c r="R165" s="10"/>
      <c r="S165" s="10"/>
      <c r="T165" s="10"/>
      <c r="U165" s="10"/>
    </row>
    <row r="166" spans="1:21" s="39" customFormat="1" x14ac:dyDescent="0.35">
      <c r="A166" s="50"/>
      <c r="B166" s="602" t="str">
        <f>IF(Intro!$G$21="English",O166,P166)</f>
        <v>Décrivez comment les coûts de livraison des marchandises achetées par votre entreprise sont payés.</v>
      </c>
      <c r="C166" s="603"/>
      <c r="D166" s="603"/>
      <c r="E166" s="603"/>
      <c r="F166" s="603"/>
      <c r="G166" s="603"/>
      <c r="H166" s="603"/>
      <c r="I166" s="603"/>
      <c r="J166" s="603"/>
      <c r="K166" s="603"/>
      <c r="L166" s="604"/>
      <c r="N166" s="437"/>
      <c r="O166" s="437" t="s">
        <v>162</v>
      </c>
      <c r="P166" s="437" t="s">
        <v>214</v>
      </c>
      <c r="Q166" s="10"/>
      <c r="R166" s="10"/>
      <c r="S166" s="10"/>
      <c r="T166" s="10"/>
      <c r="U166" s="10"/>
    </row>
    <row r="167" spans="1:21" s="39" customFormat="1" x14ac:dyDescent="0.35">
      <c r="A167" s="50"/>
      <c r="B167" s="54"/>
      <c r="C167" s="149"/>
      <c r="D167" s="149"/>
      <c r="E167" s="149"/>
      <c r="F167" s="149"/>
      <c r="G167" s="149"/>
      <c r="H167" s="457" t="str">
        <f>IF(Intro!$G$21="English",O167,P167)</f>
        <v>Sélectionnez toutes les réponses qui s'appliquent.</v>
      </c>
      <c r="J167" s="149"/>
      <c r="K167" s="149"/>
      <c r="L167" s="55"/>
      <c r="O167" s="6" t="s">
        <v>731</v>
      </c>
      <c r="P167" s="6" t="s">
        <v>732</v>
      </c>
    </row>
    <row r="168" spans="1:21" ht="14.15" customHeight="1" x14ac:dyDescent="0.35">
      <c r="B168" s="622" t="str">
        <f>IF(Intro!$G$21="English",O168,P168)</f>
        <v>L'exportateur s'occupe de la livraison et les frais de livraison sont inclus dans le prix de vente.</v>
      </c>
      <c r="C168" s="623"/>
      <c r="D168" s="623"/>
      <c r="E168" s="623"/>
      <c r="F168" s="623"/>
      <c r="G168" s="624"/>
      <c r="H168" s="122"/>
      <c r="I168" s="94"/>
      <c r="J168" s="94"/>
      <c r="K168" s="94"/>
      <c r="L168" s="55"/>
      <c r="M168" s="10"/>
      <c r="O168" s="437" t="s">
        <v>440</v>
      </c>
      <c r="P168" s="448" t="s">
        <v>442</v>
      </c>
    </row>
    <row r="169" spans="1:21" ht="14.5" customHeight="1" x14ac:dyDescent="0.35">
      <c r="B169" s="622" t="str">
        <f>IF(Intro!$G$21="English",O169,P169)</f>
        <v>L'exportateur s'occupe de la livraison mais les frais de livraison sont facturés séparément à votre entreprise.</v>
      </c>
      <c r="C169" s="623"/>
      <c r="D169" s="623"/>
      <c r="E169" s="623"/>
      <c r="F169" s="623"/>
      <c r="G169" s="624"/>
      <c r="H169" s="122"/>
      <c r="I169" s="94"/>
      <c r="J169" s="94"/>
      <c r="K169" s="94"/>
      <c r="L169" s="55"/>
      <c r="M169" s="10"/>
      <c r="O169" s="437" t="s">
        <v>441</v>
      </c>
      <c r="P169" s="448" t="s">
        <v>444</v>
      </c>
    </row>
    <row r="170" spans="1:21" ht="14.5" customHeight="1" x14ac:dyDescent="0.35">
      <c r="B170" s="622" t="str">
        <f>IF(Intro!$G$21="English",O170,P170)</f>
        <v>La livraison et ses frais sont pris en charge par votre entreprise.</v>
      </c>
      <c r="C170" s="623"/>
      <c r="D170" s="623"/>
      <c r="E170" s="623"/>
      <c r="F170" s="623"/>
      <c r="G170" s="624"/>
      <c r="H170" s="122"/>
      <c r="I170" s="94"/>
      <c r="J170" s="94"/>
      <c r="K170" s="94"/>
      <c r="L170" s="55"/>
      <c r="M170" s="10"/>
      <c r="O170" s="437" t="s">
        <v>448</v>
      </c>
      <c r="P170" s="448" t="s">
        <v>443</v>
      </c>
    </row>
    <row r="171" spans="1:21" x14ac:dyDescent="0.35">
      <c r="B171" s="54"/>
      <c r="C171" s="94"/>
      <c r="D171" s="94"/>
      <c r="E171" s="94"/>
      <c r="F171" s="94"/>
      <c r="G171" s="94"/>
      <c r="H171" s="94"/>
      <c r="I171" s="94"/>
      <c r="J171" s="94"/>
      <c r="K171" s="94"/>
      <c r="L171" s="55"/>
      <c r="M171" s="10"/>
    </row>
    <row r="172" spans="1:21" x14ac:dyDescent="0.35">
      <c r="B172" s="602" t="str">
        <f>IF(Intro!$G$21="English",O172,P172)</f>
        <v>Fournissez des détails si les frais de livraison payés par votre entreprise ont changé depuis le 1er janvier 2022.</v>
      </c>
      <c r="C172" s="603"/>
      <c r="D172" s="603"/>
      <c r="E172" s="603"/>
      <c r="F172" s="603"/>
      <c r="G172" s="603"/>
      <c r="H172" s="603"/>
      <c r="I172" s="603"/>
      <c r="J172" s="603"/>
      <c r="K172" s="603"/>
      <c r="L172" s="604"/>
      <c r="M172" s="10"/>
      <c r="O172" s="437" t="str">
        <f>"Provide details if delivery charges paid by your firm have changed since January 1, "&amp;Variables!B6&amp;"."</f>
        <v>Provide details if delivery charges paid by your firm have changed since January 1, 2022.</v>
      </c>
      <c r="P172" s="437" t="str">
        <f>"Fournissez des détails si les frais de livraison payés par votre entreprise ont changé depuis le 1er janvier "&amp;Variables!B6&amp;"."</f>
        <v>Fournissez des détails si les frais de livraison payés par votre entreprise ont changé depuis le 1er janvier 2022.</v>
      </c>
    </row>
    <row r="173" spans="1:21" x14ac:dyDescent="0.35">
      <c r="B173" s="54"/>
      <c r="C173" s="94"/>
      <c r="D173" s="94"/>
      <c r="E173" s="94"/>
      <c r="F173" s="94"/>
      <c r="G173" s="94"/>
      <c r="H173" s="94"/>
      <c r="I173" s="94"/>
      <c r="J173" s="94"/>
      <c r="K173" s="94"/>
      <c r="L173" s="55"/>
      <c r="M173" s="10"/>
    </row>
    <row r="174" spans="1:21" x14ac:dyDescent="0.35">
      <c r="B174" s="594"/>
      <c r="C174" s="595"/>
      <c r="D174" s="595"/>
      <c r="E174" s="595"/>
      <c r="F174" s="595"/>
      <c r="G174" s="595"/>
      <c r="H174" s="595"/>
      <c r="I174" s="595"/>
      <c r="J174" s="595"/>
      <c r="K174" s="595"/>
      <c r="L174" s="596"/>
      <c r="M174" s="10"/>
      <c r="O174" s="438"/>
      <c r="P174" s="438"/>
    </row>
    <row r="175" spans="1:21" x14ac:dyDescent="0.35">
      <c r="B175" s="594"/>
      <c r="C175" s="595"/>
      <c r="D175" s="595"/>
      <c r="E175" s="595"/>
      <c r="F175" s="595"/>
      <c r="G175" s="595"/>
      <c r="H175" s="595"/>
      <c r="I175" s="595"/>
      <c r="J175" s="595"/>
      <c r="K175" s="595"/>
      <c r="L175" s="596"/>
      <c r="M175" s="10"/>
      <c r="O175" s="438"/>
      <c r="P175" s="438"/>
    </row>
    <row r="176" spans="1:21" x14ac:dyDescent="0.35">
      <c r="B176" s="594"/>
      <c r="C176" s="595"/>
      <c r="D176" s="595"/>
      <c r="E176" s="595"/>
      <c r="F176" s="595"/>
      <c r="G176" s="595"/>
      <c r="H176" s="595"/>
      <c r="I176" s="595"/>
      <c r="J176" s="595"/>
      <c r="K176" s="595"/>
      <c r="L176" s="596"/>
      <c r="M176" s="10"/>
      <c r="O176" s="438"/>
      <c r="P176" s="438"/>
    </row>
    <row r="177" spans="1:21" x14ac:dyDescent="0.35">
      <c r="B177" s="594"/>
      <c r="C177" s="595"/>
      <c r="D177" s="595"/>
      <c r="E177" s="595"/>
      <c r="F177" s="595"/>
      <c r="G177" s="595"/>
      <c r="H177" s="595"/>
      <c r="I177" s="595"/>
      <c r="J177" s="595"/>
      <c r="K177" s="595"/>
      <c r="L177" s="596"/>
      <c r="M177" s="10"/>
      <c r="O177" s="438"/>
      <c r="P177" s="438"/>
    </row>
    <row r="178" spans="1:21" x14ac:dyDescent="0.35">
      <c r="B178" s="594"/>
      <c r="C178" s="595"/>
      <c r="D178" s="595"/>
      <c r="E178" s="595"/>
      <c r="F178" s="595"/>
      <c r="G178" s="595"/>
      <c r="H178" s="595"/>
      <c r="I178" s="595"/>
      <c r="J178" s="595"/>
      <c r="K178" s="595"/>
      <c r="L178" s="596"/>
      <c r="M178" s="10"/>
      <c r="O178" s="438"/>
      <c r="P178" s="438"/>
    </row>
    <row r="179" spans="1:21" x14ac:dyDescent="0.35">
      <c r="B179" s="594"/>
      <c r="C179" s="595"/>
      <c r="D179" s="595"/>
      <c r="E179" s="595"/>
      <c r="F179" s="595"/>
      <c r="G179" s="595"/>
      <c r="H179" s="595"/>
      <c r="I179" s="595"/>
      <c r="J179" s="595"/>
      <c r="K179" s="595"/>
      <c r="L179" s="596"/>
      <c r="M179" s="10"/>
      <c r="O179" s="438"/>
      <c r="P179" s="438"/>
    </row>
    <row r="180" spans="1:21" x14ac:dyDescent="0.35">
      <c r="B180" s="594"/>
      <c r="C180" s="595"/>
      <c r="D180" s="595"/>
      <c r="E180" s="595"/>
      <c r="F180" s="595"/>
      <c r="G180" s="595"/>
      <c r="H180" s="595"/>
      <c r="I180" s="595"/>
      <c r="J180" s="595"/>
      <c r="K180" s="595"/>
      <c r="L180" s="596"/>
      <c r="M180" s="10"/>
      <c r="O180" s="438"/>
      <c r="P180" s="438"/>
    </row>
    <row r="181" spans="1:21" x14ac:dyDescent="0.35">
      <c r="B181" s="594"/>
      <c r="C181" s="595"/>
      <c r="D181" s="595"/>
      <c r="E181" s="595"/>
      <c r="F181" s="595"/>
      <c r="G181" s="595"/>
      <c r="H181" s="595"/>
      <c r="I181" s="595"/>
      <c r="J181" s="595"/>
      <c r="K181" s="595"/>
      <c r="L181" s="596"/>
      <c r="M181" s="10"/>
      <c r="O181" s="438"/>
      <c r="P181" s="438"/>
    </row>
    <row r="182" spans="1:21" x14ac:dyDescent="0.35">
      <c r="B182" s="51"/>
      <c r="C182" s="52"/>
      <c r="D182" s="52"/>
      <c r="E182" s="52"/>
      <c r="F182" s="52"/>
      <c r="G182" s="52"/>
      <c r="H182" s="52"/>
      <c r="I182" s="52"/>
      <c r="J182" s="52"/>
      <c r="K182" s="52"/>
      <c r="L182" s="53"/>
      <c r="M182" s="10"/>
    </row>
    <row r="183" spans="1:21" s="39" customFormat="1" x14ac:dyDescent="0.35">
      <c r="A183" s="50"/>
      <c r="B183" s="1"/>
      <c r="C183" s="1"/>
      <c r="D183" s="1"/>
      <c r="E183" s="1"/>
      <c r="F183" s="1"/>
      <c r="G183" s="1"/>
      <c r="H183" s="1"/>
      <c r="I183" s="1"/>
      <c r="J183" s="1"/>
      <c r="K183" s="1"/>
      <c r="L183" s="1"/>
      <c r="N183" s="437"/>
      <c r="O183" s="437"/>
      <c r="P183" s="437"/>
      <c r="Q183" s="10"/>
      <c r="R183" s="10"/>
      <c r="S183" s="10"/>
      <c r="T183" s="10"/>
      <c r="U183" s="10"/>
    </row>
    <row r="184" spans="1:21" s="11" customFormat="1" x14ac:dyDescent="0.35">
      <c r="A184" s="7"/>
      <c r="B184" s="608" t="str">
        <f>IF(Intro!$G$21="English",O184,P184)</f>
        <v>CARACTÉRISTIQUES DU MARCHÉ DES MARCHANDISES</v>
      </c>
      <c r="C184" s="609"/>
      <c r="D184" s="609"/>
      <c r="E184" s="609"/>
      <c r="F184" s="609"/>
      <c r="G184" s="609"/>
      <c r="H184" s="609"/>
      <c r="I184" s="609"/>
      <c r="J184" s="609"/>
      <c r="K184" s="609"/>
      <c r="L184" s="610"/>
      <c r="M184" s="73"/>
      <c r="O184" s="447" t="s">
        <v>320</v>
      </c>
      <c r="P184" s="447" t="s">
        <v>321</v>
      </c>
      <c r="Q184" s="10"/>
      <c r="R184" s="10"/>
      <c r="S184" s="10"/>
      <c r="T184" s="10"/>
    </row>
    <row r="185" spans="1:21" s="39" customFormat="1" x14ac:dyDescent="0.35">
      <c r="A185" s="95"/>
      <c r="B185" s="586" t="s">
        <v>22</v>
      </c>
      <c r="C185" s="587"/>
      <c r="D185" s="587"/>
      <c r="E185" s="587"/>
      <c r="F185" s="587"/>
      <c r="G185" s="587"/>
      <c r="H185" s="587"/>
      <c r="I185" s="587"/>
      <c r="J185" s="587"/>
      <c r="K185" s="587"/>
      <c r="L185" s="588"/>
      <c r="N185" s="437"/>
      <c r="O185" s="438"/>
      <c r="P185" s="438"/>
      <c r="Q185" s="10"/>
      <c r="R185" s="10"/>
      <c r="S185" s="10"/>
      <c r="T185" s="10"/>
      <c r="U185" s="10"/>
    </row>
    <row r="186" spans="1:21" s="39" customFormat="1" x14ac:dyDescent="0.35">
      <c r="A186" s="50"/>
      <c r="B186" s="54"/>
      <c r="C186" s="94"/>
      <c r="D186" s="94"/>
      <c r="E186" s="94"/>
      <c r="F186" s="94"/>
      <c r="G186" s="94"/>
      <c r="H186" s="94"/>
      <c r="I186" s="94"/>
      <c r="J186" s="94"/>
      <c r="K186" s="94"/>
      <c r="L186" s="55"/>
      <c r="N186" s="437"/>
      <c r="O186" s="437"/>
      <c r="P186" s="437"/>
      <c r="Q186" s="10"/>
      <c r="R186" s="10"/>
      <c r="S186" s="10"/>
      <c r="T186" s="10"/>
      <c r="U186" s="10"/>
    </row>
    <row r="187" spans="1:21" s="39" customFormat="1" x14ac:dyDescent="0.35">
      <c r="A187" s="50"/>
      <c r="B187" s="602" t="str">
        <f>IF(Intro!$G$21="English",O187,P187)</f>
        <v>Indiquez dans quels segments de marché ce produit est vendu.</v>
      </c>
      <c r="C187" s="603"/>
      <c r="D187" s="603"/>
      <c r="E187" s="603"/>
      <c r="F187" s="603"/>
      <c r="G187" s="603"/>
      <c r="H187" s="603"/>
      <c r="I187" s="603"/>
      <c r="J187" s="603"/>
      <c r="K187" s="603"/>
      <c r="L187" s="604"/>
      <c r="N187" s="437"/>
      <c r="O187" s="437" t="s">
        <v>170</v>
      </c>
      <c r="P187" s="437" t="s">
        <v>171</v>
      </c>
      <c r="Q187" s="11"/>
      <c r="R187" s="11"/>
      <c r="S187" s="11"/>
      <c r="T187" s="11"/>
      <c r="U187" s="10"/>
    </row>
    <row r="188" spans="1:21" s="39" customFormat="1" x14ac:dyDescent="0.35">
      <c r="A188" s="95"/>
      <c r="B188" s="54"/>
      <c r="C188" s="94"/>
      <c r="D188" s="94"/>
      <c r="E188" s="94"/>
      <c r="F188" s="94"/>
      <c r="G188" s="94"/>
      <c r="H188" s="94"/>
      <c r="I188" s="94"/>
      <c r="J188" s="94"/>
      <c r="K188" s="94"/>
      <c r="L188" s="55"/>
      <c r="N188" s="437"/>
      <c r="O188" s="437"/>
      <c r="P188" s="437"/>
      <c r="Q188" s="10"/>
      <c r="R188" s="10"/>
      <c r="S188" s="10"/>
      <c r="T188" s="10"/>
      <c r="U188" s="10"/>
    </row>
    <row r="189" spans="1:21" s="11" customFormat="1" x14ac:dyDescent="0.35">
      <c r="A189" s="8"/>
      <c r="B189" s="471" t="str">
        <f>IF(Intro!$G$21="English",O189,P189)</f>
        <v>Segment de marché 1</v>
      </c>
      <c r="C189" s="472"/>
      <c r="D189" s="476"/>
      <c r="E189" s="476"/>
      <c r="F189" s="476"/>
      <c r="G189" s="476"/>
      <c r="H189" s="476"/>
      <c r="I189" s="476"/>
      <c r="J189" s="476"/>
      <c r="K189" s="476"/>
      <c r="L189" s="477"/>
      <c r="M189" s="39"/>
      <c r="O189" s="437" t="s">
        <v>164</v>
      </c>
      <c r="P189" s="437" t="s">
        <v>165</v>
      </c>
      <c r="Q189" s="10"/>
      <c r="R189" s="10"/>
      <c r="S189" s="10"/>
      <c r="T189" s="10"/>
    </row>
    <row r="190" spans="1:21" s="11" customFormat="1" x14ac:dyDescent="0.35">
      <c r="A190" s="8"/>
      <c r="B190" s="471"/>
      <c r="C190" s="472"/>
      <c r="D190" s="476"/>
      <c r="E190" s="476"/>
      <c r="F190" s="476"/>
      <c r="G190" s="476"/>
      <c r="H190" s="476"/>
      <c r="I190" s="476"/>
      <c r="J190" s="476"/>
      <c r="K190" s="476"/>
      <c r="L190" s="477"/>
      <c r="M190" s="39"/>
      <c r="O190" s="437"/>
      <c r="P190" s="437"/>
      <c r="Q190" s="10"/>
      <c r="R190" s="10"/>
      <c r="S190" s="10"/>
      <c r="T190" s="10"/>
    </row>
    <row r="191" spans="1:21" s="11" customFormat="1" x14ac:dyDescent="0.35">
      <c r="A191" s="8"/>
      <c r="B191" s="471"/>
      <c r="C191" s="472"/>
      <c r="D191" s="476"/>
      <c r="E191" s="476"/>
      <c r="F191" s="476"/>
      <c r="G191" s="476"/>
      <c r="H191" s="476"/>
      <c r="I191" s="476"/>
      <c r="J191" s="476"/>
      <c r="K191" s="476"/>
      <c r="L191" s="477"/>
      <c r="M191" s="39"/>
      <c r="O191" s="437"/>
      <c r="P191" s="437"/>
      <c r="Q191" s="10"/>
      <c r="R191" s="10"/>
      <c r="S191" s="10"/>
      <c r="T191" s="10"/>
    </row>
    <row r="192" spans="1:21" s="11" customFormat="1" x14ac:dyDescent="0.35">
      <c r="A192" s="8"/>
      <c r="B192" s="471"/>
      <c r="C192" s="472"/>
      <c r="D192" s="476"/>
      <c r="E192" s="476"/>
      <c r="F192" s="476"/>
      <c r="G192" s="476"/>
      <c r="H192" s="476"/>
      <c r="I192" s="476"/>
      <c r="J192" s="476"/>
      <c r="K192" s="476"/>
      <c r="L192" s="477"/>
      <c r="M192" s="39"/>
      <c r="O192" s="437"/>
      <c r="P192" s="437"/>
      <c r="Q192" s="10"/>
    </row>
    <row r="193" spans="1:21" s="11" customFormat="1" x14ac:dyDescent="0.35">
      <c r="A193" s="8"/>
      <c r="B193" s="471"/>
      <c r="C193" s="472"/>
      <c r="D193" s="476"/>
      <c r="E193" s="476"/>
      <c r="F193" s="476"/>
      <c r="G193" s="476"/>
      <c r="H193" s="476"/>
      <c r="I193" s="476"/>
      <c r="J193" s="476"/>
      <c r="K193" s="476"/>
      <c r="L193" s="477"/>
      <c r="M193" s="39"/>
      <c r="O193" s="437"/>
      <c r="P193" s="437"/>
      <c r="Q193" s="10"/>
    </row>
    <row r="194" spans="1:21" s="11" customFormat="1" x14ac:dyDescent="0.35">
      <c r="A194" s="8"/>
      <c r="B194" s="471" t="str">
        <f>IF(Intro!$G$21="English",O194,P194)</f>
        <v>Segment de marché 2</v>
      </c>
      <c r="C194" s="472"/>
      <c r="D194" s="476"/>
      <c r="E194" s="476"/>
      <c r="F194" s="476"/>
      <c r="G194" s="476"/>
      <c r="H194" s="476"/>
      <c r="I194" s="476"/>
      <c r="J194" s="476"/>
      <c r="K194" s="476"/>
      <c r="L194" s="477"/>
      <c r="M194" s="39"/>
      <c r="O194" s="437" t="s">
        <v>166</v>
      </c>
      <c r="P194" s="437" t="s">
        <v>167</v>
      </c>
      <c r="Q194" s="10"/>
    </row>
    <row r="195" spans="1:21" s="11" customFormat="1" x14ac:dyDescent="0.35">
      <c r="A195" s="8"/>
      <c r="B195" s="471"/>
      <c r="C195" s="472"/>
      <c r="D195" s="476"/>
      <c r="E195" s="476"/>
      <c r="F195" s="476"/>
      <c r="G195" s="476"/>
      <c r="H195" s="476"/>
      <c r="I195" s="476"/>
      <c r="J195" s="476"/>
      <c r="K195" s="476"/>
      <c r="L195" s="477"/>
      <c r="M195" s="39"/>
      <c r="O195" s="437"/>
      <c r="P195" s="437"/>
      <c r="Q195" s="10"/>
    </row>
    <row r="196" spans="1:21" s="11" customFormat="1" x14ac:dyDescent="0.35">
      <c r="A196" s="8"/>
      <c r="B196" s="471"/>
      <c r="C196" s="472"/>
      <c r="D196" s="476"/>
      <c r="E196" s="476"/>
      <c r="F196" s="476"/>
      <c r="G196" s="476"/>
      <c r="H196" s="476"/>
      <c r="I196" s="476"/>
      <c r="J196" s="476"/>
      <c r="K196" s="476"/>
      <c r="L196" s="477"/>
      <c r="M196" s="39"/>
      <c r="O196" s="437"/>
      <c r="P196" s="437"/>
      <c r="Q196" s="10"/>
    </row>
    <row r="197" spans="1:21" s="39" customFormat="1" x14ac:dyDescent="0.35">
      <c r="A197" s="95"/>
      <c r="B197" s="471"/>
      <c r="C197" s="472"/>
      <c r="D197" s="476"/>
      <c r="E197" s="476"/>
      <c r="F197" s="476"/>
      <c r="G197" s="476"/>
      <c r="H197" s="476"/>
      <c r="I197" s="476"/>
      <c r="J197" s="476"/>
      <c r="K197" s="476"/>
      <c r="L197" s="477"/>
      <c r="N197" s="437"/>
      <c r="O197" s="437"/>
      <c r="P197" s="437"/>
      <c r="Q197" s="10"/>
      <c r="R197" s="11"/>
      <c r="S197" s="11"/>
      <c r="T197" s="11"/>
      <c r="U197" s="10"/>
    </row>
    <row r="198" spans="1:21" s="11" customFormat="1" x14ac:dyDescent="0.35">
      <c r="A198" s="7"/>
      <c r="B198" s="471"/>
      <c r="C198" s="472"/>
      <c r="D198" s="476"/>
      <c r="E198" s="476"/>
      <c r="F198" s="476"/>
      <c r="G198" s="476"/>
      <c r="H198" s="476"/>
      <c r="I198" s="476"/>
      <c r="J198" s="476"/>
      <c r="K198" s="476"/>
      <c r="L198" s="477"/>
      <c r="M198" s="73"/>
      <c r="O198" s="437"/>
      <c r="P198" s="437"/>
      <c r="Q198" s="10"/>
    </row>
    <row r="199" spans="1:21" s="39" customFormat="1" x14ac:dyDescent="0.35">
      <c r="A199" s="95"/>
      <c r="B199" s="471" t="str">
        <f>IF(Intro!$G$21="English",O199,P199)</f>
        <v>Segment de marché 3</v>
      </c>
      <c r="C199" s="472"/>
      <c r="D199" s="476"/>
      <c r="E199" s="476"/>
      <c r="F199" s="476"/>
      <c r="G199" s="476"/>
      <c r="H199" s="476"/>
      <c r="I199" s="476"/>
      <c r="J199" s="476"/>
      <c r="K199" s="476"/>
      <c r="L199" s="477"/>
      <c r="N199" s="437"/>
      <c r="O199" s="437" t="s">
        <v>168</v>
      </c>
      <c r="P199" s="437" t="s">
        <v>169</v>
      </c>
      <c r="Q199" s="10"/>
      <c r="R199" s="11"/>
      <c r="S199" s="11"/>
      <c r="T199" s="11"/>
      <c r="U199" s="10"/>
    </row>
    <row r="200" spans="1:21" s="39" customFormat="1" x14ac:dyDescent="0.35">
      <c r="A200" s="95"/>
      <c r="B200" s="471"/>
      <c r="C200" s="472"/>
      <c r="D200" s="476"/>
      <c r="E200" s="476"/>
      <c r="F200" s="476"/>
      <c r="G200" s="476"/>
      <c r="H200" s="476"/>
      <c r="I200" s="476"/>
      <c r="J200" s="476"/>
      <c r="K200" s="476"/>
      <c r="L200" s="477"/>
      <c r="N200" s="437"/>
      <c r="O200" s="437"/>
      <c r="P200" s="437"/>
      <c r="Q200" s="10"/>
      <c r="R200" s="10"/>
      <c r="S200" s="10"/>
      <c r="T200" s="10"/>
      <c r="U200" s="10"/>
    </row>
    <row r="201" spans="1:21" s="39" customFormat="1" x14ac:dyDescent="0.35">
      <c r="A201" s="95"/>
      <c r="B201" s="471"/>
      <c r="C201" s="472"/>
      <c r="D201" s="476"/>
      <c r="E201" s="476"/>
      <c r="F201" s="476"/>
      <c r="G201" s="476"/>
      <c r="H201" s="476"/>
      <c r="I201" s="476"/>
      <c r="J201" s="476"/>
      <c r="K201" s="476"/>
      <c r="L201" s="477"/>
      <c r="N201" s="437"/>
      <c r="O201" s="437"/>
      <c r="P201" s="437"/>
      <c r="Q201" s="11"/>
      <c r="R201" s="11"/>
      <c r="S201" s="11"/>
      <c r="T201" s="11"/>
      <c r="U201" s="10"/>
    </row>
    <row r="202" spans="1:21" s="39" customFormat="1" x14ac:dyDescent="0.35">
      <c r="A202" s="95"/>
      <c r="B202" s="471"/>
      <c r="C202" s="472"/>
      <c r="D202" s="476"/>
      <c r="E202" s="476"/>
      <c r="F202" s="476"/>
      <c r="G202" s="476"/>
      <c r="H202" s="476"/>
      <c r="I202" s="476"/>
      <c r="J202" s="476"/>
      <c r="K202" s="476"/>
      <c r="L202" s="477"/>
      <c r="N202" s="437"/>
      <c r="O202" s="437"/>
      <c r="P202" s="437"/>
      <c r="Q202" s="10"/>
      <c r="R202" s="10"/>
      <c r="S202" s="10"/>
      <c r="T202" s="10"/>
      <c r="U202" s="10"/>
    </row>
    <row r="203" spans="1:21" s="11" customFormat="1" x14ac:dyDescent="0.35">
      <c r="A203" s="8"/>
      <c r="B203" s="471"/>
      <c r="C203" s="472"/>
      <c r="D203" s="476"/>
      <c r="E203" s="476"/>
      <c r="F203" s="476"/>
      <c r="G203" s="476"/>
      <c r="H203" s="476"/>
      <c r="I203" s="476"/>
      <c r="J203" s="476"/>
      <c r="K203" s="476"/>
      <c r="L203" s="477"/>
      <c r="M203" s="39"/>
      <c r="O203" s="437"/>
      <c r="P203" s="437"/>
      <c r="Q203" s="10"/>
      <c r="R203" s="10"/>
      <c r="S203" s="10"/>
      <c r="T203" s="10"/>
    </row>
    <row r="204" spans="1:21" s="11" customFormat="1" x14ac:dyDescent="0.35">
      <c r="A204" s="8"/>
      <c r="B204" s="51"/>
      <c r="C204" s="52"/>
      <c r="D204" s="52"/>
      <c r="E204" s="52"/>
      <c r="F204" s="52"/>
      <c r="G204" s="52"/>
      <c r="H204" s="52"/>
      <c r="I204" s="52"/>
      <c r="J204" s="52"/>
      <c r="K204" s="52"/>
      <c r="L204" s="53"/>
      <c r="M204" s="39"/>
      <c r="O204" s="437"/>
      <c r="P204" s="437"/>
      <c r="Q204" s="10"/>
      <c r="R204" s="10"/>
      <c r="S204" s="10"/>
      <c r="T204" s="10"/>
    </row>
    <row r="205" spans="1:21" s="11" customFormat="1" x14ac:dyDescent="0.35">
      <c r="A205" s="8"/>
      <c r="B205" s="586" t="s">
        <v>23</v>
      </c>
      <c r="C205" s="587"/>
      <c r="D205" s="587"/>
      <c r="E205" s="587"/>
      <c r="F205" s="587"/>
      <c r="G205" s="587"/>
      <c r="H205" s="587"/>
      <c r="I205" s="587"/>
      <c r="J205" s="587"/>
      <c r="K205" s="587"/>
      <c r="L205" s="588"/>
      <c r="M205" s="39"/>
      <c r="O205" s="438"/>
      <c r="P205" s="438"/>
      <c r="Q205" s="10"/>
      <c r="R205" s="10"/>
      <c r="S205" s="10"/>
      <c r="T205" s="10"/>
    </row>
    <row r="206" spans="1:21" s="11" customFormat="1" x14ac:dyDescent="0.35">
      <c r="A206" s="8"/>
      <c r="B206" s="54"/>
      <c r="C206" s="94"/>
      <c r="D206" s="94"/>
      <c r="E206" s="94"/>
      <c r="F206" s="94"/>
      <c r="G206" s="94"/>
      <c r="H206" s="94"/>
      <c r="I206" s="94"/>
      <c r="J206" s="94"/>
      <c r="K206" s="94"/>
      <c r="L206" s="55"/>
      <c r="M206" s="39"/>
      <c r="O206" s="437"/>
      <c r="P206" s="437"/>
      <c r="Q206" s="10"/>
    </row>
    <row r="207" spans="1:21" s="11" customFormat="1" x14ac:dyDescent="0.35">
      <c r="A207" s="8"/>
      <c r="B207" s="480" t="str">
        <f>IF(Intro!$G$21="English",O207,P207)</f>
        <v>Décrivez s'il y a une saisonnalité sur le marché canadien pour les marchandises. Décrivez les tendances saisonnières dans les importations, les stocks ou les ventes d’importations de votre entreprise au Canada.</v>
      </c>
      <c r="C207" s="481"/>
      <c r="D207" s="481"/>
      <c r="E207" s="481"/>
      <c r="F207" s="481"/>
      <c r="G207" s="481"/>
      <c r="H207" s="481"/>
      <c r="I207" s="481"/>
      <c r="J207" s="481"/>
      <c r="K207" s="481"/>
      <c r="L207" s="482"/>
      <c r="M207" s="39"/>
      <c r="O207" s="437" t="s">
        <v>193</v>
      </c>
      <c r="P207" s="437" t="s">
        <v>194</v>
      </c>
      <c r="Q207" s="10"/>
    </row>
    <row r="208" spans="1:21" s="11" customFormat="1" x14ac:dyDescent="0.35">
      <c r="A208" s="8"/>
      <c r="B208" s="480"/>
      <c r="C208" s="481"/>
      <c r="D208" s="481"/>
      <c r="E208" s="481"/>
      <c r="F208" s="481"/>
      <c r="G208" s="481"/>
      <c r="H208" s="481"/>
      <c r="I208" s="481"/>
      <c r="J208" s="481"/>
      <c r="K208" s="481"/>
      <c r="L208" s="482"/>
      <c r="M208" s="39"/>
      <c r="O208" s="437"/>
      <c r="P208" s="437"/>
      <c r="Q208" s="10"/>
    </row>
    <row r="209" spans="1:21" s="11" customFormat="1" x14ac:dyDescent="0.35">
      <c r="A209" s="8"/>
      <c r="B209" s="54"/>
      <c r="C209" s="94"/>
      <c r="D209" s="94"/>
      <c r="E209" s="94"/>
      <c r="F209" s="94"/>
      <c r="G209" s="94"/>
      <c r="H209" s="94"/>
      <c r="I209" s="94"/>
      <c r="J209" s="94"/>
      <c r="K209" s="94"/>
      <c r="L209" s="55"/>
      <c r="M209" s="39"/>
      <c r="O209" s="437"/>
      <c r="P209" s="437"/>
      <c r="Q209" s="10"/>
    </row>
    <row r="210" spans="1:21" s="11" customFormat="1" x14ac:dyDescent="0.35">
      <c r="A210" s="8"/>
      <c r="B210" s="594"/>
      <c r="C210" s="595"/>
      <c r="D210" s="595"/>
      <c r="E210" s="595"/>
      <c r="F210" s="595"/>
      <c r="G210" s="595"/>
      <c r="H210" s="595"/>
      <c r="I210" s="595"/>
      <c r="J210" s="595"/>
      <c r="K210" s="595"/>
      <c r="L210" s="596"/>
      <c r="M210" s="39"/>
      <c r="O210" s="438"/>
      <c r="P210" s="438"/>
      <c r="Q210" s="10"/>
    </row>
    <row r="211" spans="1:21" s="39" customFormat="1" x14ac:dyDescent="0.35">
      <c r="A211" s="95"/>
      <c r="B211" s="594"/>
      <c r="C211" s="595"/>
      <c r="D211" s="595"/>
      <c r="E211" s="595"/>
      <c r="F211" s="595"/>
      <c r="G211" s="595"/>
      <c r="H211" s="595"/>
      <c r="I211" s="595"/>
      <c r="J211" s="595"/>
      <c r="K211" s="595"/>
      <c r="L211" s="596"/>
      <c r="N211" s="437"/>
      <c r="O211" s="438"/>
      <c r="P211" s="438"/>
      <c r="Q211" s="10"/>
      <c r="R211" s="11"/>
      <c r="S211" s="11"/>
      <c r="T211" s="11"/>
      <c r="U211" s="10"/>
    </row>
    <row r="212" spans="1:21" s="11" customFormat="1" x14ac:dyDescent="0.35">
      <c r="A212" s="7"/>
      <c r="B212" s="594"/>
      <c r="C212" s="595"/>
      <c r="D212" s="595"/>
      <c r="E212" s="595"/>
      <c r="F212" s="595"/>
      <c r="G212" s="595"/>
      <c r="H212" s="595"/>
      <c r="I212" s="595"/>
      <c r="J212" s="595"/>
      <c r="K212" s="595"/>
      <c r="L212" s="596"/>
      <c r="M212" s="73"/>
      <c r="O212" s="438"/>
      <c r="P212" s="438"/>
      <c r="Q212" s="10"/>
    </row>
    <row r="213" spans="1:21" s="39" customFormat="1" x14ac:dyDescent="0.35">
      <c r="A213" s="95"/>
      <c r="B213" s="594"/>
      <c r="C213" s="595"/>
      <c r="D213" s="595"/>
      <c r="E213" s="595"/>
      <c r="F213" s="595"/>
      <c r="G213" s="595"/>
      <c r="H213" s="595"/>
      <c r="I213" s="595"/>
      <c r="J213" s="595"/>
      <c r="K213" s="595"/>
      <c r="L213" s="596"/>
      <c r="N213" s="437"/>
      <c r="O213" s="438"/>
      <c r="P213" s="438"/>
      <c r="Q213" s="10"/>
      <c r="R213" s="11"/>
      <c r="S213" s="11"/>
      <c r="T213" s="11"/>
      <c r="U213" s="10"/>
    </row>
    <row r="214" spans="1:21" s="39" customFormat="1" x14ac:dyDescent="0.35">
      <c r="A214" s="95"/>
      <c r="B214" s="594"/>
      <c r="C214" s="595"/>
      <c r="D214" s="595"/>
      <c r="E214" s="595"/>
      <c r="F214" s="595"/>
      <c r="G214" s="595"/>
      <c r="H214" s="595"/>
      <c r="I214" s="595"/>
      <c r="J214" s="595"/>
      <c r="K214" s="595"/>
      <c r="L214" s="596"/>
      <c r="N214" s="437"/>
      <c r="O214" s="438"/>
      <c r="P214" s="438"/>
      <c r="Q214" s="10"/>
      <c r="R214" s="10"/>
      <c r="S214" s="10"/>
      <c r="T214" s="10"/>
      <c r="U214" s="10"/>
    </row>
    <row r="215" spans="1:21" s="39" customFormat="1" x14ac:dyDescent="0.35">
      <c r="A215" s="95"/>
      <c r="B215" s="594"/>
      <c r="C215" s="595"/>
      <c r="D215" s="595"/>
      <c r="E215" s="595"/>
      <c r="F215" s="595"/>
      <c r="G215" s="595"/>
      <c r="H215" s="595"/>
      <c r="I215" s="595"/>
      <c r="J215" s="595"/>
      <c r="K215" s="595"/>
      <c r="L215" s="596"/>
      <c r="N215" s="437"/>
      <c r="O215" s="438"/>
      <c r="P215" s="438"/>
      <c r="Q215" s="11"/>
      <c r="R215" s="11"/>
      <c r="S215" s="11"/>
      <c r="T215" s="11"/>
      <c r="U215" s="10"/>
    </row>
    <row r="216" spans="1:21" s="11" customFormat="1" x14ac:dyDescent="0.35">
      <c r="A216" s="8"/>
      <c r="B216" s="594"/>
      <c r="C216" s="595"/>
      <c r="D216" s="595"/>
      <c r="E216" s="595"/>
      <c r="F216" s="595"/>
      <c r="G216" s="595"/>
      <c r="H216" s="595"/>
      <c r="I216" s="595"/>
      <c r="J216" s="595"/>
      <c r="K216" s="595"/>
      <c r="L216" s="596"/>
      <c r="M216" s="39"/>
      <c r="O216" s="438"/>
      <c r="P216" s="438"/>
      <c r="Q216" s="10"/>
      <c r="R216" s="10"/>
      <c r="S216" s="10"/>
      <c r="T216" s="10"/>
    </row>
    <row r="217" spans="1:21" s="11" customFormat="1" x14ac:dyDescent="0.35">
      <c r="A217" s="8"/>
      <c r="B217" s="594"/>
      <c r="C217" s="595"/>
      <c r="D217" s="595"/>
      <c r="E217" s="595"/>
      <c r="F217" s="595"/>
      <c r="G217" s="595"/>
      <c r="H217" s="595"/>
      <c r="I217" s="595"/>
      <c r="J217" s="595"/>
      <c r="K217" s="595"/>
      <c r="L217" s="596"/>
      <c r="M217" s="39"/>
      <c r="O217" s="438"/>
      <c r="P217" s="438"/>
      <c r="Q217" s="10"/>
      <c r="R217" s="10"/>
      <c r="S217" s="10"/>
      <c r="T217" s="10"/>
    </row>
    <row r="218" spans="1:21" s="11" customFormat="1" x14ac:dyDescent="0.35">
      <c r="A218" s="8"/>
      <c r="B218" s="51"/>
      <c r="C218" s="52"/>
      <c r="D218" s="52"/>
      <c r="E218" s="52"/>
      <c r="F218" s="52"/>
      <c r="G218" s="52"/>
      <c r="H218" s="52"/>
      <c r="I218" s="52"/>
      <c r="J218" s="52"/>
      <c r="K218" s="52"/>
      <c r="L218" s="53"/>
      <c r="M218" s="39"/>
      <c r="O218" s="437"/>
      <c r="P218" s="437"/>
      <c r="Q218" s="10"/>
      <c r="R218" s="10"/>
      <c r="S218" s="10"/>
      <c r="T218" s="10"/>
    </row>
    <row r="219" spans="1:21" s="11" customFormat="1" x14ac:dyDescent="0.35">
      <c r="A219" s="8"/>
      <c r="B219" s="586" t="s">
        <v>24</v>
      </c>
      <c r="C219" s="587"/>
      <c r="D219" s="587"/>
      <c r="E219" s="587"/>
      <c r="F219" s="587"/>
      <c r="G219" s="587"/>
      <c r="H219" s="587"/>
      <c r="I219" s="587"/>
      <c r="J219" s="587"/>
      <c r="K219" s="587"/>
      <c r="L219" s="588"/>
      <c r="M219" s="39"/>
      <c r="O219" s="438"/>
      <c r="P219" s="438"/>
      <c r="Q219" s="10"/>
    </row>
    <row r="220" spans="1:21" s="11" customFormat="1" x14ac:dyDescent="0.35">
      <c r="A220" s="8"/>
      <c r="B220" s="54"/>
      <c r="C220" s="94"/>
      <c r="D220" s="94"/>
      <c r="E220" s="94"/>
      <c r="F220" s="94"/>
      <c r="G220" s="94"/>
      <c r="H220" s="94"/>
      <c r="I220" s="94"/>
      <c r="J220" s="94"/>
      <c r="K220" s="94"/>
      <c r="L220" s="55"/>
      <c r="M220" s="39"/>
      <c r="O220" s="437"/>
      <c r="P220" s="437"/>
      <c r="Q220" s="10"/>
    </row>
    <row r="221" spans="1:21" s="11" customFormat="1" x14ac:dyDescent="0.35">
      <c r="A221" s="8"/>
      <c r="B221" s="480" t="str">
        <f>IF(Intro!$G$21="English",O221,P221)</f>
        <v>Quels ont été les principaux facteurs affectant la demande du produit depuis le 1er janvier 2022 (par exemple, les préférences des utilisateurs, la politique gouvernementale, les conditions économiques, le taux de change)?</v>
      </c>
      <c r="C221" s="481"/>
      <c r="D221" s="481"/>
      <c r="E221" s="481"/>
      <c r="F221" s="481"/>
      <c r="G221" s="481"/>
      <c r="H221" s="481"/>
      <c r="I221" s="481"/>
      <c r="J221" s="481"/>
      <c r="K221" s="481"/>
      <c r="L221" s="482"/>
      <c r="M221" s="39"/>
      <c r="O221" s="437" t="str">
        <f>"What have been the principal factors affecting the demand for the goods since January 1, "&amp;Variables!B6&amp;" (e.g., user preferences, government policy, economic conditions, exchange rate)?"</f>
        <v>What have been the principal factors affecting the demand for the goods since January 1, 2022 (e.g., user preferences, government policy, economic conditions, exchange rate)?</v>
      </c>
      <c r="P221" s="437" t="str">
        <f>"Quels ont été les principaux facteurs affectant la demande du produit depuis le 1er janvier "&amp;Variables!B6&amp;" (par exemple, les préférences des utilisateurs, la politique gouvernementale, les conditions économiques, le taux de change)?"</f>
        <v>Quels ont été les principaux facteurs affectant la demande du produit depuis le 1er janvier 2022 (par exemple, les préférences des utilisateurs, la politique gouvernementale, les conditions économiques, le taux de change)?</v>
      </c>
      <c r="Q221" s="10"/>
    </row>
    <row r="222" spans="1:21" s="11" customFormat="1" x14ac:dyDescent="0.35">
      <c r="A222" s="8"/>
      <c r="B222" s="480"/>
      <c r="C222" s="481"/>
      <c r="D222" s="481"/>
      <c r="E222" s="481"/>
      <c r="F222" s="481"/>
      <c r="G222" s="481"/>
      <c r="H222" s="481"/>
      <c r="I222" s="481"/>
      <c r="J222" s="481"/>
      <c r="K222" s="481"/>
      <c r="L222" s="482"/>
      <c r="M222" s="39"/>
      <c r="O222" s="437"/>
      <c r="P222" s="437"/>
      <c r="Q222" s="10"/>
    </row>
    <row r="223" spans="1:21" s="11" customFormat="1" x14ac:dyDescent="0.35">
      <c r="A223" s="8"/>
      <c r="B223" s="54"/>
      <c r="C223" s="94"/>
      <c r="D223" s="94"/>
      <c r="E223" s="94"/>
      <c r="F223" s="94"/>
      <c r="G223" s="94"/>
      <c r="H223" s="94"/>
      <c r="I223" s="94"/>
      <c r="J223" s="94"/>
      <c r="K223" s="94"/>
      <c r="L223" s="55"/>
      <c r="M223" s="39"/>
      <c r="O223" s="437"/>
      <c r="P223" s="437"/>
      <c r="Q223" s="10"/>
    </row>
    <row r="224" spans="1:21" s="39" customFormat="1" x14ac:dyDescent="0.35">
      <c r="A224" s="95"/>
      <c r="B224" s="594"/>
      <c r="C224" s="595"/>
      <c r="D224" s="595"/>
      <c r="E224" s="595"/>
      <c r="F224" s="595"/>
      <c r="G224" s="595"/>
      <c r="H224" s="595"/>
      <c r="I224" s="595"/>
      <c r="J224" s="595"/>
      <c r="K224" s="595"/>
      <c r="L224" s="596"/>
      <c r="N224" s="437"/>
      <c r="O224" s="438"/>
      <c r="P224" s="438"/>
      <c r="Q224" s="10"/>
      <c r="R224" s="11"/>
      <c r="S224" s="11"/>
      <c r="T224" s="11"/>
      <c r="U224" s="10"/>
    </row>
    <row r="225" spans="1:21" s="11" customFormat="1" x14ac:dyDescent="0.35">
      <c r="A225" s="7"/>
      <c r="B225" s="594"/>
      <c r="C225" s="595"/>
      <c r="D225" s="595"/>
      <c r="E225" s="595"/>
      <c r="F225" s="595"/>
      <c r="G225" s="595"/>
      <c r="H225" s="595"/>
      <c r="I225" s="595"/>
      <c r="J225" s="595"/>
      <c r="K225" s="595"/>
      <c r="L225" s="596"/>
      <c r="M225" s="73"/>
      <c r="O225" s="438"/>
      <c r="P225" s="438"/>
      <c r="Q225" s="10"/>
    </row>
    <row r="226" spans="1:21" s="39" customFormat="1" x14ac:dyDescent="0.35">
      <c r="A226" s="95"/>
      <c r="B226" s="594"/>
      <c r="C226" s="595"/>
      <c r="D226" s="595"/>
      <c r="E226" s="595"/>
      <c r="F226" s="595"/>
      <c r="G226" s="595"/>
      <c r="H226" s="595"/>
      <c r="I226" s="595"/>
      <c r="J226" s="595"/>
      <c r="K226" s="595"/>
      <c r="L226" s="596"/>
      <c r="N226" s="437"/>
      <c r="O226" s="438"/>
      <c r="P226" s="438"/>
      <c r="Q226" s="10"/>
      <c r="R226" s="11"/>
      <c r="S226" s="11"/>
      <c r="T226" s="11"/>
      <c r="U226" s="10"/>
    </row>
    <row r="227" spans="1:21" s="39" customFormat="1" x14ac:dyDescent="0.35">
      <c r="A227" s="95"/>
      <c r="B227" s="594"/>
      <c r="C227" s="595"/>
      <c r="D227" s="595"/>
      <c r="E227" s="595"/>
      <c r="F227" s="595"/>
      <c r="G227" s="595"/>
      <c r="H227" s="595"/>
      <c r="I227" s="595"/>
      <c r="J227" s="595"/>
      <c r="K227" s="595"/>
      <c r="L227" s="596"/>
      <c r="N227" s="437"/>
      <c r="O227" s="438"/>
      <c r="P227" s="438"/>
      <c r="Q227" s="10"/>
      <c r="R227" s="10"/>
      <c r="S227" s="10"/>
      <c r="T227" s="10"/>
      <c r="U227" s="10"/>
    </row>
    <row r="228" spans="1:21" s="39" customFormat="1" x14ac:dyDescent="0.35">
      <c r="A228" s="95"/>
      <c r="B228" s="594"/>
      <c r="C228" s="595"/>
      <c r="D228" s="595"/>
      <c r="E228" s="595"/>
      <c r="F228" s="595"/>
      <c r="G228" s="595"/>
      <c r="H228" s="595"/>
      <c r="I228" s="595"/>
      <c r="J228" s="595"/>
      <c r="K228" s="595"/>
      <c r="L228" s="596"/>
      <c r="N228" s="437"/>
      <c r="O228" s="438"/>
      <c r="P228" s="438"/>
      <c r="Q228" s="11"/>
      <c r="R228" s="11"/>
      <c r="S228" s="11"/>
      <c r="T228" s="11"/>
      <c r="U228" s="10"/>
    </row>
    <row r="229" spans="1:21" s="39" customFormat="1" x14ac:dyDescent="0.35">
      <c r="A229" s="95"/>
      <c r="B229" s="594"/>
      <c r="C229" s="595"/>
      <c r="D229" s="595"/>
      <c r="E229" s="595"/>
      <c r="F229" s="595"/>
      <c r="G229" s="595"/>
      <c r="H229" s="595"/>
      <c r="I229" s="595"/>
      <c r="J229" s="595"/>
      <c r="K229" s="595"/>
      <c r="L229" s="596"/>
      <c r="N229" s="437"/>
      <c r="O229" s="438"/>
      <c r="P229" s="438"/>
      <c r="Q229" s="10"/>
      <c r="R229" s="10"/>
      <c r="S229" s="10"/>
      <c r="T229" s="10"/>
      <c r="U229" s="10"/>
    </row>
    <row r="230" spans="1:21" x14ac:dyDescent="0.35">
      <c r="A230" s="7"/>
      <c r="B230" s="594"/>
      <c r="C230" s="595"/>
      <c r="D230" s="595"/>
      <c r="E230" s="595"/>
      <c r="F230" s="595"/>
      <c r="G230" s="595"/>
      <c r="H230" s="595"/>
      <c r="I230" s="595"/>
      <c r="J230" s="595"/>
      <c r="K230" s="595"/>
      <c r="L230" s="596"/>
      <c r="M230" s="10"/>
      <c r="O230" s="438"/>
      <c r="P230" s="438"/>
    </row>
    <row r="231" spans="1:21" s="39" customFormat="1" x14ac:dyDescent="0.35">
      <c r="A231" s="95"/>
      <c r="B231" s="594"/>
      <c r="C231" s="595"/>
      <c r="D231" s="595"/>
      <c r="E231" s="595"/>
      <c r="F231" s="595"/>
      <c r="G231" s="595"/>
      <c r="H231" s="595"/>
      <c r="I231" s="595"/>
      <c r="J231" s="595"/>
      <c r="K231" s="595"/>
      <c r="L231" s="596"/>
      <c r="N231" s="437"/>
      <c r="O231" s="438"/>
      <c r="P231" s="438"/>
      <c r="Q231" s="10"/>
      <c r="R231" s="10"/>
      <c r="S231" s="10"/>
      <c r="T231" s="10"/>
      <c r="U231" s="10"/>
    </row>
    <row r="232" spans="1:21" s="11" customFormat="1" x14ac:dyDescent="0.35">
      <c r="A232" s="8"/>
      <c r="B232" s="51"/>
      <c r="C232" s="52"/>
      <c r="D232" s="52"/>
      <c r="E232" s="52"/>
      <c r="F232" s="52"/>
      <c r="G232" s="52"/>
      <c r="H232" s="52"/>
      <c r="I232" s="52"/>
      <c r="J232" s="52"/>
      <c r="K232" s="52"/>
      <c r="L232" s="53"/>
      <c r="M232" s="39"/>
      <c r="O232" s="437"/>
      <c r="P232" s="437"/>
      <c r="Q232" s="10"/>
      <c r="R232" s="10"/>
      <c r="S232" s="10"/>
      <c r="T232" s="10"/>
    </row>
    <row r="233" spans="1:21" s="11" customFormat="1" x14ac:dyDescent="0.35">
      <c r="A233" s="8"/>
      <c r="B233" s="586" t="s">
        <v>26</v>
      </c>
      <c r="C233" s="587"/>
      <c r="D233" s="587"/>
      <c r="E233" s="587"/>
      <c r="F233" s="587"/>
      <c r="G233" s="587"/>
      <c r="H233" s="587"/>
      <c r="I233" s="587"/>
      <c r="J233" s="587"/>
      <c r="K233" s="587"/>
      <c r="L233" s="588"/>
      <c r="M233" s="39"/>
      <c r="O233" s="438"/>
      <c r="P233" s="438"/>
      <c r="Q233" s="10"/>
      <c r="R233" s="10"/>
      <c r="S233" s="10"/>
      <c r="T233" s="10"/>
    </row>
    <row r="234" spans="1:21" s="11" customFormat="1" x14ac:dyDescent="0.35">
      <c r="A234" s="8"/>
      <c r="B234" s="54"/>
      <c r="C234" s="94"/>
      <c r="D234" s="94"/>
      <c r="E234" s="94"/>
      <c r="F234" s="94"/>
      <c r="G234" s="94"/>
      <c r="H234" s="94"/>
      <c r="I234" s="94"/>
      <c r="J234" s="94"/>
      <c r="K234" s="94"/>
      <c r="L234" s="55"/>
      <c r="M234" s="39"/>
      <c r="O234" s="437"/>
      <c r="P234" s="437"/>
      <c r="Q234" s="10"/>
      <c r="R234" s="10"/>
      <c r="S234" s="10"/>
      <c r="T234" s="10"/>
    </row>
    <row r="235" spans="1:21" s="11" customFormat="1" x14ac:dyDescent="0.35">
      <c r="A235" s="8"/>
      <c r="B235" s="602" t="str">
        <f>IF(Intro!$G$21="English",O235,P235)</f>
        <v>Décrivez tout changement technologique qui a eu une incidence sur le marché canadien des marchandises depuis le 1er janvier 2022.</v>
      </c>
      <c r="C235" s="603"/>
      <c r="D235" s="603"/>
      <c r="E235" s="603"/>
      <c r="F235" s="603"/>
      <c r="G235" s="603"/>
      <c r="H235" s="603"/>
      <c r="I235" s="603"/>
      <c r="J235" s="603"/>
      <c r="K235" s="603"/>
      <c r="L235" s="604"/>
      <c r="M235" s="39"/>
      <c r="O235" s="437" t="str">
        <f>"Describe any changes in technology that have impacted the Canadian market for the goods since January 1, "&amp;Variables!B6&amp;"."</f>
        <v>Describe any changes in technology that have impacted the Canadian market for the goods since January 1, 2022.</v>
      </c>
      <c r="P235" s="437"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2022.</v>
      </c>
      <c r="Q235" s="10"/>
    </row>
    <row r="236" spans="1:21" s="11" customFormat="1" x14ac:dyDescent="0.35">
      <c r="A236" s="8"/>
      <c r="B236" s="54"/>
      <c r="C236" s="94"/>
      <c r="D236" s="94"/>
      <c r="E236" s="94"/>
      <c r="F236" s="94"/>
      <c r="G236" s="94"/>
      <c r="H236" s="94"/>
      <c r="I236" s="94"/>
      <c r="J236" s="94"/>
      <c r="K236" s="94"/>
      <c r="L236" s="55"/>
      <c r="M236" s="39"/>
      <c r="O236" s="437"/>
      <c r="P236" s="437"/>
      <c r="Q236" s="10"/>
    </row>
    <row r="237" spans="1:21" s="11" customFormat="1" x14ac:dyDescent="0.35">
      <c r="A237" s="8"/>
      <c r="B237" s="594"/>
      <c r="C237" s="595"/>
      <c r="D237" s="595"/>
      <c r="E237" s="595"/>
      <c r="F237" s="595"/>
      <c r="G237" s="595"/>
      <c r="H237" s="595"/>
      <c r="I237" s="595"/>
      <c r="J237" s="595"/>
      <c r="K237" s="595"/>
      <c r="L237" s="596"/>
      <c r="M237" s="39"/>
      <c r="O237" s="438"/>
      <c r="P237" s="438"/>
      <c r="Q237" s="10"/>
    </row>
    <row r="238" spans="1:21" s="11" customFormat="1" x14ac:dyDescent="0.35">
      <c r="A238" s="8"/>
      <c r="B238" s="594"/>
      <c r="C238" s="595"/>
      <c r="D238" s="595"/>
      <c r="E238" s="595"/>
      <c r="F238" s="595"/>
      <c r="G238" s="595"/>
      <c r="H238" s="595"/>
      <c r="I238" s="595"/>
      <c r="J238" s="595"/>
      <c r="K238" s="595"/>
      <c r="L238" s="596"/>
      <c r="M238" s="39"/>
      <c r="O238" s="438"/>
      <c r="P238" s="438"/>
      <c r="Q238" s="10"/>
    </row>
    <row r="239" spans="1:21" s="11" customFormat="1" x14ac:dyDescent="0.35">
      <c r="A239" s="8"/>
      <c r="B239" s="594"/>
      <c r="C239" s="595"/>
      <c r="D239" s="595"/>
      <c r="E239" s="595"/>
      <c r="F239" s="595"/>
      <c r="G239" s="595"/>
      <c r="H239" s="595"/>
      <c r="I239" s="595"/>
      <c r="J239" s="595"/>
      <c r="K239" s="595"/>
      <c r="L239" s="596"/>
      <c r="M239" s="39"/>
      <c r="O239" s="438"/>
      <c r="P239" s="438"/>
      <c r="Q239" s="10"/>
    </row>
    <row r="240" spans="1:21" s="39" customFormat="1" x14ac:dyDescent="0.35">
      <c r="A240" s="95"/>
      <c r="B240" s="594"/>
      <c r="C240" s="595"/>
      <c r="D240" s="595"/>
      <c r="E240" s="595"/>
      <c r="F240" s="595"/>
      <c r="G240" s="595"/>
      <c r="H240" s="595"/>
      <c r="I240" s="595"/>
      <c r="J240" s="595"/>
      <c r="K240" s="595"/>
      <c r="L240" s="596"/>
      <c r="N240" s="437"/>
      <c r="O240" s="438"/>
      <c r="P240" s="438"/>
      <c r="Q240" s="10"/>
      <c r="R240" s="11"/>
      <c r="S240" s="11"/>
      <c r="T240" s="11"/>
      <c r="U240" s="10"/>
    </row>
    <row r="241" spans="1:21" s="11" customFormat="1" x14ac:dyDescent="0.35">
      <c r="A241" s="7"/>
      <c r="B241" s="594"/>
      <c r="C241" s="595"/>
      <c r="D241" s="595"/>
      <c r="E241" s="595"/>
      <c r="F241" s="595"/>
      <c r="G241" s="595"/>
      <c r="H241" s="595"/>
      <c r="I241" s="595"/>
      <c r="J241" s="595"/>
      <c r="K241" s="595"/>
      <c r="L241" s="596"/>
      <c r="M241" s="73"/>
      <c r="O241" s="438"/>
      <c r="P241" s="438"/>
      <c r="Q241" s="10"/>
    </row>
    <row r="242" spans="1:21" s="39" customFormat="1" x14ac:dyDescent="0.35">
      <c r="A242" s="95"/>
      <c r="B242" s="594"/>
      <c r="C242" s="595"/>
      <c r="D242" s="595"/>
      <c r="E242" s="595"/>
      <c r="F242" s="595"/>
      <c r="G242" s="595"/>
      <c r="H242" s="595"/>
      <c r="I242" s="595"/>
      <c r="J242" s="595"/>
      <c r="K242" s="595"/>
      <c r="L242" s="596"/>
      <c r="N242" s="437"/>
      <c r="O242" s="438"/>
      <c r="P242" s="438"/>
      <c r="Q242" s="10"/>
      <c r="R242" s="11"/>
      <c r="S242" s="11"/>
      <c r="T242" s="11"/>
      <c r="U242" s="10"/>
    </row>
    <row r="243" spans="1:21" s="39" customFormat="1" x14ac:dyDescent="0.35">
      <c r="A243" s="95"/>
      <c r="B243" s="594"/>
      <c r="C243" s="595"/>
      <c r="D243" s="595"/>
      <c r="E243" s="595"/>
      <c r="F243" s="595"/>
      <c r="G243" s="595"/>
      <c r="H243" s="595"/>
      <c r="I243" s="595"/>
      <c r="J243" s="595"/>
      <c r="K243" s="595"/>
      <c r="L243" s="596"/>
      <c r="N243" s="437"/>
      <c r="O243" s="438"/>
      <c r="P243" s="438"/>
      <c r="Q243" s="10"/>
      <c r="R243" s="10"/>
      <c r="S243" s="10"/>
      <c r="T243" s="10"/>
      <c r="U243" s="10"/>
    </row>
    <row r="244" spans="1:21" s="39" customFormat="1" x14ac:dyDescent="0.35">
      <c r="A244" s="95"/>
      <c r="B244" s="594"/>
      <c r="C244" s="595"/>
      <c r="D244" s="595"/>
      <c r="E244" s="595"/>
      <c r="F244" s="595"/>
      <c r="G244" s="595"/>
      <c r="H244" s="595"/>
      <c r="I244" s="595"/>
      <c r="J244" s="595"/>
      <c r="K244" s="595"/>
      <c r="L244" s="596"/>
      <c r="N244" s="437"/>
      <c r="O244" s="438"/>
      <c r="P244" s="438"/>
      <c r="Q244" s="11"/>
      <c r="R244" s="11"/>
      <c r="S244" s="11"/>
      <c r="T244" s="11"/>
      <c r="U244" s="10"/>
    </row>
    <row r="245" spans="1:21" s="11" customFormat="1" x14ac:dyDescent="0.35">
      <c r="A245" s="8"/>
      <c r="B245" s="51"/>
      <c r="C245" s="52"/>
      <c r="D245" s="52"/>
      <c r="E245" s="52"/>
      <c r="F245" s="52"/>
      <c r="G245" s="52"/>
      <c r="H245" s="52"/>
      <c r="I245" s="52"/>
      <c r="J245" s="52"/>
      <c r="K245" s="52"/>
      <c r="L245" s="53"/>
      <c r="M245" s="39"/>
      <c r="O245" s="437"/>
      <c r="P245" s="437"/>
      <c r="Q245" s="10"/>
      <c r="R245" s="10"/>
      <c r="S245" s="10"/>
      <c r="T245" s="10"/>
    </row>
    <row r="246" spans="1:21" s="11" customFormat="1" x14ac:dyDescent="0.35">
      <c r="A246" s="8"/>
      <c r="B246" s="586" t="s">
        <v>44</v>
      </c>
      <c r="C246" s="587"/>
      <c r="D246" s="587"/>
      <c r="E246" s="587"/>
      <c r="F246" s="587"/>
      <c r="G246" s="587"/>
      <c r="H246" s="587"/>
      <c r="I246" s="587"/>
      <c r="J246" s="587"/>
      <c r="K246" s="587"/>
      <c r="L246" s="588"/>
      <c r="M246" s="39"/>
      <c r="O246" s="438"/>
      <c r="P246" s="438"/>
      <c r="Q246" s="10"/>
      <c r="R246" s="10"/>
      <c r="S246" s="10"/>
      <c r="T246" s="10"/>
    </row>
    <row r="247" spans="1:21" s="11" customFormat="1" x14ac:dyDescent="0.35">
      <c r="A247" s="8"/>
      <c r="B247" s="54"/>
      <c r="C247" s="94"/>
      <c r="D247" s="94"/>
      <c r="E247" s="94"/>
      <c r="F247" s="94"/>
      <c r="G247" s="94"/>
      <c r="H247" s="94"/>
      <c r="I247" s="94"/>
      <c r="J247" s="94"/>
      <c r="K247" s="94"/>
      <c r="L247" s="55"/>
      <c r="M247" s="39"/>
      <c r="O247" s="437"/>
      <c r="P247" s="437"/>
      <c r="Q247" s="10"/>
      <c r="R247" s="10"/>
      <c r="S247" s="10"/>
      <c r="T247" s="10"/>
    </row>
    <row r="248" spans="1:21" s="11" customFormat="1" x14ac:dyDescent="0.35">
      <c r="A248" s="8"/>
      <c r="B248" s="480" t="str">
        <f>IF(Intro!$G$21="English",O248,P248)</f>
        <v>Expliquez les circonstances dans lesquelles les acheteurs canadiens sont prêts à payer un prix plus élevé pour les marchandises produites au Canada. Quel serait le montant de ce supplément?</v>
      </c>
      <c r="C248" s="481"/>
      <c r="D248" s="481"/>
      <c r="E248" s="481"/>
      <c r="F248" s="481"/>
      <c r="G248" s="481"/>
      <c r="H248" s="481"/>
      <c r="I248" s="481"/>
      <c r="J248" s="481"/>
      <c r="K248" s="481"/>
      <c r="L248" s="482"/>
      <c r="M248" s="39"/>
      <c r="O248" s="437" t="s">
        <v>163</v>
      </c>
      <c r="P248" s="437" t="s">
        <v>216</v>
      </c>
      <c r="Q248" s="10"/>
    </row>
    <row r="249" spans="1:21" s="11" customFormat="1" x14ac:dyDescent="0.35">
      <c r="A249" s="8"/>
      <c r="B249" s="54"/>
      <c r="C249" s="94"/>
      <c r="D249" s="94"/>
      <c r="E249" s="94"/>
      <c r="F249" s="94"/>
      <c r="G249" s="94"/>
      <c r="H249" s="94"/>
      <c r="I249" s="94"/>
      <c r="J249" s="94"/>
      <c r="K249" s="94"/>
      <c r="L249" s="55"/>
      <c r="M249" s="39"/>
      <c r="O249" s="437"/>
      <c r="P249" s="437"/>
      <c r="Q249" s="10"/>
    </row>
    <row r="250" spans="1:21" s="11" customFormat="1" x14ac:dyDescent="0.35">
      <c r="A250" s="8"/>
      <c r="B250" s="471" t="str">
        <f>IF(Intro!$G$21="English",O250,P250)</f>
        <v xml:space="preserve"> Majoration du prix</v>
      </c>
      <c r="C250" s="472"/>
      <c r="D250" s="123" t="s">
        <v>127</v>
      </c>
      <c r="E250" s="458"/>
      <c r="F250" s="94"/>
      <c r="G250" s="94"/>
      <c r="H250" s="94"/>
      <c r="I250" s="94"/>
      <c r="J250" s="94"/>
      <c r="K250" s="94"/>
      <c r="L250" s="55"/>
      <c r="M250" s="39"/>
      <c r="O250" s="437" t="s">
        <v>128</v>
      </c>
      <c r="P250" s="437" t="s">
        <v>129</v>
      </c>
      <c r="Q250" s="10"/>
    </row>
    <row r="251" spans="1:21" s="11" customFormat="1" x14ac:dyDescent="0.35">
      <c r="A251" s="8"/>
      <c r="B251" s="54"/>
      <c r="C251" s="94"/>
      <c r="D251" s="94"/>
      <c r="E251" s="94"/>
      <c r="F251" s="94"/>
      <c r="G251" s="94"/>
      <c r="H251" s="94"/>
      <c r="I251" s="94"/>
      <c r="J251" s="94"/>
      <c r="K251" s="94"/>
      <c r="L251" s="55"/>
      <c r="M251" s="39"/>
      <c r="O251" s="437"/>
      <c r="P251" s="437"/>
      <c r="Q251" s="10"/>
    </row>
    <row r="252" spans="1:21" s="39" customFormat="1" x14ac:dyDescent="0.35">
      <c r="A252" s="95"/>
      <c r="B252" s="594"/>
      <c r="C252" s="595"/>
      <c r="D252" s="595"/>
      <c r="E252" s="595"/>
      <c r="F252" s="595"/>
      <c r="G252" s="595"/>
      <c r="H252" s="595"/>
      <c r="I252" s="595"/>
      <c r="J252" s="595"/>
      <c r="K252" s="595"/>
      <c r="L252" s="596"/>
      <c r="N252" s="437"/>
      <c r="O252" s="438"/>
      <c r="P252" s="438"/>
      <c r="Q252" s="10"/>
      <c r="R252" s="11"/>
      <c r="S252" s="11"/>
      <c r="T252" s="11"/>
      <c r="U252" s="10"/>
    </row>
    <row r="253" spans="1:21" s="11" customFormat="1" x14ac:dyDescent="0.35">
      <c r="A253" s="7"/>
      <c r="B253" s="594"/>
      <c r="C253" s="595"/>
      <c r="D253" s="595"/>
      <c r="E253" s="595"/>
      <c r="F253" s="595"/>
      <c r="G253" s="595"/>
      <c r="H253" s="595"/>
      <c r="I253" s="595"/>
      <c r="J253" s="595"/>
      <c r="K253" s="595"/>
      <c r="L253" s="596"/>
      <c r="M253" s="73"/>
      <c r="O253" s="438"/>
      <c r="P253" s="438"/>
      <c r="Q253" s="10"/>
    </row>
    <row r="254" spans="1:21" s="39" customFormat="1" x14ac:dyDescent="0.35">
      <c r="A254" s="95"/>
      <c r="B254" s="594"/>
      <c r="C254" s="595"/>
      <c r="D254" s="595"/>
      <c r="E254" s="595"/>
      <c r="F254" s="595"/>
      <c r="G254" s="595"/>
      <c r="H254" s="595"/>
      <c r="I254" s="595"/>
      <c r="J254" s="595"/>
      <c r="K254" s="595"/>
      <c r="L254" s="596"/>
      <c r="N254" s="437"/>
      <c r="O254" s="438"/>
      <c r="P254" s="438"/>
      <c r="Q254" s="10"/>
      <c r="R254" s="11"/>
      <c r="S254" s="11"/>
      <c r="T254" s="11"/>
      <c r="U254" s="10"/>
    </row>
    <row r="255" spans="1:21" s="39" customFormat="1" x14ac:dyDescent="0.35">
      <c r="A255" s="95"/>
      <c r="B255" s="594"/>
      <c r="C255" s="595"/>
      <c r="D255" s="595"/>
      <c r="E255" s="595"/>
      <c r="F255" s="595"/>
      <c r="G255" s="595"/>
      <c r="H255" s="595"/>
      <c r="I255" s="595"/>
      <c r="J255" s="595"/>
      <c r="K255" s="595"/>
      <c r="L255" s="596"/>
      <c r="N255" s="437"/>
      <c r="O255" s="438"/>
      <c r="P255" s="438"/>
      <c r="Q255" s="10"/>
      <c r="R255" s="10"/>
      <c r="S255" s="10"/>
      <c r="T255" s="10"/>
      <c r="U255" s="10"/>
    </row>
    <row r="256" spans="1:21" s="39" customFormat="1" x14ac:dyDescent="0.35">
      <c r="A256" s="95"/>
      <c r="B256" s="594"/>
      <c r="C256" s="595"/>
      <c r="D256" s="595"/>
      <c r="E256" s="595"/>
      <c r="F256" s="595"/>
      <c r="G256" s="595"/>
      <c r="H256" s="595"/>
      <c r="I256" s="595"/>
      <c r="J256" s="595"/>
      <c r="K256" s="595"/>
      <c r="L256" s="596"/>
      <c r="N256" s="437"/>
      <c r="O256" s="438"/>
      <c r="P256" s="438"/>
      <c r="Q256" s="11"/>
      <c r="R256" s="11"/>
      <c r="S256" s="11"/>
      <c r="T256" s="11"/>
      <c r="U256" s="10"/>
    </row>
    <row r="257" spans="1:21" s="11" customFormat="1" x14ac:dyDescent="0.35">
      <c r="A257" s="8"/>
      <c r="B257" s="594"/>
      <c r="C257" s="595"/>
      <c r="D257" s="595"/>
      <c r="E257" s="595"/>
      <c r="F257" s="595"/>
      <c r="G257" s="595"/>
      <c r="H257" s="595"/>
      <c r="I257" s="595"/>
      <c r="J257" s="595"/>
      <c r="K257" s="595"/>
      <c r="L257" s="596"/>
      <c r="M257" s="39"/>
      <c r="O257" s="438"/>
      <c r="P257" s="438"/>
      <c r="Q257" s="10"/>
      <c r="R257" s="10"/>
      <c r="S257" s="10"/>
      <c r="T257" s="10"/>
    </row>
    <row r="258" spans="1:21" s="11" customFormat="1" x14ac:dyDescent="0.35">
      <c r="A258" s="8"/>
      <c r="B258" s="594"/>
      <c r="C258" s="595"/>
      <c r="D258" s="595"/>
      <c r="E258" s="595"/>
      <c r="F258" s="595"/>
      <c r="G258" s="595"/>
      <c r="H258" s="595"/>
      <c r="I258" s="595"/>
      <c r="J258" s="595"/>
      <c r="K258" s="595"/>
      <c r="L258" s="596"/>
      <c r="M258" s="39"/>
      <c r="O258" s="438"/>
      <c r="P258" s="438"/>
      <c r="Q258" s="10"/>
      <c r="R258" s="10"/>
      <c r="S258" s="10"/>
      <c r="T258" s="10"/>
    </row>
    <row r="259" spans="1:21" s="11" customFormat="1" x14ac:dyDescent="0.35">
      <c r="A259" s="8"/>
      <c r="B259" s="594"/>
      <c r="C259" s="595"/>
      <c r="D259" s="595"/>
      <c r="E259" s="595"/>
      <c r="F259" s="595"/>
      <c r="G259" s="595"/>
      <c r="H259" s="595"/>
      <c r="I259" s="595"/>
      <c r="J259" s="595"/>
      <c r="K259" s="595"/>
      <c r="L259" s="596"/>
      <c r="M259" s="39"/>
      <c r="O259" s="438"/>
      <c r="P259" s="438"/>
      <c r="Q259" s="10"/>
      <c r="R259" s="10"/>
      <c r="S259" s="10"/>
      <c r="T259" s="10"/>
    </row>
    <row r="260" spans="1:21" s="11" customFormat="1" x14ac:dyDescent="0.35">
      <c r="A260" s="8"/>
      <c r="B260" s="51"/>
      <c r="C260" s="52"/>
      <c r="D260" s="52"/>
      <c r="E260" s="52"/>
      <c r="F260" s="52"/>
      <c r="G260" s="52"/>
      <c r="H260" s="52"/>
      <c r="I260" s="52"/>
      <c r="J260" s="52"/>
      <c r="K260" s="52"/>
      <c r="L260" s="53"/>
      <c r="M260" s="39"/>
      <c r="O260" s="437"/>
      <c r="P260" s="437"/>
      <c r="Q260" s="10"/>
    </row>
    <row r="261" spans="1:21" s="11" customFormat="1" x14ac:dyDescent="0.35">
      <c r="A261" s="8"/>
      <c r="B261" s="586" t="s">
        <v>56</v>
      </c>
      <c r="C261" s="587"/>
      <c r="D261" s="587"/>
      <c r="E261" s="587"/>
      <c r="F261" s="587"/>
      <c r="G261" s="587"/>
      <c r="H261" s="587"/>
      <c r="I261" s="587"/>
      <c r="J261" s="587"/>
      <c r="K261" s="587"/>
      <c r="L261" s="588"/>
      <c r="M261" s="39"/>
      <c r="O261" s="438"/>
      <c r="P261" s="438"/>
      <c r="Q261" s="10"/>
    </row>
    <row r="262" spans="1:21" s="11" customFormat="1" x14ac:dyDescent="0.35">
      <c r="A262" s="8"/>
      <c r="B262" s="54"/>
      <c r="C262" s="94"/>
      <c r="D262" s="94"/>
      <c r="E262" s="94"/>
      <c r="F262" s="94"/>
      <c r="G262" s="94"/>
      <c r="H262" s="94"/>
      <c r="I262" s="94"/>
      <c r="J262" s="94"/>
      <c r="K262" s="94"/>
      <c r="L262" s="55"/>
      <c r="M262" s="39"/>
      <c r="O262" s="437"/>
      <c r="P262" s="437"/>
      <c r="Q262" s="10"/>
    </row>
    <row r="263" spans="1:21" s="11" customFormat="1" x14ac:dyDescent="0.35">
      <c r="A263" s="8"/>
      <c r="B263" s="602" t="str">
        <f>IF(Intro!$G$21="English",O263,P263)</f>
        <v>Dans quelle mesure les marchandises produites au Canada sont-elles interchangeables avec les marchandises importées de la Chine?</v>
      </c>
      <c r="C263" s="603"/>
      <c r="D263" s="603"/>
      <c r="E263" s="603"/>
      <c r="F263" s="603"/>
      <c r="G263" s="603"/>
      <c r="H263" s="603"/>
      <c r="I263" s="603"/>
      <c r="J263" s="603"/>
      <c r="K263" s="603"/>
      <c r="L263" s="604"/>
      <c r="M263" s="39"/>
      <c r="O263" s="437" t="str">
        <f>"To what extent are the goods produced in Canada interchangeable with the goods imported from "&amp;Variables!B5&amp;"?"</f>
        <v>To what extent are the goods produced in Canada interchangeable with the goods imported from China?</v>
      </c>
      <c r="P263" s="437" t="str">
        <f>"Dans quelle mesure les marchandises produites au Canada sont-elles interchangeables avec les marchandises importées de "&amp;Variables!C5&amp;"?"</f>
        <v>Dans quelle mesure les marchandises produites au Canada sont-elles interchangeables avec les marchandises importées de la Chine?</v>
      </c>
      <c r="Q263" s="10"/>
    </row>
    <row r="264" spans="1:21" s="11" customFormat="1" x14ac:dyDescent="0.35">
      <c r="A264" s="8"/>
      <c r="B264" s="54"/>
      <c r="C264" s="94"/>
      <c r="D264" s="94"/>
      <c r="E264" s="94"/>
      <c r="F264" s="94"/>
      <c r="G264" s="94"/>
      <c r="H264" s="94"/>
      <c r="I264" s="94"/>
      <c r="J264" s="94"/>
      <c r="K264" s="94"/>
      <c r="L264" s="55"/>
      <c r="M264" s="39"/>
      <c r="O264" s="437"/>
      <c r="P264" s="437"/>
      <c r="Q264" s="10"/>
    </row>
    <row r="265" spans="1:21" s="39" customFormat="1" x14ac:dyDescent="0.35">
      <c r="A265" s="95"/>
      <c r="B265" s="594"/>
      <c r="C265" s="595"/>
      <c r="D265" s="595"/>
      <c r="E265" s="595"/>
      <c r="F265" s="595"/>
      <c r="G265" s="595"/>
      <c r="H265" s="595"/>
      <c r="I265" s="595"/>
      <c r="J265" s="595"/>
      <c r="K265" s="595"/>
      <c r="L265" s="596"/>
      <c r="N265" s="437"/>
      <c r="O265" s="438"/>
      <c r="P265" s="438"/>
      <c r="Q265" s="10"/>
      <c r="R265" s="11"/>
      <c r="S265" s="11"/>
      <c r="T265" s="11"/>
      <c r="U265" s="10"/>
    </row>
    <row r="266" spans="1:21" s="11" customFormat="1" x14ac:dyDescent="0.35">
      <c r="A266" s="7"/>
      <c r="B266" s="594"/>
      <c r="C266" s="595"/>
      <c r="D266" s="595"/>
      <c r="E266" s="595"/>
      <c r="F266" s="595"/>
      <c r="G266" s="595"/>
      <c r="H266" s="595"/>
      <c r="I266" s="595"/>
      <c r="J266" s="595"/>
      <c r="K266" s="595"/>
      <c r="L266" s="596"/>
      <c r="M266" s="73"/>
      <c r="O266" s="438"/>
      <c r="P266" s="438"/>
      <c r="Q266" s="10"/>
    </row>
    <row r="267" spans="1:21" s="39" customFormat="1" x14ac:dyDescent="0.35">
      <c r="A267" s="95"/>
      <c r="B267" s="594"/>
      <c r="C267" s="595"/>
      <c r="D267" s="595"/>
      <c r="E267" s="595"/>
      <c r="F267" s="595"/>
      <c r="G267" s="595"/>
      <c r="H267" s="595"/>
      <c r="I267" s="595"/>
      <c r="J267" s="595"/>
      <c r="K267" s="595"/>
      <c r="L267" s="596"/>
      <c r="N267" s="437"/>
      <c r="O267" s="438"/>
      <c r="P267" s="438"/>
      <c r="Q267" s="10"/>
      <c r="R267" s="11"/>
      <c r="S267" s="11"/>
      <c r="T267" s="11"/>
      <c r="U267" s="10"/>
    </row>
    <row r="268" spans="1:21" s="39" customFormat="1" x14ac:dyDescent="0.35">
      <c r="A268" s="95"/>
      <c r="B268" s="594"/>
      <c r="C268" s="595"/>
      <c r="D268" s="595"/>
      <c r="E268" s="595"/>
      <c r="F268" s="595"/>
      <c r="G268" s="595"/>
      <c r="H268" s="595"/>
      <c r="I268" s="595"/>
      <c r="J268" s="595"/>
      <c r="K268" s="595"/>
      <c r="L268" s="596"/>
      <c r="N268" s="437"/>
      <c r="O268" s="438"/>
      <c r="P268" s="438"/>
      <c r="Q268" s="10"/>
      <c r="R268" s="10"/>
      <c r="S268" s="10"/>
      <c r="T268" s="10"/>
      <c r="U268" s="10"/>
    </row>
    <row r="269" spans="1:21" s="39" customFormat="1" x14ac:dyDescent="0.35">
      <c r="A269" s="95"/>
      <c r="B269" s="594"/>
      <c r="C269" s="595"/>
      <c r="D269" s="595"/>
      <c r="E269" s="595"/>
      <c r="F269" s="595"/>
      <c r="G269" s="595"/>
      <c r="H269" s="595"/>
      <c r="I269" s="595"/>
      <c r="J269" s="595"/>
      <c r="K269" s="595"/>
      <c r="L269" s="596"/>
      <c r="N269" s="437"/>
      <c r="O269" s="438"/>
      <c r="P269" s="438"/>
      <c r="Q269" s="11"/>
      <c r="R269" s="11"/>
      <c r="S269" s="11"/>
      <c r="T269" s="11"/>
      <c r="U269" s="10"/>
    </row>
    <row r="270" spans="1:21" s="39" customFormat="1" x14ac:dyDescent="0.35">
      <c r="A270" s="95"/>
      <c r="B270" s="594"/>
      <c r="C270" s="595"/>
      <c r="D270" s="595"/>
      <c r="E270" s="595"/>
      <c r="F270" s="595"/>
      <c r="G270" s="595"/>
      <c r="H270" s="595"/>
      <c r="I270" s="595"/>
      <c r="J270" s="595"/>
      <c r="K270" s="595"/>
      <c r="L270" s="596"/>
      <c r="N270" s="437"/>
      <c r="O270" s="438"/>
      <c r="P270" s="438"/>
      <c r="Q270" s="10"/>
      <c r="R270" s="10"/>
      <c r="S270" s="10"/>
      <c r="T270" s="10"/>
      <c r="U270" s="10"/>
    </row>
    <row r="271" spans="1:21" s="11" customFormat="1" x14ac:dyDescent="0.35">
      <c r="A271" s="8"/>
      <c r="B271" s="594"/>
      <c r="C271" s="595"/>
      <c r="D271" s="595"/>
      <c r="E271" s="595"/>
      <c r="F271" s="595"/>
      <c r="G271" s="595"/>
      <c r="H271" s="595"/>
      <c r="I271" s="595"/>
      <c r="J271" s="595"/>
      <c r="K271" s="595"/>
      <c r="L271" s="596"/>
      <c r="M271" s="39"/>
      <c r="O271" s="438"/>
      <c r="P271" s="438"/>
      <c r="Q271" s="10"/>
      <c r="R271" s="10"/>
      <c r="S271" s="10"/>
      <c r="T271" s="10"/>
    </row>
    <row r="272" spans="1:21" s="11" customFormat="1" x14ac:dyDescent="0.35">
      <c r="A272" s="8"/>
      <c r="B272" s="594"/>
      <c r="C272" s="595"/>
      <c r="D272" s="595"/>
      <c r="E272" s="595"/>
      <c r="F272" s="595"/>
      <c r="G272" s="595"/>
      <c r="H272" s="595"/>
      <c r="I272" s="595"/>
      <c r="J272" s="595"/>
      <c r="K272" s="595"/>
      <c r="L272" s="596"/>
      <c r="M272" s="39"/>
      <c r="O272" s="438"/>
      <c r="P272" s="438"/>
      <c r="Q272" s="10"/>
      <c r="R272" s="10"/>
      <c r="S272" s="10"/>
      <c r="T272" s="10"/>
    </row>
    <row r="273" spans="1:21" s="11" customFormat="1" x14ac:dyDescent="0.35">
      <c r="A273" s="8"/>
      <c r="B273" s="51"/>
      <c r="C273" s="52"/>
      <c r="D273" s="52"/>
      <c r="E273" s="52"/>
      <c r="F273" s="52"/>
      <c r="G273" s="52"/>
      <c r="H273" s="52"/>
      <c r="I273" s="52"/>
      <c r="J273" s="52"/>
      <c r="K273" s="52"/>
      <c r="L273" s="53"/>
      <c r="M273" s="39"/>
      <c r="O273" s="437"/>
      <c r="P273" s="437"/>
      <c r="Q273" s="10"/>
      <c r="R273" s="10"/>
      <c r="S273" s="10"/>
      <c r="T273" s="10"/>
    </row>
    <row r="274" spans="1:21" s="11" customFormat="1" x14ac:dyDescent="0.35">
      <c r="A274" s="8"/>
      <c r="B274" s="586" t="s">
        <v>57</v>
      </c>
      <c r="C274" s="587"/>
      <c r="D274" s="587"/>
      <c r="E274" s="587"/>
      <c r="F274" s="587"/>
      <c r="G274" s="587"/>
      <c r="H274" s="587"/>
      <c r="I274" s="587"/>
      <c r="J274" s="587"/>
      <c r="K274" s="587"/>
      <c r="L274" s="588"/>
      <c r="M274" s="39"/>
      <c r="O274" s="438"/>
      <c r="P274" s="438"/>
      <c r="Q274" s="10"/>
    </row>
    <row r="275" spans="1:21" s="11" customFormat="1" x14ac:dyDescent="0.35">
      <c r="A275" s="8"/>
      <c r="B275" s="54"/>
      <c r="C275" s="94"/>
      <c r="D275" s="94"/>
      <c r="E275" s="94"/>
      <c r="F275" s="94"/>
      <c r="G275" s="94"/>
      <c r="H275" s="94"/>
      <c r="I275" s="94"/>
      <c r="J275" s="94"/>
      <c r="K275" s="94"/>
      <c r="L275" s="55"/>
      <c r="M275" s="39"/>
      <c r="O275" s="437"/>
      <c r="P275" s="437"/>
      <c r="Q275" s="10"/>
    </row>
    <row r="276" spans="1:21" s="11" customFormat="1" x14ac:dyDescent="0.35">
      <c r="A276" s="8"/>
      <c r="B276" s="602" t="str">
        <f>IF(Intro!$G$21="English",O276,P276)</f>
        <v>Dans quelle mesure les marchandises produites au Canada sont-elles comparables en prix aux marchandises importées de la Chine?</v>
      </c>
      <c r="C276" s="603"/>
      <c r="D276" s="603"/>
      <c r="E276" s="603"/>
      <c r="F276" s="603"/>
      <c r="G276" s="603"/>
      <c r="H276" s="603"/>
      <c r="I276" s="603"/>
      <c r="J276" s="603"/>
      <c r="K276" s="603"/>
      <c r="L276" s="604"/>
      <c r="M276" s="39"/>
      <c r="O276" s="437" t="str">
        <f>"To what extent are the goods produced in Canada comparable in price with the goods imported from "&amp;Variables!B5&amp;"?"</f>
        <v>To what extent are the goods produced in Canada comparable in price with the goods imported from China?</v>
      </c>
      <c r="P276" s="437" t="str">
        <f>"Dans quelle mesure les marchandises produites au Canada sont-elles comparables en prix aux marchandises importées de "&amp;Variables!C5&amp;"?"</f>
        <v>Dans quelle mesure les marchandises produites au Canada sont-elles comparables en prix aux marchandises importées de la Chine?</v>
      </c>
      <c r="Q276" s="10"/>
    </row>
    <row r="277" spans="1:21" s="11" customFormat="1" x14ac:dyDescent="0.35">
      <c r="A277" s="8"/>
      <c r="B277" s="54"/>
      <c r="C277" s="94"/>
      <c r="D277" s="94"/>
      <c r="E277" s="94"/>
      <c r="F277" s="94"/>
      <c r="G277" s="94"/>
      <c r="H277" s="94"/>
      <c r="I277" s="94"/>
      <c r="J277" s="94"/>
      <c r="K277" s="94"/>
      <c r="L277" s="55"/>
      <c r="M277" s="39"/>
      <c r="O277" s="437"/>
      <c r="P277" s="437"/>
      <c r="Q277" s="10"/>
    </row>
    <row r="278" spans="1:21" s="11" customFormat="1" x14ac:dyDescent="0.35">
      <c r="A278" s="8"/>
      <c r="B278" s="594"/>
      <c r="C278" s="595"/>
      <c r="D278" s="595"/>
      <c r="E278" s="595"/>
      <c r="F278" s="595"/>
      <c r="G278" s="595"/>
      <c r="H278" s="595"/>
      <c r="I278" s="595"/>
      <c r="J278" s="595"/>
      <c r="K278" s="595"/>
      <c r="L278" s="596"/>
      <c r="M278" s="39"/>
      <c r="O278" s="438"/>
      <c r="P278" s="438"/>
      <c r="Q278" s="10"/>
    </row>
    <row r="279" spans="1:21" s="39" customFormat="1" x14ac:dyDescent="0.35">
      <c r="A279" s="95"/>
      <c r="B279" s="594"/>
      <c r="C279" s="595"/>
      <c r="D279" s="595"/>
      <c r="E279" s="595"/>
      <c r="F279" s="595"/>
      <c r="G279" s="595"/>
      <c r="H279" s="595"/>
      <c r="I279" s="595"/>
      <c r="J279" s="595"/>
      <c r="K279" s="595"/>
      <c r="L279" s="596"/>
      <c r="N279" s="437"/>
      <c r="O279" s="438"/>
      <c r="P279" s="438"/>
      <c r="Q279" s="10"/>
      <c r="R279" s="11"/>
      <c r="S279" s="11"/>
      <c r="T279" s="11"/>
      <c r="U279" s="10"/>
    </row>
    <row r="280" spans="1:21" x14ac:dyDescent="0.35">
      <c r="A280" s="7"/>
      <c r="B280" s="594"/>
      <c r="C280" s="595"/>
      <c r="D280" s="595"/>
      <c r="E280" s="595"/>
      <c r="F280" s="595"/>
      <c r="G280" s="595"/>
      <c r="H280" s="595"/>
      <c r="I280" s="595"/>
      <c r="J280" s="595"/>
      <c r="K280" s="595"/>
      <c r="L280" s="596"/>
      <c r="O280" s="438"/>
      <c r="P280" s="438"/>
      <c r="R280" s="11"/>
      <c r="S280" s="11"/>
      <c r="T280" s="11"/>
    </row>
    <row r="281" spans="1:21" x14ac:dyDescent="0.35">
      <c r="A281" s="7"/>
      <c r="B281" s="594"/>
      <c r="C281" s="595"/>
      <c r="D281" s="595"/>
      <c r="E281" s="595"/>
      <c r="F281" s="595"/>
      <c r="G281" s="595"/>
      <c r="H281" s="595"/>
      <c r="I281" s="595"/>
      <c r="J281" s="595"/>
      <c r="K281" s="595"/>
      <c r="L281" s="596"/>
      <c r="M281" s="39"/>
      <c r="O281" s="438"/>
      <c r="P281" s="438"/>
      <c r="R281" s="11"/>
      <c r="S281" s="11"/>
      <c r="T281" s="11"/>
    </row>
    <row r="282" spans="1:21" s="11" customFormat="1" x14ac:dyDescent="0.35">
      <c r="A282" s="7"/>
      <c r="B282" s="594"/>
      <c r="C282" s="595"/>
      <c r="D282" s="595"/>
      <c r="E282" s="595"/>
      <c r="F282" s="595"/>
      <c r="G282" s="595"/>
      <c r="H282" s="595"/>
      <c r="I282" s="595"/>
      <c r="J282" s="595"/>
      <c r="K282" s="595"/>
      <c r="L282" s="596"/>
      <c r="M282" s="73"/>
      <c r="O282" s="438"/>
      <c r="P282" s="438"/>
      <c r="Q282" s="10"/>
      <c r="R282" s="10"/>
      <c r="S282" s="10"/>
      <c r="T282" s="10"/>
    </row>
    <row r="283" spans="1:21" s="39" customFormat="1" x14ac:dyDescent="0.35">
      <c r="A283" s="95"/>
      <c r="B283" s="594"/>
      <c r="C283" s="595"/>
      <c r="D283" s="595"/>
      <c r="E283" s="595"/>
      <c r="F283" s="595"/>
      <c r="G283" s="595"/>
      <c r="H283" s="595"/>
      <c r="I283" s="595"/>
      <c r="J283" s="595"/>
      <c r="K283" s="595"/>
      <c r="L283" s="596"/>
      <c r="N283" s="437"/>
      <c r="O283" s="438"/>
      <c r="P283" s="438"/>
      <c r="Q283" s="10"/>
      <c r="R283" s="10"/>
      <c r="S283" s="10"/>
      <c r="T283" s="10"/>
      <c r="U283" s="10"/>
    </row>
    <row r="284" spans="1:21" s="39" customFormat="1" x14ac:dyDescent="0.35">
      <c r="A284" s="95"/>
      <c r="B284" s="594"/>
      <c r="C284" s="595"/>
      <c r="D284" s="595"/>
      <c r="E284" s="595"/>
      <c r="F284" s="595"/>
      <c r="G284" s="595"/>
      <c r="H284" s="595"/>
      <c r="I284" s="595"/>
      <c r="J284" s="595"/>
      <c r="K284" s="595"/>
      <c r="L284" s="596"/>
      <c r="N284" s="437"/>
      <c r="O284" s="438"/>
      <c r="P284" s="438"/>
      <c r="Q284" s="10"/>
      <c r="R284" s="10"/>
      <c r="S284" s="10"/>
      <c r="T284" s="10"/>
      <c r="U284" s="10"/>
    </row>
    <row r="285" spans="1:21" s="39" customFormat="1" x14ac:dyDescent="0.35">
      <c r="A285" s="95"/>
      <c r="B285" s="594"/>
      <c r="C285" s="595"/>
      <c r="D285" s="595"/>
      <c r="E285" s="595"/>
      <c r="F285" s="595"/>
      <c r="G285" s="595"/>
      <c r="H285" s="595"/>
      <c r="I285" s="595"/>
      <c r="J285" s="595"/>
      <c r="K285" s="595"/>
      <c r="L285" s="596"/>
      <c r="N285" s="437"/>
      <c r="O285" s="438"/>
      <c r="P285" s="438"/>
      <c r="Q285" s="11"/>
      <c r="R285" s="11"/>
      <c r="S285" s="11"/>
      <c r="T285" s="11"/>
      <c r="U285" s="10"/>
    </row>
    <row r="286" spans="1:21" s="11" customFormat="1" x14ac:dyDescent="0.35">
      <c r="A286" s="8"/>
      <c r="B286" s="51"/>
      <c r="C286" s="52"/>
      <c r="D286" s="52"/>
      <c r="E286" s="52"/>
      <c r="F286" s="52"/>
      <c r="G286" s="52"/>
      <c r="H286" s="52"/>
      <c r="I286" s="52"/>
      <c r="J286" s="52"/>
      <c r="K286" s="52"/>
      <c r="L286" s="53"/>
      <c r="M286" s="39"/>
      <c r="O286" s="437"/>
      <c r="P286" s="437"/>
      <c r="Q286" s="10"/>
      <c r="R286" s="10"/>
      <c r="S286" s="10"/>
      <c r="T286" s="10"/>
    </row>
    <row r="287" spans="1:21" s="11" customFormat="1" x14ac:dyDescent="0.35">
      <c r="A287" s="8"/>
      <c r="B287" s="586" t="s">
        <v>55</v>
      </c>
      <c r="C287" s="587"/>
      <c r="D287" s="587"/>
      <c r="E287" s="587"/>
      <c r="F287" s="587"/>
      <c r="G287" s="587"/>
      <c r="H287" s="587"/>
      <c r="I287" s="587"/>
      <c r="J287" s="587"/>
      <c r="K287" s="587"/>
      <c r="L287" s="588"/>
      <c r="M287" s="39"/>
      <c r="O287" s="438"/>
      <c r="P287" s="438"/>
      <c r="Q287" s="10"/>
      <c r="R287" s="10"/>
      <c r="S287" s="10"/>
      <c r="T287" s="10"/>
    </row>
    <row r="288" spans="1:21" s="11" customFormat="1" x14ac:dyDescent="0.35">
      <c r="A288" s="8"/>
      <c r="B288" s="54"/>
      <c r="C288" s="94"/>
      <c r="D288" s="94"/>
      <c r="E288" s="94"/>
      <c r="F288" s="94"/>
      <c r="G288" s="94"/>
      <c r="H288" s="94"/>
      <c r="I288" s="94"/>
      <c r="J288" s="94"/>
      <c r="K288" s="94"/>
      <c r="L288" s="55"/>
      <c r="M288" s="39"/>
      <c r="O288" s="437"/>
      <c r="P288" s="437"/>
      <c r="Q288" s="10"/>
      <c r="R288" s="10"/>
      <c r="S288" s="10"/>
      <c r="T288" s="10"/>
    </row>
    <row r="289" spans="1:21" s="11" customFormat="1" x14ac:dyDescent="0.35">
      <c r="A289" s="8"/>
      <c r="B289" s="480" t="str">
        <f>IF(Intro!$G$21="English",O289,P289)</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C289" s="481"/>
      <c r="D289" s="481"/>
      <c r="E289" s="481"/>
      <c r="F289" s="481"/>
      <c r="G289" s="481"/>
      <c r="H289" s="481"/>
      <c r="I289" s="481"/>
      <c r="J289" s="481"/>
      <c r="K289" s="481"/>
      <c r="L289" s="482"/>
      <c r="M289" s="39"/>
      <c r="O289" s="437"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China?</v>
      </c>
      <c r="P289" s="437" t="str">
        <f>"Dans quelle mesure les marchandises produites au Canada sont-elles comparables en termes de facteurs autres que le prix (y compris la qualité du produit, les délais d'exécution et de livraison, la fiabilité de l'approvisionnement, etc.)"&amp;" avec les marchandises importées de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Q289" s="10"/>
    </row>
    <row r="290" spans="1:21" s="11" customFormat="1" x14ac:dyDescent="0.35">
      <c r="A290" s="8"/>
      <c r="B290" s="480"/>
      <c r="C290" s="481"/>
      <c r="D290" s="481"/>
      <c r="E290" s="481"/>
      <c r="F290" s="481"/>
      <c r="G290" s="481"/>
      <c r="H290" s="481"/>
      <c r="I290" s="481"/>
      <c r="J290" s="481"/>
      <c r="K290" s="481"/>
      <c r="L290" s="482"/>
      <c r="M290" s="39"/>
      <c r="O290" s="437"/>
      <c r="P290" s="437"/>
      <c r="Q290" s="10"/>
    </row>
    <row r="291" spans="1:21" s="11" customFormat="1" x14ac:dyDescent="0.35">
      <c r="A291" s="8"/>
      <c r="B291" s="54"/>
      <c r="C291" s="94"/>
      <c r="D291" s="94"/>
      <c r="E291" s="94"/>
      <c r="F291" s="94"/>
      <c r="G291" s="94"/>
      <c r="H291" s="94"/>
      <c r="I291" s="94"/>
      <c r="J291" s="94"/>
      <c r="K291" s="94"/>
      <c r="L291" s="55"/>
      <c r="M291" s="39"/>
      <c r="O291" s="437"/>
      <c r="P291" s="437"/>
      <c r="Q291" s="10"/>
    </row>
    <row r="292" spans="1:21" s="11" customFormat="1" x14ac:dyDescent="0.35">
      <c r="A292" s="8"/>
      <c r="B292" s="594"/>
      <c r="C292" s="595"/>
      <c r="D292" s="595"/>
      <c r="E292" s="595"/>
      <c r="F292" s="595"/>
      <c r="G292" s="595"/>
      <c r="H292" s="595"/>
      <c r="I292" s="595"/>
      <c r="J292" s="595"/>
      <c r="K292" s="595"/>
      <c r="L292" s="596"/>
      <c r="M292" s="39"/>
      <c r="O292" s="438"/>
      <c r="P292" s="438"/>
      <c r="Q292" s="10"/>
    </row>
    <row r="293" spans="1:21" s="11" customFormat="1" x14ac:dyDescent="0.35">
      <c r="A293" s="8"/>
      <c r="B293" s="594"/>
      <c r="C293" s="595"/>
      <c r="D293" s="595"/>
      <c r="E293" s="595"/>
      <c r="F293" s="595"/>
      <c r="G293" s="595"/>
      <c r="H293" s="595"/>
      <c r="I293" s="595"/>
      <c r="J293" s="595"/>
      <c r="K293" s="595"/>
      <c r="L293" s="596"/>
      <c r="M293" s="39"/>
      <c r="O293" s="438"/>
      <c r="P293" s="438"/>
      <c r="Q293" s="10"/>
    </row>
    <row r="294" spans="1:21" s="39" customFormat="1" x14ac:dyDescent="0.35">
      <c r="A294" s="95"/>
      <c r="B294" s="594"/>
      <c r="C294" s="595"/>
      <c r="D294" s="595"/>
      <c r="E294" s="595"/>
      <c r="F294" s="595"/>
      <c r="G294" s="595"/>
      <c r="H294" s="595"/>
      <c r="I294" s="595"/>
      <c r="J294" s="595"/>
      <c r="K294" s="595"/>
      <c r="L294" s="596"/>
      <c r="N294" s="437"/>
      <c r="O294" s="438"/>
      <c r="P294" s="438"/>
      <c r="Q294" s="10"/>
      <c r="R294" s="11"/>
      <c r="S294" s="11"/>
      <c r="T294" s="11"/>
      <c r="U294" s="10"/>
    </row>
    <row r="295" spans="1:21" s="11" customFormat="1" x14ac:dyDescent="0.35">
      <c r="A295" s="7"/>
      <c r="B295" s="594"/>
      <c r="C295" s="595"/>
      <c r="D295" s="595"/>
      <c r="E295" s="595"/>
      <c r="F295" s="595"/>
      <c r="G295" s="595"/>
      <c r="H295" s="595"/>
      <c r="I295" s="595"/>
      <c r="J295" s="595"/>
      <c r="K295" s="595"/>
      <c r="L295" s="596"/>
      <c r="M295" s="73"/>
      <c r="O295" s="438"/>
      <c r="P295" s="438"/>
      <c r="Q295" s="10"/>
    </row>
    <row r="296" spans="1:21" s="39" customFormat="1" x14ac:dyDescent="0.35">
      <c r="A296" s="95"/>
      <c r="B296" s="594"/>
      <c r="C296" s="595"/>
      <c r="D296" s="595"/>
      <c r="E296" s="595"/>
      <c r="F296" s="595"/>
      <c r="G296" s="595"/>
      <c r="H296" s="595"/>
      <c r="I296" s="595"/>
      <c r="J296" s="595"/>
      <c r="K296" s="595"/>
      <c r="L296" s="596"/>
      <c r="N296" s="437"/>
      <c r="O296" s="438"/>
      <c r="P296" s="438"/>
      <c r="Q296" s="10"/>
      <c r="R296" s="11"/>
      <c r="S296" s="11"/>
      <c r="T296" s="11"/>
      <c r="U296" s="10"/>
    </row>
    <row r="297" spans="1:21" s="39" customFormat="1" x14ac:dyDescent="0.35">
      <c r="A297" s="95"/>
      <c r="B297" s="594"/>
      <c r="C297" s="595"/>
      <c r="D297" s="595"/>
      <c r="E297" s="595"/>
      <c r="F297" s="595"/>
      <c r="G297" s="595"/>
      <c r="H297" s="595"/>
      <c r="I297" s="595"/>
      <c r="J297" s="595"/>
      <c r="K297" s="595"/>
      <c r="L297" s="596"/>
      <c r="N297" s="437"/>
      <c r="O297" s="438"/>
      <c r="P297" s="438"/>
      <c r="Q297" s="10"/>
      <c r="R297" s="10"/>
      <c r="S297" s="10"/>
      <c r="T297" s="10"/>
      <c r="U297" s="10"/>
    </row>
    <row r="298" spans="1:21" s="39" customFormat="1" x14ac:dyDescent="0.35">
      <c r="A298" s="95"/>
      <c r="B298" s="594"/>
      <c r="C298" s="595"/>
      <c r="D298" s="595"/>
      <c r="E298" s="595"/>
      <c r="F298" s="595"/>
      <c r="G298" s="595"/>
      <c r="H298" s="595"/>
      <c r="I298" s="595"/>
      <c r="J298" s="595"/>
      <c r="K298" s="595"/>
      <c r="L298" s="596"/>
      <c r="N298" s="437"/>
      <c r="O298" s="438"/>
      <c r="P298" s="438"/>
      <c r="Q298" s="11"/>
      <c r="R298" s="11"/>
      <c r="S298" s="11"/>
      <c r="T298" s="11"/>
      <c r="U298" s="10"/>
    </row>
    <row r="299" spans="1:21" s="11" customFormat="1" x14ac:dyDescent="0.35">
      <c r="A299" s="8"/>
      <c r="B299" s="594"/>
      <c r="C299" s="595"/>
      <c r="D299" s="595"/>
      <c r="E299" s="595"/>
      <c r="F299" s="595"/>
      <c r="G299" s="595"/>
      <c r="H299" s="595"/>
      <c r="I299" s="595"/>
      <c r="J299" s="595"/>
      <c r="K299" s="595"/>
      <c r="L299" s="596"/>
      <c r="M299" s="39"/>
      <c r="O299" s="438"/>
      <c r="P299" s="438"/>
      <c r="Q299" s="10"/>
      <c r="R299" s="10"/>
      <c r="S299" s="10"/>
      <c r="T299" s="10"/>
    </row>
    <row r="300" spans="1:21" s="11" customFormat="1" x14ac:dyDescent="0.35">
      <c r="A300" s="8"/>
      <c r="B300" s="51"/>
      <c r="C300" s="52"/>
      <c r="D300" s="52"/>
      <c r="E300" s="52"/>
      <c r="F300" s="52"/>
      <c r="G300" s="52"/>
      <c r="H300" s="52"/>
      <c r="I300" s="52"/>
      <c r="J300" s="52"/>
      <c r="K300" s="52"/>
      <c r="L300" s="53"/>
      <c r="M300" s="39"/>
      <c r="O300" s="437"/>
      <c r="P300" s="437"/>
      <c r="Q300" s="10"/>
      <c r="R300" s="10"/>
      <c r="S300" s="10"/>
      <c r="T300" s="10"/>
    </row>
    <row r="301" spans="1:21" s="11" customFormat="1" x14ac:dyDescent="0.35">
      <c r="A301" s="8"/>
      <c r="B301" s="1"/>
      <c r="C301" s="1"/>
      <c r="D301" s="1"/>
      <c r="E301" s="1"/>
      <c r="F301" s="1"/>
      <c r="G301" s="1"/>
      <c r="H301" s="1"/>
      <c r="I301" s="1"/>
      <c r="J301" s="1"/>
      <c r="K301" s="1"/>
      <c r="L301" s="1"/>
      <c r="M301" s="39"/>
      <c r="O301" s="437"/>
      <c r="P301" s="437"/>
      <c r="Q301" s="10"/>
      <c r="R301" s="10"/>
      <c r="S301" s="10"/>
      <c r="T301" s="10"/>
    </row>
    <row r="302" spans="1:21" s="11" customFormat="1" x14ac:dyDescent="0.35">
      <c r="A302" s="8"/>
      <c r="B302" s="608" t="str">
        <f>IF(Intro!$G$21="English",O302,P302)</f>
        <v>VENTES</v>
      </c>
      <c r="C302" s="609"/>
      <c r="D302" s="609"/>
      <c r="E302" s="609"/>
      <c r="F302" s="609"/>
      <c r="G302" s="609"/>
      <c r="H302" s="609"/>
      <c r="I302" s="609"/>
      <c r="J302" s="609"/>
      <c r="K302" s="609"/>
      <c r="L302" s="610"/>
      <c r="M302" s="39"/>
      <c r="O302" s="437" t="s">
        <v>322</v>
      </c>
      <c r="P302" s="437" t="s">
        <v>323</v>
      </c>
      <c r="Q302" s="10"/>
    </row>
    <row r="303" spans="1:21" s="11" customFormat="1" x14ac:dyDescent="0.35">
      <c r="A303" s="8"/>
      <c r="B303" s="586" t="s">
        <v>74</v>
      </c>
      <c r="C303" s="587"/>
      <c r="D303" s="587"/>
      <c r="E303" s="587"/>
      <c r="F303" s="587"/>
      <c r="G303" s="587"/>
      <c r="H303" s="587"/>
      <c r="I303" s="587"/>
      <c r="J303" s="587"/>
      <c r="K303" s="587"/>
      <c r="L303" s="588"/>
      <c r="M303" s="39"/>
      <c r="O303" s="438"/>
      <c r="P303" s="438"/>
      <c r="Q303" s="10"/>
    </row>
    <row r="304" spans="1:21" s="11" customFormat="1" x14ac:dyDescent="0.35">
      <c r="A304" s="8"/>
      <c r="B304" s="54"/>
      <c r="C304" s="94"/>
      <c r="D304" s="94"/>
      <c r="E304" s="94"/>
      <c r="F304" s="94"/>
      <c r="G304" s="94"/>
      <c r="H304" s="94"/>
      <c r="I304" s="94"/>
      <c r="J304" s="94"/>
      <c r="K304" s="94"/>
      <c r="L304" s="55"/>
      <c r="M304" s="39"/>
      <c r="O304" s="437"/>
      <c r="P304" s="437"/>
      <c r="Q304" s="10"/>
    </row>
    <row r="305" spans="1:21" s="11" customFormat="1" x14ac:dyDescent="0.35">
      <c r="A305" s="8"/>
      <c r="B305" s="602" t="str">
        <f>IF(Intro!$G$21="English",O305,P305)</f>
        <v>Décrivez tout changement dans les canaux de distribution de votre entreprise depuis le 1er janvier 2022.</v>
      </c>
      <c r="C305" s="603"/>
      <c r="D305" s="603"/>
      <c r="E305" s="603"/>
      <c r="F305" s="603"/>
      <c r="G305" s="603"/>
      <c r="H305" s="603"/>
      <c r="I305" s="603"/>
      <c r="J305" s="603"/>
      <c r="K305" s="603"/>
      <c r="L305" s="604"/>
      <c r="M305" s="39"/>
      <c r="O305" s="437" t="str">
        <f>"Describe any changes in your firm's channels of distribution since January 1, "&amp;Variables!B6&amp;"."</f>
        <v>Describe any changes in your firm's channels of distribution since January 1, 2022.</v>
      </c>
      <c r="P305" s="437" t="str">
        <f>"Décrivez tout changement dans les canaux de distribution de votre entreprise depuis le 1er janvier "&amp;Variables!B6&amp;"."</f>
        <v>Décrivez tout changement dans les canaux de distribution de votre entreprise depuis le 1er janvier 2022.</v>
      </c>
      <c r="Q305" s="10"/>
    </row>
    <row r="306" spans="1:21" s="11" customFormat="1" x14ac:dyDescent="0.35">
      <c r="A306" s="8"/>
      <c r="B306" s="54"/>
      <c r="C306" s="94"/>
      <c r="D306" s="94"/>
      <c r="E306" s="94"/>
      <c r="F306" s="94"/>
      <c r="G306" s="94"/>
      <c r="H306" s="94"/>
      <c r="I306" s="94"/>
      <c r="J306" s="94"/>
      <c r="K306" s="94"/>
      <c r="L306" s="55"/>
      <c r="M306" s="39"/>
      <c r="O306" s="437"/>
      <c r="P306" s="437"/>
      <c r="Q306" s="10"/>
    </row>
    <row r="307" spans="1:21" s="39" customFormat="1" x14ac:dyDescent="0.35">
      <c r="A307" s="95"/>
      <c r="B307" s="594"/>
      <c r="C307" s="595"/>
      <c r="D307" s="595"/>
      <c r="E307" s="595"/>
      <c r="F307" s="595"/>
      <c r="G307" s="595"/>
      <c r="H307" s="595"/>
      <c r="I307" s="595"/>
      <c r="J307" s="595"/>
      <c r="K307" s="595"/>
      <c r="L307" s="596"/>
      <c r="N307" s="437"/>
      <c r="O307" s="438"/>
      <c r="P307" s="438"/>
      <c r="Q307" s="10"/>
      <c r="R307" s="11"/>
      <c r="S307" s="11"/>
      <c r="T307" s="11"/>
      <c r="U307" s="10"/>
    </row>
    <row r="308" spans="1:21" s="11" customFormat="1" x14ac:dyDescent="0.35">
      <c r="A308" s="7"/>
      <c r="B308" s="594"/>
      <c r="C308" s="595"/>
      <c r="D308" s="595"/>
      <c r="E308" s="595"/>
      <c r="F308" s="595"/>
      <c r="G308" s="595"/>
      <c r="H308" s="595"/>
      <c r="I308" s="595"/>
      <c r="J308" s="595"/>
      <c r="K308" s="595"/>
      <c r="L308" s="596"/>
      <c r="M308" s="73"/>
      <c r="O308" s="438"/>
      <c r="P308" s="438"/>
      <c r="Q308" s="10"/>
    </row>
    <row r="309" spans="1:21" s="39" customFormat="1" x14ac:dyDescent="0.35">
      <c r="A309" s="95"/>
      <c r="B309" s="594"/>
      <c r="C309" s="595"/>
      <c r="D309" s="595"/>
      <c r="E309" s="595"/>
      <c r="F309" s="595"/>
      <c r="G309" s="595"/>
      <c r="H309" s="595"/>
      <c r="I309" s="595"/>
      <c r="J309" s="595"/>
      <c r="K309" s="595"/>
      <c r="L309" s="596"/>
      <c r="N309" s="437"/>
      <c r="O309" s="438"/>
      <c r="P309" s="438"/>
      <c r="Q309" s="10"/>
      <c r="R309" s="11"/>
      <c r="S309" s="11"/>
      <c r="T309" s="11"/>
      <c r="U309" s="10"/>
    </row>
    <row r="310" spans="1:21" s="39" customFormat="1" x14ac:dyDescent="0.35">
      <c r="A310" s="95"/>
      <c r="B310" s="594"/>
      <c r="C310" s="595"/>
      <c r="D310" s="595"/>
      <c r="E310" s="595"/>
      <c r="F310" s="595"/>
      <c r="G310" s="595"/>
      <c r="H310" s="595"/>
      <c r="I310" s="595"/>
      <c r="J310" s="595"/>
      <c r="K310" s="595"/>
      <c r="L310" s="596"/>
      <c r="N310" s="437"/>
      <c r="O310" s="438"/>
      <c r="P310" s="438"/>
      <c r="Q310" s="10"/>
      <c r="R310" s="10"/>
      <c r="S310" s="10"/>
      <c r="T310" s="10"/>
      <c r="U310" s="10"/>
    </row>
    <row r="311" spans="1:21" s="39" customFormat="1" x14ac:dyDescent="0.35">
      <c r="A311" s="95"/>
      <c r="B311" s="594"/>
      <c r="C311" s="595"/>
      <c r="D311" s="595"/>
      <c r="E311" s="595"/>
      <c r="F311" s="595"/>
      <c r="G311" s="595"/>
      <c r="H311" s="595"/>
      <c r="I311" s="595"/>
      <c r="J311" s="595"/>
      <c r="K311" s="595"/>
      <c r="L311" s="596"/>
      <c r="N311" s="437"/>
      <c r="O311" s="438"/>
      <c r="P311" s="438"/>
      <c r="Q311" s="11"/>
      <c r="R311" s="11"/>
      <c r="S311" s="11"/>
      <c r="T311" s="11"/>
      <c r="U311" s="10"/>
    </row>
    <row r="312" spans="1:21" s="39" customFormat="1" x14ac:dyDescent="0.35">
      <c r="A312" s="95"/>
      <c r="B312" s="594"/>
      <c r="C312" s="595"/>
      <c r="D312" s="595"/>
      <c r="E312" s="595"/>
      <c r="F312" s="595"/>
      <c r="G312" s="595"/>
      <c r="H312" s="595"/>
      <c r="I312" s="595"/>
      <c r="J312" s="595"/>
      <c r="K312" s="595"/>
      <c r="L312" s="596"/>
      <c r="N312" s="437"/>
      <c r="O312" s="438"/>
      <c r="P312" s="438"/>
      <c r="Q312" s="10"/>
      <c r="R312" s="10"/>
      <c r="S312" s="10"/>
      <c r="T312" s="10"/>
      <c r="U312" s="10"/>
    </row>
    <row r="313" spans="1:21" s="11" customFormat="1" x14ac:dyDescent="0.35">
      <c r="A313" s="8"/>
      <c r="B313" s="594"/>
      <c r="C313" s="595"/>
      <c r="D313" s="595"/>
      <c r="E313" s="595"/>
      <c r="F313" s="595"/>
      <c r="G313" s="595"/>
      <c r="H313" s="595"/>
      <c r="I313" s="595"/>
      <c r="J313" s="595"/>
      <c r="K313" s="595"/>
      <c r="L313" s="596"/>
      <c r="M313" s="39"/>
      <c r="O313" s="438"/>
      <c r="P313" s="438"/>
      <c r="Q313" s="10"/>
      <c r="R313" s="10"/>
      <c r="S313" s="10"/>
      <c r="T313" s="10"/>
    </row>
    <row r="314" spans="1:21" s="11" customFormat="1" x14ac:dyDescent="0.35">
      <c r="A314" s="8"/>
      <c r="B314" s="594"/>
      <c r="C314" s="595"/>
      <c r="D314" s="595"/>
      <c r="E314" s="595"/>
      <c r="F314" s="595"/>
      <c r="G314" s="595"/>
      <c r="H314" s="595"/>
      <c r="I314" s="595"/>
      <c r="J314" s="595"/>
      <c r="K314" s="595"/>
      <c r="L314" s="596"/>
      <c r="M314" s="39"/>
      <c r="O314" s="438"/>
      <c r="P314" s="438"/>
      <c r="Q314" s="10"/>
      <c r="R314" s="10"/>
      <c r="S314" s="10"/>
      <c r="T314" s="10"/>
    </row>
    <row r="315" spans="1:21" s="11" customFormat="1" x14ac:dyDescent="0.35">
      <c r="A315" s="8"/>
      <c r="B315" s="51"/>
      <c r="C315" s="52"/>
      <c r="D315" s="52"/>
      <c r="E315" s="52"/>
      <c r="F315" s="52"/>
      <c r="G315" s="52"/>
      <c r="H315" s="52"/>
      <c r="I315" s="52"/>
      <c r="J315" s="52"/>
      <c r="K315" s="52"/>
      <c r="L315" s="53"/>
      <c r="M315" s="39"/>
      <c r="O315" s="437"/>
      <c r="P315" s="437"/>
      <c r="Q315" s="10"/>
      <c r="R315" s="10"/>
      <c r="S315" s="10"/>
      <c r="T315" s="10"/>
    </row>
    <row r="316" spans="1:21" s="11" customFormat="1" x14ac:dyDescent="0.35">
      <c r="A316" s="8"/>
      <c r="B316" s="586" t="s">
        <v>81</v>
      </c>
      <c r="C316" s="587"/>
      <c r="D316" s="587"/>
      <c r="E316" s="587"/>
      <c r="F316" s="587"/>
      <c r="G316" s="587"/>
      <c r="H316" s="587"/>
      <c r="I316" s="587"/>
      <c r="J316" s="587"/>
      <c r="K316" s="587"/>
      <c r="L316" s="588"/>
      <c r="M316" s="39"/>
      <c r="O316" s="438"/>
      <c r="P316" s="438"/>
      <c r="Q316" s="10"/>
    </row>
    <row r="317" spans="1:21" s="11" customFormat="1" x14ac:dyDescent="0.35">
      <c r="A317" s="8"/>
      <c r="B317" s="54"/>
      <c r="C317" s="94"/>
      <c r="D317" s="94"/>
      <c r="E317" s="94"/>
      <c r="F317" s="94"/>
      <c r="G317" s="94"/>
      <c r="H317" s="94"/>
      <c r="I317" s="94"/>
      <c r="J317" s="94"/>
      <c r="K317" s="94"/>
      <c r="L317" s="55"/>
      <c r="M317" s="39"/>
      <c r="O317" s="437"/>
      <c r="P317" s="437"/>
      <c r="Q317" s="10"/>
    </row>
    <row r="318" spans="1:21" s="11" customFormat="1" x14ac:dyDescent="0.35">
      <c r="A318" s="8"/>
      <c r="B318" s="480" t="str">
        <f>IF(Intro!$G$21="English",O318,P318)</f>
        <v>Comment votre entreprise favorise-t-elle les ventes des marchandises sur le marché canadien? Vos méthodes ont-elles changées depuis le 1er janvier 2022?</v>
      </c>
      <c r="C318" s="481"/>
      <c r="D318" s="481"/>
      <c r="E318" s="481"/>
      <c r="F318" s="481"/>
      <c r="G318" s="481"/>
      <c r="H318" s="481"/>
      <c r="I318" s="481"/>
      <c r="J318" s="481"/>
      <c r="K318" s="481"/>
      <c r="L318" s="482"/>
      <c r="M318" s="39"/>
      <c r="O318" s="437" t="str">
        <f>"How does your firm promote sales of the goods in the Canadian market? Have these methods changed since January 1, "&amp;Variables!B6&amp;"?"</f>
        <v>How does your firm promote sales of the goods in the Canadian market? Have these methods changed since January 1, 2022?</v>
      </c>
      <c r="P318" s="437"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2022?</v>
      </c>
      <c r="Q318" s="10"/>
    </row>
    <row r="319" spans="1:21" s="11" customFormat="1" x14ac:dyDescent="0.35">
      <c r="A319" s="8"/>
      <c r="B319" s="54"/>
      <c r="C319" s="94"/>
      <c r="D319" s="94"/>
      <c r="E319" s="94"/>
      <c r="F319" s="94"/>
      <c r="G319" s="94"/>
      <c r="H319" s="94"/>
      <c r="I319" s="94"/>
      <c r="J319" s="94"/>
      <c r="K319" s="94"/>
      <c r="L319" s="55"/>
      <c r="M319" s="39"/>
      <c r="O319" s="437"/>
      <c r="P319" s="437"/>
      <c r="Q319" s="10"/>
    </row>
    <row r="320" spans="1:21" s="11" customFormat="1" x14ac:dyDescent="0.35">
      <c r="A320" s="8"/>
      <c r="B320" s="594"/>
      <c r="C320" s="595"/>
      <c r="D320" s="595"/>
      <c r="E320" s="595"/>
      <c r="F320" s="595"/>
      <c r="G320" s="595"/>
      <c r="H320" s="595"/>
      <c r="I320" s="595"/>
      <c r="J320" s="595"/>
      <c r="K320" s="595"/>
      <c r="L320" s="596"/>
      <c r="M320" s="39"/>
      <c r="O320" s="438"/>
      <c r="P320" s="438"/>
      <c r="Q320" s="10"/>
    </row>
    <row r="321" spans="1:21" s="39" customFormat="1" x14ac:dyDescent="0.35">
      <c r="A321" s="95"/>
      <c r="B321" s="594"/>
      <c r="C321" s="595"/>
      <c r="D321" s="595"/>
      <c r="E321" s="595"/>
      <c r="F321" s="595"/>
      <c r="G321" s="595"/>
      <c r="H321" s="595"/>
      <c r="I321" s="595"/>
      <c r="J321" s="595"/>
      <c r="K321" s="595"/>
      <c r="L321" s="596"/>
      <c r="N321" s="437"/>
      <c r="O321" s="438"/>
      <c r="P321" s="438"/>
      <c r="Q321" s="10"/>
      <c r="R321" s="11"/>
      <c r="S321" s="11"/>
      <c r="T321" s="11"/>
      <c r="U321" s="10"/>
    </row>
    <row r="322" spans="1:21" s="11" customFormat="1" x14ac:dyDescent="0.35">
      <c r="A322" s="7"/>
      <c r="B322" s="594"/>
      <c r="C322" s="595"/>
      <c r="D322" s="595"/>
      <c r="E322" s="595"/>
      <c r="F322" s="595"/>
      <c r="G322" s="595"/>
      <c r="H322" s="595"/>
      <c r="I322" s="595"/>
      <c r="J322" s="595"/>
      <c r="K322" s="595"/>
      <c r="L322" s="596"/>
      <c r="M322" s="73"/>
      <c r="O322" s="438"/>
      <c r="P322" s="438"/>
      <c r="Q322" s="10"/>
    </row>
    <row r="323" spans="1:21" s="39" customFormat="1" x14ac:dyDescent="0.35">
      <c r="A323" s="95"/>
      <c r="B323" s="594"/>
      <c r="C323" s="595"/>
      <c r="D323" s="595"/>
      <c r="E323" s="595"/>
      <c r="F323" s="595"/>
      <c r="G323" s="595"/>
      <c r="H323" s="595"/>
      <c r="I323" s="595"/>
      <c r="J323" s="595"/>
      <c r="K323" s="595"/>
      <c r="L323" s="596"/>
      <c r="N323" s="437"/>
      <c r="O323" s="438"/>
      <c r="P323" s="438"/>
      <c r="Q323" s="10"/>
      <c r="R323" s="11"/>
      <c r="S323" s="11"/>
      <c r="T323" s="11"/>
      <c r="U323" s="10"/>
    </row>
    <row r="324" spans="1:21" s="39" customFormat="1" x14ac:dyDescent="0.35">
      <c r="A324" s="95"/>
      <c r="B324" s="594"/>
      <c r="C324" s="595"/>
      <c r="D324" s="595"/>
      <c r="E324" s="595"/>
      <c r="F324" s="595"/>
      <c r="G324" s="595"/>
      <c r="H324" s="595"/>
      <c r="I324" s="595"/>
      <c r="J324" s="595"/>
      <c r="K324" s="595"/>
      <c r="L324" s="596"/>
      <c r="N324" s="437"/>
      <c r="O324" s="438"/>
      <c r="P324" s="438"/>
      <c r="Q324" s="10"/>
      <c r="R324" s="10"/>
      <c r="S324" s="10"/>
      <c r="T324" s="10"/>
      <c r="U324" s="10"/>
    </row>
    <row r="325" spans="1:21" s="39" customFormat="1" x14ac:dyDescent="0.35">
      <c r="A325" s="95"/>
      <c r="B325" s="594"/>
      <c r="C325" s="595"/>
      <c r="D325" s="595"/>
      <c r="E325" s="595"/>
      <c r="F325" s="595"/>
      <c r="G325" s="595"/>
      <c r="H325" s="595"/>
      <c r="I325" s="595"/>
      <c r="J325" s="595"/>
      <c r="K325" s="595"/>
      <c r="L325" s="596"/>
      <c r="N325" s="437"/>
      <c r="O325" s="438"/>
      <c r="P325" s="438"/>
      <c r="Q325" s="11"/>
      <c r="R325" s="11"/>
      <c r="S325" s="11"/>
      <c r="T325" s="11"/>
      <c r="U325" s="10"/>
    </row>
    <row r="326" spans="1:21" s="39" customFormat="1" x14ac:dyDescent="0.35">
      <c r="A326" s="95"/>
      <c r="B326" s="594"/>
      <c r="C326" s="595"/>
      <c r="D326" s="595"/>
      <c r="E326" s="595"/>
      <c r="F326" s="595"/>
      <c r="G326" s="595"/>
      <c r="H326" s="595"/>
      <c r="I326" s="595"/>
      <c r="J326" s="595"/>
      <c r="K326" s="595"/>
      <c r="L326" s="596"/>
      <c r="N326" s="437"/>
      <c r="O326" s="438"/>
      <c r="P326" s="438"/>
      <c r="Q326" s="10"/>
      <c r="R326" s="10"/>
      <c r="S326" s="10"/>
      <c r="T326" s="10"/>
      <c r="U326" s="10"/>
    </row>
    <row r="327" spans="1:21" s="11" customFormat="1" x14ac:dyDescent="0.35">
      <c r="A327" s="8"/>
      <c r="B327" s="594"/>
      <c r="C327" s="595"/>
      <c r="D327" s="595"/>
      <c r="E327" s="595"/>
      <c r="F327" s="595"/>
      <c r="G327" s="595"/>
      <c r="H327" s="595"/>
      <c r="I327" s="595"/>
      <c r="J327" s="595"/>
      <c r="K327" s="595"/>
      <c r="L327" s="596"/>
      <c r="M327" s="39"/>
      <c r="O327" s="438"/>
      <c r="P327" s="438"/>
      <c r="Q327" s="10"/>
      <c r="R327" s="10"/>
      <c r="S327" s="10"/>
      <c r="T327" s="10"/>
    </row>
    <row r="328" spans="1:21" s="11" customFormat="1" x14ac:dyDescent="0.35">
      <c r="A328" s="8"/>
      <c r="B328" s="51"/>
      <c r="C328" s="52"/>
      <c r="D328" s="52"/>
      <c r="E328" s="52"/>
      <c r="F328" s="52"/>
      <c r="G328" s="52"/>
      <c r="H328" s="52"/>
      <c r="I328" s="52"/>
      <c r="J328" s="52"/>
      <c r="K328" s="52"/>
      <c r="L328" s="53"/>
      <c r="M328" s="39"/>
      <c r="O328" s="437"/>
      <c r="P328" s="437"/>
      <c r="Q328" s="10"/>
      <c r="R328" s="10"/>
      <c r="S328" s="10"/>
      <c r="T328" s="10"/>
    </row>
    <row r="329" spans="1:21" s="11" customFormat="1" x14ac:dyDescent="0.35">
      <c r="A329" s="8"/>
      <c r="B329" s="586" t="s">
        <v>64</v>
      </c>
      <c r="C329" s="587"/>
      <c r="D329" s="587"/>
      <c r="E329" s="587"/>
      <c r="F329" s="587"/>
      <c r="G329" s="587"/>
      <c r="H329" s="587"/>
      <c r="I329" s="587"/>
      <c r="J329" s="587"/>
      <c r="K329" s="587"/>
      <c r="L329" s="588"/>
      <c r="M329" s="39"/>
      <c r="O329" s="438"/>
      <c r="P329" s="438"/>
      <c r="Q329" s="10"/>
      <c r="R329" s="10"/>
      <c r="S329" s="10"/>
      <c r="T329" s="10"/>
    </row>
    <row r="330" spans="1:21" s="11" customFormat="1" x14ac:dyDescent="0.35">
      <c r="A330" s="8"/>
      <c r="B330" s="54"/>
      <c r="C330" s="94"/>
      <c r="D330" s="94"/>
      <c r="E330" s="94"/>
      <c r="F330" s="94"/>
      <c r="G330" s="94"/>
      <c r="H330" s="94"/>
      <c r="I330" s="94"/>
      <c r="J330" s="94"/>
      <c r="K330" s="94"/>
      <c r="L330" s="55"/>
      <c r="M330" s="39"/>
      <c r="O330" s="437"/>
      <c r="P330" s="437"/>
      <c r="Q330" s="10"/>
    </row>
    <row r="331" spans="1:21" s="11" customFormat="1" x14ac:dyDescent="0.35">
      <c r="A331" s="8"/>
      <c r="B331" s="480" t="str">
        <f>IF(Intro!$G$21="English",O331,P331)</f>
        <v>Comment votre entreprise fixe-t-elle le prix de marchandises sur le marché canadien? Expliquez en détail les termes spécifiques à votre entreprise. Indiquez si ces pratiques générales de fixation des prix ont changé depuis le 1er janvier 2022.</v>
      </c>
      <c r="C331" s="481"/>
      <c r="D331" s="481"/>
      <c r="E331" s="481"/>
      <c r="F331" s="481"/>
      <c r="G331" s="481"/>
      <c r="H331" s="481"/>
      <c r="I331" s="481"/>
      <c r="J331" s="481"/>
      <c r="K331" s="481"/>
      <c r="L331" s="482"/>
      <c r="M331" s="39"/>
      <c r="O331" s="437"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2022.</v>
      </c>
      <c r="P331" s="437" t="str">
        <f>"Comment votre entreprise fixe-t-elle le prix de marchandises sur le marché canadien? Expliquez en détail les termes spécifiques à votre entreprise. Indiquez si ces pratiques générales de fixation des prix ont changé depuis le 1er janvier "&amp;Variables!B6&amp;"."</f>
        <v>Comment votre entreprise fixe-t-elle le prix de marchandises sur le marché canadien? Expliquez en détail les termes spécifiques à votre entreprise. Indiquez si ces pratiques générales de fixation des prix ont changé depuis le 1er janvier 2022.</v>
      </c>
      <c r="Q331" s="10"/>
    </row>
    <row r="332" spans="1:21" s="11" customFormat="1" x14ac:dyDescent="0.35">
      <c r="A332" s="8"/>
      <c r="B332" s="480"/>
      <c r="C332" s="481"/>
      <c r="D332" s="481"/>
      <c r="E332" s="481"/>
      <c r="F332" s="481"/>
      <c r="G332" s="481"/>
      <c r="H332" s="481"/>
      <c r="I332" s="481"/>
      <c r="J332" s="481"/>
      <c r="K332" s="481"/>
      <c r="L332" s="482"/>
      <c r="M332" s="39"/>
      <c r="O332" s="437"/>
      <c r="P332" s="437"/>
      <c r="Q332" s="10"/>
    </row>
    <row r="333" spans="1:21" s="11" customFormat="1" x14ac:dyDescent="0.35">
      <c r="A333" s="8"/>
      <c r="B333" s="54"/>
      <c r="C333" s="94"/>
      <c r="D333" s="94"/>
      <c r="E333" s="94"/>
      <c r="F333" s="94"/>
      <c r="G333" s="94"/>
      <c r="H333" s="94"/>
      <c r="I333" s="94"/>
      <c r="J333" s="94"/>
      <c r="K333" s="94"/>
      <c r="L333" s="55"/>
      <c r="M333" s="39"/>
      <c r="O333" s="437"/>
      <c r="P333" s="437"/>
      <c r="Q333" s="10"/>
    </row>
    <row r="334" spans="1:21" s="11" customFormat="1" x14ac:dyDescent="0.35">
      <c r="A334" s="8"/>
      <c r="B334" s="594"/>
      <c r="C334" s="595"/>
      <c r="D334" s="595"/>
      <c r="E334" s="595"/>
      <c r="F334" s="595"/>
      <c r="G334" s="595"/>
      <c r="H334" s="595"/>
      <c r="I334" s="595"/>
      <c r="J334" s="595"/>
      <c r="K334" s="595"/>
      <c r="L334" s="596"/>
      <c r="M334" s="39"/>
      <c r="O334" s="438"/>
      <c r="P334" s="438"/>
      <c r="Q334" s="10"/>
    </row>
    <row r="335" spans="1:21" s="39" customFormat="1" x14ac:dyDescent="0.35">
      <c r="A335" s="95"/>
      <c r="B335" s="594"/>
      <c r="C335" s="595"/>
      <c r="D335" s="595"/>
      <c r="E335" s="595"/>
      <c r="F335" s="595"/>
      <c r="G335" s="595"/>
      <c r="H335" s="595"/>
      <c r="I335" s="595"/>
      <c r="J335" s="595"/>
      <c r="K335" s="595"/>
      <c r="L335" s="596"/>
      <c r="N335" s="437"/>
      <c r="O335" s="438"/>
      <c r="P335" s="438"/>
      <c r="Q335" s="10"/>
      <c r="R335" s="11"/>
      <c r="S335" s="11"/>
      <c r="T335" s="11"/>
      <c r="U335" s="10"/>
    </row>
    <row r="336" spans="1:21" s="11" customFormat="1" x14ac:dyDescent="0.35">
      <c r="A336" s="7"/>
      <c r="B336" s="594"/>
      <c r="C336" s="595"/>
      <c r="D336" s="595"/>
      <c r="E336" s="595"/>
      <c r="F336" s="595"/>
      <c r="G336" s="595"/>
      <c r="H336" s="595"/>
      <c r="I336" s="595"/>
      <c r="J336" s="595"/>
      <c r="K336" s="595"/>
      <c r="L336" s="596"/>
      <c r="M336" s="73"/>
      <c r="O336" s="438"/>
      <c r="P336" s="438"/>
      <c r="Q336" s="10"/>
    </row>
    <row r="337" spans="1:21" s="39" customFormat="1" x14ac:dyDescent="0.35">
      <c r="A337" s="95"/>
      <c r="B337" s="594"/>
      <c r="C337" s="595"/>
      <c r="D337" s="595"/>
      <c r="E337" s="595"/>
      <c r="F337" s="595"/>
      <c r="G337" s="595"/>
      <c r="H337" s="595"/>
      <c r="I337" s="595"/>
      <c r="J337" s="595"/>
      <c r="K337" s="595"/>
      <c r="L337" s="596"/>
      <c r="N337" s="437"/>
      <c r="O337" s="438"/>
      <c r="P337" s="438"/>
      <c r="Q337" s="10"/>
      <c r="R337" s="11"/>
      <c r="S337" s="11"/>
      <c r="T337" s="11"/>
      <c r="U337" s="10"/>
    </row>
    <row r="338" spans="1:21" s="39" customFormat="1" x14ac:dyDescent="0.35">
      <c r="A338" s="95"/>
      <c r="B338" s="594"/>
      <c r="C338" s="595"/>
      <c r="D338" s="595"/>
      <c r="E338" s="595"/>
      <c r="F338" s="595"/>
      <c r="G338" s="595"/>
      <c r="H338" s="595"/>
      <c r="I338" s="595"/>
      <c r="J338" s="595"/>
      <c r="K338" s="595"/>
      <c r="L338" s="596"/>
      <c r="N338" s="437"/>
      <c r="O338" s="438"/>
      <c r="P338" s="438"/>
      <c r="Q338" s="10"/>
      <c r="R338" s="10"/>
      <c r="S338" s="10"/>
      <c r="T338" s="10"/>
      <c r="U338" s="10"/>
    </row>
    <row r="339" spans="1:21" s="39" customFormat="1" x14ac:dyDescent="0.35">
      <c r="A339" s="95"/>
      <c r="B339" s="594"/>
      <c r="C339" s="595"/>
      <c r="D339" s="595"/>
      <c r="E339" s="595"/>
      <c r="F339" s="595"/>
      <c r="G339" s="595"/>
      <c r="H339" s="595"/>
      <c r="I339" s="595"/>
      <c r="J339" s="595"/>
      <c r="K339" s="595"/>
      <c r="L339" s="596"/>
      <c r="N339" s="437"/>
      <c r="O339" s="438"/>
      <c r="P339" s="438"/>
      <c r="Q339" s="11"/>
      <c r="R339" s="11"/>
      <c r="S339" s="11"/>
      <c r="T339" s="11"/>
      <c r="U339" s="10"/>
    </row>
    <row r="340" spans="1:21" x14ac:dyDescent="0.35">
      <c r="A340" s="7"/>
      <c r="B340" s="594"/>
      <c r="C340" s="595"/>
      <c r="D340" s="595"/>
      <c r="E340" s="595"/>
      <c r="F340" s="595"/>
      <c r="G340" s="595"/>
      <c r="H340" s="595"/>
      <c r="I340" s="595"/>
      <c r="J340" s="595"/>
      <c r="K340" s="595"/>
      <c r="L340" s="596"/>
      <c r="M340" s="10"/>
      <c r="O340" s="438"/>
      <c r="P340" s="438"/>
    </row>
    <row r="341" spans="1:21" x14ac:dyDescent="0.35">
      <c r="A341" s="7"/>
      <c r="B341" s="594"/>
      <c r="C341" s="595"/>
      <c r="D341" s="595"/>
      <c r="E341" s="595"/>
      <c r="F341" s="595"/>
      <c r="G341" s="595"/>
      <c r="H341" s="595"/>
      <c r="I341" s="595"/>
      <c r="J341" s="595"/>
      <c r="K341" s="595"/>
      <c r="L341" s="596"/>
      <c r="M341" s="10"/>
      <c r="O341" s="438"/>
      <c r="P341" s="438"/>
    </row>
    <row r="342" spans="1:21" x14ac:dyDescent="0.35">
      <c r="A342" s="7"/>
      <c r="B342" s="51"/>
      <c r="C342" s="52"/>
      <c r="D342" s="52"/>
      <c r="E342" s="52"/>
      <c r="F342" s="52"/>
      <c r="G342" s="52"/>
      <c r="H342" s="52"/>
      <c r="I342" s="52"/>
      <c r="J342" s="52"/>
      <c r="K342" s="52"/>
      <c r="L342" s="53"/>
      <c r="M342" s="10"/>
    </row>
    <row r="343" spans="1:21" s="39" customFormat="1" x14ac:dyDescent="0.35">
      <c r="A343" s="95"/>
      <c r="B343" s="586" t="s">
        <v>82</v>
      </c>
      <c r="C343" s="587"/>
      <c r="D343" s="587"/>
      <c r="E343" s="587"/>
      <c r="F343" s="587"/>
      <c r="G343" s="587"/>
      <c r="H343" s="587"/>
      <c r="I343" s="587"/>
      <c r="J343" s="587"/>
      <c r="K343" s="587"/>
      <c r="L343" s="588"/>
      <c r="N343" s="437"/>
      <c r="O343" s="438"/>
      <c r="P343" s="438"/>
      <c r="Q343" s="10"/>
      <c r="R343" s="10"/>
      <c r="S343" s="10"/>
      <c r="T343" s="10"/>
      <c r="U343" s="10"/>
    </row>
    <row r="344" spans="1:21" s="39" customFormat="1" x14ac:dyDescent="0.35">
      <c r="A344" s="95"/>
      <c r="B344" s="54"/>
      <c r="C344" s="94"/>
      <c r="D344" s="94"/>
      <c r="E344" s="94"/>
      <c r="F344" s="94"/>
      <c r="G344" s="94"/>
      <c r="H344" s="94"/>
      <c r="I344" s="94"/>
      <c r="J344" s="94"/>
      <c r="K344" s="94"/>
      <c r="L344" s="55"/>
      <c r="N344" s="437"/>
      <c r="O344" s="437"/>
      <c r="P344" s="437"/>
      <c r="Q344" s="10"/>
      <c r="R344" s="10"/>
      <c r="S344" s="10"/>
      <c r="T344" s="10"/>
      <c r="U344" s="10"/>
    </row>
    <row r="345" spans="1:21" s="39" customFormat="1" x14ac:dyDescent="0.35">
      <c r="A345" s="95"/>
      <c r="B345" s="480" t="str">
        <f>IF(Intro!$G$21="English",O345,P345)</f>
        <v>Fournissez des détails sur tous les facteurs autres que les coûts des matériaux (par exemple, les fluctuations du taux de change) qui ont affecté les prix des marchandises sur le marché canadien depuis le 1er janvier 2022.</v>
      </c>
      <c r="C345" s="481"/>
      <c r="D345" s="481"/>
      <c r="E345" s="481"/>
      <c r="F345" s="481"/>
      <c r="G345" s="481"/>
      <c r="H345" s="481"/>
      <c r="I345" s="481"/>
      <c r="J345" s="481"/>
      <c r="K345" s="481"/>
      <c r="L345" s="482"/>
      <c r="N345" s="437"/>
      <c r="O345" s="437"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2022.</v>
      </c>
      <c r="P345" s="437"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2022.</v>
      </c>
      <c r="Q345" s="10"/>
      <c r="R345" s="10"/>
      <c r="S345" s="10"/>
      <c r="T345" s="10"/>
      <c r="U345" s="10"/>
    </row>
    <row r="346" spans="1:21" s="11" customFormat="1" x14ac:dyDescent="0.35">
      <c r="A346" s="8"/>
      <c r="B346" s="480"/>
      <c r="C346" s="481"/>
      <c r="D346" s="481"/>
      <c r="E346" s="481"/>
      <c r="F346" s="481"/>
      <c r="G346" s="481"/>
      <c r="H346" s="481"/>
      <c r="I346" s="481"/>
      <c r="J346" s="481"/>
      <c r="K346" s="481"/>
      <c r="L346" s="482"/>
      <c r="M346" s="39"/>
      <c r="O346" s="437"/>
      <c r="P346" s="437"/>
      <c r="Q346" s="10"/>
      <c r="R346" s="10"/>
      <c r="S346" s="10"/>
      <c r="T346" s="10"/>
    </row>
    <row r="347" spans="1:21" s="11" customFormat="1" x14ac:dyDescent="0.35">
      <c r="A347" s="8"/>
      <c r="B347" s="54"/>
      <c r="C347" s="94"/>
      <c r="D347" s="94"/>
      <c r="E347" s="94"/>
      <c r="F347" s="94"/>
      <c r="G347" s="94"/>
      <c r="H347" s="94"/>
      <c r="I347" s="94"/>
      <c r="J347" s="94"/>
      <c r="K347" s="94"/>
      <c r="L347" s="55"/>
      <c r="M347" s="39"/>
      <c r="O347" s="437"/>
      <c r="P347" s="437"/>
      <c r="Q347" s="10"/>
      <c r="R347" s="10"/>
      <c r="S347" s="10"/>
      <c r="T347" s="10"/>
    </row>
    <row r="348" spans="1:21" s="11" customFormat="1" x14ac:dyDescent="0.35">
      <c r="A348" s="8"/>
      <c r="B348" s="594"/>
      <c r="C348" s="595"/>
      <c r="D348" s="595"/>
      <c r="E348" s="595"/>
      <c r="F348" s="595"/>
      <c r="G348" s="595"/>
      <c r="H348" s="595"/>
      <c r="I348" s="595"/>
      <c r="J348" s="595"/>
      <c r="K348" s="595"/>
      <c r="L348" s="596"/>
      <c r="M348" s="39"/>
      <c r="O348" s="438"/>
      <c r="P348" s="438"/>
      <c r="Q348" s="10"/>
      <c r="R348" s="10"/>
      <c r="S348" s="10"/>
      <c r="T348" s="10"/>
    </row>
    <row r="349" spans="1:21" s="11" customFormat="1" x14ac:dyDescent="0.35">
      <c r="A349" s="8"/>
      <c r="B349" s="594"/>
      <c r="C349" s="595"/>
      <c r="D349" s="595"/>
      <c r="E349" s="595"/>
      <c r="F349" s="595"/>
      <c r="G349" s="595"/>
      <c r="H349" s="595"/>
      <c r="I349" s="595"/>
      <c r="J349" s="595"/>
      <c r="K349" s="595"/>
      <c r="L349" s="596"/>
      <c r="M349" s="39"/>
      <c r="O349" s="438"/>
      <c r="P349" s="438"/>
      <c r="Q349" s="10"/>
    </row>
    <row r="350" spans="1:21" s="11" customFormat="1" x14ac:dyDescent="0.35">
      <c r="A350" s="8"/>
      <c r="B350" s="594"/>
      <c r="C350" s="595"/>
      <c r="D350" s="595"/>
      <c r="E350" s="595"/>
      <c r="F350" s="595"/>
      <c r="G350" s="595"/>
      <c r="H350" s="595"/>
      <c r="I350" s="595"/>
      <c r="J350" s="595"/>
      <c r="K350" s="595"/>
      <c r="L350" s="596"/>
      <c r="M350" s="39"/>
      <c r="O350" s="438"/>
      <c r="P350" s="438"/>
      <c r="Q350" s="10"/>
    </row>
    <row r="351" spans="1:21" s="11" customFormat="1" x14ac:dyDescent="0.35">
      <c r="A351" s="8"/>
      <c r="B351" s="594"/>
      <c r="C351" s="595"/>
      <c r="D351" s="595"/>
      <c r="E351" s="595"/>
      <c r="F351" s="595"/>
      <c r="G351" s="595"/>
      <c r="H351" s="595"/>
      <c r="I351" s="595"/>
      <c r="J351" s="595"/>
      <c r="K351" s="595"/>
      <c r="L351" s="596"/>
      <c r="M351" s="39"/>
      <c r="O351" s="438"/>
      <c r="P351" s="438"/>
      <c r="Q351" s="10"/>
    </row>
    <row r="352" spans="1:21" s="11" customFormat="1" x14ac:dyDescent="0.35">
      <c r="A352" s="8"/>
      <c r="B352" s="594"/>
      <c r="C352" s="595"/>
      <c r="D352" s="595"/>
      <c r="E352" s="595"/>
      <c r="F352" s="595"/>
      <c r="G352" s="595"/>
      <c r="H352" s="595"/>
      <c r="I352" s="595"/>
      <c r="J352" s="595"/>
      <c r="K352" s="595"/>
      <c r="L352" s="596"/>
      <c r="M352" s="39"/>
      <c r="O352" s="438"/>
      <c r="P352" s="438"/>
      <c r="Q352" s="10"/>
    </row>
    <row r="353" spans="1:21" s="11" customFormat="1" x14ac:dyDescent="0.35">
      <c r="A353" s="8"/>
      <c r="B353" s="594"/>
      <c r="C353" s="595"/>
      <c r="D353" s="595"/>
      <c r="E353" s="595"/>
      <c r="F353" s="595"/>
      <c r="G353" s="595"/>
      <c r="H353" s="595"/>
      <c r="I353" s="595"/>
      <c r="J353" s="595"/>
      <c r="K353" s="595"/>
      <c r="L353" s="596"/>
      <c r="M353" s="39"/>
      <c r="O353" s="438"/>
      <c r="P353" s="438"/>
      <c r="Q353" s="10"/>
    </row>
    <row r="354" spans="1:21" s="39" customFormat="1" x14ac:dyDescent="0.35">
      <c r="A354" s="95"/>
      <c r="B354" s="594"/>
      <c r="C354" s="595"/>
      <c r="D354" s="595"/>
      <c r="E354" s="595"/>
      <c r="F354" s="595"/>
      <c r="G354" s="595"/>
      <c r="H354" s="595"/>
      <c r="I354" s="595"/>
      <c r="J354" s="595"/>
      <c r="K354" s="595"/>
      <c r="L354" s="596"/>
      <c r="N354" s="437"/>
      <c r="O354" s="438"/>
      <c r="P354" s="438"/>
      <c r="Q354" s="10"/>
      <c r="R354" s="11"/>
      <c r="S354" s="11"/>
      <c r="T354" s="11"/>
      <c r="U354" s="10"/>
    </row>
    <row r="355" spans="1:21" s="11" customFormat="1" x14ac:dyDescent="0.35">
      <c r="A355" s="7"/>
      <c r="B355" s="594"/>
      <c r="C355" s="595"/>
      <c r="D355" s="595"/>
      <c r="E355" s="595"/>
      <c r="F355" s="595"/>
      <c r="G355" s="595"/>
      <c r="H355" s="595"/>
      <c r="I355" s="595"/>
      <c r="J355" s="595"/>
      <c r="K355" s="595"/>
      <c r="L355" s="596"/>
      <c r="M355" s="73"/>
      <c r="O355" s="438"/>
      <c r="P355" s="438"/>
      <c r="Q355" s="10"/>
    </row>
    <row r="356" spans="1:21" s="39" customFormat="1" x14ac:dyDescent="0.35">
      <c r="A356" s="95"/>
      <c r="B356" s="51"/>
      <c r="C356" s="52"/>
      <c r="D356" s="52"/>
      <c r="E356" s="52"/>
      <c r="F356" s="52"/>
      <c r="G356" s="52"/>
      <c r="H356" s="52"/>
      <c r="I356" s="52"/>
      <c r="J356" s="52"/>
      <c r="K356" s="52"/>
      <c r="L356" s="53"/>
      <c r="N356" s="437"/>
      <c r="O356" s="437"/>
      <c r="P356" s="437"/>
      <c r="Q356" s="10"/>
      <c r="R356" s="11"/>
      <c r="S356" s="11"/>
      <c r="T356" s="11"/>
      <c r="U356" s="10"/>
    </row>
    <row r="357" spans="1:21" s="39" customFormat="1" x14ac:dyDescent="0.35">
      <c r="A357" s="95"/>
      <c r="B357" s="586" t="s">
        <v>83</v>
      </c>
      <c r="C357" s="587"/>
      <c r="D357" s="587"/>
      <c r="E357" s="587"/>
      <c r="F357" s="587"/>
      <c r="G357" s="587"/>
      <c r="H357" s="587"/>
      <c r="I357" s="587"/>
      <c r="J357" s="587"/>
      <c r="K357" s="587"/>
      <c r="L357" s="588"/>
      <c r="N357" s="437"/>
      <c r="O357" s="438"/>
      <c r="P357" s="438"/>
      <c r="Q357" s="10"/>
      <c r="R357" s="10"/>
      <c r="S357" s="10"/>
      <c r="T357" s="10"/>
      <c r="U357" s="10"/>
    </row>
    <row r="358" spans="1:21" s="39" customFormat="1" x14ac:dyDescent="0.35">
      <c r="A358" s="95"/>
      <c r="B358" s="54"/>
      <c r="C358" s="94"/>
      <c r="D358" s="94"/>
      <c r="E358" s="94"/>
      <c r="F358" s="94"/>
      <c r="G358" s="94"/>
      <c r="H358" s="94"/>
      <c r="I358" s="94"/>
      <c r="J358" s="94"/>
      <c r="K358" s="94"/>
      <c r="L358" s="55"/>
      <c r="N358" s="437"/>
      <c r="O358" s="437"/>
      <c r="P358" s="437"/>
      <c r="Q358" s="11"/>
      <c r="R358" s="11"/>
      <c r="S358" s="11"/>
      <c r="T358" s="11"/>
      <c r="U358" s="10"/>
    </row>
    <row r="359" spans="1:21" s="11" customFormat="1" x14ac:dyDescent="0.35">
      <c r="A359" s="8"/>
      <c r="B359" s="602" t="str">
        <f>IF(Intro!$G$21="English",O359,P359)</f>
        <v>Décrivez comment les coûts de livraison des marchandises vendues par votre entreprise sont payés.</v>
      </c>
      <c r="C359" s="603"/>
      <c r="D359" s="603"/>
      <c r="E359" s="603"/>
      <c r="F359" s="603"/>
      <c r="G359" s="603"/>
      <c r="H359" s="603"/>
      <c r="I359" s="603"/>
      <c r="J359" s="603"/>
      <c r="K359" s="603"/>
      <c r="L359" s="604"/>
      <c r="M359" s="39"/>
      <c r="O359" s="437" t="s">
        <v>132</v>
      </c>
      <c r="P359" s="437" t="s">
        <v>215</v>
      </c>
      <c r="Q359" s="10"/>
      <c r="R359" s="10"/>
      <c r="S359" s="10"/>
      <c r="T359" s="10"/>
    </row>
    <row r="360" spans="1:21" s="39" customFormat="1" x14ac:dyDescent="0.35">
      <c r="A360" s="50"/>
      <c r="B360" s="54"/>
      <c r="C360" s="149"/>
      <c r="D360" s="149"/>
      <c r="E360" s="149"/>
      <c r="F360" s="457" t="str">
        <f>IF(Intro!$G$21="English",O360,P360)</f>
        <v>Sélectionnez toutes les réponses qui s'appliquent.</v>
      </c>
      <c r="G360" s="149"/>
      <c r="J360" s="149"/>
      <c r="K360" s="149"/>
      <c r="L360" s="55"/>
      <c r="O360" s="6" t="s">
        <v>731</v>
      </c>
      <c r="P360" s="6" t="s">
        <v>732</v>
      </c>
    </row>
    <row r="361" spans="1:21" s="11" customFormat="1" x14ac:dyDescent="0.35">
      <c r="A361" s="8"/>
      <c r="B361" s="605" t="str">
        <f>IF(Intro!$G$21="English",O361,P361)</f>
        <v xml:space="preserve"> Les frais de livraison sont inclus dans le prix de vente</v>
      </c>
      <c r="C361" s="606"/>
      <c r="D361" s="606"/>
      <c r="E361" s="606"/>
      <c r="F361" s="122"/>
      <c r="G361" s="94"/>
      <c r="H361" s="94"/>
      <c r="I361" s="94"/>
      <c r="J361" s="94"/>
      <c r="K361" s="94"/>
      <c r="L361" s="55"/>
      <c r="M361" s="39"/>
      <c r="O361" s="437" t="s">
        <v>75</v>
      </c>
      <c r="P361" s="437" t="s">
        <v>78</v>
      </c>
      <c r="Q361" s="10"/>
      <c r="R361" s="10"/>
      <c r="S361" s="10"/>
      <c r="T361" s="10"/>
    </row>
    <row r="362" spans="1:21" s="11" customFormat="1" x14ac:dyDescent="0.35">
      <c r="A362" s="8"/>
      <c r="B362" s="605" t="str">
        <f>IF(Intro!$G$21="English",O362,P362)</f>
        <v xml:space="preserve"> Les frais de livraison sont facturés à l’acheteur </v>
      </c>
      <c r="C362" s="606"/>
      <c r="D362" s="607"/>
      <c r="E362" s="607"/>
      <c r="F362" s="122"/>
      <c r="G362" s="94"/>
      <c r="H362" s="94"/>
      <c r="I362" s="94"/>
      <c r="J362" s="94"/>
      <c r="K362" s="94"/>
      <c r="L362" s="55"/>
      <c r="M362" s="39"/>
      <c r="O362" s="437" t="s">
        <v>76</v>
      </c>
      <c r="P362" s="437" t="s">
        <v>79</v>
      </c>
      <c r="Q362" s="10"/>
    </row>
    <row r="363" spans="1:21" s="11" customFormat="1" x14ac:dyDescent="0.35">
      <c r="A363" s="8"/>
      <c r="B363" s="605" t="str">
        <f>IF(Intro!$G$21="English",O363,P363)</f>
        <v xml:space="preserve"> Les frais de livraison sont pris en charge par l’acheteur</v>
      </c>
      <c r="C363" s="606"/>
      <c r="D363" s="607"/>
      <c r="E363" s="607"/>
      <c r="F363" s="122"/>
      <c r="G363" s="94"/>
      <c r="H363" s="94"/>
      <c r="I363" s="94"/>
      <c r="J363" s="94"/>
      <c r="K363" s="94"/>
      <c r="L363" s="55"/>
      <c r="M363" s="39"/>
      <c r="O363" s="437" t="s">
        <v>77</v>
      </c>
      <c r="P363" s="437" t="s">
        <v>80</v>
      </c>
      <c r="Q363" s="10"/>
    </row>
    <row r="364" spans="1:21" s="11" customFormat="1" x14ac:dyDescent="0.35">
      <c r="A364" s="8"/>
      <c r="B364" s="54"/>
      <c r="C364" s="94"/>
      <c r="D364" s="94"/>
      <c r="E364" s="94"/>
      <c r="F364" s="94"/>
      <c r="G364" s="94"/>
      <c r="H364" s="94"/>
      <c r="I364" s="94"/>
      <c r="J364" s="94"/>
      <c r="K364" s="94"/>
      <c r="L364" s="55"/>
      <c r="M364" s="39"/>
      <c r="O364" s="437"/>
      <c r="P364" s="437"/>
      <c r="Q364" s="10"/>
    </row>
    <row r="365" spans="1:21" s="11" customFormat="1" x14ac:dyDescent="0.35">
      <c r="A365" s="8"/>
      <c r="B365" s="602" t="str">
        <f>IF(Intro!$G$21="English",O365,P365)</f>
        <v>Expliquez si le mode de paiement de la livraison des marchandises vendues par votre entreprise a changé depuis le 1er janvier 2022.</v>
      </c>
      <c r="C365" s="603"/>
      <c r="D365" s="603"/>
      <c r="E365" s="603"/>
      <c r="F365" s="603"/>
      <c r="G365" s="603"/>
      <c r="H365" s="603"/>
      <c r="I365" s="603"/>
      <c r="J365" s="603"/>
      <c r="K365" s="603"/>
      <c r="L365" s="604"/>
      <c r="M365" s="39"/>
      <c r="O365" s="437" t="str">
        <f>"Explain if the method of paying for delivery of the goods sold by your firm has changed since January 1, "&amp;Variables!B6&amp;"."</f>
        <v>Explain if the method of paying for delivery of the goods sold by your firm has changed since January 1, 2022.</v>
      </c>
      <c r="P365" s="437"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2022.</v>
      </c>
      <c r="Q365" s="10"/>
    </row>
    <row r="366" spans="1:21" s="11" customFormat="1" x14ac:dyDescent="0.35">
      <c r="A366" s="8"/>
      <c r="B366" s="54"/>
      <c r="C366" s="94"/>
      <c r="D366" s="94"/>
      <c r="E366" s="94"/>
      <c r="F366" s="94"/>
      <c r="G366" s="94"/>
      <c r="H366" s="94"/>
      <c r="I366" s="94"/>
      <c r="J366" s="94"/>
      <c r="K366" s="94"/>
      <c r="L366" s="55"/>
      <c r="M366" s="39"/>
      <c r="O366" s="437"/>
      <c r="P366" s="437"/>
      <c r="Q366" s="10"/>
    </row>
    <row r="367" spans="1:21" s="39" customFormat="1" x14ac:dyDescent="0.35">
      <c r="A367" s="95"/>
      <c r="B367" s="594"/>
      <c r="C367" s="595"/>
      <c r="D367" s="595"/>
      <c r="E367" s="595"/>
      <c r="F367" s="595"/>
      <c r="G367" s="595"/>
      <c r="H367" s="595"/>
      <c r="I367" s="595"/>
      <c r="J367" s="595"/>
      <c r="K367" s="595"/>
      <c r="L367" s="596"/>
      <c r="N367" s="437"/>
      <c r="O367" s="438"/>
      <c r="P367" s="438"/>
      <c r="Q367" s="10"/>
      <c r="R367" s="11"/>
      <c r="S367" s="11"/>
      <c r="T367" s="11"/>
      <c r="U367" s="10"/>
    </row>
    <row r="368" spans="1:21" x14ac:dyDescent="0.35">
      <c r="A368" s="7"/>
      <c r="B368" s="594"/>
      <c r="C368" s="595"/>
      <c r="D368" s="595"/>
      <c r="E368" s="595"/>
      <c r="F368" s="595"/>
      <c r="G368" s="595"/>
      <c r="H368" s="595"/>
      <c r="I368" s="595"/>
      <c r="J368" s="595"/>
      <c r="K368" s="595"/>
      <c r="L368" s="596"/>
      <c r="O368" s="438"/>
      <c r="P368" s="438"/>
      <c r="R368" s="11"/>
      <c r="S368" s="11"/>
      <c r="T368" s="11"/>
    </row>
    <row r="369" spans="1:21" x14ac:dyDescent="0.35">
      <c r="A369" s="7"/>
      <c r="B369" s="594"/>
      <c r="C369" s="595"/>
      <c r="D369" s="595"/>
      <c r="E369" s="595"/>
      <c r="F369" s="595"/>
      <c r="G369" s="595"/>
      <c r="H369" s="595"/>
      <c r="I369" s="595"/>
      <c r="J369" s="595"/>
      <c r="K369" s="595"/>
      <c r="L369" s="596"/>
      <c r="M369" s="39"/>
      <c r="O369" s="438"/>
      <c r="P369" s="438"/>
      <c r="R369" s="11"/>
      <c r="S369" s="11"/>
      <c r="T369" s="11"/>
    </row>
    <row r="370" spans="1:21" x14ac:dyDescent="0.35">
      <c r="A370" s="7"/>
      <c r="B370" s="594"/>
      <c r="C370" s="595"/>
      <c r="D370" s="595"/>
      <c r="E370" s="595"/>
      <c r="F370" s="595"/>
      <c r="G370" s="595"/>
      <c r="H370" s="595"/>
      <c r="I370" s="595"/>
      <c r="J370" s="595"/>
      <c r="K370" s="595"/>
      <c r="L370" s="596"/>
      <c r="M370" s="10"/>
      <c r="O370" s="438"/>
      <c r="P370" s="438"/>
    </row>
    <row r="371" spans="1:21" x14ac:dyDescent="0.35">
      <c r="A371" s="7"/>
      <c r="B371" s="594"/>
      <c r="C371" s="595"/>
      <c r="D371" s="595"/>
      <c r="E371" s="595"/>
      <c r="F371" s="595"/>
      <c r="G371" s="595"/>
      <c r="H371" s="595"/>
      <c r="I371" s="595"/>
      <c r="J371" s="595"/>
      <c r="K371" s="595"/>
      <c r="L371" s="596"/>
      <c r="M371" s="10"/>
      <c r="O371" s="438"/>
      <c r="P371" s="438"/>
    </row>
    <row r="372" spans="1:21" x14ac:dyDescent="0.35">
      <c r="A372" s="7"/>
      <c r="B372" s="594"/>
      <c r="C372" s="595"/>
      <c r="D372" s="595"/>
      <c r="E372" s="595"/>
      <c r="F372" s="595"/>
      <c r="G372" s="595"/>
      <c r="H372" s="595"/>
      <c r="I372" s="595"/>
      <c r="J372" s="595"/>
      <c r="K372" s="595"/>
      <c r="L372" s="596"/>
      <c r="M372" s="10"/>
      <c r="O372" s="438"/>
      <c r="P372" s="438"/>
    </row>
    <row r="373" spans="1:21" x14ac:dyDescent="0.35">
      <c r="A373" s="7"/>
      <c r="B373" s="594"/>
      <c r="C373" s="595"/>
      <c r="D373" s="595"/>
      <c r="E373" s="595"/>
      <c r="F373" s="595"/>
      <c r="G373" s="595"/>
      <c r="H373" s="595"/>
      <c r="I373" s="595"/>
      <c r="J373" s="595"/>
      <c r="K373" s="595"/>
      <c r="L373" s="596"/>
      <c r="M373" s="10"/>
      <c r="O373" s="438"/>
      <c r="P373" s="438"/>
    </row>
    <row r="374" spans="1:21" s="39" customFormat="1" x14ac:dyDescent="0.35">
      <c r="A374" s="95"/>
      <c r="B374" s="594"/>
      <c r="C374" s="595"/>
      <c r="D374" s="595"/>
      <c r="E374" s="595"/>
      <c r="F374" s="595"/>
      <c r="G374" s="595"/>
      <c r="H374" s="595"/>
      <c r="I374" s="595"/>
      <c r="J374" s="595"/>
      <c r="K374" s="595"/>
      <c r="L374" s="596"/>
      <c r="N374" s="437"/>
      <c r="O374" s="438"/>
      <c r="P374" s="438"/>
      <c r="Q374" s="10"/>
      <c r="R374" s="10"/>
      <c r="S374" s="10"/>
      <c r="T374" s="10"/>
      <c r="U374" s="10"/>
    </row>
    <row r="375" spans="1:21" s="11" customFormat="1" x14ac:dyDescent="0.35">
      <c r="A375" s="8"/>
      <c r="B375" s="51"/>
      <c r="C375" s="52"/>
      <c r="D375" s="52"/>
      <c r="E375" s="52"/>
      <c r="F375" s="52"/>
      <c r="G375" s="52"/>
      <c r="H375" s="52"/>
      <c r="I375" s="52"/>
      <c r="J375" s="52"/>
      <c r="K375" s="52"/>
      <c r="L375" s="53"/>
      <c r="M375" s="39"/>
      <c r="O375" s="437"/>
      <c r="P375" s="437"/>
      <c r="Q375" s="10"/>
      <c r="R375" s="10"/>
      <c r="S375" s="10"/>
      <c r="T375" s="10"/>
    </row>
    <row r="376" spans="1:21" s="11" customFormat="1" x14ac:dyDescent="0.35">
      <c r="A376" s="8"/>
      <c r="B376" s="586" t="s">
        <v>84</v>
      </c>
      <c r="C376" s="587"/>
      <c r="D376" s="587"/>
      <c r="E376" s="587"/>
      <c r="F376" s="587"/>
      <c r="G376" s="587"/>
      <c r="H376" s="587"/>
      <c r="I376" s="587"/>
      <c r="J376" s="587"/>
      <c r="K376" s="587"/>
      <c r="L376" s="588"/>
      <c r="M376" s="39"/>
      <c r="O376" s="438"/>
      <c r="P376" s="438"/>
      <c r="Q376" s="10"/>
      <c r="R376" s="10"/>
      <c r="S376" s="10"/>
      <c r="T376" s="10"/>
    </row>
    <row r="377" spans="1:21" s="11" customFormat="1" x14ac:dyDescent="0.35">
      <c r="A377" s="8"/>
      <c r="B377" s="54"/>
      <c r="C377" s="94"/>
      <c r="D377" s="94"/>
      <c r="E377" s="94"/>
      <c r="F377" s="94"/>
      <c r="G377" s="94"/>
      <c r="H377" s="94"/>
      <c r="I377" s="94"/>
      <c r="J377" s="94"/>
      <c r="K377" s="94"/>
      <c r="L377" s="55"/>
      <c r="M377" s="39"/>
      <c r="O377" s="437"/>
      <c r="P377" s="437"/>
      <c r="Q377" s="10"/>
      <c r="R377" s="10"/>
      <c r="S377" s="10"/>
      <c r="T377" s="10"/>
    </row>
    <row r="378" spans="1:21" s="11" customFormat="1" x14ac:dyDescent="0.35">
      <c r="A378" s="8"/>
      <c r="B378" s="602" t="str">
        <f>IF(Intro!$G$21="English",O378,P378)</f>
        <v>Expliquez si la demande pour les marchandises ou les ventes de marchandises ont changé depuis le 1er janvier 2022.</v>
      </c>
      <c r="C378" s="603"/>
      <c r="D378" s="603"/>
      <c r="E378" s="603"/>
      <c r="F378" s="603"/>
      <c r="G378" s="603"/>
      <c r="H378" s="603"/>
      <c r="I378" s="603"/>
      <c r="J378" s="603"/>
      <c r="K378" s="603"/>
      <c r="L378" s="604"/>
      <c r="M378" s="39"/>
      <c r="O378" s="437" t="str">
        <f>"Explain if demand for the goods or sales of the goods has changed since January 1, "&amp;Variables!B6&amp;"."</f>
        <v>Explain if demand for the goods or sales of the goods has changed since January 1, 2022.</v>
      </c>
      <c r="P378" s="437" t="str">
        <f>"Expliquez si la demande pour les marchandises ou les ventes de marchandises ont changé depuis le 1er janvier "&amp;Variables!B6&amp;"."</f>
        <v>Expliquez si la demande pour les marchandises ou les ventes de marchandises ont changé depuis le 1er janvier 2022.</v>
      </c>
      <c r="Q378" s="10"/>
    </row>
    <row r="379" spans="1:21" s="11" customFormat="1" x14ac:dyDescent="0.35">
      <c r="A379" s="8"/>
      <c r="B379" s="54"/>
      <c r="C379" s="94"/>
      <c r="D379" s="94"/>
      <c r="E379" s="94"/>
      <c r="F379" s="94"/>
      <c r="G379" s="94"/>
      <c r="H379" s="94"/>
      <c r="I379" s="94"/>
      <c r="J379" s="94"/>
      <c r="K379" s="94"/>
      <c r="L379" s="55"/>
      <c r="M379" s="39"/>
      <c r="O379" s="437"/>
      <c r="P379" s="437"/>
      <c r="Q379" s="10"/>
    </row>
    <row r="380" spans="1:21" s="11" customFormat="1" x14ac:dyDescent="0.35">
      <c r="A380" s="8"/>
      <c r="B380" s="594"/>
      <c r="C380" s="595"/>
      <c r="D380" s="595"/>
      <c r="E380" s="595"/>
      <c r="F380" s="595"/>
      <c r="G380" s="595"/>
      <c r="H380" s="595"/>
      <c r="I380" s="595"/>
      <c r="J380" s="595"/>
      <c r="K380" s="595"/>
      <c r="L380" s="596"/>
      <c r="M380" s="39"/>
      <c r="O380" s="438"/>
      <c r="P380" s="438"/>
      <c r="Q380" s="10"/>
    </row>
    <row r="381" spans="1:21" s="11" customFormat="1" x14ac:dyDescent="0.35">
      <c r="A381" s="8"/>
      <c r="B381" s="594"/>
      <c r="C381" s="595"/>
      <c r="D381" s="595"/>
      <c r="E381" s="595"/>
      <c r="F381" s="595"/>
      <c r="G381" s="595"/>
      <c r="H381" s="595"/>
      <c r="I381" s="595"/>
      <c r="J381" s="595"/>
      <c r="K381" s="595"/>
      <c r="L381" s="596"/>
      <c r="M381" s="39"/>
      <c r="O381" s="438"/>
      <c r="P381" s="438"/>
      <c r="Q381" s="10"/>
    </row>
    <row r="382" spans="1:21" s="11" customFormat="1" x14ac:dyDescent="0.35">
      <c r="A382" s="8"/>
      <c r="B382" s="594"/>
      <c r="C382" s="595"/>
      <c r="D382" s="595"/>
      <c r="E382" s="595"/>
      <c r="F382" s="595"/>
      <c r="G382" s="595"/>
      <c r="H382" s="595"/>
      <c r="I382" s="595"/>
      <c r="J382" s="595"/>
      <c r="K382" s="595"/>
      <c r="L382" s="596"/>
      <c r="M382" s="39"/>
      <c r="O382" s="438"/>
      <c r="P382" s="438"/>
      <c r="Q382" s="10"/>
    </row>
    <row r="383" spans="1:21" s="39" customFormat="1" x14ac:dyDescent="0.35">
      <c r="A383" s="95"/>
      <c r="B383" s="594"/>
      <c r="C383" s="595"/>
      <c r="D383" s="595"/>
      <c r="E383" s="595"/>
      <c r="F383" s="595"/>
      <c r="G383" s="595"/>
      <c r="H383" s="595"/>
      <c r="I383" s="595"/>
      <c r="J383" s="595"/>
      <c r="K383" s="595"/>
      <c r="L383" s="596"/>
      <c r="N383" s="437"/>
      <c r="O383" s="438"/>
      <c r="P383" s="438"/>
      <c r="Q383" s="10"/>
      <c r="R383" s="11"/>
      <c r="S383" s="11"/>
      <c r="T383" s="11"/>
      <c r="U383" s="10"/>
    </row>
    <row r="384" spans="1:21" x14ac:dyDescent="0.35">
      <c r="A384" s="7"/>
      <c r="B384" s="594"/>
      <c r="C384" s="595"/>
      <c r="D384" s="595"/>
      <c r="E384" s="595"/>
      <c r="F384" s="595"/>
      <c r="G384" s="595"/>
      <c r="H384" s="595"/>
      <c r="I384" s="595"/>
      <c r="J384" s="595"/>
      <c r="K384" s="595"/>
      <c r="L384" s="596"/>
      <c r="M384" s="10"/>
      <c r="O384" s="438"/>
      <c r="P384" s="438"/>
      <c r="R384" s="11"/>
      <c r="S384" s="11"/>
      <c r="T384" s="11"/>
    </row>
    <row r="385" spans="1:21" x14ac:dyDescent="0.35">
      <c r="A385" s="7"/>
      <c r="B385" s="594"/>
      <c r="C385" s="595"/>
      <c r="D385" s="595"/>
      <c r="E385" s="595"/>
      <c r="F385" s="595"/>
      <c r="G385" s="595"/>
      <c r="H385" s="595"/>
      <c r="I385" s="595"/>
      <c r="J385" s="595"/>
      <c r="K385" s="595"/>
      <c r="L385" s="596"/>
      <c r="M385" s="10"/>
      <c r="O385" s="438"/>
      <c r="P385" s="438"/>
      <c r="R385" s="11"/>
      <c r="S385" s="11"/>
      <c r="T385" s="11"/>
    </row>
    <row r="386" spans="1:21" x14ac:dyDescent="0.35">
      <c r="A386" s="7"/>
      <c r="B386" s="594"/>
      <c r="C386" s="595"/>
      <c r="D386" s="595"/>
      <c r="E386" s="595"/>
      <c r="F386" s="595"/>
      <c r="G386" s="595"/>
      <c r="H386" s="595"/>
      <c r="I386" s="595"/>
      <c r="J386" s="595"/>
      <c r="K386" s="595"/>
      <c r="L386" s="596"/>
      <c r="M386" s="10"/>
      <c r="O386" s="438"/>
      <c r="P386" s="438"/>
    </row>
    <row r="387" spans="1:21" x14ac:dyDescent="0.35">
      <c r="A387" s="7"/>
      <c r="B387" s="594"/>
      <c r="C387" s="595"/>
      <c r="D387" s="595"/>
      <c r="E387" s="595"/>
      <c r="F387" s="595"/>
      <c r="G387" s="595"/>
      <c r="H387" s="595"/>
      <c r="I387" s="595"/>
      <c r="J387" s="595"/>
      <c r="K387" s="595"/>
      <c r="L387" s="596"/>
      <c r="M387" s="10"/>
      <c r="O387" s="438"/>
      <c r="P387" s="438"/>
    </row>
    <row r="388" spans="1:21" s="39" customFormat="1" x14ac:dyDescent="0.35">
      <c r="A388" s="95"/>
      <c r="B388" s="51"/>
      <c r="C388" s="52"/>
      <c r="D388" s="52"/>
      <c r="E388" s="52"/>
      <c r="F388" s="52"/>
      <c r="G388" s="52"/>
      <c r="H388" s="52"/>
      <c r="I388" s="52"/>
      <c r="J388" s="52"/>
      <c r="K388" s="52"/>
      <c r="L388" s="53"/>
      <c r="N388" s="437"/>
      <c r="O388" s="437"/>
      <c r="P388" s="437"/>
      <c r="Q388" s="10"/>
      <c r="R388" s="10"/>
      <c r="S388" s="10"/>
      <c r="T388" s="10"/>
      <c r="U388" s="10"/>
    </row>
    <row r="389" spans="1:21" s="11" customFormat="1" x14ac:dyDescent="0.35">
      <c r="A389" s="8"/>
      <c r="B389" s="1"/>
      <c r="C389" s="1"/>
      <c r="D389" s="1"/>
      <c r="E389" s="1"/>
      <c r="F389" s="1"/>
      <c r="G389" s="1"/>
      <c r="H389" s="1"/>
      <c r="I389" s="1"/>
      <c r="J389" s="1"/>
      <c r="K389" s="1"/>
      <c r="L389" s="1"/>
      <c r="M389" s="39"/>
      <c r="O389" s="437"/>
      <c r="P389" s="437"/>
      <c r="Q389" s="10"/>
      <c r="R389" s="10"/>
      <c r="S389" s="10"/>
      <c r="T389" s="10"/>
    </row>
    <row r="390" spans="1:21" s="11" customFormat="1" x14ac:dyDescent="0.35">
      <c r="A390" s="8"/>
      <c r="B390" s="519" t="str">
        <f>IF(Intro!$G$21="English",O390,P390)</f>
        <v>MARCHÉS</v>
      </c>
      <c r="C390" s="520"/>
      <c r="D390" s="520"/>
      <c r="E390" s="520"/>
      <c r="F390" s="520"/>
      <c r="G390" s="520"/>
      <c r="H390" s="520"/>
      <c r="I390" s="520"/>
      <c r="J390" s="520"/>
      <c r="K390" s="520"/>
      <c r="L390" s="521"/>
      <c r="M390" s="39"/>
      <c r="O390" s="447" t="s">
        <v>324</v>
      </c>
      <c r="P390" s="447" t="s">
        <v>325</v>
      </c>
      <c r="Q390" s="10"/>
      <c r="R390" s="10"/>
      <c r="S390" s="10"/>
      <c r="T390" s="10"/>
    </row>
    <row r="391" spans="1:21" s="11" customFormat="1" x14ac:dyDescent="0.35">
      <c r="A391" s="8"/>
      <c r="B391" s="583" t="s">
        <v>85</v>
      </c>
      <c r="C391" s="584"/>
      <c r="D391" s="584"/>
      <c r="E391" s="584"/>
      <c r="F391" s="584"/>
      <c r="G391" s="584"/>
      <c r="H391" s="584"/>
      <c r="I391" s="584"/>
      <c r="J391" s="584"/>
      <c r="K391" s="584"/>
      <c r="L391" s="585"/>
      <c r="M391" s="39"/>
      <c r="O391" s="437"/>
      <c r="P391" s="437"/>
      <c r="Q391" s="10"/>
      <c r="R391" s="10"/>
      <c r="S391" s="10"/>
      <c r="T391" s="10"/>
    </row>
    <row r="392" spans="1:21" s="11" customFormat="1" x14ac:dyDescent="0.35">
      <c r="A392" s="8"/>
      <c r="B392" s="16"/>
      <c r="C392" s="35"/>
      <c r="D392" s="36"/>
      <c r="E392" s="36"/>
      <c r="F392" s="36"/>
      <c r="G392" s="36"/>
      <c r="H392" s="36"/>
      <c r="I392" s="36"/>
      <c r="J392" s="36"/>
      <c r="K392" s="36"/>
      <c r="L392" s="17"/>
      <c r="M392" s="39"/>
      <c r="O392" s="437"/>
      <c r="P392" s="437"/>
      <c r="Q392" s="10"/>
    </row>
    <row r="393" spans="1:21" s="11" customFormat="1" x14ac:dyDescent="0.35">
      <c r="A393" s="8"/>
      <c r="B393" s="480" t="str">
        <f>IF(Intro!$G$21="English",O393,P393)</f>
        <v>Décrivez les marchés des marchandises au Canada et dans le monde depuis le 1er janvier 2022. Les facteurs à prendre en compte dans votre réponse comprennent, sans s'y limiter, la demande, les ventes, les prix, l'utilisation de la capacité et les volumes d'importations des marchandises.</v>
      </c>
      <c r="C393" s="481"/>
      <c r="D393" s="481"/>
      <c r="E393" s="481"/>
      <c r="F393" s="481"/>
      <c r="G393" s="481"/>
      <c r="H393" s="481"/>
      <c r="I393" s="481"/>
      <c r="J393" s="481"/>
      <c r="K393" s="481"/>
      <c r="L393" s="482"/>
      <c r="M393" s="39"/>
      <c r="O393" s="446"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2022. Factors to consider in your response include, but are not limited to, demand, sales, prices, capacity utilization and import volumes of the goods.</v>
      </c>
      <c r="P393" s="437"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2022. Les facteurs à prendre en compte dans votre réponse comprennent, sans s'y limiter, la demande, les ventes, les prix, l'utilisation de la capacité et les volumes d'importations des marchandises.</v>
      </c>
      <c r="Q393" s="10"/>
    </row>
    <row r="394" spans="1:21" s="11" customFormat="1" x14ac:dyDescent="0.35">
      <c r="A394" s="8"/>
      <c r="B394" s="480"/>
      <c r="C394" s="481"/>
      <c r="D394" s="481"/>
      <c r="E394" s="481"/>
      <c r="F394" s="481"/>
      <c r="G394" s="481"/>
      <c r="H394" s="481"/>
      <c r="I394" s="481"/>
      <c r="J394" s="481"/>
      <c r="K394" s="481"/>
      <c r="L394" s="482"/>
      <c r="M394" s="39"/>
      <c r="O394" s="446"/>
      <c r="P394" s="437"/>
      <c r="Q394" s="10"/>
    </row>
    <row r="395" spans="1:21" s="11" customFormat="1" x14ac:dyDescent="0.35">
      <c r="A395" s="8"/>
      <c r="B395" s="54"/>
      <c r="C395" s="94"/>
      <c r="D395" s="94"/>
      <c r="E395" s="94"/>
      <c r="F395" s="94"/>
      <c r="G395" s="94"/>
      <c r="H395" s="94"/>
      <c r="I395" s="94"/>
      <c r="J395" s="94"/>
      <c r="K395" s="94"/>
      <c r="L395" s="55"/>
      <c r="M395" s="39"/>
      <c r="O395" s="437"/>
      <c r="P395" s="437"/>
      <c r="Q395" s="10"/>
    </row>
    <row r="396" spans="1:21" s="11" customFormat="1" x14ac:dyDescent="0.35">
      <c r="A396" s="8"/>
      <c r="B396" s="594"/>
      <c r="C396" s="595"/>
      <c r="D396" s="595"/>
      <c r="E396" s="595"/>
      <c r="F396" s="595"/>
      <c r="G396" s="595"/>
      <c r="H396" s="595"/>
      <c r="I396" s="595"/>
      <c r="J396" s="595"/>
      <c r="K396" s="595"/>
      <c r="L396" s="596"/>
      <c r="M396" s="39"/>
      <c r="O396" s="438"/>
      <c r="P396" s="438"/>
      <c r="Q396" s="10"/>
    </row>
    <row r="397" spans="1:21" s="39" customFormat="1" x14ac:dyDescent="0.35">
      <c r="A397" s="95"/>
      <c r="B397" s="594"/>
      <c r="C397" s="595"/>
      <c r="D397" s="595"/>
      <c r="E397" s="595"/>
      <c r="F397" s="595"/>
      <c r="G397" s="595"/>
      <c r="H397" s="595"/>
      <c r="I397" s="595"/>
      <c r="J397" s="595"/>
      <c r="K397" s="595"/>
      <c r="L397" s="596"/>
      <c r="N397" s="437"/>
      <c r="O397" s="438"/>
      <c r="P397" s="438"/>
      <c r="Q397" s="10"/>
      <c r="R397" s="11"/>
      <c r="S397" s="11"/>
      <c r="T397" s="11"/>
      <c r="U397" s="10"/>
    </row>
    <row r="398" spans="1:21" x14ac:dyDescent="0.35">
      <c r="A398" s="7"/>
      <c r="B398" s="594"/>
      <c r="C398" s="595"/>
      <c r="D398" s="595"/>
      <c r="E398" s="595"/>
      <c r="F398" s="595"/>
      <c r="G398" s="595"/>
      <c r="H398" s="595"/>
      <c r="I398" s="595"/>
      <c r="J398" s="595"/>
      <c r="K398" s="595"/>
      <c r="L398" s="596"/>
      <c r="M398" s="10"/>
      <c r="O398" s="438"/>
      <c r="P398" s="438"/>
      <c r="R398" s="11"/>
      <c r="S398" s="11"/>
      <c r="T398" s="11"/>
    </row>
    <row r="399" spans="1:21" x14ac:dyDescent="0.35">
      <c r="A399" s="7"/>
      <c r="B399" s="594"/>
      <c r="C399" s="595"/>
      <c r="D399" s="595"/>
      <c r="E399" s="595"/>
      <c r="F399" s="595"/>
      <c r="G399" s="595"/>
      <c r="H399" s="595"/>
      <c r="I399" s="595"/>
      <c r="J399" s="595"/>
      <c r="K399" s="595"/>
      <c r="L399" s="596"/>
      <c r="M399" s="10"/>
      <c r="O399" s="438"/>
      <c r="P399" s="438"/>
      <c r="R399" s="11"/>
      <c r="S399" s="11"/>
      <c r="T399" s="11"/>
    </row>
    <row r="400" spans="1:21" x14ac:dyDescent="0.35">
      <c r="A400" s="7"/>
      <c r="B400" s="594"/>
      <c r="C400" s="595"/>
      <c r="D400" s="595"/>
      <c r="E400" s="595"/>
      <c r="F400" s="595"/>
      <c r="G400" s="595"/>
      <c r="H400" s="595"/>
      <c r="I400" s="595"/>
      <c r="J400" s="595"/>
      <c r="K400" s="595"/>
      <c r="L400" s="596"/>
      <c r="M400" s="10"/>
      <c r="O400" s="438"/>
      <c r="P400" s="438"/>
    </row>
    <row r="401" spans="1:21" x14ac:dyDescent="0.35">
      <c r="A401" s="7"/>
      <c r="B401" s="594"/>
      <c r="C401" s="595"/>
      <c r="D401" s="595"/>
      <c r="E401" s="595"/>
      <c r="F401" s="595"/>
      <c r="G401" s="595"/>
      <c r="H401" s="595"/>
      <c r="I401" s="595"/>
      <c r="J401" s="595"/>
      <c r="K401" s="595"/>
      <c r="L401" s="596"/>
      <c r="M401" s="10"/>
      <c r="O401" s="438"/>
      <c r="P401" s="438"/>
    </row>
    <row r="402" spans="1:21" s="39" customFormat="1" x14ac:dyDescent="0.35">
      <c r="A402" s="95"/>
      <c r="B402" s="594"/>
      <c r="C402" s="595"/>
      <c r="D402" s="595"/>
      <c r="E402" s="595"/>
      <c r="F402" s="595"/>
      <c r="G402" s="595"/>
      <c r="H402" s="595"/>
      <c r="I402" s="595"/>
      <c r="J402" s="595"/>
      <c r="K402" s="595"/>
      <c r="L402" s="596"/>
      <c r="N402" s="437"/>
      <c r="O402" s="438"/>
      <c r="P402" s="438"/>
      <c r="Q402" s="10"/>
      <c r="R402" s="10"/>
      <c r="S402" s="10"/>
      <c r="T402" s="10"/>
      <c r="U402" s="10"/>
    </row>
    <row r="403" spans="1:21" s="11" customFormat="1" x14ac:dyDescent="0.35">
      <c r="A403" s="8"/>
      <c r="B403" s="594"/>
      <c r="C403" s="595"/>
      <c r="D403" s="595"/>
      <c r="E403" s="595"/>
      <c r="F403" s="595"/>
      <c r="G403" s="595"/>
      <c r="H403" s="595"/>
      <c r="I403" s="595"/>
      <c r="J403" s="595"/>
      <c r="K403" s="595"/>
      <c r="L403" s="596"/>
      <c r="M403" s="39"/>
      <c r="O403" s="438"/>
      <c r="P403" s="438"/>
      <c r="Q403" s="10"/>
      <c r="R403" s="10"/>
      <c r="S403" s="10"/>
      <c r="T403" s="10"/>
    </row>
    <row r="404" spans="1:21" s="11" customFormat="1" x14ac:dyDescent="0.35">
      <c r="A404" s="8"/>
      <c r="B404" s="51"/>
      <c r="C404" s="52"/>
      <c r="D404" s="52"/>
      <c r="E404" s="52"/>
      <c r="F404" s="52"/>
      <c r="G404" s="52"/>
      <c r="H404" s="52"/>
      <c r="I404" s="52"/>
      <c r="J404" s="52"/>
      <c r="K404" s="52"/>
      <c r="L404" s="53"/>
      <c r="M404" s="39"/>
      <c r="O404" s="437"/>
      <c r="P404" s="437"/>
      <c r="Q404" s="10"/>
      <c r="R404" s="10"/>
      <c r="S404" s="10"/>
      <c r="T404" s="10"/>
    </row>
    <row r="405" spans="1:21" s="11" customFormat="1" x14ac:dyDescent="0.35">
      <c r="A405" s="8"/>
      <c r="B405" s="586" t="s">
        <v>86</v>
      </c>
      <c r="C405" s="587"/>
      <c r="D405" s="587"/>
      <c r="E405" s="587"/>
      <c r="F405" s="587"/>
      <c r="G405" s="587"/>
      <c r="H405" s="587"/>
      <c r="I405" s="587"/>
      <c r="J405" s="587"/>
      <c r="K405" s="587"/>
      <c r="L405" s="588"/>
      <c r="M405" s="39"/>
      <c r="O405" s="437"/>
      <c r="P405" s="437"/>
      <c r="Q405" s="10"/>
      <c r="R405" s="10"/>
      <c r="S405" s="10"/>
      <c r="T405" s="10"/>
    </row>
    <row r="406" spans="1:21" s="11" customFormat="1" x14ac:dyDescent="0.35">
      <c r="A406" s="8"/>
      <c r="B406" s="16"/>
      <c r="C406" s="35"/>
      <c r="D406" s="36"/>
      <c r="E406" s="36"/>
      <c r="F406" s="36"/>
      <c r="G406" s="36"/>
      <c r="H406" s="36"/>
      <c r="I406" s="36"/>
      <c r="J406" s="36"/>
      <c r="K406" s="36"/>
      <c r="L406" s="17"/>
      <c r="M406" s="39"/>
      <c r="O406" s="437"/>
      <c r="P406" s="437"/>
      <c r="Q406" s="10"/>
    </row>
    <row r="407" spans="1:21" s="11" customFormat="1" x14ac:dyDescent="0.35">
      <c r="A407" s="8"/>
      <c r="B407" s="480" t="str">
        <f>IF(Intro!$G$21="English",O407,P407)</f>
        <v>Commentez la façon dont le marché canadien des marchandises a changé depuis le 1er janvier 2025. La stratégie d’importation de votre entreprise pour les marchandises a-t-elle changé? La majoration du prix intérieur des marchandises a-t-elle changé à la suite d'efforts visant à acheter des produits canadiens?</v>
      </c>
      <c r="C407" s="481"/>
      <c r="D407" s="481"/>
      <c r="E407" s="481"/>
      <c r="F407" s="481"/>
      <c r="G407" s="481"/>
      <c r="H407" s="481"/>
      <c r="I407" s="481"/>
      <c r="J407" s="481"/>
      <c r="K407" s="481"/>
      <c r="L407" s="482"/>
      <c r="M407" s="39"/>
      <c r="O407" s="450" t="s">
        <v>667</v>
      </c>
      <c r="P407" s="443" t="s">
        <v>668</v>
      </c>
      <c r="Q407" s="10"/>
    </row>
    <row r="408" spans="1:21" s="11" customFormat="1" x14ac:dyDescent="0.35">
      <c r="A408" s="8"/>
      <c r="B408" s="480"/>
      <c r="C408" s="481"/>
      <c r="D408" s="481"/>
      <c r="E408" s="481"/>
      <c r="F408" s="481"/>
      <c r="G408" s="481"/>
      <c r="H408" s="481"/>
      <c r="I408" s="481"/>
      <c r="J408" s="481"/>
      <c r="K408" s="481"/>
      <c r="L408" s="482"/>
      <c r="M408" s="39"/>
      <c r="O408" s="450"/>
      <c r="P408" s="443"/>
      <c r="Q408" s="10"/>
    </row>
    <row r="409" spans="1:21" s="11" customFormat="1" x14ac:dyDescent="0.35">
      <c r="A409" s="8"/>
      <c r="B409" s="54"/>
      <c r="C409" s="94"/>
      <c r="D409" s="94"/>
      <c r="E409" s="94"/>
      <c r="F409" s="94"/>
      <c r="G409" s="94"/>
      <c r="H409" s="94"/>
      <c r="I409" s="94"/>
      <c r="J409" s="94"/>
      <c r="K409" s="94"/>
      <c r="L409" s="55"/>
      <c r="M409" s="39"/>
      <c r="O409" s="437"/>
      <c r="P409" s="437"/>
      <c r="Q409" s="10"/>
    </row>
    <row r="410" spans="1:21" s="11" customFormat="1" x14ac:dyDescent="0.35">
      <c r="A410" s="8"/>
      <c r="B410" s="594"/>
      <c r="C410" s="595"/>
      <c r="D410" s="595"/>
      <c r="E410" s="595"/>
      <c r="F410" s="595"/>
      <c r="G410" s="595"/>
      <c r="H410" s="595"/>
      <c r="I410" s="595"/>
      <c r="J410" s="595"/>
      <c r="K410" s="595"/>
      <c r="L410" s="596"/>
      <c r="M410" s="39"/>
      <c r="O410" s="438"/>
      <c r="P410" s="438"/>
      <c r="Q410" s="10"/>
    </row>
    <row r="411" spans="1:21" s="39" customFormat="1" x14ac:dyDescent="0.35">
      <c r="A411" s="95"/>
      <c r="B411" s="594"/>
      <c r="C411" s="595"/>
      <c r="D411" s="595"/>
      <c r="E411" s="595"/>
      <c r="F411" s="595"/>
      <c r="G411" s="595"/>
      <c r="H411" s="595"/>
      <c r="I411" s="595"/>
      <c r="J411" s="595"/>
      <c r="K411" s="595"/>
      <c r="L411" s="596"/>
      <c r="N411" s="437"/>
      <c r="O411" s="438"/>
      <c r="P411" s="438"/>
      <c r="Q411" s="10"/>
      <c r="R411" s="11"/>
      <c r="S411" s="11"/>
      <c r="T411" s="11"/>
      <c r="U411" s="10"/>
    </row>
    <row r="412" spans="1:21" x14ac:dyDescent="0.35">
      <c r="B412" s="594"/>
      <c r="C412" s="595"/>
      <c r="D412" s="595"/>
      <c r="E412" s="595"/>
      <c r="F412" s="595"/>
      <c r="G412" s="595"/>
      <c r="H412" s="595"/>
      <c r="I412" s="595"/>
      <c r="J412" s="595"/>
      <c r="K412" s="595"/>
      <c r="L412" s="596"/>
      <c r="O412" s="438"/>
      <c r="P412" s="438"/>
      <c r="R412" s="11"/>
      <c r="S412" s="11"/>
      <c r="T412" s="11"/>
    </row>
    <row r="413" spans="1:21" x14ac:dyDescent="0.35">
      <c r="B413" s="594"/>
      <c r="C413" s="595"/>
      <c r="D413" s="595"/>
      <c r="E413" s="595"/>
      <c r="F413" s="595"/>
      <c r="G413" s="595"/>
      <c r="H413" s="595"/>
      <c r="I413" s="595"/>
      <c r="J413" s="595"/>
      <c r="K413" s="595"/>
      <c r="L413" s="596"/>
      <c r="O413" s="438"/>
      <c r="P413" s="438"/>
      <c r="R413" s="11"/>
      <c r="S413" s="11"/>
      <c r="T413" s="11"/>
    </row>
    <row r="414" spans="1:21" x14ac:dyDescent="0.35">
      <c r="B414" s="594"/>
      <c r="C414" s="595"/>
      <c r="D414" s="595"/>
      <c r="E414" s="595"/>
      <c r="F414" s="595"/>
      <c r="G414" s="595"/>
      <c r="H414" s="595"/>
      <c r="I414" s="595"/>
      <c r="J414" s="595"/>
      <c r="K414" s="595"/>
      <c r="L414" s="596"/>
      <c r="O414" s="438"/>
      <c r="P414" s="438"/>
    </row>
    <row r="415" spans="1:21" x14ac:dyDescent="0.35">
      <c r="B415" s="594"/>
      <c r="C415" s="595"/>
      <c r="D415" s="595"/>
      <c r="E415" s="595"/>
      <c r="F415" s="595"/>
      <c r="G415" s="595"/>
      <c r="H415" s="595"/>
      <c r="I415" s="595"/>
      <c r="J415" s="595"/>
      <c r="K415" s="595"/>
      <c r="L415" s="596"/>
      <c r="O415" s="438"/>
      <c r="P415" s="438"/>
    </row>
    <row r="416" spans="1:21" x14ac:dyDescent="0.35">
      <c r="B416" s="594"/>
      <c r="C416" s="595"/>
      <c r="D416" s="595"/>
      <c r="E416" s="595"/>
      <c r="F416" s="595"/>
      <c r="G416" s="595"/>
      <c r="H416" s="595"/>
      <c r="I416" s="595"/>
      <c r="J416" s="595"/>
      <c r="K416" s="595"/>
      <c r="L416" s="596"/>
      <c r="O416" s="438"/>
      <c r="P416" s="438"/>
    </row>
    <row r="417" spans="1:20" s="11" customFormat="1" x14ac:dyDescent="0.35">
      <c r="A417" s="8"/>
      <c r="B417" s="594"/>
      <c r="C417" s="595"/>
      <c r="D417" s="595"/>
      <c r="E417" s="595"/>
      <c r="F417" s="595"/>
      <c r="G417" s="595"/>
      <c r="H417" s="595"/>
      <c r="I417" s="595"/>
      <c r="J417" s="595"/>
      <c r="K417" s="595"/>
      <c r="L417" s="596"/>
      <c r="M417" s="39"/>
      <c r="O417" s="438"/>
      <c r="P417" s="438"/>
      <c r="Q417" s="15"/>
      <c r="R417" s="10"/>
      <c r="S417" s="10"/>
      <c r="T417" s="10"/>
    </row>
    <row r="418" spans="1:20" s="11" customFormat="1" x14ac:dyDescent="0.35">
      <c r="A418" s="8"/>
      <c r="B418" s="51"/>
      <c r="C418" s="52"/>
      <c r="D418" s="52"/>
      <c r="E418" s="52"/>
      <c r="F418" s="52"/>
      <c r="G418" s="52"/>
      <c r="H418" s="52"/>
      <c r="I418" s="52"/>
      <c r="J418" s="52"/>
      <c r="K418" s="52"/>
      <c r="L418" s="53"/>
      <c r="M418" s="39"/>
      <c r="O418" s="437"/>
      <c r="P418" s="437"/>
      <c r="Q418" s="56"/>
      <c r="R418" s="10"/>
      <c r="S418" s="10"/>
      <c r="T418" s="10"/>
    </row>
    <row r="419" spans="1:20" s="11" customFormat="1" x14ac:dyDescent="0.35">
      <c r="A419" s="8"/>
      <c r="B419" s="586" t="s">
        <v>87</v>
      </c>
      <c r="C419" s="587"/>
      <c r="D419" s="587"/>
      <c r="E419" s="587"/>
      <c r="F419" s="587"/>
      <c r="G419" s="587"/>
      <c r="H419" s="587"/>
      <c r="I419" s="587"/>
      <c r="J419" s="587"/>
      <c r="K419" s="587"/>
      <c r="L419" s="588"/>
      <c r="M419" s="39"/>
      <c r="O419" s="437"/>
      <c r="P419" s="437"/>
      <c r="Q419" s="56"/>
      <c r="R419" s="10"/>
      <c r="S419" s="10"/>
      <c r="T419" s="10"/>
    </row>
    <row r="420" spans="1:20" s="11" customFormat="1" x14ac:dyDescent="0.35">
      <c r="A420" s="8"/>
      <c r="B420" s="16"/>
      <c r="C420" s="35"/>
      <c r="D420" s="36"/>
      <c r="E420" s="36"/>
      <c r="F420" s="36"/>
      <c r="G420" s="36"/>
      <c r="H420" s="36"/>
      <c r="I420" s="36"/>
      <c r="J420" s="36"/>
      <c r="K420" s="36"/>
      <c r="L420" s="17"/>
      <c r="M420" s="39"/>
      <c r="O420" s="437"/>
      <c r="P420" s="437"/>
      <c r="Q420" s="10"/>
    </row>
    <row r="421" spans="1:20" s="11" customFormat="1" x14ac:dyDescent="0.35">
      <c r="A421" s="8"/>
      <c r="B421" s="480" t="str">
        <f>IF(Intro!$G$21="English",O421,P421)</f>
        <v>Expliquez les changements que vous prévoyez voir sur le marché canadien et sur d’autres marchés mondiaux pour les marchandises au cours des deux prochaines années en ce qui concerne la demande, les prix, les volumes d’importation ou tout autre facteur.</v>
      </c>
      <c r="C421" s="481"/>
      <c r="D421" s="481"/>
      <c r="E421" s="481"/>
      <c r="F421" s="481"/>
      <c r="G421" s="481"/>
      <c r="H421" s="481"/>
      <c r="I421" s="481"/>
      <c r="J421" s="481"/>
      <c r="K421" s="481"/>
      <c r="L421" s="482"/>
      <c r="M421" s="39"/>
      <c r="O421" s="446" t="s">
        <v>242</v>
      </c>
      <c r="P421" s="437" t="s">
        <v>195</v>
      </c>
      <c r="Q421" s="10"/>
    </row>
    <row r="422" spans="1:20" s="11" customFormat="1" x14ac:dyDescent="0.35">
      <c r="A422" s="8"/>
      <c r="B422" s="480"/>
      <c r="C422" s="481"/>
      <c r="D422" s="481"/>
      <c r="E422" s="481"/>
      <c r="F422" s="481"/>
      <c r="G422" s="481"/>
      <c r="H422" s="481"/>
      <c r="I422" s="481"/>
      <c r="J422" s="481"/>
      <c r="K422" s="481"/>
      <c r="L422" s="482"/>
      <c r="M422" s="39"/>
      <c r="O422" s="446"/>
      <c r="P422" s="437"/>
      <c r="Q422" s="10"/>
    </row>
    <row r="423" spans="1:20" s="11" customFormat="1" x14ac:dyDescent="0.35">
      <c r="A423" s="8"/>
      <c r="B423" s="54"/>
      <c r="C423" s="94"/>
      <c r="D423" s="94"/>
      <c r="E423" s="94"/>
      <c r="F423" s="94"/>
      <c r="G423" s="94"/>
      <c r="H423" s="94"/>
      <c r="I423" s="94"/>
      <c r="J423" s="94"/>
      <c r="K423" s="94"/>
      <c r="L423" s="55"/>
      <c r="M423" s="39"/>
      <c r="O423" s="437"/>
      <c r="P423" s="437"/>
      <c r="Q423" s="10"/>
    </row>
    <row r="424" spans="1:20" s="11" customFormat="1" x14ac:dyDescent="0.35">
      <c r="A424" s="8"/>
      <c r="B424" s="594"/>
      <c r="C424" s="595"/>
      <c r="D424" s="595"/>
      <c r="E424" s="595"/>
      <c r="F424" s="595"/>
      <c r="G424" s="595"/>
      <c r="H424" s="595"/>
      <c r="I424" s="595"/>
      <c r="J424" s="595"/>
      <c r="K424" s="595"/>
      <c r="L424" s="596"/>
      <c r="M424" s="39"/>
      <c r="O424" s="438"/>
      <c r="P424" s="438"/>
      <c r="Q424" s="10"/>
    </row>
    <row r="425" spans="1:20" x14ac:dyDescent="0.35">
      <c r="B425" s="594"/>
      <c r="C425" s="595"/>
      <c r="D425" s="595"/>
      <c r="E425" s="595"/>
      <c r="F425" s="595"/>
      <c r="G425" s="595"/>
      <c r="H425" s="595"/>
      <c r="I425" s="595"/>
      <c r="J425" s="595"/>
      <c r="K425" s="595"/>
      <c r="L425" s="596"/>
      <c r="O425" s="438"/>
      <c r="P425" s="438"/>
      <c r="R425" s="11"/>
      <c r="S425" s="11"/>
      <c r="T425" s="11"/>
    </row>
    <row r="426" spans="1:20" x14ac:dyDescent="0.35">
      <c r="B426" s="594"/>
      <c r="C426" s="595"/>
      <c r="D426" s="595"/>
      <c r="E426" s="595"/>
      <c r="F426" s="595"/>
      <c r="G426" s="595"/>
      <c r="H426" s="595"/>
      <c r="I426" s="595"/>
      <c r="J426" s="595"/>
      <c r="K426" s="595"/>
      <c r="L426" s="596"/>
      <c r="O426" s="438"/>
      <c r="P426" s="438"/>
      <c r="R426" s="11"/>
      <c r="S426" s="11"/>
      <c r="T426" s="11"/>
    </row>
    <row r="427" spans="1:20" x14ac:dyDescent="0.35">
      <c r="B427" s="594"/>
      <c r="C427" s="595"/>
      <c r="D427" s="595"/>
      <c r="E427" s="595"/>
      <c r="F427" s="595"/>
      <c r="G427" s="595"/>
      <c r="H427" s="595"/>
      <c r="I427" s="595"/>
      <c r="J427" s="595"/>
      <c r="K427" s="595"/>
      <c r="L427" s="596"/>
      <c r="O427" s="438"/>
      <c r="P427" s="438"/>
      <c r="R427" s="11"/>
      <c r="S427" s="11"/>
      <c r="T427" s="11"/>
    </row>
    <row r="428" spans="1:20" x14ac:dyDescent="0.35">
      <c r="B428" s="594"/>
      <c r="C428" s="595"/>
      <c r="D428" s="595"/>
      <c r="E428" s="595"/>
      <c r="F428" s="595"/>
      <c r="G428" s="595"/>
      <c r="H428" s="595"/>
      <c r="I428" s="595"/>
      <c r="J428" s="595"/>
      <c r="K428" s="595"/>
      <c r="L428" s="596"/>
      <c r="O428" s="438"/>
      <c r="P428" s="438"/>
    </row>
    <row r="429" spans="1:20" x14ac:dyDescent="0.35">
      <c r="B429" s="594"/>
      <c r="C429" s="595"/>
      <c r="D429" s="595"/>
      <c r="E429" s="595"/>
      <c r="F429" s="595"/>
      <c r="G429" s="595"/>
      <c r="H429" s="595"/>
      <c r="I429" s="595"/>
      <c r="J429" s="595"/>
      <c r="K429" s="595"/>
      <c r="L429" s="596"/>
      <c r="O429" s="438"/>
      <c r="P429" s="438"/>
    </row>
    <row r="430" spans="1:20" x14ac:dyDescent="0.35">
      <c r="B430" s="594"/>
      <c r="C430" s="595"/>
      <c r="D430" s="595"/>
      <c r="E430" s="595"/>
      <c r="F430" s="595"/>
      <c r="G430" s="595"/>
      <c r="H430" s="595"/>
      <c r="I430" s="595"/>
      <c r="J430" s="595"/>
      <c r="K430" s="595"/>
      <c r="L430" s="596"/>
      <c r="O430" s="438"/>
      <c r="P430" s="438"/>
    </row>
    <row r="431" spans="1:20" x14ac:dyDescent="0.35">
      <c r="B431" s="594"/>
      <c r="C431" s="595"/>
      <c r="D431" s="595"/>
      <c r="E431" s="595"/>
      <c r="F431" s="595"/>
      <c r="G431" s="595"/>
      <c r="H431" s="595"/>
      <c r="I431" s="595"/>
      <c r="J431" s="595"/>
      <c r="K431" s="595"/>
      <c r="L431" s="596"/>
      <c r="O431" s="438"/>
      <c r="P431" s="438"/>
    </row>
    <row r="432" spans="1:20" x14ac:dyDescent="0.35">
      <c r="B432" s="51"/>
      <c r="C432" s="52"/>
      <c r="D432" s="52"/>
      <c r="E432" s="52"/>
      <c r="F432" s="52"/>
      <c r="G432" s="52"/>
      <c r="H432" s="52"/>
      <c r="I432" s="52"/>
      <c r="J432" s="52"/>
      <c r="K432" s="52"/>
      <c r="L432" s="53"/>
    </row>
    <row r="433" spans="2:16" x14ac:dyDescent="0.35">
      <c r="B433" s="598" t="s">
        <v>277</v>
      </c>
      <c r="C433" s="599"/>
      <c r="D433" s="599"/>
      <c r="E433" s="599"/>
      <c r="F433" s="600"/>
      <c r="G433" s="600"/>
      <c r="H433" s="600"/>
      <c r="I433" s="600"/>
      <c r="J433" s="600"/>
      <c r="K433" s="600"/>
      <c r="L433" s="601"/>
    </row>
    <row r="434" spans="2:16" x14ac:dyDescent="0.35">
      <c r="B434" s="57"/>
      <c r="C434" s="58"/>
      <c r="D434" s="58"/>
      <c r="E434" s="58"/>
      <c r="F434" s="41"/>
      <c r="G434" s="41"/>
      <c r="H434" s="41"/>
      <c r="I434" s="41"/>
      <c r="J434" s="41"/>
      <c r="K434" s="41"/>
      <c r="L434" s="59"/>
    </row>
    <row r="435" spans="2:16" x14ac:dyDescent="0.35">
      <c r="B435" s="480" t="str">
        <f>IF(Intro!$G$21="English",O435,P435)</f>
        <v>Expliquez les effets possibles sur ces perspectives advenant des conclusions du dommage ou du menace de dommage. Fournissez des documents, ou les noms de documents, tels que des études ou des articles dans des revues spécialisées, qui appuient la déclaration de votre entreprise.</v>
      </c>
      <c r="C435" s="481"/>
      <c r="D435" s="481"/>
      <c r="E435" s="481"/>
      <c r="F435" s="481"/>
      <c r="G435" s="481"/>
      <c r="H435" s="481"/>
      <c r="I435" s="481"/>
      <c r="J435" s="481"/>
      <c r="K435" s="481"/>
      <c r="L435" s="482"/>
      <c r="O435" s="450" t="s">
        <v>373</v>
      </c>
      <c r="P435" s="441" t="s">
        <v>374</v>
      </c>
    </row>
    <row r="436" spans="2:16" x14ac:dyDescent="0.35">
      <c r="B436" s="480"/>
      <c r="C436" s="481"/>
      <c r="D436" s="481"/>
      <c r="E436" s="481"/>
      <c r="F436" s="481"/>
      <c r="G436" s="481"/>
      <c r="H436" s="481"/>
      <c r="I436" s="481"/>
      <c r="J436" s="481"/>
      <c r="K436" s="481"/>
      <c r="L436" s="482"/>
      <c r="O436" s="450"/>
      <c r="P436" s="450"/>
    </row>
    <row r="437" spans="2:16" x14ac:dyDescent="0.35">
      <c r="B437" s="64"/>
      <c r="C437" s="68"/>
      <c r="D437" s="68"/>
      <c r="E437" s="68"/>
      <c r="F437" s="68"/>
      <c r="G437" s="68"/>
      <c r="H437" s="68"/>
      <c r="I437" s="68"/>
      <c r="J437" s="68"/>
      <c r="K437" s="68"/>
      <c r="L437" s="66"/>
      <c r="O437" s="450"/>
      <c r="P437" s="450"/>
    </row>
    <row r="438" spans="2:16" x14ac:dyDescent="0.35">
      <c r="B438" s="594"/>
      <c r="C438" s="595"/>
      <c r="D438" s="595"/>
      <c r="E438" s="595"/>
      <c r="F438" s="595"/>
      <c r="G438" s="595"/>
      <c r="H438" s="595"/>
      <c r="I438" s="595"/>
      <c r="J438" s="595"/>
      <c r="K438" s="595"/>
      <c r="L438" s="596"/>
      <c r="O438" s="438"/>
      <c r="P438" s="438"/>
    </row>
    <row r="439" spans="2:16" x14ac:dyDescent="0.35">
      <c r="B439" s="594"/>
      <c r="C439" s="595"/>
      <c r="D439" s="595"/>
      <c r="E439" s="595"/>
      <c r="F439" s="595"/>
      <c r="G439" s="595"/>
      <c r="H439" s="595"/>
      <c r="I439" s="595"/>
      <c r="J439" s="595"/>
      <c r="K439" s="595"/>
      <c r="L439" s="596"/>
      <c r="O439" s="438"/>
      <c r="P439" s="438"/>
    </row>
    <row r="440" spans="2:16" x14ac:dyDescent="0.35">
      <c r="B440" s="594"/>
      <c r="C440" s="595"/>
      <c r="D440" s="595"/>
      <c r="E440" s="595"/>
      <c r="F440" s="595"/>
      <c r="G440" s="595"/>
      <c r="H440" s="595"/>
      <c r="I440" s="595"/>
      <c r="J440" s="595"/>
      <c r="K440" s="595"/>
      <c r="L440" s="596"/>
      <c r="O440" s="438"/>
      <c r="P440" s="438"/>
    </row>
    <row r="441" spans="2:16" x14ac:dyDescent="0.35">
      <c r="B441" s="594"/>
      <c r="C441" s="595"/>
      <c r="D441" s="595"/>
      <c r="E441" s="595"/>
      <c r="F441" s="595"/>
      <c r="G441" s="595"/>
      <c r="H441" s="595"/>
      <c r="I441" s="595"/>
      <c r="J441" s="595"/>
      <c r="K441" s="595"/>
      <c r="L441" s="596"/>
      <c r="O441" s="438"/>
      <c r="P441" s="438"/>
    </row>
    <row r="442" spans="2:16" x14ac:dyDescent="0.35">
      <c r="B442" s="594"/>
      <c r="C442" s="595"/>
      <c r="D442" s="595"/>
      <c r="E442" s="595"/>
      <c r="F442" s="595"/>
      <c r="G442" s="595"/>
      <c r="H442" s="595"/>
      <c r="I442" s="595"/>
      <c r="J442" s="595"/>
      <c r="K442" s="595"/>
      <c r="L442" s="596"/>
      <c r="O442" s="438"/>
      <c r="P442" s="438"/>
    </row>
    <row r="443" spans="2:16" x14ac:dyDescent="0.35">
      <c r="B443" s="594"/>
      <c r="C443" s="595"/>
      <c r="D443" s="595"/>
      <c r="E443" s="595"/>
      <c r="F443" s="595"/>
      <c r="G443" s="595"/>
      <c r="H443" s="595"/>
      <c r="I443" s="595"/>
      <c r="J443" s="595"/>
      <c r="K443" s="595"/>
      <c r="L443" s="596"/>
      <c r="O443" s="438"/>
      <c r="P443" s="438"/>
    </row>
    <row r="444" spans="2:16" x14ac:dyDescent="0.35">
      <c r="B444" s="594"/>
      <c r="C444" s="595"/>
      <c r="D444" s="595"/>
      <c r="E444" s="595"/>
      <c r="F444" s="595"/>
      <c r="G444" s="595"/>
      <c r="H444" s="595"/>
      <c r="I444" s="595"/>
      <c r="J444" s="595"/>
      <c r="K444" s="595"/>
      <c r="L444" s="596"/>
      <c r="O444" s="438"/>
      <c r="P444" s="438"/>
    </row>
    <row r="445" spans="2:16" x14ac:dyDescent="0.35">
      <c r="B445" s="594"/>
      <c r="C445" s="595"/>
      <c r="D445" s="595"/>
      <c r="E445" s="595"/>
      <c r="F445" s="595"/>
      <c r="G445" s="595"/>
      <c r="H445" s="595"/>
      <c r="I445" s="595"/>
      <c r="J445" s="595"/>
      <c r="K445" s="595"/>
      <c r="L445" s="596"/>
      <c r="O445" s="438"/>
      <c r="P445" s="438"/>
    </row>
    <row r="446" spans="2:16" x14ac:dyDescent="0.35">
      <c r="B446" s="591"/>
      <c r="C446" s="592"/>
      <c r="D446" s="592"/>
      <c r="E446" s="592"/>
      <c r="F446" s="592"/>
      <c r="G446" s="592"/>
      <c r="H446" s="592"/>
      <c r="I446" s="592"/>
      <c r="J446" s="592"/>
      <c r="K446" s="592"/>
      <c r="L446" s="593"/>
    </row>
  </sheetData>
  <sheetProtection algorithmName="SHA-512" hashValue="0iDvfYueIfTCoXg0+HsbWOsGamDfl70Q0vqUqxlEUpkhqolJlQGIY3bjfvHxLcAsDnFXi//sRIMJNMHhMPCq+Q==" saltValue="0MBaqLZAfAkaoijG9LgDSg==" spinCount="100000" sheet="1" objects="1" scenarios="1" selectLockedCells="1"/>
  <mergeCells count="326">
    <mergeCell ref="B170:G170"/>
    <mergeCell ref="B15:L15"/>
    <mergeCell ref="B19:J19"/>
    <mergeCell ref="B20:J21"/>
    <mergeCell ref="B17:J17"/>
    <mergeCell ref="B18:J18"/>
    <mergeCell ref="K20:K21"/>
    <mergeCell ref="B168:G168"/>
    <mergeCell ref="B169:G169"/>
    <mergeCell ref="D128:E128"/>
    <mergeCell ref="D129:E130"/>
    <mergeCell ref="D131:E132"/>
    <mergeCell ref="D133:E134"/>
    <mergeCell ref="D135:E136"/>
    <mergeCell ref="D137:E138"/>
    <mergeCell ref="D139:E140"/>
    <mergeCell ref="D141:E142"/>
    <mergeCell ref="D143:E144"/>
    <mergeCell ref="D87:E87"/>
    <mergeCell ref="D88:E89"/>
    <mergeCell ref="D90:E91"/>
    <mergeCell ref="D92:E93"/>
    <mergeCell ref="D94:E95"/>
    <mergeCell ref="D96:E97"/>
    <mergeCell ref="B125:L125"/>
    <mergeCell ref="B127:L127"/>
    <mergeCell ref="B126:L126"/>
    <mergeCell ref="B83:L83"/>
    <mergeCell ref="K128:L128"/>
    <mergeCell ref="B109:L109"/>
    <mergeCell ref="B84:L84"/>
    <mergeCell ref="B85:L85"/>
    <mergeCell ref="K87:L87"/>
    <mergeCell ref="F88:F89"/>
    <mergeCell ref="I88:I89"/>
    <mergeCell ref="J88:J89"/>
    <mergeCell ref="K88:L89"/>
    <mergeCell ref="K90:L91"/>
    <mergeCell ref="F92:F93"/>
    <mergeCell ref="I92:I93"/>
    <mergeCell ref="J92:J93"/>
    <mergeCell ref="F98:F99"/>
    <mergeCell ref="K96:L97"/>
    <mergeCell ref="F94:F95"/>
    <mergeCell ref="I94:I95"/>
    <mergeCell ref="B104:C105"/>
    <mergeCell ref="J94:J95"/>
    <mergeCell ref="K106:L107"/>
    <mergeCell ref="B4:L4"/>
    <mergeCell ref="B5:L5"/>
    <mergeCell ref="B6:L6"/>
    <mergeCell ref="B153:L153"/>
    <mergeCell ref="B187:L187"/>
    <mergeCell ref="B67:L67"/>
    <mergeCell ref="B8:L8"/>
    <mergeCell ref="B9:L9"/>
    <mergeCell ref="B10:L10"/>
    <mergeCell ref="B25:L25"/>
    <mergeCell ref="B12:L12"/>
    <mergeCell ref="B27:L34"/>
    <mergeCell ref="B166:L166"/>
    <mergeCell ref="B172:L172"/>
    <mergeCell ref="B52:B53"/>
    <mergeCell ref="B42:B43"/>
    <mergeCell ref="B48:B49"/>
    <mergeCell ref="C48:D49"/>
    <mergeCell ref="E48:F49"/>
    <mergeCell ref="G48:I49"/>
    <mergeCell ref="J48:L49"/>
    <mergeCell ref="B69:L76"/>
    <mergeCell ref="G62:I63"/>
    <mergeCell ref="J62:L63"/>
    <mergeCell ref="B78:L78"/>
    <mergeCell ref="B184:L184"/>
    <mergeCell ref="B302:L302"/>
    <mergeCell ref="B390:L390"/>
    <mergeCell ref="B378:L378"/>
    <mergeCell ref="B189:C193"/>
    <mergeCell ref="D189:L193"/>
    <mergeCell ref="B194:C198"/>
    <mergeCell ref="D194:L198"/>
    <mergeCell ref="B199:C203"/>
    <mergeCell ref="B224:L231"/>
    <mergeCell ref="B237:L244"/>
    <mergeCell ref="B252:L259"/>
    <mergeCell ref="B205:L205"/>
    <mergeCell ref="B233:L233"/>
    <mergeCell ref="B219:L219"/>
    <mergeCell ref="B246:L246"/>
    <mergeCell ref="B261:L261"/>
    <mergeCell ref="B111:L118"/>
    <mergeCell ref="B124:L124"/>
    <mergeCell ref="B174:L181"/>
    <mergeCell ref="B210:L217"/>
    <mergeCell ref="J96:J97"/>
    <mergeCell ref="D98:E99"/>
    <mergeCell ref="B396:L403"/>
    <mergeCell ref="B410:L417"/>
    <mergeCell ref="B424:L431"/>
    <mergeCell ref="B407:L408"/>
    <mergeCell ref="B421:L422"/>
    <mergeCell ref="B380:L387"/>
    <mergeCell ref="B289:L290"/>
    <mergeCell ref="B318:L318"/>
    <mergeCell ref="B331:L332"/>
    <mergeCell ref="B345:L346"/>
    <mergeCell ref="B305:L305"/>
    <mergeCell ref="B359:L359"/>
    <mergeCell ref="B361:E361"/>
    <mergeCell ref="B362:E362"/>
    <mergeCell ref="B363:E363"/>
    <mergeCell ref="B393:L394"/>
    <mergeCell ref="B365:L365"/>
    <mergeCell ref="B303:L303"/>
    <mergeCell ref="B292:L299"/>
    <mergeCell ref="B307:L314"/>
    <mergeCell ref="B320:L327"/>
    <mergeCell ref="B376:L376"/>
    <mergeCell ref="B391:L391"/>
    <mergeCell ref="B433:L433"/>
    <mergeCell ref="B235:L235"/>
    <mergeCell ref="B263:L263"/>
    <mergeCell ref="B276:L276"/>
    <mergeCell ref="B250:C250"/>
    <mergeCell ref="C56:D57"/>
    <mergeCell ref="B265:L272"/>
    <mergeCell ref="B278:L285"/>
    <mergeCell ref="B334:L341"/>
    <mergeCell ref="B348:L355"/>
    <mergeCell ref="B367:L374"/>
    <mergeCell ref="D199:L203"/>
    <mergeCell ref="B207:L208"/>
    <mergeCell ref="B221:L222"/>
    <mergeCell ref="B248:L248"/>
    <mergeCell ref="B316:L316"/>
    <mergeCell ref="B329:L329"/>
    <mergeCell ref="B343:L343"/>
    <mergeCell ref="B357:L357"/>
    <mergeCell ref="B274:L274"/>
    <mergeCell ref="B287:L287"/>
    <mergeCell ref="B155:L162"/>
    <mergeCell ref="B56:B57"/>
    <mergeCell ref="I96:I97"/>
    <mergeCell ref="C52:D53"/>
    <mergeCell ref="E52:F53"/>
    <mergeCell ref="G52:I53"/>
    <mergeCell ref="J52:L53"/>
    <mergeCell ref="B54:B55"/>
    <mergeCell ref="C54:D55"/>
    <mergeCell ref="E54:F55"/>
    <mergeCell ref="G54:I55"/>
    <mergeCell ref="J54:L55"/>
    <mergeCell ref="B38:L40"/>
    <mergeCell ref="B44:B45"/>
    <mergeCell ref="C44:D45"/>
    <mergeCell ref="E44:F45"/>
    <mergeCell ref="B46:B47"/>
    <mergeCell ref="C46:D47"/>
    <mergeCell ref="E46:F47"/>
    <mergeCell ref="G46:I47"/>
    <mergeCell ref="J46:L47"/>
    <mergeCell ref="J42:L43"/>
    <mergeCell ref="B435:L436"/>
    <mergeCell ref="B446:L446"/>
    <mergeCell ref="E56:F57"/>
    <mergeCell ref="G56:I57"/>
    <mergeCell ref="J56:L57"/>
    <mergeCell ref="B58:B59"/>
    <mergeCell ref="C58:D59"/>
    <mergeCell ref="E58:F59"/>
    <mergeCell ref="B438:L445"/>
    <mergeCell ref="B60:B61"/>
    <mergeCell ref="C60:D61"/>
    <mergeCell ref="E60:F61"/>
    <mergeCell ref="G60:I61"/>
    <mergeCell ref="J60:L61"/>
    <mergeCell ref="B62:B63"/>
    <mergeCell ref="C62:D63"/>
    <mergeCell ref="E62:F63"/>
    <mergeCell ref="K92:L93"/>
    <mergeCell ref="B405:L405"/>
    <mergeCell ref="B419:L419"/>
    <mergeCell ref="I90:I91"/>
    <mergeCell ref="J90:J91"/>
    <mergeCell ref="K94:L95"/>
    <mergeCell ref="F96:F97"/>
    <mergeCell ref="B13:L13"/>
    <mergeCell ref="B23:L23"/>
    <mergeCell ref="B36:L36"/>
    <mergeCell ref="B65:L65"/>
    <mergeCell ref="B79:L79"/>
    <mergeCell ref="B120:L120"/>
    <mergeCell ref="B151:L151"/>
    <mergeCell ref="B164:L164"/>
    <mergeCell ref="B185:L185"/>
    <mergeCell ref="G58:I59"/>
    <mergeCell ref="J58:L59"/>
    <mergeCell ref="C42:D43"/>
    <mergeCell ref="E42:F43"/>
    <mergeCell ref="G42:I43"/>
    <mergeCell ref="B50:B51"/>
    <mergeCell ref="C50:D51"/>
    <mergeCell ref="E50:F51"/>
    <mergeCell ref="G50:I51"/>
    <mergeCell ref="J50:L51"/>
    <mergeCell ref="G44:I45"/>
    <mergeCell ref="J44:L45"/>
    <mergeCell ref="F90:F91"/>
    <mergeCell ref="I98:I99"/>
    <mergeCell ref="J98:J99"/>
    <mergeCell ref="G106:H107"/>
    <mergeCell ref="K102:L103"/>
    <mergeCell ref="F104:F105"/>
    <mergeCell ref="I104:I105"/>
    <mergeCell ref="J104:J105"/>
    <mergeCell ref="K104:L105"/>
    <mergeCell ref="F102:F103"/>
    <mergeCell ref="I102:I103"/>
    <mergeCell ref="J102:J103"/>
    <mergeCell ref="G102:H103"/>
    <mergeCell ref="G104:H105"/>
    <mergeCell ref="D102:E103"/>
    <mergeCell ref="C131:C132"/>
    <mergeCell ref="F131:F132"/>
    <mergeCell ref="I131:I132"/>
    <mergeCell ref="J131:J132"/>
    <mergeCell ref="K131:L132"/>
    <mergeCell ref="B129:B130"/>
    <mergeCell ref="C129:C130"/>
    <mergeCell ref="F129:F130"/>
    <mergeCell ref="I129:I130"/>
    <mergeCell ref="J129:J130"/>
    <mergeCell ref="B102:C103"/>
    <mergeCell ref="B106:C107"/>
    <mergeCell ref="B122:L123"/>
    <mergeCell ref="G128:H128"/>
    <mergeCell ref="G129:H130"/>
    <mergeCell ref="G131:H132"/>
    <mergeCell ref="D104:E105"/>
    <mergeCell ref="D106:E107"/>
    <mergeCell ref="K129:L130"/>
    <mergeCell ref="B131:B132"/>
    <mergeCell ref="F106:F107"/>
    <mergeCell ref="I106:I107"/>
    <mergeCell ref="J106:J107"/>
    <mergeCell ref="K137:L138"/>
    <mergeCell ref="B139:B140"/>
    <mergeCell ref="C139:C140"/>
    <mergeCell ref="F139:F140"/>
    <mergeCell ref="I139:I140"/>
    <mergeCell ref="J139:J140"/>
    <mergeCell ref="K139:L140"/>
    <mergeCell ref="B137:B138"/>
    <mergeCell ref="C137:C138"/>
    <mergeCell ref="F137:F138"/>
    <mergeCell ref="I137:I138"/>
    <mergeCell ref="J137:J138"/>
    <mergeCell ref="G137:H138"/>
    <mergeCell ref="G139:H140"/>
    <mergeCell ref="K141:L142"/>
    <mergeCell ref="B143:B144"/>
    <mergeCell ref="C143:C144"/>
    <mergeCell ref="F143:F144"/>
    <mergeCell ref="I143:I144"/>
    <mergeCell ref="J143:J144"/>
    <mergeCell ref="K143:L144"/>
    <mergeCell ref="B141:B142"/>
    <mergeCell ref="C141:C142"/>
    <mergeCell ref="F141:F142"/>
    <mergeCell ref="I141:I142"/>
    <mergeCell ref="J141:J142"/>
    <mergeCell ref="G141:H142"/>
    <mergeCell ref="G143:H144"/>
    <mergeCell ref="K145:L146"/>
    <mergeCell ref="B147:B148"/>
    <mergeCell ref="C147:C148"/>
    <mergeCell ref="F147:F148"/>
    <mergeCell ref="I147:I148"/>
    <mergeCell ref="J147:J148"/>
    <mergeCell ref="K147:L148"/>
    <mergeCell ref="B145:B146"/>
    <mergeCell ref="C145:C146"/>
    <mergeCell ref="F145:F146"/>
    <mergeCell ref="I145:I146"/>
    <mergeCell ref="J145:J146"/>
    <mergeCell ref="G145:H146"/>
    <mergeCell ref="G147:H148"/>
    <mergeCell ref="D145:E146"/>
    <mergeCell ref="D147:E148"/>
    <mergeCell ref="B81:L82"/>
    <mergeCell ref="B87:C87"/>
    <mergeCell ref="B88:C89"/>
    <mergeCell ref="B90:C91"/>
    <mergeCell ref="B92:C93"/>
    <mergeCell ref="B94:C95"/>
    <mergeCell ref="B96:C97"/>
    <mergeCell ref="B98:C99"/>
    <mergeCell ref="B100:C101"/>
    <mergeCell ref="G87:H87"/>
    <mergeCell ref="G88:H89"/>
    <mergeCell ref="G90:H91"/>
    <mergeCell ref="G92:H93"/>
    <mergeCell ref="G94:H95"/>
    <mergeCell ref="G96:H97"/>
    <mergeCell ref="G98:H99"/>
    <mergeCell ref="G100:H101"/>
    <mergeCell ref="K98:L99"/>
    <mergeCell ref="F100:F101"/>
    <mergeCell ref="I100:I101"/>
    <mergeCell ref="J100:J101"/>
    <mergeCell ref="K100:L101"/>
    <mergeCell ref="D100:E101"/>
    <mergeCell ref="G133:H134"/>
    <mergeCell ref="G135:H136"/>
    <mergeCell ref="K133:L134"/>
    <mergeCell ref="B135:B136"/>
    <mergeCell ref="C135:C136"/>
    <mergeCell ref="F135:F136"/>
    <mergeCell ref="I135:I136"/>
    <mergeCell ref="J135:J136"/>
    <mergeCell ref="K135:L136"/>
    <mergeCell ref="B133:B134"/>
    <mergeCell ref="C133:C134"/>
    <mergeCell ref="F133:F134"/>
    <mergeCell ref="I133:I134"/>
    <mergeCell ref="J133:J134"/>
  </mergeCells>
  <dataValidations xWindow="207" yWindow="552"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77:B178 B438 B27 B69:B71 D199 B155 B174 B210 B224 B237 B252 B265 B278 B292 B307 B320 B334 B348 B367 B380 B396 B410 B424 B212:B213 B226:B227 B239:B240 B254:B255 B267:B268 B281:B282 B295:B296 B310:B311 B323:B324 B337:B338 B350:B351 B370:B371 B383:B384 B399:B400 B413:B414 B427:B428 B441:B442 D189 D194 B111:B113 B157:B158" xr:uid="{0155555F-4732-48E6-8926-69F0399FC606}">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50" xr:uid="{6FC76BB9-7D2B-4EF9-A9AF-552B723B2C27}">
      <formula1>1000</formula1>
    </dataValidation>
    <dataValidation type="list" allowBlank="1" showInputMessage="1" showErrorMessage="1" sqref="K17:K21" xr:uid="{BD1E8B06-02D1-43B0-B3B1-107C4E9713CD}">
      <formula1>"X"</formula1>
    </dataValidation>
    <dataValidation allowBlank="1" sqref="C44:L63" xr:uid="{CD8B6DD5-C309-4262-80E8-8E9F67D062B6}"/>
  </dataValidations>
  <printOptions horizontalCentered="1"/>
  <pageMargins left="0.25" right="0.25" top="0.75" bottom="0.75" header="0.3" footer="0.3"/>
  <pageSetup scale="63" firstPageNumber="5" fitToHeight="0" orientation="portrait" r:id="rId1"/>
  <headerFooter>
    <oddFooter>&amp;L&amp;A</oddFooter>
  </headerFooter>
  <rowBreaks count="4" manualBreakCount="4">
    <brk id="119" min="1" max="11" man="1"/>
    <brk id="183" min="1" max="11" man="1"/>
    <brk id="245" min="1" max="11" man="1"/>
    <brk id="375" min="1" max="11" man="1"/>
  </rowBreaks>
  <ignoredErrors>
    <ignoredError sqref="C128" formula="1"/>
  </ignoredErrors>
  <drawing r:id="rId2"/>
  <extLst>
    <ext xmlns:x14="http://schemas.microsoft.com/office/spreadsheetml/2009/9/main" uri="{CCE6A557-97BC-4b89-ADB6-D9C93CAAB3DF}">
      <x14:dataValidations xmlns:xm="http://schemas.microsoft.com/office/excel/2006/main" xWindow="207" yWindow="552" count="1">
        <x14:dataValidation type="list" allowBlank="1" showInputMessage="1" showErrorMessage="1" xr:uid="{BD7DB883-1F69-448C-8E07-37F45C721AFD}">
          <x14:formula1>
            <xm:f>Variables!$D$57:$D$58</xm:f>
          </x14:formula1>
          <xm:sqref>F361:F363 H168:H170 J129:J148 J88:J107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
        <v>65</v>
      </c>
      <c r="C2" s="12"/>
      <c r="O2" s="2"/>
      <c r="P2" s="2"/>
    </row>
    <row r="3" spans="1:16" x14ac:dyDescent="0.35">
      <c r="B3" s="13"/>
      <c r="C3" s="13"/>
      <c r="O3" s="2"/>
      <c r="P3" s="2"/>
    </row>
    <row r="4" spans="1:16" s="2" customFormat="1" x14ac:dyDescent="0.35">
      <c r="A4" s="4"/>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4"/>
      <c r="B5" s="614" t="str">
        <f>Info!B5</f>
        <v>NQ-2025-008</v>
      </c>
      <c r="C5" s="614"/>
      <c r="D5" s="614"/>
      <c r="E5" s="614"/>
      <c r="F5" s="614"/>
      <c r="G5" s="614"/>
      <c r="H5" s="614"/>
      <c r="I5" s="614"/>
      <c r="J5" s="614"/>
      <c r="K5" s="614"/>
      <c r="L5" s="614"/>
      <c r="M5" s="25"/>
      <c r="N5" s="25"/>
      <c r="O5" s="23"/>
      <c r="P5" s="23"/>
    </row>
    <row r="6" spans="1:16" s="6" customFormat="1" x14ac:dyDescent="0.35">
      <c r="A6" s="4"/>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4"/>
      <c r="B7" s="14"/>
      <c r="C7" s="14"/>
      <c r="D7" s="3"/>
      <c r="E7" s="3"/>
      <c r="F7" s="3"/>
      <c r="G7" s="3"/>
      <c r="H7" s="3"/>
      <c r="I7" s="3"/>
      <c r="J7" s="3"/>
      <c r="K7" s="3"/>
      <c r="L7" s="3"/>
      <c r="O7" s="15"/>
      <c r="P7" s="15"/>
    </row>
    <row r="8" spans="1:16" x14ac:dyDescent="0.35">
      <c r="B8" s="18" t="str">
        <f>UPPER(IF(Intro!$G$21="English",O8,P8))</f>
        <v>COMMENTAIRES PUBLICS</v>
      </c>
      <c r="C8" s="19"/>
      <c r="D8" s="19"/>
      <c r="E8" s="19"/>
      <c r="F8" s="19"/>
      <c r="G8" s="19"/>
      <c r="H8" s="19"/>
      <c r="I8" s="19"/>
      <c r="J8" s="19"/>
      <c r="K8" s="19"/>
      <c r="L8" s="20"/>
      <c r="M8" s="10"/>
      <c r="O8" s="10" t="s">
        <v>33</v>
      </c>
      <c r="P8" s="10" t="s">
        <v>88</v>
      </c>
    </row>
    <row r="9" spans="1:16" x14ac:dyDescent="0.35">
      <c r="B9" s="16"/>
      <c r="C9" s="35"/>
      <c r="D9" s="36"/>
      <c r="E9" s="36"/>
      <c r="F9" s="36"/>
      <c r="G9" s="36"/>
      <c r="H9" s="36"/>
      <c r="I9" s="36"/>
      <c r="J9" s="36"/>
      <c r="K9" s="36"/>
      <c r="L9" s="17"/>
      <c r="M9" s="10"/>
    </row>
    <row r="10" spans="1:16" x14ac:dyDescent="0.35">
      <c r="B10" s="486" t="str">
        <f>IF(Intro!$G$21="English",O10,P10)</f>
        <v>Si votre entreprise désire ajouter des commentaires concernant vos réponses, vous les inscrivez ici. Indiquez à quelle question se rapportent vos commentaires.</v>
      </c>
      <c r="C10" s="487"/>
      <c r="D10" s="487"/>
      <c r="E10" s="487"/>
      <c r="F10" s="487"/>
      <c r="G10" s="487"/>
      <c r="H10" s="487"/>
      <c r="I10" s="487"/>
      <c r="J10" s="487"/>
      <c r="K10" s="487"/>
      <c r="L10" s="488"/>
      <c r="M10" s="10"/>
      <c r="O10" s="21" t="s">
        <v>236</v>
      </c>
      <c r="P10" s="10" t="s">
        <v>217</v>
      </c>
    </row>
    <row r="11" spans="1:16" x14ac:dyDescent="0.35">
      <c r="B11" s="60"/>
      <c r="C11" s="35"/>
      <c r="D11" s="36"/>
      <c r="E11" s="36"/>
      <c r="F11" s="36"/>
      <c r="G11" s="36"/>
      <c r="H11" s="36"/>
      <c r="I11" s="36"/>
      <c r="J11" s="36"/>
      <c r="K11" s="36"/>
      <c r="L11" s="17"/>
      <c r="M11" s="10"/>
      <c r="O11" s="21"/>
    </row>
    <row r="12" spans="1:16" x14ac:dyDescent="0.35">
      <c r="B12" s="60"/>
      <c r="C12" s="35"/>
      <c r="D12" s="124" t="s">
        <v>133</v>
      </c>
      <c r="E12" s="639" t="str">
        <f>IF(Intro!$G$21="English",O12,P12)</f>
        <v>Commentaires</v>
      </c>
      <c r="F12" s="639"/>
      <c r="G12" s="639"/>
      <c r="H12" s="639"/>
      <c r="I12" s="639"/>
      <c r="J12" s="639"/>
      <c r="K12" s="639"/>
      <c r="L12" s="640"/>
      <c r="M12" s="10"/>
      <c r="O12" s="21" t="s">
        <v>134</v>
      </c>
      <c r="P12" s="10" t="s">
        <v>135</v>
      </c>
    </row>
    <row r="13" spans="1:16" x14ac:dyDescent="0.35">
      <c r="B13" s="629" t="str">
        <f>IF(Intro!$G$21="English",O13,P13)</f>
        <v>Commentaire 1</v>
      </c>
      <c r="C13" s="630"/>
      <c r="D13" s="633"/>
      <c r="E13" s="635"/>
      <c r="F13" s="635"/>
      <c r="G13" s="635"/>
      <c r="H13" s="635"/>
      <c r="I13" s="635"/>
      <c r="J13" s="635"/>
      <c r="K13" s="635"/>
      <c r="L13" s="636"/>
      <c r="M13" s="10"/>
      <c r="O13" s="21" t="s">
        <v>136</v>
      </c>
      <c r="P13" s="10" t="s">
        <v>137</v>
      </c>
    </row>
    <row r="14" spans="1:16" x14ac:dyDescent="0.35">
      <c r="B14" s="629"/>
      <c r="C14" s="630"/>
      <c r="D14" s="633"/>
      <c r="E14" s="635"/>
      <c r="F14" s="635"/>
      <c r="G14" s="635"/>
      <c r="H14" s="635"/>
      <c r="I14" s="635"/>
      <c r="J14" s="635"/>
      <c r="K14" s="635"/>
      <c r="L14" s="636"/>
      <c r="M14" s="10"/>
      <c r="O14" s="21"/>
    </row>
    <row r="15" spans="1:16" x14ac:dyDescent="0.35">
      <c r="B15" s="629"/>
      <c r="C15" s="630"/>
      <c r="D15" s="633"/>
      <c r="E15" s="635"/>
      <c r="F15" s="635"/>
      <c r="G15" s="635"/>
      <c r="H15" s="635"/>
      <c r="I15" s="635"/>
      <c r="J15" s="635"/>
      <c r="K15" s="635"/>
      <c r="L15" s="636"/>
      <c r="M15" s="10"/>
      <c r="O15" s="21"/>
    </row>
    <row r="16" spans="1:16" x14ac:dyDescent="0.35">
      <c r="B16" s="629"/>
      <c r="C16" s="630"/>
      <c r="D16" s="633"/>
      <c r="E16" s="635"/>
      <c r="F16" s="635"/>
      <c r="G16" s="635"/>
      <c r="H16" s="635"/>
      <c r="I16" s="635"/>
      <c r="J16" s="635"/>
      <c r="K16" s="635"/>
      <c r="L16" s="636"/>
      <c r="M16" s="10"/>
      <c r="O16" s="21"/>
    </row>
    <row r="17" spans="2:16" x14ac:dyDescent="0.35">
      <c r="B17" s="629"/>
      <c r="C17" s="630"/>
      <c r="D17" s="633"/>
      <c r="E17" s="635"/>
      <c r="F17" s="635"/>
      <c r="G17" s="635"/>
      <c r="H17" s="635"/>
      <c r="I17" s="635"/>
      <c r="J17" s="635"/>
      <c r="K17" s="635"/>
      <c r="L17" s="636"/>
      <c r="M17" s="10"/>
      <c r="O17" s="21"/>
    </row>
    <row r="18" spans="2:16" x14ac:dyDescent="0.35">
      <c r="B18" s="629"/>
      <c r="C18" s="630"/>
      <c r="D18" s="633"/>
      <c r="E18" s="635"/>
      <c r="F18" s="635"/>
      <c r="G18" s="635"/>
      <c r="H18" s="635"/>
      <c r="I18" s="635"/>
      <c r="J18" s="635"/>
      <c r="K18" s="635"/>
      <c r="L18" s="636"/>
      <c r="M18" s="10"/>
      <c r="O18" s="21"/>
    </row>
    <row r="19" spans="2:16" x14ac:dyDescent="0.35">
      <c r="B19" s="629"/>
      <c r="C19" s="630"/>
      <c r="D19" s="633"/>
      <c r="E19" s="635"/>
      <c r="F19" s="635"/>
      <c r="G19" s="635"/>
      <c r="H19" s="635"/>
      <c r="I19" s="635"/>
      <c r="J19" s="635"/>
      <c r="K19" s="635"/>
      <c r="L19" s="636"/>
      <c r="M19" s="10"/>
      <c r="O19" s="21"/>
    </row>
    <row r="20" spans="2:16" x14ac:dyDescent="0.35">
      <c r="B20" s="629"/>
      <c r="C20" s="630"/>
      <c r="D20" s="633"/>
      <c r="E20" s="635"/>
      <c r="F20" s="635"/>
      <c r="G20" s="635"/>
      <c r="H20" s="635"/>
      <c r="I20" s="635"/>
      <c r="J20" s="635"/>
      <c r="K20" s="635"/>
      <c r="L20" s="636"/>
      <c r="M20" s="10"/>
      <c r="O20" s="21"/>
    </row>
    <row r="21" spans="2:16" x14ac:dyDescent="0.35">
      <c r="B21" s="629"/>
      <c r="C21" s="630"/>
      <c r="D21" s="633"/>
      <c r="E21" s="635"/>
      <c r="F21" s="635"/>
      <c r="G21" s="635"/>
      <c r="H21" s="635"/>
      <c r="I21" s="635"/>
      <c r="J21" s="635"/>
      <c r="K21" s="635"/>
      <c r="L21" s="636"/>
      <c r="M21" s="10"/>
      <c r="O21" s="21"/>
    </row>
    <row r="22" spans="2:16" x14ac:dyDescent="0.35">
      <c r="B22" s="629"/>
      <c r="C22" s="630"/>
      <c r="D22" s="633"/>
      <c r="E22" s="635"/>
      <c r="F22" s="635"/>
      <c r="G22" s="635"/>
      <c r="H22" s="635"/>
      <c r="I22" s="635"/>
      <c r="J22" s="635"/>
      <c r="K22" s="635"/>
      <c r="L22" s="636"/>
      <c r="M22" s="10"/>
      <c r="O22" s="21"/>
    </row>
    <row r="23" spans="2:16" x14ac:dyDescent="0.35">
      <c r="B23" s="629" t="str">
        <f>IF(Intro!$G$21="English",O23,P23)</f>
        <v>Commentaire 2</v>
      </c>
      <c r="C23" s="630"/>
      <c r="D23" s="633"/>
      <c r="E23" s="635"/>
      <c r="F23" s="635"/>
      <c r="G23" s="635"/>
      <c r="H23" s="635"/>
      <c r="I23" s="635"/>
      <c r="J23" s="635"/>
      <c r="K23" s="635"/>
      <c r="L23" s="636"/>
      <c r="M23" s="10"/>
      <c r="O23" s="21" t="s">
        <v>138</v>
      </c>
      <c r="P23" s="10" t="s">
        <v>139</v>
      </c>
    </row>
    <row r="24" spans="2:16" x14ac:dyDescent="0.35">
      <c r="B24" s="629"/>
      <c r="C24" s="630"/>
      <c r="D24" s="633"/>
      <c r="E24" s="635"/>
      <c r="F24" s="635"/>
      <c r="G24" s="635"/>
      <c r="H24" s="635"/>
      <c r="I24" s="635"/>
      <c r="J24" s="635"/>
      <c r="K24" s="635"/>
      <c r="L24" s="636"/>
      <c r="M24" s="10"/>
    </row>
    <row r="25" spans="2:16" x14ac:dyDescent="0.35">
      <c r="B25" s="629"/>
      <c r="C25" s="630"/>
      <c r="D25" s="633"/>
      <c r="E25" s="635"/>
      <c r="F25" s="635"/>
      <c r="G25" s="635"/>
      <c r="H25" s="635"/>
      <c r="I25" s="635"/>
      <c r="J25" s="635"/>
      <c r="K25" s="635"/>
      <c r="L25" s="636"/>
      <c r="M25" s="10"/>
    </row>
    <row r="26" spans="2:16" x14ac:dyDescent="0.35">
      <c r="B26" s="629"/>
      <c r="C26" s="630"/>
      <c r="D26" s="633"/>
      <c r="E26" s="635"/>
      <c r="F26" s="635"/>
      <c r="G26" s="635"/>
      <c r="H26" s="635"/>
      <c r="I26" s="635"/>
      <c r="J26" s="635"/>
      <c r="K26" s="635"/>
      <c r="L26" s="636"/>
      <c r="M26" s="10"/>
      <c r="O26" s="21"/>
    </row>
    <row r="27" spans="2:16" x14ac:dyDescent="0.35">
      <c r="B27" s="629"/>
      <c r="C27" s="630"/>
      <c r="D27" s="633"/>
      <c r="E27" s="635"/>
      <c r="F27" s="635"/>
      <c r="G27" s="635"/>
      <c r="H27" s="635"/>
      <c r="I27" s="635"/>
      <c r="J27" s="635"/>
      <c r="K27" s="635"/>
      <c r="L27" s="636"/>
      <c r="M27" s="10"/>
      <c r="O27" s="21"/>
    </row>
    <row r="28" spans="2:16" x14ac:dyDescent="0.35">
      <c r="B28" s="629"/>
      <c r="C28" s="630"/>
      <c r="D28" s="633"/>
      <c r="E28" s="635"/>
      <c r="F28" s="635"/>
      <c r="G28" s="635"/>
      <c r="H28" s="635"/>
      <c r="I28" s="635"/>
      <c r="J28" s="635"/>
      <c r="K28" s="635"/>
      <c r="L28" s="636"/>
      <c r="M28" s="10"/>
    </row>
    <row r="29" spans="2:16" x14ac:dyDescent="0.35">
      <c r="B29" s="629"/>
      <c r="C29" s="630"/>
      <c r="D29" s="633"/>
      <c r="E29" s="635"/>
      <c r="F29" s="635"/>
      <c r="G29" s="635"/>
      <c r="H29" s="635"/>
      <c r="I29" s="635"/>
      <c r="J29" s="635"/>
      <c r="K29" s="635"/>
      <c r="L29" s="636"/>
      <c r="M29" s="10"/>
      <c r="O29" s="21"/>
    </row>
    <row r="30" spans="2:16" x14ac:dyDescent="0.35">
      <c r="B30" s="629"/>
      <c r="C30" s="630"/>
      <c r="D30" s="633"/>
      <c r="E30" s="635"/>
      <c r="F30" s="635"/>
      <c r="G30" s="635"/>
      <c r="H30" s="635"/>
      <c r="I30" s="635"/>
      <c r="J30" s="635"/>
      <c r="K30" s="635"/>
      <c r="L30" s="636"/>
      <c r="M30" s="10"/>
      <c r="O30" s="21"/>
    </row>
    <row r="31" spans="2:16" x14ac:dyDescent="0.35">
      <c r="B31" s="629"/>
      <c r="C31" s="630"/>
      <c r="D31" s="633"/>
      <c r="E31" s="635"/>
      <c r="F31" s="635"/>
      <c r="G31" s="635"/>
      <c r="H31" s="635"/>
      <c r="I31" s="635"/>
      <c r="J31" s="635"/>
      <c r="K31" s="635"/>
      <c r="L31" s="636"/>
      <c r="M31" s="10"/>
      <c r="O31" s="21"/>
    </row>
    <row r="32" spans="2:16" x14ac:dyDescent="0.35">
      <c r="B32" s="629"/>
      <c r="C32" s="630"/>
      <c r="D32" s="633"/>
      <c r="E32" s="635"/>
      <c r="F32" s="635"/>
      <c r="G32" s="635"/>
      <c r="H32" s="635"/>
      <c r="I32" s="635"/>
      <c r="J32" s="635"/>
      <c r="K32" s="635"/>
      <c r="L32" s="636"/>
      <c r="M32" s="10"/>
      <c r="O32" s="21"/>
    </row>
    <row r="33" spans="2:16" x14ac:dyDescent="0.35">
      <c r="B33" s="629" t="str">
        <f>IF(Intro!$G$21="English",O33,P33)</f>
        <v>Commentaire 3</v>
      </c>
      <c r="C33" s="630"/>
      <c r="D33" s="633"/>
      <c r="E33" s="635"/>
      <c r="F33" s="635"/>
      <c r="G33" s="635"/>
      <c r="H33" s="635"/>
      <c r="I33" s="635"/>
      <c r="J33" s="635"/>
      <c r="K33" s="635"/>
      <c r="L33" s="636"/>
      <c r="M33" s="10"/>
      <c r="O33" s="21" t="s">
        <v>140</v>
      </c>
      <c r="P33" s="10" t="s">
        <v>141</v>
      </c>
    </row>
    <row r="34" spans="2:16" x14ac:dyDescent="0.35">
      <c r="B34" s="629"/>
      <c r="C34" s="630"/>
      <c r="D34" s="633"/>
      <c r="E34" s="635"/>
      <c r="F34" s="635"/>
      <c r="G34" s="635"/>
      <c r="H34" s="635"/>
      <c r="I34" s="635"/>
      <c r="J34" s="635"/>
      <c r="K34" s="635"/>
      <c r="L34" s="636"/>
      <c r="M34" s="10"/>
      <c r="O34" s="21"/>
    </row>
    <row r="35" spans="2:16" x14ac:dyDescent="0.35">
      <c r="B35" s="629"/>
      <c r="C35" s="630"/>
      <c r="D35" s="633"/>
      <c r="E35" s="635"/>
      <c r="F35" s="635"/>
      <c r="G35" s="635"/>
      <c r="H35" s="635"/>
      <c r="I35" s="635"/>
      <c r="J35" s="635"/>
      <c r="K35" s="635"/>
      <c r="L35" s="636"/>
      <c r="M35" s="10"/>
      <c r="O35" s="21"/>
    </row>
    <row r="36" spans="2:16" x14ac:dyDescent="0.35">
      <c r="B36" s="629"/>
      <c r="C36" s="630"/>
      <c r="D36" s="633"/>
      <c r="E36" s="635"/>
      <c r="F36" s="635"/>
      <c r="G36" s="635"/>
      <c r="H36" s="635"/>
      <c r="I36" s="635"/>
      <c r="J36" s="635"/>
      <c r="K36" s="635"/>
      <c r="L36" s="636"/>
      <c r="M36" s="10"/>
      <c r="O36" s="21"/>
    </row>
    <row r="37" spans="2:16" x14ac:dyDescent="0.35">
      <c r="B37" s="629"/>
      <c r="C37" s="630"/>
      <c r="D37" s="633"/>
      <c r="E37" s="635"/>
      <c r="F37" s="635"/>
      <c r="G37" s="635"/>
      <c r="H37" s="635"/>
      <c r="I37" s="635"/>
      <c r="J37" s="635"/>
      <c r="K37" s="635"/>
      <c r="L37" s="636"/>
      <c r="M37" s="10"/>
      <c r="O37" s="21"/>
    </row>
    <row r="38" spans="2:16" x14ac:dyDescent="0.35">
      <c r="B38" s="629"/>
      <c r="C38" s="630"/>
      <c r="D38" s="633"/>
      <c r="E38" s="635"/>
      <c r="F38" s="635"/>
      <c r="G38" s="635"/>
      <c r="H38" s="635"/>
      <c r="I38" s="635"/>
      <c r="J38" s="635"/>
      <c r="K38" s="635"/>
      <c r="L38" s="636"/>
      <c r="M38" s="10"/>
      <c r="O38" s="21"/>
    </row>
    <row r="39" spans="2:16" x14ac:dyDescent="0.35">
      <c r="B39" s="629"/>
      <c r="C39" s="630"/>
      <c r="D39" s="633"/>
      <c r="E39" s="635"/>
      <c r="F39" s="635"/>
      <c r="G39" s="635"/>
      <c r="H39" s="635"/>
      <c r="I39" s="635"/>
      <c r="J39" s="635"/>
      <c r="K39" s="635"/>
      <c r="L39" s="636"/>
      <c r="M39" s="10"/>
      <c r="O39" s="21"/>
    </row>
    <row r="40" spans="2:16" x14ac:dyDescent="0.35">
      <c r="B40" s="629"/>
      <c r="C40" s="630"/>
      <c r="D40" s="633"/>
      <c r="E40" s="635"/>
      <c r="F40" s="635"/>
      <c r="G40" s="635"/>
      <c r="H40" s="635"/>
      <c r="I40" s="635"/>
      <c r="J40" s="635"/>
      <c r="K40" s="635"/>
      <c r="L40" s="636"/>
      <c r="M40" s="10"/>
      <c r="O40" s="21"/>
    </row>
    <row r="41" spans="2:16" x14ac:dyDescent="0.35">
      <c r="B41" s="629"/>
      <c r="C41" s="630"/>
      <c r="D41" s="633"/>
      <c r="E41" s="635"/>
      <c r="F41" s="635"/>
      <c r="G41" s="635"/>
      <c r="H41" s="635"/>
      <c r="I41" s="635"/>
      <c r="J41" s="635"/>
      <c r="K41" s="635"/>
      <c r="L41" s="636"/>
      <c r="M41" s="10"/>
      <c r="O41" s="21"/>
    </row>
    <row r="42" spans="2:16" x14ac:dyDescent="0.35">
      <c r="B42" s="629"/>
      <c r="C42" s="630"/>
      <c r="D42" s="633"/>
      <c r="E42" s="635"/>
      <c r="F42" s="635"/>
      <c r="G42" s="635"/>
      <c r="H42" s="635"/>
      <c r="I42" s="635"/>
      <c r="J42" s="635"/>
      <c r="K42" s="635"/>
      <c r="L42" s="636"/>
      <c r="M42" s="10"/>
      <c r="O42" s="21"/>
    </row>
    <row r="43" spans="2:16" x14ac:dyDescent="0.35">
      <c r="B43" s="629" t="str">
        <f>IF(Intro!$G$21="English",O43,P43)</f>
        <v>Commentaire 4</v>
      </c>
      <c r="C43" s="630"/>
      <c r="D43" s="633"/>
      <c r="E43" s="635"/>
      <c r="F43" s="635"/>
      <c r="G43" s="635"/>
      <c r="H43" s="635"/>
      <c r="I43" s="635"/>
      <c r="J43" s="635"/>
      <c r="K43" s="635"/>
      <c r="L43" s="636"/>
      <c r="M43" s="10"/>
      <c r="O43" s="21" t="s">
        <v>142</v>
      </c>
      <c r="P43" s="10" t="s">
        <v>143</v>
      </c>
    </row>
    <row r="44" spans="2:16" x14ac:dyDescent="0.35">
      <c r="B44" s="629"/>
      <c r="C44" s="630"/>
      <c r="D44" s="633"/>
      <c r="E44" s="635"/>
      <c r="F44" s="635"/>
      <c r="G44" s="635"/>
      <c r="H44" s="635"/>
      <c r="I44" s="635"/>
      <c r="J44" s="635"/>
      <c r="K44" s="635"/>
      <c r="L44" s="636"/>
      <c r="M44" s="10"/>
      <c r="O44" s="21"/>
    </row>
    <row r="45" spans="2:16" x14ac:dyDescent="0.35">
      <c r="B45" s="629"/>
      <c r="C45" s="630"/>
      <c r="D45" s="633"/>
      <c r="E45" s="635"/>
      <c r="F45" s="635"/>
      <c r="G45" s="635"/>
      <c r="H45" s="635"/>
      <c r="I45" s="635"/>
      <c r="J45" s="635"/>
      <c r="K45" s="635"/>
      <c r="L45" s="636"/>
      <c r="M45" s="10"/>
      <c r="O45" s="21"/>
    </row>
    <row r="46" spans="2:16" x14ac:dyDescent="0.35">
      <c r="B46" s="629"/>
      <c r="C46" s="630"/>
      <c r="D46" s="633"/>
      <c r="E46" s="635"/>
      <c r="F46" s="635"/>
      <c r="G46" s="635"/>
      <c r="H46" s="635"/>
      <c r="I46" s="635"/>
      <c r="J46" s="635"/>
      <c r="K46" s="635"/>
      <c r="L46" s="636"/>
      <c r="M46" s="10"/>
      <c r="O46" s="21"/>
    </row>
    <row r="47" spans="2:16" x14ac:dyDescent="0.35">
      <c r="B47" s="629"/>
      <c r="C47" s="630"/>
      <c r="D47" s="633"/>
      <c r="E47" s="635"/>
      <c r="F47" s="635"/>
      <c r="G47" s="635"/>
      <c r="H47" s="635"/>
      <c r="I47" s="635"/>
      <c r="J47" s="635"/>
      <c r="K47" s="635"/>
      <c r="L47" s="636"/>
      <c r="M47" s="10"/>
      <c r="O47" s="21"/>
    </row>
    <row r="48" spans="2:16" x14ac:dyDescent="0.35">
      <c r="B48" s="629"/>
      <c r="C48" s="630"/>
      <c r="D48" s="633"/>
      <c r="E48" s="635"/>
      <c r="F48" s="635"/>
      <c r="G48" s="635"/>
      <c r="H48" s="635"/>
      <c r="I48" s="635"/>
      <c r="J48" s="635"/>
      <c r="K48" s="635"/>
      <c r="L48" s="636"/>
      <c r="M48" s="10"/>
      <c r="O48" s="21"/>
    </row>
    <row r="49" spans="1:16" x14ac:dyDescent="0.35">
      <c r="B49" s="629"/>
      <c r="C49" s="630"/>
      <c r="D49" s="633"/>
      <c r="E49" s="635"/>
      <c r="F49" s="635"/>
      <c r="G49" s="635"/>
      <c r="H49" s="635"/>
      <c r="I49" s="635"/>
      <c r="J49" s="635"/>
      <c r="K49" s="635"/>
      <c r="L49" s="636"/>
      <c r="M49" s="10"/>
      <c r="O49" s="21"/>
    </row>
    <row r="50" spans="1:16" x14ac:dyDescent="0.35">
      <c r="B50" s="629"/>
      <c r="C50" s="630"/>
      <c r="D50" s="633"/>
      <c r="E50" s="635"/>
      <c r="F50" s="635"/>
      <c r="G50" s="635"/>
      <c r="H50" s="635"/>
      <c r="I50" s="635"/>
      <c r="J50" s="635"/>
      <c r="K50" s="635"/>
      <c r="L50" s="636"/>
      <c r="M50" s="10"/>
      <c r="O50" s="21"/>
    </row>
    <row r="51" spans="1:16" x14ac:dyDescent="0.35">
      <c r="B51" s="629"/>
      <c r="C51" s="630"/>
      <c r="D51" s="633"/>
      <c r="E51" s="635"/>
      <c r="F51" s="635"/>
      <c r="G51" s="635"/>
      <c r="H51" s="635"/>
      <c r="I51" s="635"/>
      <c r="J51" s="635"/>
      <c r="K51" s="635"/>
      <c r="L51" s="636"/>
      <c r="M51" s="10"/>
      <c r="O51" s="21"/>
    </row>
    <row r="52" spans="1:16" x14ac:dyDescent="0.35">
      <c r="B52" s="629"/>
      <c r="C52" s="630"/>
      <c r="D52" s="633"/>
      <c r="E52" s="635"/>
      <c r="F52" s="635"/>
      <c r="G52" s="635"/>
      <c r="H52" s="635"/>
      <c r="I52" s="635"/>
      <c r="J52" s="635"/>
      <c r="K52" s="635"/>
      <c r="L52" s="636"/>
      <c r="M52" s="10"/>
      <c r="O52" s="21"/>
    </row>
    <row r="53" spans="1:16" x14ac:dyDescent="0.35">
      <c r="B53" s="629" t="str">
        <f>IF(Intro!$G$21="English",O53,P53)</f>
        <v>Commentaire 5</v>
      </c>
      <c r="C53" s="630"/>
      <c r="D53" s="633"/>
      <c r="E53" s="635"/>
      <c r="F53" s="635"/>
      <c r="G53" s="635"/>
      <c r="H53" s="635"/>
      <c r="I53" s="635"/>
      <c r="J53" s="635"/>
      <c r="K53" s="635"/>
      <c r="L53" s="636"/>
      <c r="M53" s="10"/>
      <c r="O53" s="21" t="s">
        <v>144</v>
      </c>
      <c r="P53" s="10" t="s">
        <v>145</v>
      </c>
    </row>
    <row r="54" spans="1:16" x14ac:dyDescent="0.35">
      <c r="B54" s="629"/>
      <c r="C54" s="630"/>
      <c r="D54" s="633"/>
      <c r="E54" s="635"/>
      <c r="F54" s="635"/>
      <c r="G54" s="635"/>
      <c r="H54" s="635"/>
      <c r="I54" s="635"/>
      <c r="J54" s="635"/>
      <c r="K54" s="635"/>
      <c r="L54" s="636"/>
      <c r="M54" s="10"/>
      <c r="O54" s="21"/>
    </row>
    <row r="55" spans="1:16" x14ac:dyDescent="0.35">
      <c r="B55" s="629"/>
      <c r="C55" s="630"/>
      <c r="D55" s="633"/>
      <c r="E55" s="635"/>
      <c r="F55" s="635"/>
      <c r="G55" s="635"/>
      <c r="H55" s="635"/>
      <c r="I55" s="635"/>
      <c r="J55" s="635"/>
      <c r="K55" s="635"/>
      <c r="L55" s="636"/>
      <c r="M55" s="10"/>
      <c r="O55" s="21"/>
    </row>
    <row r="56" spans="1:16" x14ac:dyDescent="0.35">
      <c r="B56" s="629"/>
      <c r="C56" s="630"/>
      <c r="D56" s="633"/>
      <c r="E56" s="635"/>
      <c r="F56" s="635"/>
      <c r="G56" s="635"/>
      <c r="H56" s="635"/>
      <c r="I56" s="635"/>
      <c r="J56" s="635"/>
      <c r="K56" s="635"/>
      <c r="L56" s="636"/>
      <c r="M56" s="10"/>
      <c r="O56" s="21"/>
    </row>
    <row r="57" spans="1:16" x14ac:dyDescent="0.35">
      <c r="B57" s="629"/>
      <c r="C57" s="630"/>
      <c r="D57" s="633"/>
      <c r="E57" s="635"/>
      <c r="F57" s="635"/>
      <c r="G57" s="635"/>
      <c r="H57" s="635"/>
      <c r="I57" s="635"/>
      <c r="J57" s="635"/>
      <c r="K57" s="635"/>
      <c r="L57" s="636"/>
      <c r="M57" s="10"/>
      <c r="O57" s="21"/>
    </row>
    <row r="58" spans="1:16" x14ac:dyDescent="0.35">
      <c r="B58" s="629"/>
      <c r="C58" s="630"/>
      <c r="D58" s="633"/>
      <c r="E58" s="635"/>
      <c r="F58" s="635"/>
      <c r="G58" s="635"/>
      <c r="H58" s="635"/>
      <c r="I58" s="635"/>
      <c r="J58" s="635"/>
      <c r="K58" s="635"/>
      <c r="L58" s="636"/>
      <c r="M58" s="10"/>
      <c r="O58" s="21"/>
    </row>
    <row r="59" spans="1:16" x14ac:dyDescent="0.35">
      <c r="B59" s="629"/>
      <c r="C59" s="630"/>
      <c r="D59" s="633"/>
      <c r="E59" s="635"/>
      <c r="F59" s="635"/>
      <c r="G59" s="635"/>
      <c r="H59" s="635"/>
      <c r="I59" s="635"/>
      <c r="J59" s="635"/>
      <c r="K59" s="635"/>
      <c r="L59" s="636"/>
      <c r="M59" s="10"/>
      <c r="O59" s="21"/>
    </row>
    <row r="60" spans="1:16" x14ac:dyDescent="0.35">
      <c r="B60" s="629"/>
      <c r="C60" s="630"/>
      <c r="D60" s="633"/>
      <c r="E60" s="635"/>
      <c r="F60" s="635"/>
      <c r="G60" s="635"/>
      <c r="H60" s="635"/>
      <c r="I60" s="635"/>
      <c r="J60" s="635"/>
      <c r="K60" s="635"/>
      <c r="L60" s="636"/>
      <c r="M60" s="10"/>
      <c r="O60" s="21"/>
    </row>
    <row r="61" spans="1:16" x14ac:dyDescent="0.35">
      <c r="B61" s="629"/>
      <c r="C61" s="630"/>
      <c r="D61" s="633"/>
      <c r="E61" s="635"/>
      <c r="F61" s="635"/>
      <c r="G61" s="635"/>
      <c r="H61" s="635"/>
      <c r="I61" s="635"/>
      <c r="J61" s="635"/>
      <c r="K61" s="635"/>
      <c r="L61" s="636"/>
      <c r="M61" s="10"/>
      <c r="O61" s="21"/>
    </row>
    <row r="62" spans="1:16" x14ac:dyDescent="0.35">
      <c r="B62" s="631"/>
      <c r="C62" s="632"/>
      <c r="D62" s="634"/>
      <c r="E62" s="637"/>
      <c r="F62" s="637"/>
      <c r="G62" s="637"/>
      <c r="H62" s="637"/>
      <c r="I62" s="637"/>
      <c r="J62" s="637"/>
      <c r="K62" s="637"/>
      <c r="L62" s="638"/>
      <c r="M62" s="10"/>
      <c r="O62" s="21"/>
    </row>
    <row r="63" spans="1:16" s="45" customFormat="1" x14ac:dyDescent="0.35">
      <c r="A63" s="76"/>
      <c r="B63" s="4"/>
      <c r="C63" s="77"/>
      <c r="D63" s="77"/>
      <c r="E63" s="77"/>
      <c r="F63" s="77"/>
      <c r="G63" s="77"/>
      <c r="H63" s="77"/>
      <c r="I63" s="77"/>
      <c r="J63" s="77"/>
      <c r="K63" s="77"/>
      <c r="L63" s="77"/>
      <c r="N63" s="78"/>
    </row>
  </sheetData>
  <sheetProtection algorithmName="SHA-512" hashValue="MvE2aZBj3seQlgfx2IlY11/SwB7F5uObjuk97ACNGk+mypG1lz7bx6IphNxW6+atHe/UK3MgvW5N0ZF8rHe7Dg==" saltValue="PvBpM0u3poE1oCdqPGOK5g==" spinCount="100000" sheet="1" objects="1" scenarios="1" selectLockedCells="1"/>
  <mergeCells count="20">
    <mergeCell ref="B13:C22"/>
    <mergeCell ref="D13:D22"/>
    <mergeCell ref="E13:L22"/>
    <mergeCell ref="B23:C32"/>
    <mergeCell ref="D23:D32"/>
    <mergeCell ref="E23:L32"/>
    <mergeCell ref="B4:L4"/>
    <mergeCell ref="B5:L5"/>
    <mergeCell ref="B6:L6"/>
    <mergeCell ref="B10:L10"/>
    <mergeCell ref="E12:L12"/>
    <mergeCell ref="B53:C62"/>
    <mergeCell ref="D53:D62"/>
    <mergeCell ref="E53:L62"/>
    <mergeCell ref="D33:D42"/>
    <mergeCell ref="E33:L42"/>
    <mergeCell ref="B43:C52"/>
    <mergeCell ref="D43:D52"/>
    <mergeCell ref="E43:L52"/>
    <mergeCell ref="B33:C4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 allowBlank="1" sqref="D13:D62" xr:uid="{F3DD7D89-BE2C-4B20-9991-DCBB47FF8D8E}"/>
  </dataValidations>
  <printOptions horizontalCentered="1"/>
  <pageMargins left="0.25" right="0.25" top="0.75" bottom="0.75" header="0.3" footer="0.3"/>
  <pageSetup scale="63" firstPageNumber="1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149"/>
  <sheetViews>
    <sheetView showGridLines="0" zoomScaleNormal="100" zoomScaleSheetLayoutView="55"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tr">
        <f>IF(Intro!$G$21="English",O2,P2)</f>
        <v>PROTÉGÉ</v>
      </c>
      <c r="C2" s="12"/>
      <c r="D2" s="12"/>
      <c r="O2" s="102" t="s">
        <v>328</v>
      </c>
      <c r="P2" s="102" t="s">
        <v>329</v>
      </c>
    </row>
    <row r="3" spans="1:16" x14ac:dyDescent="0.35">
      <c r="B3" s="13"/>
      <c r="C3" s="13"/>
      <c r="D3" s="13"/>
      <c r="O3" s="2"/>
      <c r="P3" s="2"/>
    </row>
    <row r="4" spans="1:16" s="2" customFormat="1" x14ac:dyDescent="0.35">
      <c r="A4" s="4"/>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4"/>
      <c r="B5" s="614" t="str">
        <f>Info!B5</f>
        <v>NQ-2025-008</v>
      </c>
      <c r="C5" s="614"/>
      <c r="D5" s="614"/>
      <c r="E5" s="614"/>
      <c r="F5" s="614"/>
      <c r="G5" s="614"/>
      <c r="H5" s="614"/>
      <c r="I5" s="614"/>
      <c r="J5" s="614"/>
      <c r="K5" s="614"/>
      <c r="L5" s="614"/>
      <c r="M5" s="25"/>
      <c r="N5" s="25"/>
      <c r="O5" s="23"/>
      <c r="P5" s="23"/>
    </row>
    <row r="6" spans="1:16" s="6" customFormat="1" x14ac:dyDescent="0.35">
      <c r="A6" s="4"/>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4"/>
      <c r="B7" s="22"/>
      <c r="C7" s="22"/>
      <c r="D7" s="22"/>
      <c r="E7" s="22"/>
      <c r="F7" s="22"/>
      <c r="G7" s="22"/>
      <c r="H7" s="22"/>
      <c r="I7" s="22"/>
      <c r="J7" s="22"/>
      <c r="K7" s="22"/>
      <c r="L7" s="22"/>
      <c r="M7" s="23"/>
      <c r="N7" s="23"/>
      <c r="O7" s="24"/>
    </row>
    <row r="8" spans="1:16" s="6" customFormat="1" x14ac:dyDescent="0.35">
      <c r="A8" s="4"/>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4"/>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4"/>
      <c r="B10" s="615" t="str">
        <f>IF(Intro!$G$21="English",O10,P10)</f>
        <v xml:space="preserve">Utilisez l'onglet AddPro si vous avez besoin de plus d'espace.
</v>
      </c>
      <c r="C10" s="615"/>
      <c r="D10" s="615"/>
      <c r="E10" s="615"/>
      <c r="F10" s="615"/>
      <c r="G10" s="615"/>
      <c r="H10" s="615"/>
      <c r="I10" s="615"/>
      <c r="J10" s="615"/>
      <c r="K10" s="615"/>
      <c r="L10" s="615"/>
      <c r="M10" s="23"/>
      <c r="N10" s="23"/>
      <c r="O10" s="15" t="s">
        <v>146</v>
      </c>
      <c r="P10" s="15" t="str">
        <f>"Utilisez l'onglet AddPro si vous avez besoin de plus d'espace."&amp;CHAR(10)</f>
        <v xml:space="preserve">Utilisez l'onglet AddPro si vous avez besoin de plus d'espace.
</v>
      </c>
    </row>
    <row r="11" spans="1:16" s="6" customFormat="1" x14ac:dyDescent="0.35">
      <c r="A11" s="4"/>
      <c r="B11" s="615"/>
      <c r="C11" s="615"/>
      <c r="D11" s="615"/>
      <c r="E11" s="615"/>
      <c r="F11" s="615"/>
      <c r="G11" s="615"/>
      <c r="H11" s="615"/>
      <c r="I11" s="615"/>
      <c r="J11" s="615"/>
      <c r="K11" s="615"/>
      <c r="L11" s="615"/>
      <c r="M11" s="23"/>
      <c r="N11" s="23"/>
      <c r="O11" s="15"/>
      <c r="P11" s="15"/>
    </row>
    <row r="12" spans="1:16" s="6" customFormat="1" x14ac:dyDescent="0.35">
      <c r="A12" s="4"/>
      <c r="B12" s="645" t="str">
        <f>IF(Intro!$G$21="English",O12,P12)</f>
        <v>Ignorez cet onglet si votre entreprise est un utilisateur final ou un détaillant.</v>
      </c>
      <c r="C12" s="645"/>
      <c r="D12" s="645"/>
      <c r="E12" s="645"/>
      <c r="F12" s="645"/>
      <c r="G12" s="645"/>
      <c r="H12" s="645"/>
      <c r="I12" s="645"/>
      <c r="J12" s="645"/>
      <c r="K12" s="645"/>
      <c r="L12" s="645"/>
      <c r="M12" s="23"/>
      <c r="N12" s="23"/>
      <c r="O12" s="15" t="s">
        <v>257</v>
      </c>
      <c r="P12" s="15" t="s">
        <v>258</v>
      </c>
    </row>
    <row r="13" spans="1:16" s="6" customFormat="1" x14ac:dyDescent="0.35">
      <c r="A13" s="4"/>
      <c r="B13" s="67"/>
      <c r="C13" s="67"/>
      <c r="D13" s="67"/>
      <c r="E13" s="67"/>
      <c r="F13" s="67"/>
      <c r="G13" s="67"/>
      <c r="H13" s="67"/>
      <c r="I13" s="67"/>
      <c r="J13" s="67"/>
      <c r="K13" s="67"/>
      <c r="L13" s="67"/>
      <c r="M13" s="23"/>
      <c r="N13" s="23"/>
      <c r="O13" s="15"/>
      <c r="P13" s="15"/>
    </row>
    <row r="14" spans="1:16" s="6" customFormat="1" x14ac:dyDescent="0.35">
      <c r="A14" s="4"/>
      <c r="B14" s="615" t="str">
        <f>IF(Intro!$G$21="English",O14,P14)</f>
        <v>Pour les questions de cet onglet, notez ce qui suit :</v>
      </c>
      <c r="C14" s="615"/>
      <c r="D14" s="615"/>
      <c r="E14" s="615"/>
      <c r="F14" s="615"/>
      <c r="G14" s="615"/>
      <c r="H14" s="615"/>
      <c r="I14" s="615"/>
      <c r="J14" s="615"/>
      <c r="K14" s="615"/>
      <c r="L14" s="615"/>
      <c r="M14" s="23"/>
      <c r="N14" s="23"/>
      <c r="O14" s="15" t="s">
        <v>147</v>
      </c>
      <c r="P14" s="15" t="s">
        <v>148</v>
      </c>
    </row>
    <row r="15" spans="1:16" s="6" customFormat="1" x14ac:dyDescent="0.35">
      <c r="A15" s="4"/>
      <c r="B15" s="649" t="str">
        <f>IF(Intro!$G$21="English",O15,P15)</f>
        <v xml:space="preserve">• Indiquez seulement les ventes effectuées à partir des importations de votre entreprise. Les ventes de marchandises achetées auprès de producteurs canadiens doivent être exclues. </v>
      </c>
      <c r="C15" s="649"/>
      <c r="D15" s="649"/>
      <c r="E15" s="649"/>
      <c r="F15" s="649"/>
      <c r="G15" s="649"/>
      <c r="H15" s="649"/>
      <c r="I15" s="649"/>
      <c r="J15" s="649"/>
      <c r="K15" s="649"/>
      <c r="L15" s="649"/>
      <c r="M15" s="23"/>
      <c r="N15" s="23"/>
      <c r="O15" s="15" t="s">
        <v>364</v>
      </c>
      <c r="P15" s="15" t="s">
        <v>458</v>
      </c>
    </row>
    <row r="16" spans="1:16" s="6" customFormat="1" x14ac:dyDescent="0.35">
      <c r="A16" s="4"/>
      <c r="B16" s="615" t="str">
        <f>IF(Intro!$G$21="English",O16,P16)</f>
        <v>• Déclarez toutes les ventes aux entreprises associées canadiennes et étrangères.</v>
      </c>
      <c r="C16" s="615"/>
      <c r="D16" s="615"/>
      <c r="E16" s="615"/>
      <c r="F16" s="615"/>
      <c r="G16" s="615"/>
      <c r="H16" s="615"/>
      <c r="I16" s="615"/>
      <c r="J16" s="615"/>
      <c r="K16" s="615"/>
      <c r="L16" s="615"/>
      <c r="M16" s="23"/>
      <c r="N16" s="23"/>
      <c r="O16" s="15" t="s">
        <v>259</v>
      </c>
      <c r="P16" s="15" t="s">
        <v>262</v>
      </c>
    </row>
    <row r="17" spans="1:17" s="6" customFormat="1" x14ac:dyDescent="0.35">
      <c r="A17" s="4"/>
      <c r="B17" s="615" t="str">
        <f>IF(Intro!$G$21="English",O17,P17)</f>
        <v>• Déclarez toutes les ventes à compter de la date de l’expédition au client ou à son entrepôt.</v>
      </c>
      <c r="C17" s="615"/>
      <c r="D17" s="615"/>
      <c r="E17" s="615"/>
      <c r="F17" s="615"/>
      <c r="G17" s="615"/>
      <c r="H17" s="615"/>
      <c r="I17" s="615"/>
      <c r="J17" s="615"/>
      <c r="K17" s="615"/>
      <c r="L17" s="615"/>
      <c r="M17" s="23"/>
      <c r="N17" s="23"/>
      <c r="O17" s="15" t="s">
        <v>260</v>
      </c>
      <c r="P17" s="15" t="s">
        <v>263</v>
      </c>
    </row>
    <row r="18" spans="1:17" s="6" customFormat="1" x14ac:dyDescent="0.35">
      <c r="A18" s="4"/>
      <c r="B18" s="615" t="str">
        <f>IF(Intro!$G$21="English",O18,P18)</f>
        <v>• Déclarez toutes les valeurs en dollars canadiens.</v>
      </c>
      <c r="C18" s="615"/>
      <c r="D18" s="615"/>
      <c r="E18" s="615"/>
      <c r="F18" s="615"/>
      <c r="G18" s="615"/>
      <c r="H18" s="615"/>
      <c r="I18" s="615"/>
      <c r="J18" s="615"/>
      <c r="K18" s="615"/>
      <c r="L18" s="615"/>
      <c r="M18" s="23"/>
      <c r="N18" s="23"/>
      <c r="O18" s="15" t="s">
        <v>261</v>
      </c>
      <c r="P18" s="15" t="s">
        <v>264</v>
      </c>
    </row>
    <row r="19" spans="1:17" s="6" customFormat="1" x14ac:dyDescent="0.35">
      <c r="A19" s="4"/>
      <c r="B19" s="14"/>
      <c r="C19" s="14"/>
      <c r="D19" s="14"/>
      <c r="E19" s="3"/>
      <c r="F19" s="3"/>
      <c r="G19" s="3"/>
      <c r="H19" s="3"/>
      <c r="I19" s="3"/>
      <c r="J19" s="3"/>
      <c r="K19" s="3"/>
      <c r="L19" s="3"/>
      <c r="O19" s="15"/>
      <c r="P19" s="15"/>
    </row>
    <row r="20" spans="1:17" x14ac:dyDescent="0.35">
      <c r="A20" s="7"/>
      <c r="B20" s="18" t="str">
        <f>UPPER(IF(Intro!$G$21="English",O20,P20))</f>
        <v>VENTES</v>
      </c>
      <c r="C20" s="19"/>
      <c r="D20" s="19"/>
      <c r="E20" s="19"/>
      <c r="F20" s="19"/>
      <c r="G20" s="19"/>
      <c r="H20" s="19"/>
      <c r="I20" s="19"/>
      <c r="J20" s="19"/>
      <c r="K20" s="19"/>
      <c r="L20" s="20"/>
      <c r="M20" s="10"/>
      <c r="O20" s="10" t="s">
        <v>130</v>
      </c>
      <c r="P20" s="10" t="s">
        <v>131</v>
      </c>
    </row>
    <row r="21" spans="1:17" x14ac:dyDescent="0.35">
      <c r="A21" s="7"/>
      <c r="B21" s="583" t="s">
        <v>12</v>
      </c>
      <c r="C21" s="584"/>
      <c r="D21" s="584"/>
      <c r="E21" s="584"/>
      <c r="F21" s="584"/>
      <c r="G21" s="584"/>
      <c r="H21" s="584"/>
      <c r="I21" s="584"/>
      <c r="J21" s="584"/>
      <c r="K21" s="584"/>
      <c r="L21" s="585"/>
      <c r="M21" s="10"/>
    </row>
    <row r="22" spans="1:17" x14ac:dyDescent="0.35">
      <c r="A22" s="7"/>
      <c r="B22" s="74"/>
      <c r="C22" s="75"/>
      <c r="D22" s="75"/>
      <c r="E22" s="75"/>
      <c r="F22" s="75"/>
      <c r="G22" s="75"/>
      <c r="H22" s="75"/>
      <c r="I22" s="75"/>
      <c r="J22" s="75"/>
      <c r="K22" s="75"/>
      <c r="L22" s="59"/>
      <c r="M22" s="10"/>
    </row>
    <row r="23" spans="1:17" x14ac:dyDescent="0.35">
      <c r="A23" s="7"/>
      <c r="B23" s="486" t="str">
        <f>IF(Intro!$G$21="English",O23,P23)</f>
        <v>Décrivez la méthode utilisée pour déterminer la valeur des ventes de votre entreprise à ses entreprises associées au Canada et/ou à l’étranger.</v>
      </c>
      <c r="C23" s="487"/>
      <c r="D23" s="487"/>
      <c r="E23" s="487"/>
      <c r="F23" s="487"/>
      <c r="G23" s="487"/>
      <c r="H23" s="487"/>
      <c r="I23" s="487"/>
      <c r="J23" s="487"/>
      <c r="K23" s="487"/>
      <c r="L23" s="488"/>
      <c r="M23" s="10"/>
      <c r="O23" s="10" t="s">
        <v>90</v>
      </c>
      <c r="P23" s="28" t="s">
        <v>91</v>
      </c>
    </row>
    <row r="24" spans="1:17" x14ac:dyDescent="0.35">
      <c r="A24" s="7"/>
      <c r="B24" s="486" t="str">
        <f>IF(Intro!$G$21="English",O24,P24)</f>
        <v>Note - Ne répondez à cette question que si votre entreprise a vendu les marchandises entre le 1er janvier 2022 et le 30 septembre 2025.</v>
      </c>
      <c r="C24" s="487"/>
      <c r="D24" s="487"/>
      <c r="E24" s="487"/>
      <c r="F24" s="487"/>
      <c r="G24" s="487"/>
      <c r="H24" s="487"/>
      <c r="I24" s="487"/>
      <c r="J24" s="487"/>
      <c r="K24" s="487"/>
      <c r="L24" s="488"/>
      <c r="M24" s="10"/>
      <c r="O24" s="21" t="str">
        <f>"Note - Only complete this question if your firm sold the goods between January 1, "&amp;Variables!B6&amp;", and "&amp;Variables!B7&amp;", "&amp;Variables!B8&amp;"."</f>
        <v>Note - Only complete this question if your firm sold the goods between January 1, 2022, and September 30, 2025.</v>
      </c>
      <c r="P24" s="10" t="str">
        <f>"Note - Ne répondez à cette question que si votre entreprise a vendu les marchandises entre le 1er janvier "&amp;Variables!C6&amp;" et le "&amp;Variables!C7&amp;" "&amp;Variables!C8&amp;"."</f>
        <v>Note - Ne répondez à cette question que si votre entreprise a vendu les marchandises entre le 1er janvier 2022 et le 30 septembre 2025.</v>
      </c>
    </row>
    <row r="25" spans="1:17" x14ac:dyDescent="0.35">
      <c r="A25" s="7"/>
      <c r="B25" s="74"/>
      <c r="C25" s="75"/>
      <c r="D25" s="75"/>
      <c r="E25" s="75"/>
      <c r="F25" s="75"/>
      <c r="G25" s="75"/>
      <c r="H25" s="75"/>
      <c r="I25" s="75"/>
      <c r="J25" s="75"/>
      <c r="K25" s="75"/>
      <c r="L25" s="59"/>
      <c r="M25" s="10"/>
    </row>
    <row r="26" spans="1:17" s="11" customFormat="1" x14ac:dyDescent="0.35">
      <c r="A26" s="8"/>
      <c r="B26" s="594"/>
      <c r="C26" s="595"/>
      <c r="D26" s="595"/>
      <c r="E26" s="595"/>
      <c r="F26" s="595"/>
      <c r="G26" s="595"/>
      <c r="H26" s="595"/>
      <c r="I26" s="595"/>
      <c r="J26" s="595"/>
      <c r="K26" s="595"/>
      <c r="L26" s="596"/>
      <c r="M26" s="39"/>
      <c r="Q26" s="10"/>
    </row>
    <row r="27" spans="1:17" s="11" customFormat="1" x14ac:dyDescent="0.35">
      <c r="A27" s="8"/>
      <c r="B27" s="594"/>
      <c r="C27" s="595"/>
      <c r="D27" s="595"/>
      <c r="E27" s="595"/>
      <c r="F27" s="595"/>
      <c r="G27" s="595"/>
      <c r="H27" s="595"/>
      <c r="I27" s="595"/>
      <c r="J27" s="595"/>
      <c r="K27" s="595"/>
      <c r="L27" s="596"/>
      <c r="M27" s="39"/>
      <c r="Q27" s="10"/>
    </row>
    <row r="28" spans="1:17" s="11" customFormat="1" x14ac:dyDescent="0.35">
      <c r="A28" s="8"/>
      <c r="B28" s="594"/>
      <c r="C28" s="595"/>
      <c r="D28" s="595"/>
      <c r="E28" s="595"/>
      <c r="F28" s="595"/>
      <c r="G28" s="595"/>
      <c r="H28" s="595"/>
      <c r="I28" s="595"/>
      <c r="J28" s="595"/>
      <c r="K28" s="595"/>
      <c r="L28" s="596"/>
      <c r="M28" s="39"/>
      <c r="Q28" s="10"/>
    </row>
    <row r="29" spans="1:17" s="11" customFormat="1" x14ac:dyDescent="0.35">
      <c r="A29" s="8"/>
      <c r="B29" s="594"/>
      <c r="C29" s="595"/>
      <c r="D29" s="595"/>
      <c r="E29" s="595"/>
      <c r="F29" s="595"/>
      <c r="G29" s="595"/>
      <c r="H29" s="595"/>
      <c r="I29" s="595"/>
      <c r="J29" s="595"/>
      <c r="K29" s="595"/>
      <c r="L29" s="596"/>
      <c r="M29" s="39"/>
      <c r="Q29" s="10"/>
    </row>
    <row r="30" spans="1:17" s="11" customFormat="1" x14ac:dyDescent="0.35">
      <c r="A30" s="8"/>
      <c r="B30" s="594"/>
      <c r="C30" s="595"/>
      <c r="D30" s="595"/>
      <c r="E30" s="595"/>
      <c r="F30" s="595"/>
      <c r="G30" s="595"/>
      <c r="H30" s="595"/>
      <c r="I30" s="595"/>
      <c r="J30" s="595"/>
      <c r="K30" s="595"/>
      <c r="L30" s="596"/>
      <c r="M30" s="39"/>
      <c r="Q30" s="10"/>
    </row>
    <row r="31" spans="1:17" s="11" customFormat="1" x14ac:dyDescent="0.35">
      <c r="A31" s="8"/>
      <c r="B31" s="594"/>
      <c r="C31" s="595"/>
      <c r="D31" s="595"/>
      <c r="E31" s="595"/>
      <c r="F31" s="595"/>
      <c r="G31" s="595"/>
      <c r="H31" s="595"/>
      <c r="I31" s="595"/>
      <c r="J31" s="595"/>
      <c r="K31" s="595"/>
      <c r="L31" s="596"/>
      <c r="M31" s="39"/>
      <c r="Q31" s="10"/>
    </row>
    <row r="32" spans="1:17" s="11" customFormat="1" x14ac:dyDescent="0.35">
      <c r="A32" s="8"/>
      <c r="B32" s="594"/>
      <c r="C32" s="595"/>
      <c r="D32" s="595"/>
      <c r="E32" s="595"/>
      <c r="F32" s="595"/>
      <c r="G32" s="595"/>
      <c r="H32" s="595"/>
      <c r="I32" s="595"/>
      <c r="J32" s="595"/>
      <c r="K32" s="595"/>
      <c r="L32" s="596"/>
      <c r="M32" s="39"/>
      <c r="Q32" s="10"/>
    </row>
    <row r="33" spans="1:19" s="11" customFormat="1" x14ac:dyDescent="0.35">
      <c r="A33" s="8"/>
      <c r="B33" s="594"/>
      <c r="C33" s="595"/>
      <c r="D33" s="595"/>
      <c r="E33" s="595"/>
      <c r="F33" s="595"/>
      <c r="G33" s="595"/>
      <c r="H33" s="595"/>
      <c r="I33" s="595"/>
      <c r="J33" s="595"/>
      <c r="K33" s="595"/>
      <c r="L33" s="596"/>
      <c r="M33" s="39"/>
      <c r="Q33" s="10"/>
    </row>
    <row r="34" spans="1:19" x14ac:dyDescent="0.35">
      <c r="A34" s="7"/>
      <c r="B34" s="72"/>
      <c r="C34" s="69"/>
      <c r="D34" s="69"/>
      <c r="E34" s="69"/>
      <c r="F34" s="69"/>
      <c r="G34" s="69"/>
      <c r="H34" s="69"/>
      <c r="I34" s="69"/>
      <c r="J34" s="69"/>
      <c r="K34" s="69"/>
      <c r="L34" s="70"/>
      <c r="M34" s="10"/>
    </row>
    <row r="35" spans="1:19" s="11" customFormat="1" x14ac:dyDescent="0.35">
      <c r="A35" s="7"/>
      <c r="B35" s="586" t="s">
        <v>15</v>
      </c>
      <c r="C35" s="587"/>
      <c r="D35" s="587"/>
      <c r="E35" s="587"/>
      <c r="F35" s="587"/>
      <c r="G35" s="587"/>
      <c r="H35" s="587"/>
      <c r="I35" s="587"/>
      <c r="J35" s="587"/>
      <c r="K35" s="587"/>
      <c r="L35" s="588"/>
      <c r="M35" s="73"/>
    </row>
    <row r="36" spans="1:19" x14ac:dyDescent="0.35">
      <c r="A36" s="7"/>
      <c r="B36" s="74"/>
      <c r="C36" s="75"/>
      <c r="D36" s="75"/>
      <c r="E36" s="75"/>
      <c r="F36" s="75"/>
      <c r="G36" s="75"/>
      <c r="H36" s="75"/>
      <c r="I36" s="75"/>
      <c r="J36" s="75"/>
      <c r="K36" s="75"/>
      <c r="L36" s="59"/>
      <c r="M36" s="10"/>
    </row>
    <row r="37" spans="1:19" x14ac:dyDescent="0.35">
      <c r="A37" s="7"/>
      <c r="B37" s="486" t="str">
        <f>IF(Intro!$G$21="English",O37,P37)</f>
        <v>Expliquez la façon dont votre entreprise calcule les prix des marchandises pour ses clients. Donnez les détails au sujet des modalités, rabais, réductions, remises, primes, ajustements de prix et autres mesures offertes aux acheteurs depuis le 1er janvier 2022. Si votre entreprise utilise des listes de prix ou de remises, fournissez-en des copies. Expliquez comment ces pratiques de fixation des prix ont changé depuis le 1er janvier 2022.</v>
      </c>
      <c r="C37" s="487"/>
      <c r="D37" s="487"/>
      <c r="E37" s="487"/>
      <c r="F37" s="487"/>
      <c r="G37" s="487"/>
      <c r="H37" s="487"/>
      <c r="I37" s="487"/>
      <c r="J37" s="487"/>
      <c r="K37" s="487"/>
      <c r="L37" s="488"/>
      <c r="M37" s="10"/>
      <c r="O37"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2022. If your firm uses price or discount lists, provide copies. Explain whether these pricing practices to your customers have changed since January 1, 2022.</v>
      </c>
      <c r="P37"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2022. Si votre entreprise utilise des listes de prix ou de remises, fournissez-en des copies. Expliquez comment ces pratiques de fixation des prix ont changé depuis le 1er janvier 2022.</v>
      </c>
      <c r="Q37" s="39"/>
      <c r="R37" s="39"/>
      <c r="S37" s="39"/>
    </row>
    <row r="38" spans="1:19" x14ac:dyDescent="0.35">
      <c r="A38" s="7"/>
      <c r="B38" s="486"/>
      <c r="C38" s="487"/>
      <c r="D38" s="487"/>
      <c r="E38" s="487"/>
      <c r="F38" s="487"/>
      <c r="G38" s="487"/>
      <c r="H38" s="487"/>
      <c r="I38" s="487"/>
      <c r="J38" s="487"/>
      <c r="K38" s="487"/>
      <c r="L38" s="488"/>
      <c r="M38" s="10"/>
      <c r="Q38" s="39"/>
      <c r="R38" s="39"/>
      <c r="S38" s="39"/>
    </row>
    <row r="39" spans="1:19" x14ac:dyDescent="0.35">
      <c r="A39" s="7"/>
      <c r="B39" s="486"/>
      <c r="C39" s="487"/>
      <c r="D39" s="487"/>
      <c r="E39" s="487"/>
      <c r="F39" s="487"/>
      <c r="G39" s="487"/>
      <c r="H39" s="487"/>
      <c r="I39" s="487"/>
      <c r="J39" s="487"/>
      <c r="K39" s="487"/>
      <c r="L39" s="488"/>
      <c r="M39" s="10"/>
      <c r="Q39" s="39"/>
      <c r="R39" s="39"/>
      <c r="S39" s="39"/>
    </row>
    <row r="40" spans="1:19" x14ac:dyDescent="0.35">
      <c r="A40" s="7"/>
      <c r="B40" s="486" t="str">
        <f>B24</f>
        <v>Note - Ne répondez à cette question que si votre entreprise a vendu les marchandises entre le 1er janvier 2022 et le 30 septembre 2025.</v>
      </c>
      <c r="C40" s="487"/>
      <c r="D40" s="487"/>
      <c r="E40" s="487"/>
      <c r="F40" s="487"/>
      <c r="G40" s="487"/>
      <c r="H40" s="487"/>
      <c r="I40" s="487"/>
      <c r="J40" s="487"/>
      <c r="K40" s="487"/>
      <c r="L40" s="488"/>
      <c r="M40" s="10"/>
      <c r="O40" s="21"/>
    </row>
    <row r="41" spans="1:19" x14ac:dyDescent="0.35">
      <c r="A41" s="7"/>
      <c r="B41" s="74"/>
      <c r="C41" s="75"/>
      <c r="D41" s="75"/>
      <c r="E41" s="75"/>
      <c r="F41" s="75"/>
      <c r="G41" s="75"/>
      <c r="H41" s="75"/>
      <c r="I41" s="75"/>
      <c r="J41" s="75"/>
      <c r="K41" s="75"/>
      <c r="L41" s="59"/>
      <c r="M41" s="10"/>
    </row>
    <row r="42" spans="1:19" s="11" customFormat="1" x14ac:dyDescent="0.35">
      <c r="A42" s="8"/>
      <c r="B42" s="594"/>
      <c r="C42" s="595"/>
      <c r="D42" s="595"/>
      <c r="E42" s="595"/>
      <c r="F42" s="595"/>
      <c r="G42" s="595"/>
      <c r="H42" s="595"/>
      <c r="I42" s="595"/>
      <c r="J42" s="595"/>
      <c r="K42" s="595"/>
      <c r="L42" s="596"/>
      <c r="M42" s="39"/>
      <c r="Q42" s="10"/>
    </row>
    <row r="43" spans="1:19" s="11" customFormat="1" x14ac:dyDescent="0.35">
      <c r="A43" s="8"/>
      <c r="B43" s="594"/>
      <c r="C43" s="595"/>
      <c r="D43" s="595"/>
      <c r="E43" s="595"/>
      <c r="F43" s="595"/>
      <c r="G43" s="595"/>
      <c r="H43" s="595"/>
      <c r="I43" s="595"/>
      <c r="J43" s="595"/>
      <c r="K43" s="595"/>
      <c r="L43" s="596"/>
      <c r="M43" s="39"/>
      <c r="Q43" s="10"/>
    </row>
    <row r="44" spans="1:19" s="11" customFormat="1" x14ac:dyDescent="0.35">
      <c r="A44" s="8"/>
      <c r="B44" s="594"/>
      <c r="C44" s="595"/>
      <c r="D44" s="595"/>
      <c r="E44" s="595"/>
      <c r="F44" s="595"/>
      <c r="G44" s="595"/>
      <c r="H44" s="595"/>
      <c r="I44" s="595"/>
      <c r="J44" s="595"/>
      <c r="K44" s="595"/>
      <c r="L44" s="596"/>
      <c r="M44" s="39"/>
      <c r="Q44" s="10"/>
    </row>
    <row r="45" spans="1:19" s="11" customFormat="1" x14ac:dyDescent="0.35">
      <c r="A45" s="8"/>
      <c r="B45" s="594"/>
      <c r="C45" s="595"/>
      <c r="D45" s="595"/>
      <c r="E45" s="595"/>
      <c r="F45" s="595"/>
      <c r="G45" s="595"/>
      <c r="H45" s="595"/>
      <c r="I45" s="595"/>
      <c r="J45" s="595"/>
      <c r="K45" s="595"/>
      <c r="L45" s="596"/>
      <c r="M45" s="39"/>
      <c r="Q45" s="10"/>
    </row>
    <row r="46" spans="1:19" s="11" customFormat="1" x14ac:dyDescent="0.35">
      <c r="A46" s="8"/>
      <c r="B46" s="594"/>
      <c r="C46" s="595"/>
      <c r="D46" s="595"/>
      <c r="E46" s="595"/>
      <c r="F46" s="595"/>
      <c r="G46" s="595"/>
      <c r="H46" s="595"/>
      <c r="I46" s="595"/>
      <c r="J46" s="595"/>
      <c r="K46" s="595"/>
      <c r="L46" s="596"/>
      <c r="M46" s="39"/>
      <c r="Q46" s="10"/>
    </row>
    <row r="47" spans="1:19" s="11" customFormat="1" x14ac:dyDescent="0.35">
      <c r="A47" s="8"/>
      <c r="B47" s="594"/>
      <c r="C47" s="595"/>
      <c r="D47" s="595"/>
      <c r="E47" s="595"/>
      <c r="F47" s="595"/>
      <c r="G47" s="595"/>
      <c r="H47" s="595"/>
      <c r="I47" s="595"/>
      <c r="J47" s="595"/>
      <c r="K47" s="595"/>
      <c r="L47" s="596"/>
      <c r="M47" s="39"/>
      <c r="Q47" s="10"/>
    </row>
    <row r="48" spans="1:19" s="11" customFormat="1" x14ac:dyDescent="0.35">
      <c r="A48" s="8"/>
      <c r="B48" s="594"/>
      <c r="C48" s="595"/>
      <c r="D48" s="595"/>
      <c r="E48" s="595"/>
      <c r="F48" s="595"/>
      <c r="G48" s="595"/>
      <c r="H48" s="595"/>
      <c r="I48" s="595"/>
      <c r="J48" s="595"/>
      <c r="K48" s="595"/>
      <c r="L48" s="596"/>
      <c r="M48" s="39"/>
      <c r="Q48" s="10"/>
    </row>
    <row r="49" spans="1:17" s="11" customFormat="1" x14ac:dyDescent="0.35">
      <c r="A49" s="8"/>
      <c r="B49" s="594"/>
      <c r="C49" s="595"/>
      <c r="D49" s="595"/>
      <c r="E49" s="595"/>
      <c r="F49" s="595"/>
      <c r="G49" s="595"/>
      <c r="H49" s="595"/>
      <c r="I49" s="595"/>
      <c r="J49" s="595"/>
      <c r="K49" s="595"/>
      <c r="L49" s="596"/>
      <c r="M49" s="39"/>
      <c r="Q49" s="10"/>
    </row>
    <row r="50" spans="1:17" x14ac:dyDescent="0.35">
      <c r="A50" s="7"/>
      <c r="B50" s="72"/>
      <c r="C50" s="69"/>
      <c r="D50" s="69"/>
      <c r="E50" s="69"/>
      <c r="F50" s="69"/>
      <c r="G50" s="69"/>
      <c r="H50" s="69"/>
      <c r="I50" s="69"/>
      <c r="J50" s="69"/>
      <c r="K50" s="69"/>
      <c r="L50" s="70"/>
      <c r="M50" s="10"/>
    </row>
    <row r="51" spans="1:17" s="11" customFormat="1" x14ac:dyDescent="0.35">
      <c r="A51" s="7"/>
      <c r="B51" s="586" t="s">
        <v>16</v>
      </c>
      <c r="C51" s="587"/>
      <c r="D51" s="587"/>
      <c r="E51" s="587"/>
      <c r="F51" s="587"/>
      <c r="G51" s="587"/>
      <c r="H51" s="587"/>
      <c r="I51" s="587"/>
      <c r="J51" s="587"/>
      <c r="K51" s="587"/>
      <c r="L51" s="588"/>
      <c r="M51" s="73"/>
    </row>
    <row r="52" spans="1:17" x14ac:dyDescent="0.35">
      <c r="A52" s="7"/>
      <c r="B52" s="74"/>
      <c r="C52" s="75"/>
      <c r="D52" s="75"/>
      <c r="E52" s="75"/>
      <c r="F52" s="75"/>
      <c r="G52" s="75"/>
      <c r="H52" s="75"/>
      <c r="I52" s="75"/>
      <c r="J52" s="75"/>
      <c r="K52" s="75"/>
      <c r="L52" s="59"/>
      <c r="M52" s="10"/>
    </row>
    <row r="53" spans="1:17" x14ac:dyDescent="0.35">
      <c r="A53" s="7"/>
      <c r="B53" s="602" t="str">
        <f>IF(Intro!$G$21="English",O53,P53)</f>
        <v>Indiquez la proportion de la valeur de vente nette rendue de vos ventes à l’importation qui est représentée par les frais de livraison.</v>
      </c>
      <c r="C53" s="603"/>
      <c r="D53" s="603"/>
      <c r="E53" s="603"/>
      <c r="F53" s="603"/>
      <c r="G53" s="603"/>
      <c r="H53" s="603"/>
      <c r="I53" s="603"/>
      <c r="J53" s="603"/>
      <c r="K53" s="603"/>
      <c r="L53" s="604"/>
      <c r="M53" s="10"/>
      <c r="O53" s="10" t="s">
        <v>452</v>
      </c>
      <c r="P53" s="10" t="s">
        <v>453</v>
      </c>
    </row>
    <row r="54" spans="1:17" x14ac:dyDescent="0.35">
      <c r="A54" s="7"/>
      <c r="B54" s="486" t="str">
        <f>B24</f>
        <v>Note - Ne répondez à cette question que si votre entreprise a vendu les marchandises entre le 1er janvier 2022 et le 30 septembre 2025.</v>
      </c>
      <c r="C54" s="487"/>
      <c r="D54" s="487"/>
      <c r="E54" s="487"/>
      <c r="F54" s="487"/>
      <c r="G54" s="487"/>
      <c r="H54" s="487"/>
      <c r="I54" s="487"/>
      <c r="J54" s="487"/>
      <c r="K54" s="487"/>
      <c r="L54" s="488"/>
      <c r="M54" s="10"/>
      <c r="O54" s="21"/>
    </row>
    <row r="55" spans="1:17" x14ac:dyDescent="0.35">
      <c r="A55" s="7"/>
      <c r="B55" s="74"/>
      <c r="C55" s="75"/>
      <c r="D55" s="75"/>
      <c r="E55" s="75"/>
      <c r="F55" s="75"/>
      <c r="G55" s="75"/>
      <c r="H55" s="75"/>
      <c r="I55" s="75"/>
      <c r="J55" s="75"/>
      <c r="K55" s="75"/>
      <c r="L55" s="59"/>
      <c r="M55" s="10"/>
    </row>
    <row r="56" spans="1:17" x14ac:dyDescent="0.35">
      <c r="A56" s="7"/>
      <c r="B56" s="60"/>
      <c r="C56" s="61"/>
      <c r="D56" s="35"/>
      <c r="E56" s="641">
        <f>Variables!$B$6</f>
        <v>2022</v>
      </c>
      <c r="F56" s="641">
        <f>E56+1</f>
        <v>2023</v>
      </c>
      <c r="G56" s="641">
        <f>F56+1</f>
        <v>2024</v>
      </c>
      <c r="H56" s="641" t="str">
        <f>IF(Intro!$G$21="English",Variables!B9,Variables!C9)</f>
        <v>janv-sept 2024</v>
      </c>
      <c r="I56" s="641" t="str">
        <f>IF(Intro!$G$21="English",Variables!B10,Variables!C10)</f>
        <v>janv-sept 2025</v>
      </c>
      <c r="J56" s="89"/>
      <c r="K56" s="89"/>
      <c r="L56" s="71"/>
      <c r="M56" s="10"/>
      <c r="O56" s="21"/>
    </row>
    <row r="57" spans="1:17" x14ac:dyDescent="0.35">
      <c r="A57" s="7"/>
      <c r="B57" s="110"/>
      <c r="C57" s="111"/>
      <c r="D57" s="35"/>
      <c r="E57" s="642"/>
      <c r="F57" s="642"/>
      <c r="G57" s="642"/>
      <c r="H57" s="642"/>
      <c r="I57" s="642"/>
      <c r="J57" s="89"/>
      <c r="K57" s="89"/>
      <c r="L57" s="71"/>
      <c r="M57" s="10"/>
      <c r="O57" s="21"/>
    </row>
    <row r="58" spans="1:17" x14ac:dyDescent="0.35">
      <c r="A58" s="7"/>
      <c r="B58" s="629" t="str">
        <f>IF(Intro!$G$21="English",O58,P58)</f>
        <v>Coût de livraison</v>
      </c>
      <c r="C58" s="630"/>
      <c r="D58" s="125" t="s">
        <v>127</v>
      </c>
      <c r="E58" s="460"/>
      <c r="F58" s="459"/>
      <c r="G58" s="459"/>
      <c r="H58" s="459"/>
      <c r="I58" s="459"/>
      <c r="J58" s="89"/>
      <c r="K58" s="89"/>
      <c r="L58" s="71"/>
      <c r="M58" s="10"/>
      <c r="O58" s="10" t="s">
        <v>154</v>
      </c>
      <c r="P58" s="10" t="s">
        <v>155</v>
      </c>
    </row>
    <row r="59" spans="1:17" x14ac:dyDescent="0.35">
      <c r="A59" s="7"/>
      <c r="B59" s="74"/>
      <c r="C59" s="75"/>
      <c r="D59" s="75"/>
      <c r="E59" s="75"/>
      <c r="F59" s="75"/>
      <c r="G59" s="75"/>
      <c r="H59" s="75"/>
      <c r="I59" s="75"/>
      <c r="J59" s="75"/>
      <c r="K59" s="75"/>
      <c r="L59" s="59"/>
      <c r="M59" s="10"/>
    </row>
    <row r="60" spans="1:17" x14ac:dyDescent="0.35">
      <c r="A60" s="7"/>
      <c r="B60" s="602" t="str">
        <f>IF(Intro!$G$21="English",O60,P60)</f>
        <v>Expliquez pourquoi la proportion de la valeur de  ventes nette rendue à l’importation représentée par les frais de livraison a changé depuis le 1er janvier 2022.</v>
      </c>
      <c r="C60" s="603"/>
      <c r="D60" s="603"/>
      <c r="E60" s="603"/>
      <c r="F60" s="603"/>
      <c r="G60" s="603"/>
      <c r="H60" s="603"/>
      <c r="I60" s="603"/>
      <c r="J60" s="603"/>
      <c r="K60" s="603"/>
      <c r="L60" s="604"/>
      <c r="M60" s="10"/>
      <c r="O60" s="10" t="str">
        <f>"Explain why the proportion of your import net delivered selling value represented by delivery costs has changed since January 1, "&amp;Variables!B6&amp;"."</f>
        <v>Explain why the proportion of your import net delivered selling value represented by delivery costs has changed since January 1, 2022.</v>
      </c>
      <c r="P60" s="10" t="str">
        <f>"Expliquez pourquoi la proportion de la valeur de  ventes nette rendue à l’importation représentée par les frais de livraison a changé depuis le 1er janvier "&amp;Variables!B6&amp;"."</f>
        <v>Expliquez pourquoi la proportion de la valeur de  ventes nette rendue à l’importation représentée par les frais de livraison a changé depuis le 1er janvier 2022.</v>
      </c>
    </row>
    <row r="61" spans="1:17" x14ac:dyDescent="0.35">
      <c r="A61" s="7"/>
      <c r="B61" s="74"/>
      <c r="C61" s="75"/>
      <c r="D61" s="75"/>
      <c r="E61" s="75"/>
      <c r="F61" s="75"/>
      <c r="G61" s="75"/>
      <c r="H61" s="75"/>
      <c r="I61" s="75"/>
      <c r="J61" s="75"/>
      <c r="K61" s="75"/>
      <c r="L61" s="59"/>
      <c r="M61" s="10"/>
    </row>
    <row r="62" spans="1:17" s="11" customFormat="1" x14ac:dyDescent="0.35">
      <c r="A62" s="8"/>
      <c r="B62" s="594"/>
      <c r="C62" s="595"/>
      <c r="D62" s="595"/>
      <c r="E62" s="595"/>
      <c r="F62" s="595"/>
      <c r="G62" s="595"/>
      <c r="H62" s="595"/>
      <c r="I62" s="595"/>
      <c r="J62" s="595"/>
      <c r="K62" s="595"/>
      <c r="L62" s="596"/>
      <c r="M62" s="39"/>
      <c r="Q62" s="10"/>
    </row>
    <row r="63" spans="1:17" s="11" customFormat="1" x14ac:dyDescent="0.35">
      <c r="A63" s="8"/>
      <c r="B63" s="594"/>
      <c r="C63" s="595"/>
      <c r="D63" s="595"/>
      <c r="E63" s="595"/>
      <c r="F63" s="595"/>
      <c r="G63" s="595"/>
      <c r="H63" s="595"/>
      <c r="I63" s="595"/>
      <c r="J63" s="595"/>
      <c r="K63" s="595"/>
      <c r="L63" s="596"/>
      <c r="M63" s="39"/>
      <c r="Q63" s="10"/>
    </row>
    <row r="64" spans="1:17" s="11" customFormat="1" x14ac:dyDescent="0.35">
      <c r="A64" s="8"/>
      <c r="B64" s="594"/>
      <c r="C64" s="595"/>
      <c r="D64" s="595"/>
      <c r="E64" s="595"/>
      <c r="F64" s="595"/>
      <c r="G64" s="595"/>
      <c r="H64" s="595"/>
      <c r="I64" s="595"/>
      <c r="J64" s="595"/>
      <c r="K64" s="595"/>
      <c r="L64" s="596"/>
      <c r="M64" s="39"/>
      <c r="Q64" s="10"/>
    </row>
    <row r="65" spans="1:17" s="11" customFormat="1" x14ac:dyDescent="0.35">
      <c r="A65" s="8"/>
      <c r="B65" s="594"/>
      <c r="C65" s="595"/>
      <c r="D65" s="595"/>
      <c r="E65" s="595"/>
      <c r="F65" s="595"/>
      <c r="G65" s="595"/>
      <c r="H65" s="595"/>
      <c r="I65" s="595"/>
      <c r="J65" s="595"/>
      <c r="K65" s="595"/>
      <c r="L65" s="596"/>
      <c r="M65" s="39"/>
      <c r="Q65" s="10"/>
    </row>
    <row r="66" spans="1:17" s="11" customFormat="1" x14ac:dyDescent="0.35">
      <c r="A66" s="8"/>
      <c r="B66" s="594"/>
      <c r="C66" s="595"/>
      <c r="D66" s="595"/>
      <c r="E66" s="595"/>
      <c r="F66" s="595"/>
      <c r="G66" s="595"/>
      <c r="H66" s="595"/>
      <c r="I66" s="595"/>
      <c r="J66" s="595"/>
      <c r="K66" s="595"/>
      <c r="L66" s="596"/>
      <c r="M66" s="39"/>
      <c r="Q66" s="10"/>
    </row>
    <row r="67" spans="1:17" s="11" customFormat="1" x14ac:dyDescent="0.35">
      <c r="A67" s="8"/>
      <c r="B67" s="594"/>
      <c r="C67" s="595"/>
      <c r="D67" s="595"/>
      <c r="E67" s="595"/>
      <c r="F67" s="595"/>
      <c r="G67" s="595"/>
      <c r="H67" s="595"/>
      <c r="I67" s="595"/>
      <c r="J67" s="595"/>
      <c r="K67" s="595"/>
      <c r="L67" s="596"/>
      <c r="M67" s="39"/>
      <c r="Q67" s="10"/>
    </row>
    <row r="68" spans="1:17" s="11" customFormat="1" x14ac:dyDescent="0.35">
      <c r="A68" s="8"/>
      <c r="B68" s="594"/>
      <c r="C68" s="595"/>
      <c r="D68" s="595"/>
      <c r="E68" s="595"/>
      <c r="F68" s="595"/>
      <c r="G68" s="595"/>
      <c r="H68" s="595"/>
      <c r="I68" s="595"/>
      <c r="J68" s="595"/>
      <c r="K68" s="595"/>
      <c r="L68" s="596"/>
      <c r="M68" s="39"/>
      <c r="Q68" s="10"/>
    </row>
    <row r="69" spans="1:17" s="11" customFormat="1" x14ac:dyDescent="0.35">
      <c r="A69" s="8"/>
      <c r="B69" s="594"/>
      <c r="C69" s="595"/>
      <c r="D69" s="595"/>
      <c r="E69" s="595"/>
      <c r="F69" s="595"/>
      <c r="G69" s="595"/>
      <c r="H69" s="595"/>
      <c r="I69" s="595"/>
      <c r="J69" s="595"/>
      <c r="K69" s="595"/>
      <c r="L69" s="596"/>
      <c r="M69" s="39"/>
      <c r="Q69" s="10"/>
    </row>
    <row r="70" spans="1:17" x14ac:dyDescent="0.35">
      <c r="A70" s="7"/>
      <c r="B70" s="72"/>
      <c r="C70" s="69"/>
      <c r="D70" s="69"/>
      <c r="E70" s="69"/>
      <c r="F70" s="69"/>
      <c r="G70" s="69"/>
      <c r="H70" s="69"/>
      <c r="I70" s="69"/>
      <c r="J70" s="69"/>
      <c r="K70" s="69"/>
      <c r="L70" s="70"/>
      <c r="M70" s="10"/>
    </row>
    <row r="71" spans="1:17" x14ac:dyDescent="0.35">
      <c r="A71" s="7"/>
      <c r="B71" s="18" t="str">
        <f>UPPER(IF(Intro!$G$21="English",O71,P71))</f>
        <v>VENTES RÉGIONALES</v>
      </c>
      <c r="C71" s="19"/>
      <c r="D71" s="19"/>
      <c r="E71" s="19"/>
      <c r="F71" s="19"/>
      <c r="G71" s="19"/>
      <c r="H71" s="19"/>
      <c r="I71" s="19"/>
      <c r="J71" s="19"/>
      <c r="K71" s="19"/>
      <c r="L71" s="20"/>
      <c r="M71" s="10"/>
      <c r="O71" s="10" t="s">
        <v>156</v>
      </c>
      <c r="P71" s="10" t="s">
        <v>157</v>
      </c>
    </row>
    <row r="72" spans="1:17" x14ac:dyDescent="0.35">
      <c r="A72" s="7"/>
      <c r="B72" s="583" t="s">
        <v>17</v>
      </c>
      <c r="C72" s="584"/>
      <c r="D72" s="584"/>
      <c r="E72" s="584"/>
      <c r="F72" s="584"/>
      <c r="G72" s="584"/>
      <c r="H72" s="584"/>
      <c r="I72" s="584"/>
      <c r="J72" s="584"/>
      <c r="K72" s="584"/>
      <c r="L72" s="585"/>
      <c r="M72" s="10"/>
    </row>
    <row r="73" spans="1:17" x14ac:dyDescent="0.35">
      <c r="A73" s="7"/>
      <c r="B73" s="16"/>
      <c r="C73" s="35"/>
      <c r="D73" s="35"/>
      <c r="E73" s="36"/>
      <c r="F73" s="36"/>
      <c r="G73" s="36"/>
      <c r="H73" s="36"/>
      <c r="I73" s="36"/>
      <c r="J73" s="36"/>
      <c r="K73" s="36"/>
      <c r="L73" s="17"/>
      <c r="M73" s="10"/>
    </row>
    <row r="74" spans="1:17" x14ac:dyDescent="0.35">
      <c r="A74" s="7"/>
      <c r="B74" s="486" t="str">
        <f>IF(Intro!$G$21="English",O74,P74)</f>
        <v>Fournissez la répartition régionale des ventes d'importations de marchandises par votre entreprise.</v>
      </c>
      <c r="C74" s="487"/>
      <c r="D74" s="487"/>
      <c r="E74" s="487"/>
      <c r="F74" s="487"/>
      <c r="G74" s="487"/>
      <c r="H74" s="487"/>
      <c r="I74" s="487"/>
      <c r="J74" s="487"/>
      <c r="K74" s="487"/>
      <c r="L74" s="488"/>
      <c r="M74" s="10"/>
      <c r="O74" s="21" t="s">
        <v>462</v>
      </c>
      <c r="P74" s="10" t="s">
        <v>461</v>
      </c>
    </row>
    <row r="75" spans="1:17" x14ac:dyDescent="0.35">
      <c r="A75" s="7"/>
      <c r="B75" s="486" t="str">
        <f>B24</f>
        <v>Note - Ne répondez à cette question que si votre entreprise a vendu les marchandises entre le 1er janvier 2022 et le 30 septembre 2025.</v>
      </c>
      <c r="C75" s="487"/>
      <c r="D75" s="487"/>
      <c r="E75" s="487"/>
      <c r="F75" s="487"/>
      <c r="G75" s="487"/>
      <c r="H75" s="487"/>
      <c r="I75" s="487"/>
      <c r="J75" s="487"/>
      <c r="K75" s="487"/>
      <c r="L75" s="488"/>
      <c r="M75" s="10"/>
      <c r="O75" s="21"/>
    </row>
    <row r="76" spans="1:17" x14ac:dyDescent="0.35">
      <c r="A76" s="7"/>
      <c r="B76" s="60"/>
      <c r="C76" s="61"/>
      <c r="D76" s="35"/>
      <c r="E76" s="36"/>
      <c r="F76" s="36"/>
      <c r="G76" s="36"/>
      <c r="H76" s="36"/>
      <c r="I76" s="36"/>
      <c r="J76" s="36"/>
      <c r="K76" s="36"/>
      <c r="L76" s="17"/>
      <c r="M76" s="10"/>
      <c r="O76" s="21"/>
    </row>
    <row r="77" spans="1:17" x14ac:dyDescent="0.35">
      <c r="A77" s="7"/>
      <c r="B77" s="60"/>
      <c r="C77" s="61"/>
      <c r="F77" s="35"/>
      <c r="G77" s="643">
        <f>Variables!$B$6</f>
        <v>2022</v>
      </c>
      <c r="H77" s="643">
        <f>G77+1</f>
        <v>2023</v>
      </c>
      <c r="I77" s="643">
        <f>H77+1</f>
        <v>2024</v>
      </c>
      <c r="J77" s="643" t="str">
        <f>IF(Intro!$G$21="English",Variables!B9,Variables!C9)</f>
        <v>janv-sept 2024</v>
      </c>
      <c r="K77" s="643" t="str">
        <f>IF(Intro!$G$21="English",Variables!B10,Variables!C10)</f>
        <v>janv-sept 2025</v>
      </c>
      <c r="L77" s="71"/>
      <c r="M77" s="10"/>
      <c r="O77" s="21"/>
    </row>
    <row r="78" spans="1:17" x14ac:dyDescent="0.35">
      <c r="A78" s="7"/>
      <c r="B78" s="110"/>
      <c r="C78" s="111"/>
      <c r="F78" s="35"/>
      <c r="G78" s="643"/>
      <c r="H78" s="643"/>
      <c r="I78" s="643"/>
      <c r="J78" s="643"/>
      <c r="K78" s="643"/>
      <c r="L78" s="71"/>
      <c r="M78" s="10"/>
      <c r="O78" s="21"/>
    </row>
    <row r="79" spans="1:17" x14ac:dyDescent="0.35">
      <c r="A79" s="7"/>
      <c r="B79" s="646" t="str">
        <f>IF(Intro!$G$21="English",O79,P79)</f>
        <v>Provinces de l’Atlantique</v>
      </c>
      <c r="C79" s="648"/>
      <c r="D79" s="648"/>
      <c r="E79" s="648"/>
      <c r="F79" s="125" t="s">
        <v>127</v>
      </c>
      <c r="G79" s="126"/>
      <c r="H79" s="126"/>
      <c r="I79" s="126"/>
      <c r="J79" s="126"/>
      <c r="K79" s="126"/>
      <c r="L79" s="71"/>
      <c r="M79" s="10"/>
      <c r="O79" s="10" t="s">
        <v>34</v>
      </c>
      <c r="P79" s="10" t="s">
        <v>35</v>
      </c>
    </row>
    <row r="80" spans="1:17" x14ac:dyDescent="0.35">
      <c r="A80" s="7"/>
      <c r="B80" s="646" t="str">
        <f>IF(Intro!$G$21="English",O80,P80)</f>
        <v>Québec et Ontario</v>
      </c>
      <c r="C80" s="647"/>
      <c r="D80" s="647"/>
      <c r="E80" s="647"/>
      <c r="F80" s="125" t="s">
        <v>127</v>
      </c>
      <c r="G80" s="126"/>
      <c r="H80" s="126"/>
      <c r="I80" s="126"/>
      <c r="J80" s="126"/>
      <c r="K80" s="126"/>
      <c r="L80" s="71"/>
      <c r="M80" s="10"/>
      <c r="O80" s="10" t="s">
        <v>36</v>
      </c>
      <c r="P80" s="10" t="s">
        <v>37</v>
      </c>
    </row>
    <row r="81" spans="1:16" x14ac:dyDescent="0.35">
      <c r="A81" s="7"/>
      <c r="B81" s="646" t="str">
        <f>IF(Intro!$G$21="English",O81,P81)</f>
        <v xml:space="preserve">Manitoba et Saskatchewan </v>
      </c>
      <c r="C81" s="647"/>
      <c r="D81" s="647"/>
      <c r="E81" s="647"/>
      <c r="F81" s="125" t="s">
        <v>127</v>
      </c>
      <c r="G81" s="126"/>
      <c r="H81" s="126"/>
      <c r="I81" s="126"/>
      <c r="J81" s="126"/>
      <c r="K81" s="126"/>
      <c r="L81" s="71"/>
      <c r="M81" s="10"/>
      <c r="O81" s="10" t="s">
        <v>38</v>
      </c>
      <c r="P81" s="10" t="s">
        <v>43</v>
      </c>
    </row>
    <row r="82" spans="1:16" x14ac:dyDescent="0.35">
      <c r="A82" s="7"/>
      <c r="B82" s="646" t="str">
        <f>IF(Intro!$G$21="English",O82,P82)</f>
        <v>Alberta et Colombie-Britannique</v>
      </c>
      <c r="C82" s="647"/>
      <c r="D82" s="647"/>
      <c r="E82" s="647"/>
      <c r="F82" s="125" t="s">
        <v>127</v>
      </c>
      <c r="G82" s="126"/>
      <c r="H82" s="126"/>
      <c r="I82" s="126"/>
      <c r="J82" s="126"/>
      <c r="K82" s="126"/>
      <c r="L82" s="71"/>
      <c r="M82" s="10"/>
      <c r="O82" s="10" t="s">
        <v>39</v>
      </c>
      <c r="P82" s="10" t="s">
        <v>40</v>
      </c>
    </row>
    <row r="83" spans="1:16" x14ac:dyDescent="0.35">
      <c r="A83" s="7"/>
      <c r="B83" s="646" t="str">
        <f>IF(Intro!$G$21="English",O83,P83)</f>
        <v>Nunavut, Yukon et Territoires du Nord-Ouest</v>
      </c>
      <c r="C83" s="647"/>
      <c r="D83" s="647"/>
      <c r="E83" s="647"/>
      <c r="F83" s="125" t="s">
        <v>127</v>
      </c>
      <c r="G83" s="126"/>
      <c r="H83" s="126"/>
      <c r="I83" s="126"/>
      <c r="J83" s="126"/>
      <c r="K83" s="126"/>
      <c r="L83" s="71"/>
      <c r="M83" s="10"/>
      <c r="O83" s="10" t="s">
        <v>41</v>
      </c>
      <c r="P83" s="10" t="s">
        <v>42</v>
      </c>
    </row>
    <row r="84" spans="1:16" s="11" customFormat="1" x14ac:dyDescent="0.35">
      <c r="A84" s="32"/>
      <c r="B84" s="646" t="str">
        <f>IF(Intro!$G$21="English",O84,P84)</f>
        <v>Non Imputé</v>
      </c>
      <c r="C84" s="647"/>
      <c r="D84" s="647"/>
      <c r="E84" s="647"/>
      <c r="F84" s="125" t="s">
        <v>127</v>
      </c>
      <c r="G84" s="127">
        <f>100-SUM(G79:G83)</f>
        <v>100</v>
      </c>
      <c r="H84" s="127">
        <f t="shared" ref="H84:I84" si="0">100-SUM(H79:H83)</f>
        <v>100</v>
      </c>
      <c r="I84" s="127">
        <f t="shared" si="0"/>
        <v>100</v>
      </c>
      <c r="J84" s="127">
        <f t="shared" ref="J84:K84" si="1">100-SUM(J79:J83)</f>
        <v>100</v>
      </c>
      <c r="K84" s="127">
        <f t="shared" si="1"/>
        <v>100</v>
      </c>
      <c r="L84" s="71"/>
      <c r="O84" s="11" t="s">
        <v>227</v>
      </c>
      <c r="P84" s="11" t="s">
        <v>251</v>
      </c>
    </row>
    <row r="85" spans="1:16" x14ac:dyDescent="0.35">
      <c r="A85" s="7"/>
      <c r="B85" s="72"/>
      <c r="C85" s="69"/>
      <c r="D85" s="69"/>
      <c r="E85" s="69"/>
      <c r="F85" s="69"/>
      <c r="G85" s="69"/>
      <c r="H85" s="69"/>
      <c r="I85" s="69"/>
      <c r="J85" s="69"/>
      <c r="K85" s="69"/>
      <c r="L85" s="70"/>
      <c r="M85" s="10"/>
    </row>
    <row r="86" spans="1:16" x14ac:dyDescent="0.35">
      <c r="A86" s="7"/>
      <c r="B86" s="41"/>
      <c r="C86" s="41"/>
      <c r="D86" s="41"/>
      <c r="E86" s="41"/>
      <c r="F86" s="41"/>
      <c r="G86" s="41"/>
      <c r="H86" s="41"/>
      <c r="I86" s="41"/>
      <c r="J86" s="41"/>
      <c r="K86" s="41"/>
      <c r="L86" s="41"/>
      <c r="M86" s="10"/>
    </row>
    <row r="87" spans="1:16" x14ac:dyDescent="0.35">
      <c r="A87" s="7"/>
      <c r="B87" s="18" t="str">
        <f>UPPER(IF(Intro!$G$21="English",O87,P87))</f>
        <v>VENTES D'IMPORTATIONS AU CANADA À VOS CINQ PLUS IMPORTANTS CLIENTS</v>
      </c>
      <c r="C87" s="19"/>
      <c r="D87" s="19"/>
      <c r="E87" s="19"/>
      <c r="F87" s="19"/>
      <c r="G87" s="19"/>
      <c r="H87" s="19"/>
      <c r="I87" s="19"/>
      <c r="J87" s="19"/>
      <c r="K87" s="19"/>
      <c r="L87" s="20"/>
      <c r="M87" s="10"/>
      <c r="O87" s="10" t="s">
        <v>211</v>
      </c>
      <c r="P87" s="10" t="s">
        <v>212</v>
      </c>
    </row>
    <row r="88" spans="1:16" x14ac:dyDescent="0.35">
      <c r="A88" s="7"/>
      <c r="B88" s="583" t="s">
        <v>18</v>
      </c>
      <c r="C88" s="584"/>
      <c r="D88" s="584"/>
      <c r="E88" s="584"/>
      <c r="F88" s="584"/>
      <c r="G88" s="584"/>
      <c r="H88" s="584"/>
      <c r="I88" s="584"/>
      <c r="J88" s="584"/>
      <c r="K88" s="584"/>
      <c r="L88" s="585"/>
      <c r="M88" s="10"/>
    </row>
    <row r="89" spans="1:16" x14ac:dyDescent="0.35">
      <c r="A89" s="7"/>
      <c r="B89" s="16"/>
      <c r="C89" s="35"/>
      <c r="D89" s="35"/>
      <c r="E89" s="36"/>
      <c r="F89" s="36"/>
      <c r="G89" s="36"/>
      <c r="H89" s="36"/>
      <c r="I89" s="36"/>
      <c r="J89" s="36"/>
      <c r="K89" s="36"/>
      <c r="L89" s="17"/>
      <c r="M89" s="10"/>
    </row>
    <row r="90" spans="1:16" x14ac:dyDescent="0.35">
      <c r="A90" s="7"/>
      <c r="B90" s="486" t="str">
        <f>IF(Intro!$G$21="English",O90,P90)</f>
        <v>Identifiez les cinq plus grands comptes de votre entreprise pour les ventes d’importations de marchandises au Canada, depuis T4 - 2023.</v>
      </c>
      <c r="C90" s="487"/>
      <c r="D90" s="487"/>
      <c r="E90" s="487"/>
      <c r="F90" s="487"/>
      <c r="G90" s="487"/>
      <c r="H90" s="487"/>
      <c r="I90" s="487"/>
      <c r="J90" s="487"/>
      <c r="K90" s="487"/>
      <c r="L90" s="488"/>
      <c r="M90" s="10"/>
      <c r="O90" s="21" t="str">
        <f>"Identify your firm's five largest accounts for sales of imports of the goods in Canada, by volume since "&amp;'Imp-Exp1'!E52&amp;"."</f>
        <v>Identify your firm's five largest accounts for sales of imports of the goods in Canada, by volume since T4 - 2023.</v>
      </c>
      <c r="P90" s="10" t="str">
        <f>"Identifiez les cinq plus grands comptes de votre entreprise pour les ventes d’importations de marchandises au Canada, depuis "&amp;'Imp-Exp1'!E52&amp;"."</f>
        <v>Identifiez les cinq plus grands comptes de votre entreprise pour les ventes d’importations de marchandises au Canada, depuis T4 - 2023.</v>
      </c>
    </row>
    <row r="91" spans="1:16" x14ac:dyDescent="0.35">
      <c r="A91" s="7"/>
      <c r="B91" s="486" t="str">
        <f>B24</f>
        <v>Note - Ne répondez à cette question que si votre entreprise a vendu les marchandises entre le 1er janvier 2022 et le 30 septembre 2025.</v>
      </c>
      <c r="C91" s="487"/>
      <c r="D91" s="487"/>
      <c r="E91" s="487"/>
      <c r="F91" s="487"/>
      <c r="G91" s="487"/>
      <c r="H91" s="487"/>
      <c r="I91" s="487"/>
      <c r="J91" s="487"/>
      <c r="K91" s="487"/>
      <c r="L91" s="488"/>
      <c r="M91" s="10"/>
      <c r="O91" s="21"/>
    </row>
    <row r="92" spans="1:16" x14ac:dyDescent="0.35">
      <c r="A92" s="7"/>
      <c r="B92" s="60"/>
      <c r="C92" s="61"/>
      <c r="D92" s="35"/>
      <c r="E92" s="36"/>
      <c r="F92" s="36"/>
      <c r="G92" s="36"/>
      <c r="H92" s="36"/>
      <c r="I92" s="36"/>
      <c r="J92" s="36"/>
      <c r="K92" s="36"/>
      <c r="L92" s="17"/>
      <c r="M92" s="10"/>
      <c r="O92" s="21"/>
    </row>
    <row r="93" spans="1:16" x14ac:dyDescent="0.35">
      <c r="A93" s="7"/>
      <c r="B93" s="116" t="str">
        <f>IF(Intro!$G$21="English",O93,P93)</f>
        <v>Client 1</v>
      </c>
      <c r="C93" s="636"/>
      <c r="D93" s="644"/>
      <c r="E93" s="644"/>
      <c r="F93" s="644"/>
      <c r="G93" s="644"/>
      <c r="H93" s="644"/>
      <c r="I93" s="644"/>
      <c r="J93" s="644"/>
      <c r="K93" s="644"/>
      <c r="L93" s="644"/>
      <c r="M93" s="10"/>
      <c r="O93" s="21" t="s">
        <v>45</v>
      </c>
      <c r="P93" s="10" t="s">
        <v>46</v>
      </c>
    </row>
    <row r="94" spans="1:16" x14ac:dyDescent="0.35">
      <c r="A94" s="7"/>
      <c r="B94" s="116" t="str">
        <f>IF(Intro!$G$21="English",O94,P94)</f>
        <v>Client 2</v>
      </c>
      <c r="C94" s="636"/>
      <c r="D94" s="644"/>
      <c r="E94" s="644"/>
      <c r="F94" s="644"/>
      <c r="G94" s="644"/>
      <c r="H94" s="644"/>
      <c r="I94" s="644"/>
      <c r="J94" s="644"/>
      <c r="K94" s="644"/>
      <c r="L94" s="644"/>
      <c r="M94" s="10"/>
      <c r="O94" s="21" t="s">
        <v>47</v>
      </c>
      <c r="P94" s="10" t="s">
        <v>48</v>
      </c>
    </row>
    <row r="95" spans="1:16" x14ac:dyDescent="0.35">
      <c r="A95" s="7"/>
      <c r="B95" s="116" t="str">
        <f>IF(Intro!$G$21="English",O95,P95)</f>
        <v>Client 3</v>
      </c>
      <c r="C95" s="636"/>
      <c r="D95" s="644"/>
      <c r="E95" s="644"/>
      <c r="F95" s="644"/>
      <c r="G95" s="644"/>
      <c r="H95" s="644"/>
      <c r="I95" s="644"/>
      <c r="J95" s="644"/>
      <c r="K95" s="644"/>
      <c r="L95" s="644"/>
      <c r="M95" s="10"/>
      <c r="O95" s="21" t="s">
        <v>49</v>
      </c>
      <c r="P95" s="10" t="s">
        <v>50</v>
      </c>
    </row>
    <row r="96" spans="1:16" x14ac:dyDescent="0.35">
      <c r="A96" s="7"/>
      <c r="B96" s="116" t="str">
        <f>IF(Intro!$G$21="English",O96,P96)</f>
        <v>Client 4</v>
      </c>
      <c r="C96" s="636"/>
      <c r="D96" s="644"/>
      <c r="E96" s="644"/>
      <c r="F96" s="644"/>
      <c r="G96" s="644"/>
      <c r="H96" s="644"/>
      <c r="I96" s="644"/>
      <c r="J96" s="644"/>
      <c r="K96" s="644"/>
      <c r="L96" s="644"/>
      <c r="M96" s="10"/>
      <c r="O96" s="21" t="s">
        <v>51</v>
      </c>
      <c r="P96" s="10" t="s">
        <v>52</v>
      </c>
    </row>
    <row r="97" spans="1:17" x14ac:dyDescent="0.35">
      <c r="A97" s="7"/>
      <c r="B97" s="116" t="str">
        <f>IF(Intro!$G$21="English",O97,P97)</f>
        <v>Client 5</v>
      </c>
      <c r="C97" s="636"/>
      <c r="D97" s="644"/>
      <c r="E97" s="644"/>
      <c r="F97" s="644"/>
      <c r="G97" s="644"/>
      <c r="H97" s="644"/>
      <c r="I97" s="644"/>
      <c r="J97" s="644"/>
      <c r="K97" s="644"/>
      <c r="L97" s="644"/>
      <c r="M97" s="10"/>
      <c r="O97" s="21" t="s">
        <v>53</v>
      </c>
      <c r="P97" s="10" t="s">
        <v>54</v>
      </c>
    </row>
    <row r="98" spans="1:17" x14ac:dyDescent="0.35">
      <c r="A98" s="7"/>
      <c r="B98" s="47"/>
      <c r="C98" s="112"/>
      <c r="D98" s="128"/>
      <c r="E98" s="129"/>
      <c r="F98" s="129"/>
      <c r="G98" s="129"/>
      <c r="H98" s="129"/>
      <c r="I98" s="129"/>
      <c r="J98" s="129"/>
      <c r="K98" s="129"/>
      <c r="L98" s="130"/>
      <c r="M98" s="10"/>
      <c r="O98" s="21"/>
    </row>
    <row r="99" spans="1:17" x14ac:dyDescent="0.35">
      <c r="A99" s="7"/>
      <c r="B99" s="41"/>
      <c r="C99" s="41"/>
      <c r="D99" s="41"/>
      <c r="E99" s="41"/>
      <c r="F99" s="41"/>
      <c r="G99" s="41"/>
      <c r="H99" s="41"/>
      <c r="I99" s="41"/>
      <c r="J99" s="41"/>
      <c r="K99" s="41"/>
      <c r="L99" s="41"/>
      <c r="M99" s="10"/>
    </row>
    <row r="100" spans="1:17" x14ac:dyDescent="0.35">
      <c r="A100" s="7"/>
      <c r="B100" s="18" t="str">
        <f>UPPER(IF(Intro!$G$21="English",O100,P100))</f>
        <v>PLANS</v>
      </c>
      <c r="C100" s="19"/>
      <c r="D100" s="19"/>
      <c r="E100" s="19"/>
      <c r="F100" s="19"/>
      <c r="G100" s="19"/>
      <c r="H100" s="19"/>
      <c r="I100" s="19"/>
      <c r="J100" s="19"/>
      <c r="K100" s="19"/>
      <c r="L100" s="20"/>
      <c r="M100" s="10"/>
      <c r="O100" s="10" t="s">
        <v>279</v>
      </c>
      <c r="P100" s="10" t="s">
        <v>279</v>
      </c>
    </row>
    <row r="101" spans="1:17" s="11" customFormat="1" x14ac:dyDescent="0.35">
      <c r="A101" s="8"/>
      <c r="B101" s="586" t="s">
        <v>19</v>
      </c>
      <c r="C101" s="587"/>
      <c r="D101" s="587"/>
      <c r="E101" s="587"/>
      <c r="F101" s="587"/>
      <c r="G101" s="587"/>
      <c r="H101" s="587"/>
      <c r="I101" s="587"/>
      <c r="J101" s="587"/>
      <c r="K101" s="587"/>
      <c r="L101" s="588"/>
      <c r="M101" s="73"/>
    </row>
    <row r="102" spans="1:17" x14ac:dyDescent="0.35">
      <c r="B102" s="74"/>
      <c r="C102" s="75"/>
      <c r="D102" s="41"/>
      <c r="E102" s="41"/>
      <c r="F102" s="41"/>
      <c r="G102" s="41"/>
      <c r="H102" s="41"/>
      <c r="I102" s="41"/>
      <c r="J102" s="41"/>
      <c r="K102" s="41"/>
      <c r="L102" s="59"/>
      <c r="M102" s="10"/>
    </row>
    <row r="103" spans="1:17" x14ac:dyDescent="0.35">
      <c r="B103" s="480" t="str">
        <f>IF(Intro!$G$21="English",O103,P103)</f>
        <v>Fournissez les stratégies et les objectifs de votre entreprise pour les deux prochaines années en ce qui concerne les achats de marchandises fabriquées au Canada. Fournir la justification et les hypothèses qui sous-tendent ces stratégies et objectifs.</v>
      </c>
      <c r="C103" s="481"/>
      <c r="D103" s="481"/>
      <c r="E103" s="481"/>
      <c r="F103" s="481"/>
      <c r="G103" s="481"/>
      <c r="H103" s="481"/>
      <c r="I103" s="481"/>
      <c r="J103" s="481"/>
      <c r="K103" s="481"/>
      <c r="L103" s="482"/>
      <c r="M103" s="10"/>
      <c r="O103" s="10" t="s">
        <v>278</v>
      </c>
      <c r="P103" s="10" t="s">
        <v>230</v>
      </c>
    </row>
    <row r="104" spans="1:17" x14ac:dyDescent="0.35">
      <c r="B104" s="480"/>
      <c r="C104" s="481"/>
      <c r="D104" s="481"/>
      <c r="E104" s="481"/>
      <c r="F104" s="481"/>
      <c r="G104" s="481"/>
      <c r="H104" s="481"/>
      <c r="I104" s="481"/>
      <c r="J104" s="481"/>
      <c r="K104" s="481"/>
      <c r="L104" s="482"/>
      <c r="M104" s="10"/>
    </row>
    <row r="105" spans="1:17" x14ac:dyDescent="0.35">
      <c r="B105" s="74"/>
      <c r="C105" s="75"/>
      <c r="D105" s="41"/>
      <c r="E105" s="41"/>
      <c r="F105" s="41"/>
      <c r="G105" s="41"/>
      <c r="H105" s="41"/>
      <c r="I105" s="41"/>
      <c r="J105" s="41"/>
      <c r="K105" s="41"/>
      <c r="L105" s="59"/>
      <c r="M105" s="10"/>
    </row>
    <row r="106" spans="1:17" s="11" customFormat="1" x14ac:dyDescent="0.35">
      <c r="A106" s="8"/>
      <c r="B106" s="594"/>
      <c r="C106" s="595"/>
      <c r="D106" s="595"/>
      <c r="E106" s="595"/>
      <c r="F106" s="595"/>
      <c r="G106" s="595"/>
      <c r="H106" s="595"/>
      <c r="I106" s="595"/>
      <c r="J106" s="595"/>
      <c r="K106" s="595"/>
      <c r="L106" s="596"/>
      <c r="M106" s="39"/>
      <c r="Q106" s="10"/>
    </row>
    <row r="107" spans="1:17" s="11" customFormat="1" x14ac:dyDescent="0.35">
      <c r="A107" s="8"/>
      <c r="B107" s="594"/>
      <c r="C107" s="595"/>
      <c r="D107" s="595"/>
      <c r="E107" s="595"/>
      <c r="F107" s="595"/>
      <c r="G107" s="595"/>
      <c r="H107" s="595"/>
      <c r="I107" s="595"/>
      <c r="J107" s="595"/>
      <c r="K107" s="595"/>
      <c r="L107" s="596"/>
      <c r="M107" s="39"/>
      <c r="Q107" s="10"/>
    </row>
    <row r="108" spans="1:17" s="11" customFormat="1" x14ac:dyDescent="0.35">
      <c r="A108" s="8"/>
      <c r="B108" s="594"/>
      <c r="C108" s="595"/>
      <c r="D108" s="595"/>
      <c r="E108" s="595"/>
      <c r="F108" s="595"/>
      <c r="G108" s="595"/>
      <c r="H108" s="595"/>
      <c r="I108" s="595"/>
      <c r="J108" s="595"/>
      <c r="K108" s="595"/>
      <c r="L108" s="596"/>
      <c r="M108" s="39"/>
      <c r="Q108" s="10"/>
    </row>
    <row r="109" spans="1:17" s="11" customFormat="1" x14ac:dyDescent="0.35">
      <c r="A109" s="8"/>
      <c r="B109" s="594"/>
      <c r="C109" s="595"/>
      <c r="D109" s="595"/>
      <c r="E109" s="595"/>
      <c r="F109" s="595"/>
      <c r="G109" s="595"/>
      <c r="H109" s="595"/>
      <c r="I109" s="595"/>
      <c r="J109" s="595"/>
      <c r="K109" s="595"/>
      <c r="L109" s="596"/>
      <c r="M109" s="39"/>
      <c r="Q109" s="10"/>
    </row>
    <row r="110" spans="1:17" s="11" customFormat="1" x14ac:dyDescent="0.35">
      <c r="A110" s="8"/>
      <c r="B110" s="594"/>
      <c r="C110" s="595"/>
      <c r="D110" s="595"/>
      <c r="E110" s="595"/>
      <c r="F110" s="595"/>
      <c r="G110" s="595"/>
      <c r="H110" s="595"/>
      <c r="I110" s="595"/>
      <c r="J110" s="595"/>
      <c r="K110" s="595"/>
      <c r="L110" s="596"/>
      <c r="M110" s="39"/>
      <c r="Q110" s="10"/>
    </row>
    <row r="111" spans="1:17" s="11" customFormat="1" x14ac:dyDescent="0.35">
      <c r="A111" s="8"/>
      <c r="B111" s="594"/>
      <c r="C111" s="595"/>
      <c r="D111" s="595"/>
      <c r="E111" s="595"/>
      <c r="F111" s="595"/>
      <c r="G111" s="595"/>
      <c r="H111" s="595"/>
      <c r="I111" s="595"/>
      <c r="J111" s="595"/>
      <c r="K111" s="595"/>
      <c r="L111" s="596"/>
      <c r="M111" s="39"/>
      <c r="Q111" s="10"/>
    </row>
    <row r="112" spans="1:17" s="11" customFormat="1" x14ac:dyDescent="0.35">
      <c r="A112" s="8"/>
      <c r="B112" s="594"/>
      <c r="C112" s="595"/>
      <c r="D112" s="595"/>
      <c r="E112" s="595"/>
      <c r="F112" s="595"/>
      <c r="G112" s="595"/>
      <c r="H112" s="595"/>
      <c r="I112" s="595"/>
      <c r="J112" s="595"/>
      <c r="K112" s="595"/>
      <c r="L112" s="596"/>
      <c r="M112" s="39"/>
      <c r="Q112" s="10"/>
    </row>
    <row r="113" spans="1:17" s="11" customFormat="1" x14ac:dyDescent="0.35">
      <c r="A113" s="8"/>
      <c r="B113" s="594"/>
      <c r="C113" s="595"/>
      <c r="D113" s="595"/>
      <c r="E113" s="595"/>
      <c r="F113" s="595"/>
      <c r="G113" s="595"/>
      <c r="H113" s="595"/>
      <c r="I113" s="595"/>
      <c r="J113" s="595"/>
      <c r="K113" s="595"/>
      <c r="L113" s="596"/>
      <c r="M113" s="39"/>
      <c r="Q113" s="10"/>
    </row>
    <row r="114" spans="1:17" x14ac:dyDescent="0.35">
      <c r="B114" s="72"/>
      <c r="C114" s="69"/>
      <c r="D114" s="69"/>
      <c r="E114" s="69"/>
      <c r="F114" s="69"/>
      <c r="G114" s="69"/>
      <c r="H114" s="69"/>
      <c r="I114" s="69"/>
      <c r="J114" s="69"/>
      <c r="K114" s="69"/>
      <c r="L114" s="70"/>
      <c r="M114" s="10"/>
    </row>
    <row r="115" spans="1:17" s="11" customFormat="1" x14ac:dyDescent="0.35">
      <c r="A115" s="8"/>
      <c r="B115" s="586" t="s">
        <v>20</v>
      </c>
      <c r="C115" s="587"/>
      <c r="D115" s="587"/>
      <c r="E115" s="587"/>
      <c r="F115" s="587"/>
      <c r="G115" s="587"/>
      <c r="H115" s="587"/>
      <c r="I115" s="587"/>
      <c r="J115" s="587"/>
      <c r="K115" s="587"/>
      <c r="L115" s="588"/>
      <c r="M115" s="73"/>
    </row>
    <row r="116" spans="1:17" x14ac:dyDescent="0.35">
      <c r="B116" s="74"/>
      <c r="C116" s="75"/>
      <c r="D116" s="41"/>
      <c r="E116" s="41"/>
      <c r="F116" s="41"/>
      <c r="G116" s="41"/>
      <c r="H116" s="41"/>
      <c r="I116" s="41"/>
      <c r="J116" s="41"/>
      <c r="K116" s="41"/>
      <c r="L116" s="59"/>
      <c r="M116" s="10"/>
    </row>
    <row r="117" spans="1:17" x14ac:dyDescent="0.35">
      <c r="B117" s="480" t="str">
        <f>IF(Intro!$G$21="English",O117,P117)</f>
        <v>Fournissez les stratégies et les objectifs de votre entreprise pour les deux prochaines années en ce qui concerne les importations et les ventes de marchandises importées. Fournir la justification et les hypothèses qui sous-tendent ces stratégies et objectifs.</v>
      </c>
      <c r="C117" s="481"/>
      <c r="D117" s="481"/>
      <c r="E117" s="481"/>
      <c r="F117" s="481"/>
      <c r="G117" s="481"/>
      <c r="H117" s="481"/>
      <c r="I117" s="481"/>
      <c r="J117" s="481"/>
      <c r="K117" s="481"/>
      <c r="L117" s="482"/>
      <c r="M117" s="10"/>
      <c r="O117" s="10" t="s">
        <v>228</v>
      </c>
      <c r="P117" s="10" t="s">
        <v>229</v>
      </c>
    </row>
    <row r="118" spans="1:17" x14ac:dyDescent="0.35">
      <c r="B118" s="480"/>
      <c r="C118" s="481"/>
      <c r="D118" s="481"/>
      <c r="E118" s="481"/>
      <c r="F118" s="481"/>
      <c r="G118" s="481"/>
      <c r="H118" s="481"/>
      <c r="I118" s="481"/>
      <c r="J118" s="481"/>
      <c r="K118" s="481"/>
      <c r="L118" s="482"/>
      <c r="M118" s="10"/>
    </row>
    <row r="119" spans="1:17" x14ac:dyDescent="0.35">
      <c r="B119" s="74"/>
      <c r="C119" s="75"/>
      <c r="D119" s="41"/>
      <c r="E119" s="41"/>
      <c r="F119" s="41"/>
      <c r="G119" s="41"/>
      <c r="H119" s="41"/>
      <c r="I119" s="41"/>
      <c r="J119" s="41"/>
      <c r="K119" s="41"/>
      <c r="L119" s="59"/>
      <c r="M119" s="10"/>
    </row>
    <row r="120" spans="1:17" s="11" customFormat="1" x14ac:dyDescent="0.35">
      <c r="A120" s="8"/>
      <c r="B120" s="594"/>
      <c r="C120" s="595"/>
      <c r="D120" s="595"/>
      <c r="E120" s="595"/>
      <c r="F120" s="595"/>
      <c r="G120" s="595"/>
      <c r="H120" s="595"/>
      <c r="I120" s="595"/>
      <c r="J120" s="595"/>
      <c r="K120" s="595"/>
      <c r="L120" s="596"/>
      <c r="M120" s="39"/>
      <c r="Q120" s="10"/>
    </row>
    <row r="121" spans="1:17" s="11" customFormat="1" x14ac:dyDescent="0.35">
      <c r="A121" s="8"/>
      <c r="B121" s="594"/>
      <c r="C121" s="595"/>
      <c r="D121" s="595"/>
      <c r="E121" s="595"/>
      <c r="F121" s="595"/>
      <c r="G121" s="595"/>
      <c r="H121" s="595"/>
      <c r="I121" s="595"/>
      <c r="J121" s="595"/>
      <c r="K121" s="595"/>
      <c r="L121" s="596"/>
      <c r="M121" s="39"/>
      <c r="Q121" s="10"/>
    </row>
    <row r="122" spans="1:17" s="11" customFormat="1" x14ac:dyDescent="0.35">
      <c r="A122" s="8"/>
      <c r="B122" s="594"/>
      <c r="C122" s="595"/>
      <c r="D122" s="595"/>
      <c r="E122" s="595"/>
      <c r="F122" s="595"/>
      <c r="G122" s="595"/>
      <c r="H122" s="595"/>
      <c r="I122" s="595"/>
      <c r="J122" s="595"/>
      <c r="K122" s="595"/>
      <c r="L122" s="596"/>
      <c r="M122" s="39"/>
      <c r="Q122" s="10"/>
    </row>
    <row r="123" spans="1:17" s="11" customFormat="1" x14ac:dyDescent="0.35">
      <c r="A123" s="8"/>
      <c r="B123" s="594"/>
      <c r="C123" s="595"/>
      <c r="D123" s="595"/>
      <c r="E123" s="595"/>
      <c r="F123" s="595"/>
      <c r="G123" s="595"/>
      <c r="H123" s="595"/>
      <c r="I123" s="595"/>
      <c r="J123" s="595"/>
      <c r="K123" s="595"/>
      <c r="L123" s="596"/>
      <c r="M123" s="39"/>
      <c r="Q123" s="10"/>
    </row>
    <row r="124" spans="1:17" s="11" customFormat="1" x14ac:dyDescent="0.35">
      <c r="A124" s="8"/>
      <c r="B124" s="594"/>
      <c r="C124" s="595"/>
      <c r="D124" s="595"/>
      <c r="E124" s="595"/>
      <c r="F124" s="595"/>
      <c r="G124" s="595"/>
      <c r="H124" s="595"/>
      <c r="I124" s="595"/>
      <c r="J124" s="595"/>
      <c r="K124" s="595"/>
      <c r="L124" s="596"/>
      <c r="M124" s="39"/>
      <c r="Q124" s="10"/>
    </row>
    <row r="125" spans="1:17" s="11" customFormat="1" x14ac:dyDescent="0.35">
      <c r="A125" s="8"/>
      <c r="B125" s="594"/>
      <c r="C125" s="595"/>
      <c r="D125" s="595"/>
      <c r="E125" s="595"/>
      <c r="F125" s="595"/>
      <c r="G125" s="595"/>
      <c r="H125" s="595"/>
      <c r="I125" s="595"/>
      <c r="J125" s="595"/>
      <c r="K125" s="595"/>
      <c r="L125" s="596"/>
      <c r="M125" s="39"/>
      <c r="Q125" s="10"/>
    </row>
    <row r="126" spans="1:17" s="11" customFormat="1" x14ac:dyDescent="0.35">
      <c r="A126" s="8"/>
      <c r="B126" s="594"/>
      <c r="C126" s="595"/>
      <c r="D126" s="595"/>
      <c r="E126" s="595"/>
      <c r="F126" s="595"/>
      <c r="G126" s="595"/>
      <c r="H126" s="595"/>
      <c r="I126" s="595"/>
      <c r="J126" s="595"/>
      <c r="K126" s="595"/>
      <c r="L126" s="596"/>
      <c r="M126" s="39"/>
      <c r="Q126" s="10"/>
    </row>
    <row r="127" spans="1:17" s="11" customFormat="1" x14ac:dyDescent="0.35">
      <c r="A127" s="8"/>
      <c r="B127" s="594"/>
      <c r="C127" s="595"/>
      <c r="D127" s="595"/>
      <c r="E127" s="595"/>
      <c r="F127" s="595"/>
      <c r="G127" s="595"/>
      <c r="H127" s="595"/>
      <c r="I127" s="595"/>
      <c r="J127" s="595"/>
      <c r="K127" s="595"/>
      <c r="L127" s="596"/>
      <c r="M127" s="39"/>
      <c r="Q127" s="10"/>
    </row>
    <row r="128" spans="1:17" x14ac:dyDescent="0.35">
      <c r="B128" s="72"/>
      <c r="C128" s="69"/>
      <c r="D128" s="69"/>
      <c r="E128" s="69"/>
      <c r="F128" s="69"/>
      <c r="G128" s="69"/>
      <c r="H128" s="69"/>
      <c r="I128" s="69"/>
      <c r="J128" s="69"/>
      <c r="K128" s="69"/>
      <c r="L128" s="70"/>
      <c r="M128" s="10"/>
    </row>
    <row r="129" spans="1:14" s="45" customFormat="1" x14ac:dyDescent="0.35">
      <c r="A129" s="76"/>
      <c r="B129" s="4"/>
      <c r="C129" s="4"/>
      <c r="D129" s="77"/>
      <c r="E129" s="77"/>
      <c r="F129" s="77"/>
      <c r="G129" s="77"/>
      <c r="H129" s="77"/>
      <c r="I129" s="77"/>
      <c r="J129" s="77"/>
      <c r="K129" s="77"/>
      <c r="L129" s="77"/>
      <c r="N129" s="78"/>
    </row>
    <row r="130" spans="1:14" s="45" customFormat="1" x14ac:dyDescent="0.35">
      <c r="A130" s="76"/>
      <c r="B130" s="4"/>
      <c r="C130" s="4"/>
      <c r="D130" s="77"/>
      <c r="E130" s="77"/>
      <c r="F130" s="77"/>
      <c r="G130" s="77"/>
      <c r="H130" s="77"/>
      <c r="I130" s="77"/>
      <c r="J130" s="77"/>
      <c r="K130" s="77"/>
      <c r="L130" s="77"/>
      <c r="N130" s="78"/>
    </row>
    <row r="131" spans="1:14" s="45" customFormat="1" x14ac:dyDescent="0.35">
      <c r="A131" s="76"/>
      <c r="B131" s="4"/>
      <c r="C131" s="4"/>
      <c r="D131" s="77"/>
      <c r="E131" s="77"/>
      <c r="F131" s="77"/>
      <c r="G131" s="77"/>
      <c r="H131" s="77"/>
      <c r="I131" s="77"/>
      <c r="J131" s="77"/>
      <c r="K131" s="77"/>
      <c r="L131" s="77"/>
      <c r="N131" s="78"/>
    </row>
    <row r="132" spans="1:14" s="45" customFormat="1" x14ac:dyDescent="0.35">
      <c r="A132" s="76"/>
      <c r="B132" s="4"/>
      <c r="C132" s="4"/>
      <c r="D132" s="77"/>
      <c r="E132" s="77"/>
      <c r="F132" s="77"/>
      <c r="G132" s="77"/>
      <c r="H132" s="77"/>
      <c r="I132" s="77"/>
      <c r="J132" s="77"/>
      <c r="K132" s="77"/>
      <c r="L132" s="77"/>
      <c r="N132" s="78"/>
    </row>
    <row r="133" spans="1:14" s="45" customFormat="1" x14ac:dyDescent="0.35">
      <c r="A133" s="76"/>
      <c r="B133" s="4"/>
      <c r="C133" s="4"/>
      <c r="D133" s="77"/>
      <c r="E133" s="77"/>
      <c r="F133" s="77"/>
      <c r="G133" s="77"/>
      <c r="H133" s="77"/>
      <c r="I133" s="77"/>
      <c r="J133" s="77"/>
      <c r="K133" s="77"/>
      <c r="L133" s="77"/>
      <c r="N133" s="78"/>
    </row>
    <row r="134" spans="1:14" s="45" customFormat="1" x14ac:dyDescent="0.35">
      <c r="A134" s="76"/>
      <c r="B134" s="4"/>
      <c r="C134" s="4"/>
      <c r="D134" s="77"/>
      <c r="E134" s="77"/>
      <c r="F134" s="77"/>
      <c r="G134" s="77"/>
      <c r="H134" s="77"/>
      <c r="I134" s="77"/>
      <c r="J134" s="77"/>
      <c r="K134" s="77"/>
      <c r="L134" s="77"/>
      <c r="N134" s="78"/>
    </row>
    <row r="135" spans="1:14" s="45" customFormat="1" x14ac:dyDescent="0.35">
      <c r="A135" s="76"/>
      <c r="B135" s="4"/>
      <c r="C135" s="4"/>
      <c r="D135" s="77"/>
      <c r="E135" s="77"/>
      <c r="F135" s="77"/>
      <c r="G135" s="77"/>
      <c r="H135" s="77"/>
      <c r="I135" s="77"/>
      <c r="J135" s="77"/>
      <c r="K135" s="77"/>
      <c r="L135" s="77"/>
      <c r="N135" s="78"/>
    </row>
    <row r="136" spans="1:14" s="45" customFormat="1" x14ac:dyDescent="0.35">
      <c r="A136" s="76"/>
      <c r="B136" s="4"/>
      <c r="C136" s="4"/>
      <c r="D136" s="77"/>
      <c r="E136" s="77"/>
      <c r="F136" s="77"/>
      <c r="G136" s="77"/>
      <c r="H136" s="77"/>
      <c r="I136" s="77"/>
      <c r="J136" s="77"/>
      <c r="K136" s="77"/>
      <c r="L136" s="77"/>
      <c r="N136" s="78"/>
    </row>
    <row r="137" spans="1:14" s="45" customFormat="1" x14ac:dyDescent="0.35">
      <c r="A137" s="76"/>
      <c r="B137" s="4"/>
      <c r="C137" s="4"/>
      <c r="D137" s="77"/>
      <c r="E137" s="77"/>
      <c r="F137" s="77"/>
      <c r="G137" s="77"/>
      <c r="H137" s="77"/>
      <c r="I137" s="77"/>
      <c r="J137" s="77"/>
      <c r="K137" s="77"/>
      <c r="L137" s="77"/>
      <c r="N137" s="78"/>
    </row>
    <row r="138" spans="1:14" s="45" customFormat="1" x14ac:dyDescent="0.35">
      <c r="A138" s="76"/>
      <c r="B138" s="4"/>
      <c r="C138" s="4"/>
      <c r="D138" s="77"/>
      <c r="E138" s="77"/>
      <c r="F138" s="77"/>
      <c r="G138" s="77"/>
      <c r="H138" s="77"/>
      <c r="I138" s="77"/>
      <c r="J138" s="77"/>
      <c r="K138" s="77"/>
      <c r="L138" s="77"/>
      <c r="N138" s="78"/>
    </row>
    <row r="139" spans="1:14" s="45" customFormat="1" x14ac:dyDescent="0.35">
      <c r="A139" s="76"/>
      <c r="B139" s="4"/>
      <c r="C139" s="4"/>
      <c r="D139" s="77"/>
      <c r="E139" s="77"/>
      <c r="F139" s="77"/>
      <c r="G139" s="77"/>
      <c r="H139" s="77"/>
      <c r="I139" s="77"/>
      <c r="J139" s="77"/>
      <c r="K139" s="77"/>
      <c r="L139" s="77"/>
      <c r="N139" s="78"/>
    </row>
    <row r="140" spans="1:14" s="45" customFormat="1" x14ac:dyDescent="0.35">
      <c r="A140" s="76"/>
      <c r="B140" s="4"/>
      <c r="C140" s="4"/>
      <c r="D140" s="77"/>
      <c r="E140" s="77"/>
      <c r="F140" s="77"/>
      <c r="G140" s="77"/>
      <c r="H140" s="77"/>
      <c r="I140" s="77"/>
      <c r="J140" s="77"/>
      <c r="K140" s="77"/>
      <c r="L140" s="77"/>
      <c r="N140" s="78"/>
    </row>
    <row r="141" spans="1:14" s="45" customFormat="1" x14ac:dyDescent="0.35">
      <c r="A141" s="76"/>
      <c r="B141" s="4"/>
      <c r="C141" s="4"/>
      <c r="D141" s="77"/>
      <c r="E141" s="77"/>
      <c r="F141" s="77"/>
      <c r="G141" s="77"/>
      <c r="H141" s="77"/>
      <c r="I141" s="77"/>
      <c r="J141" s="77"/>
      <c r="K141" s="77"/>
      <c r="L141" s="77"/>
      <c r="N141" s="78"/>
    </row>
    <row r="142" spans="1:14" s="45" customFormat="1" x14ac:dyDescent="0.35">
      <c r="A142" s="76"/>
      <c r="B142" s="4"/>
      <c r="C142" s="4"/>
      <c r="D142" s="77"/>
      <c r="E142" s="77"/>
      <c r="F142" s="77"/>
      <c r="G142" s="77"/>
      <c r="H142" s="77"/>
      <c r="I142" s="77"/>
      <c r="J142" s="77"/>
      <c r="K142" s="77"/>
      <c r="L142" s="77"/>
      <c r="N142" s="78"/>
    </row>
    <row r="143" spans="1:14" s="45" customFormat="1" x14ac:dyDescent="0.35">
      <c r="A143" s="76"/>
      <c r="B143" s="4"/>
      <c r="C143" s="4"/>
      <c r="D143" s="77"/>
      <c r="E143" s="77"/>
      <c r="F143" s="77"/>
      <c r="G143" s="77"/>
      <c r="H143" s="77"/>
      <c r="I143" s="77"/>
      <c r="J143" s="77"/>
      <c r="K143" s="77"/>
      <c r="L143" s="77"/>
      <c r="N143" s="78"/>
    </row>
    <row r="144" spans="1:14" s="45" customFormat="1" x14ac:dyDescent="0.35">
      <c r="A144" s="76"/>
      <c r="B144" s="4"/>
      <c r="C144" s="4"/>
      <c r="D144" s="77"/>
      <c r="E144" s="77"/>
      <c r="F144" s="77"/>
      <c r="G144" s="77"/>
      <c r="H144" s="77"/>
      <c r="I144" s="77"/>
      <c r="J144" s="77"/>
      <c r="K144" s="77"/>
      <c r="L144" s="77"/>
      <c r="N144" s="78"/>
    </row>
    <row r="145" spans="1:14" s="45" customFormat="1" x14ac:dyDescent="0.35">
      <c r="A145" s="76"/>
      <c r="B145" s="4"/>
      <c r="C145" s="4"/>
      <c r="D145" s="77"/>
      <c r="E145" s="77"/>
      <c r="F145" s="77"/>
      <c r="G145" s="77"/>
      <c r="H145" s="77"/>
      <c r="I145" s="77"/>
      <c r="J145" s="77"/>
      <c r="K145" s="77"/>
      <c r="L145" s="77"/>
      <c r="N145" s="78"/>
    </row>
    <row r="146" spans="1:14" s="45" customFormat="1" x14ac:dyDescent="0.35">
      <c r="A146" s="76"/>
      <c r="B146" s="4"/>
      <c r="C146" s="4"/>
      <c r="D146" s="77"/>
      <c r="E146" s="77"/>
      <c r="F146" s="77"/>
      <c r="G146" s="77"/>
      <c r="H146" s="77"/>
      <c r="I146" s="77"/>
      <c r="J146" s="77"/>
      <c r="K146" s="77"/>
      <c r="L146" s="77"/>
      <c r="N146" s="78"/>
    </row>
    <row r="147" spans="1:14" s="45" customFormat="1" x14ac:dyDescent="0.35">
      <c r="A147" s="76"/>
      <c r="B147" s="4"/>
      <c r="C147" s="4"/>
      <c r="D147" s="77"/>
      <c r="E147" s="77"/>
      <c r="F147" s="77"/>
      <c r="G147" s="77"/>
      <c r="H147" s="77"/>
      <c r="I147" s="77"/>
      <c r="J147" s="77"/>
      <c r="K147" s="77"/>
      <c r="L147" s="77"/>
      <c r="N147" s="78"/>
    </row>
    <row r="148" spans="1:14" s="45" customFormat="1" x14ac:dyDescent="0.35">
      <c r="A148" s="76"/>
      <c r="B148" s="4"/>
      <c r="C148" s="4"/>
      <c r="D148" s="77"/>
      <c r="E148" s="77"/>
      <c r="F148" s="77"/>
      <c r="G148" s="77"/>
      <c r="H148" s="77"/>
      <c r="I148" s="77"/>
      <c r="J148" s="77"/>
      <c r="K148" s="77"/>
      <c r="L148" s="77"/>
      <c r="N148" s="78"/>
    </row>
    <row r="149" spans="1:14" s="45" customFormat="1" x14ac:dyDescent="0.35">
      <c r="A149" s="76"/>
      <c r="B149" s="4"/>
      <c r="C149" s="4"/>
      <c r="D149" s="77"/>
      <c r="E149" s="77"/>
      <c r="F149" s="77"/>
      <c r="G149" s="77"/>
      <c r="H149" s="77"/>
      <c r="I149" s="77"/>
      <c r="J149" s="77"/>
      <c r="K149" s="77"/>
      <c r="L149" s="77"/>
      <c r="N149" s="78"/>
    </row>
  </sheetData>
  <sheetProtection algorithmName="SHA-512" hashValue="+vTGwEoZJGi5UCIA2Bs6ithShuYnTzud8gHbOzpRC8TF8i+bbdpyatKSRIOfhcvlumZXWXlLptfabnKy7UAWlg==" saltValue="2POhvb84gmBIv6cEdxSkMw==" spinCount="100000" sheet="1" objects="1" scenarios="1" selectLockedCells="1"/>
  <mergeCells count="60">
    <mergeCell ref="B15:L15"/>
    <mergeCell ref="B26:L33"/>
    <mergeCell ref="B42:L49"/>
    <mergeCell ref="B62:L69"/>
    <mergeCell ref="B35:L35"/>
    <mergeCell ref="B51:L51"/>
    <mergeCell ref="B120:L127"/>
    <mergeCell ref="B16:L16"/>
    <mergeCell ref="B17:L17"/>
    <mergeCell ref="B18:L18"/>
    <mergeCell ref="B84:E84"/>
    <mergeCell ref="B79:E79"/>
    <mergeCell ref="B80:E80"/>
    <mergeCell ref="B81:E81"/>
    <mergeCell ref="B82:E82"/>
    <mergeCell ref="B83:E83"/>
    <mergeCell ref="B23:L23"/>
    <mergeCell ref="B53:L53"/>
    <mergeCell ref="B60:L60"/>
    <mergeCell ref="B75:L75"/>
    <mergeCell ref="B74:L74"/>
    <mergeCell ref="B117:L118"/>
    <mergeCell ref="B88:L88"/>
    <mergeCell ref="B4:L4"/>
    <mergeCell ref="B5:L5"/>
    <mergeCell ref="B6:L6"/>
    <mergeCell ref="B11:L11"/>
    <mergeCell ref="B12:L12"/>
    <mergeCell ref="B8:L8"/>
    <mergeCell ref="B9:L9"/>
    <mergeCell ref="B10:L10"/>
    <mergeCell ref="B14:L14"/>
    <mergeCell ref="B58:C58"/>
    <mergeCell ref="B54:L54"/>
    <mergeCell ref="B40:L40"/>
    <mergeCell ref="B24:L24"/>
    <mergeCell ref="G56:G57"/>
    <mergeCell ref="B21:L21"/>
    <mergeCell ref="B101:L101"/>
    <mergeCell ref="G77:G78"/>
    <mergeCell ref="H77:H78"/>
    <mergeCell ref="I77:I78"/>
    <mergeCell ref="B115:L115"/>
    <mergeCell ref="J77:J78"/>
    <mergeCell ref="K77:K78"/>
    <mergeCell ref="B103:L104"/>
    <mergeCell ref="C94:L94"/>
    <mergeCell ref="C95:L95"/>
    <mergeCell ref="C96:L96"/>
    <mergeCell ref="C97:L97"/>
    <mergeCell ref="B106:L113"/>
    <mergeCell ref="B91:L91"/>
    <mergeCell ref="B90:L90"/>
    <mergeCell ref="C93:L93"/>
    <mergeCell ref="B72:L72"/>
    <mergeCell ref="B37:L39"/>
    <mergeCell ref="E56:E57"/>
    <mergeCell ref="F56:F57"/>
    <mergeCell ref="H56:H57"/>
    <mergeCell ref="I56:I57"/>
  </mergeCells>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E58:I58 G79:K83" xr:uid="{3CC01145-26E8-47C7-AADB-91B5AAB9BFB6}">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6:B28 B42 B62 B106 B120 B44:B45 B65:B66 B108:B109 B122:B123" xr:uid="{D57C5EAA-365B-40A0-A0ED-271BD91A3A59}">
      <formula1>1000</formula1>
    </dataValidation>
    <dataValidation allowBlank="1" sqref="C93:L97" xr:uid="{0BD445F9-BA3E-4A6F-B5DD-9534AC80D7AE}"/>
  </dataValidations>
  <printOptions horizontalCentered="1"/>
  <pageMargins left="0.25" right="0.25" top="0.75" bottom="0.75" header="0.3" footer="0.3"/>
  <pageSetup scale="63" firstPageNumber="14" fitToHeight="0" orientation="portrait" r:id="rId1"/>
  <headerFooter>
    <oddFooter>&amp;L&amp;A</oddFooter>
  </headerFooter>
  <rowBreaks count="2" manualBreakCount="2">
    <brk id="50" min="1" max="11" man="1"/>
    <brk id="99"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zoomScaleNormal="100" workbookViewId="0"/>
  </sheetViews>
  <sheetFormatPr defaultRowHeight="14.5" x14ac:dyDescent="0.35"/>
  <sheetData/>
  <sheetProtection algorithmName="SHA-512" hashValue="iyBWFixmjCbuLYjSXu2MlVl/6QT274wnz32Hb6Cgy3vujdju5wZtVPCXe+Lu180AwcQM4WlXVeKBjUpru3aIKw==" saltValue="lGYtDTeiXxHQQ+nvKK+uFw=="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400"/>
      <c r="O4" s="23"/>
      <c r="P4" s="23"/>
    </row>
    <row r="5" spans="1:16" s="2" customFormat="1" x14ac:dyDescent="0.35">
      <c r="A5" s="33"/>
      <c r="B5" s="614" t="str">
        <f>Info!B5</f>
        <v>NQ-2025-008</v>
      </c>
      <c r="C5" s="614"/>
      <c r="D5" s="614"/>
      <c r="E5" s="614"/>
      <c r="F5" s="614"/>
      <c r="G5" s="614"/>
      <c r="H5" s="614"/>
      <c r="I5" s="614"/>
      <c r="J5" s="614"/>
      <c r="K5" s="614"/>
      <c r="L5" s="614"/>
      <c r="M5" s="25"/>
      <c r="N5" s="400"/>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400"/>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60" t="str">
        <f>IF(Intro!$G$21="English",O10,P10)</f>
        <v>Utilisez un onglet numéroté « Imp-Exp » pour chaque exportateur à partir duquel votre entreprise a importé. Pour obtenir des onglets « Imp-Exp » supplémentaires, contactez un analyste de cas identifié dans l'onglet « Intro ».</v>
      </c>
      <c r="C10" s="660"/>
      <c r="D10" s="660"/>
      <c r="E10" s="660"/>
      <c r="F10" s="660"/>
      <c r="G10" s="660"/>
      <c r="H10" s="660"/>
      <c r="I10" s="660"/>
      <c r="J10" s="660"/>
      <c r="K10" s="660"/>
      <c r="L10" s="660"/>
      <c r="M10" s="23"/>
      <c r="N10" s="23"/>
      <c r="O10" s="10" t="s">
        <v>343</v>
      </c>
      <c r="P10" s="10" t="s">
        <v>342</v>
      </c>
    </row>
    <row r="11" spans="1:16" s="6" customFormat="1" x14ac:dyDescent="0.35">
      <c r="A11" s="33"/>
      <c r="B11" s="660"/>
      <c r="C11" s="660"/>
      <c r="D11" s="660"/>
      <c r="E11" s="660"/>
      <c r="F11" s="660"/>
      <c r="G11" s="660"/>
      <c r="H11" s="660"/>
      <c r="I11" s="660"/>
      <c r="J11" s="660"/>
      <c r="K11" s="660"/>
      <c r="L11" s="660"/>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IF(Intro!$G$21="English",O17,P17)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 xml:space="preserve">Indiquez les importations et les ventes de marchandises de votre entreprise en provenance de la : </v>
      </c>
      <c r="C22" s="514"/>
      <c r="D22" s="514"/>
      <c r="E22" s="514"/>
      <c r="F22" s="514"/>
      <c r="G22" s="668" t="str">
        <f>IF(Intro!$G$21="English",Variables!B48,Variables!C48)</f>
        <v>Chine</v>
      </c>
      <c r="H22" s="669"/>
      <c r="I22" s="669"/>
      <c r="J22" s="669"/>
      <c r="K22" s="670"/>
      <c r="L22" s="66"/>
      <c r="M22" s="10"/>
      <c r="O22" s="10" t="s">
        <v>283</v>
      </c>
      <c r="P22" s="10" t="s">
        <v>459</v>
      </c>
    </row>
    <row r="23" spans="1:16" ht="15.5" x14ac:dyDescent="0.35">
      <c r="B23" s="672" t="str">
        <f>IF(Intro!$G$21="English",O23,P23)</f>
        <v>Nom de l'exportateur :</v>
      </c>
      <c r="C23" s="673"/>
      <c r="D23" s="673"/>
      <c r="E23" s="673"/>
      <c r="F23" s="673"/>
      <c r="G23" s="671"/>
      <c r="H23" s="671"/>
      <c r="I23" s="671"/>
      <c r="J23" s="671"/>
      <c r="K23" s="671"/>
      <c r="L23" s="66"/>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7"/>
      <c r="C26" s="118"/>
      <c r="D26" s="118"/>
      <c r="E26" s="118"/>
      <c r="F26" s="118"/>
      <c r="G26" s="642"/>
      <c r="H26" s="642"/>
      <c r="I26" s="642"/>
      <c r="J26" s="642"/>
      <c r="K26" s="642"/>
      <c r="L26" s="71"/>
      <c r="M26" s="10"/>
      <c r="O26" s="21"/>
    </row>
    <row r="27" spans="1:16" s="11" customFormat="1" x14ac:dyDescent="0.35">
      <c r="A27" s="32"/>
      <c r="B27" s="689" t="str">
        <f>IF(Intro!$G$21="English",O27,P27)</f>
        <v>Importations au Canada</v>
      </c>
      <c r="C27" s="690"/>
      <c r="D27" s="690"/>
      <c r="E27" s="690"/>
      <c r="F27" s="690"/>
      <c r="G27" s="690"/>
      <c r="H27" s="690"/>
      <c r="I27" s="690"/>
      <c r="J27" s="690"/>
      <c r="K27" s="690"/>
      <c r="L27" s="71"/>
      <c r="O27" s="26" t="s">
        <v>669</v>
      </c>
      <c r="P27" s="11" t="s">
        <v>238</v>
      </c>
    </row>
    <row r="28" spans="1:16" x14ac:dyDescent="0.35">
      <c r="B28" s="693" t="str">
        <f>IF(Intro!$G$21="English",O28,P28)</f>
        <v>Importations</v>
      </c>
      <c r="C28" s="694"/>
      <c r="D28" s="667" t="str">
        <f>IF(Intro!$G$21="English",Variables!$B$23,Variables!$C$23)</f>
        <v>pièces</v>
      </c>
      <c r="E28" s="667"/>
      <c r="F28" s="667"/>
      <c r="G28" s="133"/>
      <c r="H28" s="133"/>
      <c r="I28" s="133"/>
      <c r="J28" s="133"/>
      <c r="K28" s="126"/>
      <c r="L28" s="71"/>
      <c r="M28" s="10"/>
      <c r="O28" s="10" t="s">
        <v>95</v>
      </c>
      <c r="P28" s="10" t="s">
        <v>175</v>
      </c>
    </row>
    <row r="29" spans="1:16" x14ac:dyDescent="0.35">
      <c r="B29" s="693"/>
      <c r="C29" s="694"/>
      <c r="D29" s="667" t="str">
        <f>IF(Intro!$G$21="English",O29,P29)</f>
        <v>valeur d'achat nette rendue (CAD)</v>
      </c>
      <c r="E29" s="667"/>
      <c r="F29" s="667"/>
      <c r="G29" s="133"/>
      <c r="H29" s="133"/>
      <c r="I29" s="133"/>
      <c r="J29" s="133"/>
      <c r="K29" s="126"/>
      <c r="L29" s="71"/>
      <c r="M29" s="10"/>
      <c r="O29" s="10" t="s">
        <v>345</v>
      </c>
      <c r="P29" s="10" t="s">
        <v>344</v>
      </c>
    </row>
    <row r="30" spans="1:16" x14ac:dyDescent="0.35">
      <c r="B30" s="693"/>
      <c r="C30" s="694"/>
      <c r="D30" s="667" t="str">
        <f>"$ / "&amp;IF(Intro!$G$21="English",Variables!$B$24,Variables!$C$24)</f>
        <v>$ / pièce</v>
      </c>
      <c r="E30" s="667"/>
      <c r="F30" s="667"/>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91" t="str">
        <f>IF(Intro!$G$21="English",O31,P31)</f>
        <v>Ventes au Canada</v>
      </c>
      <c r="C31" s="692"/>
      <c r="D31" s="692"/>
      <c r="E31" s="692"/>
      <c r="F31" s="692"/>
      <c r="G31" s="692"/>
      <c r="H31" s="692"/>
      <c r="I31" s="692"/>
      <c r="J31" s="692"/>
      <c r="K31" s="692"/>
      <c r="L31" s="71"/>
      <c r="O31" s="26" t="s">
        <v>239</v>
      </c>
      <c r="P31" s="11" t="s">
        <v>240</v>
      </c>
    </row>
    <row r="32" spans="1:16" x14ac:dyDescent="0.35">
      <c r="B32" s="471" t="str">
        <f>IF(Intro!$G$21="English",O32,P32)</f>
        <v>Ventes aux distributeurs au Canada</v>
      </c>
      <c r="C32" s="472"/>
      <c r="D32" s="667" t="str">
        <f>D28</f>
        <v>pièces</v>
      </c>
      <c r="E32" s="667"/>
      <c r="F32" s="667"/>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7" t="str">
        <f>IF(Intro!$G$21="English",O33,P33)</f>
        <v>valeur de vente nette rendue (CAD)</v>
      </c>
      <c r="E33" s="667"/>
      <c r="F33" s="667"/>
      <c r="G33" s="133"/>
      <c r="H33" s="133"/>
      <c r="I33" s="133"/>
      <c r="J33" s="133"/>
      <c r="K33" s="126"/>
      <c r="L33" s="71"/>
      <c r="M33" s="10"/>
      <c r="O33" s="10" t="s">
        <v>347</v>
      </c>
      <c r="P33" s="10" t="s">
        <v>346</v>
      </c>
    </row>
    <row r="34" spans="1:16" ht="14.5" thickBot="1" x14ac:dyDescent="0.4">
      <c r="B34" s="676"/>
      <c r="C34" s="677"/>
      <c r="D34" s="679" t="str">
        <f>D30</f>
        <v>$ / pièce</v>
      </c>
      <c r="E34" s="679"/>
      <c r="F34" s="679"/>
      <c r="G34" s="416" t="str">
        <f>IF(G32=0,"-",G33/G32)</f>
        <v>-</v>
      </c>
      <c r="H34" s="416" t="str">
        <f>IF(H32=0,"-",H33/H32)</f>
        <v>-</v>
      </c>
      <c r="I34" s="416" t="str">
        <f t="shared" ref="I34" si="1">IF(I32=0,"-",I33/I32)</f>
        <v>-</v>
      </c>
      <c r="J34" s="416" t="str">
        <f t="shared" ref="J34" si="2">IF(J32=0,"-",J33/J32)</f>
        <v>-</v>
      </c>
      <c r="K34" s="416" t="str">
        <f t="shared" ref="K34" si="3">IF(K32=0,"-",K33/K32)</f>
        <v>-</v>
      </c>
      <c r="L34" s="71"/>
      <c r="M34" s="10"/>
    </row>
    <row r="35" spans="1:16" x14ac:dyDescent="0.35">
      <c r="B35" s="674" t="str">
        <f>IF(Intro!$G$21="English",O35,P35)</f>
        <v>Ventes aux détaillants au Canada</v>
      </c>
      <c r="C35" s="675"/>
      <c r="D35" s="678" t="str">
        <f>D32</f>
        <v>pièces</v>
      </c>
      <c r="E35" s="678"/>
      <c r="F35" s="678"/>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7" t="str">
        <f>D33</f>
        <v>valeur de vente nette rendue (CAD)</v>
      </c>
      <c r="E36" s="667"/>
      <c r="F36" s="667"/>
      <c r="G36" s="133"/>
      <c r="H36" s="133"/>
      <c r="I36" s="133"/>
      <c r="J36" s="133"/>
      <c r="K36" s="126"/>
      <c r="L36" s="71"/>
      <c r="M36" s="10"/>
    </row>
    <row r="37" spans="1:16" ht="14.5" thickBot="1" x14ac:dyDescent="0.4">
      <c r="B37" s="676"/>
      <c r="C37" s="677"/>
      <c r="D37" s="679" t="str">
        <f>D34</f>
        <v>$ / pièce</v>
      </c>
      <c r="E37" s="679"/>
      <c r="F37" s="679"/>
      <c r="G37" s="416" t="str">
        <f>IF(G35=0,"-",G36/G35)</f>
        <v>-</v>
      </c>
      <c r="H37" s="416" t="str">
        <f>IF(H35=0,"-",H36/H35)</f>
        <v>-</v>
      </c>
      <c r="I37" s="416" t="str">
        <f t="shared" ref="I37:K37" si="4">IF(I35=0,"-",I36/I35)</f>
        <v>-</v>
      </c>
      <c r="J37" s="416" t="str">
        <f t="shared" si="4"/>
        <v>-</v>
      </c>
      <c r="K37" s="416" t="str">
        <f t="shared" si="4"/>
        <v>-</v>
      </c>
      <c r="L37" s="71"/>
      <c r="M37" s="10"/>
    </row>
    <row r="38" spans="1:16" x14ac:dyDescent="0.35">
      <c r="B38" s="674" t="str">
        <f>IF(Intro!$G$21="English",O38,P38)</f>
        <v>Ventes aux utilisateurs finals au Canada</v>
      </c>
      <c r="C38" s="675"/>
      <c r="D38" s="678" t="str">
        <f>D32</f>
        <v>pièces</v>
      </c>
      <c r="E38" s="678"/>
      <c r="F38" s="678"/>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7" t="str">
        <f>D33</f>
        <v>valeur de vente nette rendue (CAD)</v>
      </c>
      <c r="E39" s="667"/>
      <c r="F39" s="667"/>
      <c r="G39" s="133"/>
      <c r="H39" s="133"/>
      <c r="I39" s="133"/>
      <c r="J39" s="133"/>
      <c r="K39" s="126"/>
      <c r="L39" s="71"/>
      <c r="M39" s="10"/>
    </row>
    <row r="40" spans="1:16" ht="14.5" thickBot="1" x14ac:dyDescent="0.4">
      <c r="B40" s="676"/>
      <c r="C40" s="677"/>
      <c r="D40" s="679" t="str">
        <f>D34</f>
        <v>$ / pièce</v>
      </c>
      <c r="E40" s="679"/>
      <c r="F40" s="679"/>
      <c r="G40" s="416" t="str">
        <f>IF(G38=0,"-",G39/G38)</f>
        <v>-</v>
      </c>
      <c r="H40" s="416" t="str">
        <f>IF(H38=0,"-",H39/H38)</f>
        <v>-</v>
      </c>
      <c r="I40" s="416" t="str">
        <f t="shared" ref="I40" si="5">IF(I38=0,"-",I39/I38)</f>
        <v>-</v>
      </c>
      <c r="J40" s="416" t="str">
        <f t="shared" ref="J40" si="6">IF(J38=0,"-",J39/J38)</f>
        <v>-</v>
      </c>
      <c r="K40" s="416" t="str">
        <f t="shared" ref="K40" si="7">IF(K38=0,"-",K39/K38)</f>
        <v>-</v>
      </c>
      <c r="L40" s="71"/>
      <c r="M40" s="10"/>
    </row>
    <row r="41" spans="1:16" x14ac:dyDescent="0.35">
      <c r="B41" s="661" t="str">
        <f>IF(Intro!$G$21="English",O41,P41)</f>
        <v>Ventes totales au Canada</v>
      </c>
      <c r="C41" s="662"/>
      <c r="D41" s="663" t="str">
        <f>D38</f>
        <v>pièces</v>
      </c>
      <c r="E41" s="663"/>
      <c r="F41" s="663"/>
      <c r="G41" s="134">
        <f>G32+G38+G35</f>
        <v>0</v>
      </c>
      <c r="H41" s="134">
        <f t="shared" ref="H41:K42" si="8">H32+H38+H35</f>
        <v>0</v>
      </c>
      <c r="I41" s="134">
        <f t="shared" si="8"/>
        <v>0</v>
      </c>
      <c r="J41" s="134">
        <f t="shared" si="8"/>
        <v>0</v>
      </c>
      <c r="K41" s="134">
        <f t="shared" si="8"/>
        <v>0</v>
      </c>
      <c r="L41" s="71"/>
      <c r="M41" s="10"/>
      <c r="O41" s="10" t="s">
        <v>348</v>
      </c>
      <c r="P41" s="10" t="s">
        <v>349</v>
      </c>
    </row>
    <row r="42" spans="1:16" x14ac:dyDescent="0.35">
      <c r="B42" s="567"/>
      <c r="C42" s="568"/>
      <c r="D42" s="664" t="str">
        <f>D39</f>
        <v>valeur de vente nette rendue (CAD)</v>
      </c>
      <c r="E42" s="664"/>
      <c r="F42" s="664"/>
      <c r="G42" s="134">
        <f>G33+G39+G36</f>
        <v>0</v>
      </c>
      <c r="H42" s="134">
        <f t="shared" si="8"/>
        <v>0</v>
      </c>
      <c r="I42" s="134">
        <f t="shared" si="8"/>
        <v>0</v>
      </c>
      <c r="J42" s="134">
        <f t="shared" si="8"/>
        <v>0</v>
      </c>
      <c r="K42" s="134">
        <f t="shared" si="8"/>
        <v>0</v>
      </c>
      <c r="L42" s="71"/>
      <c r="M42" s="10"/>
    </row>
    <row r="43" spans="1:16" x14ac:dyDescent="0.35">
      <c r="B43" s="567"/>
      <c r="C43" s="568"/>
      <c r="D43" s="664" t="str">
        <f>D40</f>
        <v>$ / pièce</v>
      </c>
      <c r="E43" s="664"/>
      <c r="F43" s="664"/>
      <c r="G43" s="155" t="str">
        <f>IF(G41=0,"-",G42/G41)</f>
        <v>-</v>
      </c>
      <c r="H43" s="155" t="str">
        <f>IF(H41=0,"-",H42/H41)</f>
        <v>-</v>
      </c>
      <c r="I43" s="155" t="str">
        <f>IF(I41=0,"-",I42/I41)</f>
        <v>-</v>
      </c>
      <c r="J43" s="155" t="str">
        <f t="shared" ref="J43:K43" si="9">IF(J41=0,"-",J42/J41)</f>
        <v>-</v>
      </c>
      <c r="K43" s="155" t="str">
        <f t="shared" si="9"/>
        <v>-</v>
      </c>
      <c r="L43" s="71"/>
      <c r="M43" s="10"/>
    </row>
    <row r="44" spans="1:16" x14ac:dyDescent="0.35">
      <c r="B44" s="72"/>
      <c r="C44" s="69"/>
      <c r="D44" s="69"/>
      <c r="E44" s="69"/>
      <c r="F44" s="69"/>
      <c r="G44" s="69"/>
      <c r="H44" s="69"/>
      <c r="I44" s="69"/>
      <c r="J44" s="69"/>
      <c r="K44" s="69"/>
      <c r="L44" s="70"/>
      <c r="M44" s="10"/>
    </row>
    <row r="45" spans="1:16" s="11" customFormat="1" x14ac:dyDescent="0.35">
      <c r="A45" s="7"/>
      <c r="B45" s="31"/>
      <c r="C45" s="31"/>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60"/>
      <c r="C51" s="61"/>
      <c r="D51" s="35"/>
      <c r="E51" s="36"/>
      <c r="F51" s="36"/>
      <c r="G51" s="36"/>
      <c r="H51" s="36"/>
      <c r="I51" s="36"/>
      <c r="J51" s="36"/>
      <c r="K51" s="36"/>
      <c r="L51" s="17"/>
      <c r="M51" s="10"/>
      <c r="O51" s="21"/>
    </row>
    <row r="52" spans="2:16" x14ac:dyDescent="0.35">
      <c r="B52" s="657"/>
      <c r="C52" s="658"/>
      <c r="D52" s="659"/>
      <c r="E52" s="124" t="str">
        <f>IF(Intro!$G$21="English","Q","T")&amp;IF(MID(F52,2,1)&lt;&gt;"1",MID(F52,2,1)-1&amp;" - "&amp;MID(F52,6,4),"4 - "&amp;MID(F52,6,4)-1)</f>
        <v>T4 - 2023</v>
      </c>
      <c r="F52" s="124" t="str">
        <f>IF(Intro!$G$21="English","Q","T")&amp;IF(MID(G52,2,1)&lt;&gt;"1",MID(G52,2,1)-1&amp;" - "&amp;MID(G52,6,4),"4 - "&amp;MID(G52,6,4)-1)</f>
        <v>T1 - 2024</v>
      </c>
      <c r="G52" s="124" t="str">
        <f>IF(Intro!$G$21="English","Q","T")&amp;IF(MID(H52,2,1)&lt;&gt;"1",MID(H52,2,1)-1&amp;" - "&amp;MID(H52,6,4),"4 - "&amp;MID(H52,6,4)-1)</f>
        <v>T2 - 2024</v>
      </c>
      <c r="H52" s="124" t="str">
        <f>IF(Intro!$G$21="English","Q","T")&amp;IF(MID(I52,2,1)&lt;&gt;"1",MID(I52,2,1)-1&amp;" - "&amp;MID(I52,6,4),"4 - "&amp;MID(I52,6,4)-1)</f>
        <v>T3 - 2024</v>
      </c>
      <c r="I52" s="124" t="str">
        <f>IF(Intro!$G$21="English","Q","T")&amp;IF(MID(J52,2,1)&lt;&gt;"1",MID(J52,2,1)-1&amp;" - "&amp;MID(J52,6,4),"4 - "&amp;MID(J52,6,4)-1)</f>
        <v>T4 - 2024</v>
      </c>
      <c r="J52" s="124" t="str">
        <f>IF(Intro!$G$21="English","Q","T")&amp;IF(MID(K52,2,1)&lt;&gt;"1",MID(K52,2,1)-1&amp;" - "&amp;MID(K52,6,4),"4 - "&amp;MID(K52,6,4)-1)</f>
        <v>T1 - 2025</v>
      </c>
      <c r="K52" s="124" t="str">
        <f>IF(Intro!$G$21="English","Q","T")&amp;IF(MID(L52,2,1)&lt;&gt;"1",MID(L52,2,1)-1&amp;" - "&amp;MID(L52,6,4),"4 - "&amp;MID(L52,6,4)-1)</f>
        <v>T2 - 2025</v>
      </c>
      <c r="L52" s="135" t="str">
        <f>IF(Intro!$G$21="English",Variables!B30&amp;" - ",Variables!C30&amp;" - ")&amp;Variables!B8</f>
        <v>T3 - 2025</v>
      </c>
      <c r="M52" s="10"/>
      <c r="O52" s="21"/>
    </row>
    <row r="53" spans="2:16" x14ac:dyDescent="0.35">
      <c r="B53" s="581" t="str">
        <f>IF(Intro!$G$21="English",O54,P54)</f>
        <v xml:space="preserve">Client 1 - </v>
      </c>
      <c r="C53" s="582"/>
      <c r="D53" s="582"/>
      <c r="E53" s="582"/>
      <c r="F53" s="582"/>
      <c r="G53" s="582"/>
      <c r="H53" s="582"/>
      <c r="I53" s="582"/>
      <c r="J53" s="582"/>
      <c r="K53" s="582"/>
      <c r="L53" s="597"/>
      <c r="M53" s="10"/>
      <c r="O53" s="21"/>
    </row>
    <row r="54" spans="2:16" x14ac:dyDescent="0.35">
      <c r="B54" s="656" t="str">
        <f>D$32</f>
        <v>pièces</v>
      </c>
      <c r="C54" s="655"/>
      <c r="D54" s="655"/>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56" t="str">
        <f>D$33</f>
        <v>valeur de vente nette rendue (CAD)</v>
      </c>
      <c r="C55" s="655"/>
      <c r="D55" s="655"/>
      <c r="E55" s="136"/>
      <c r="F55" s="136"/>
      <c r="G55" s="136"/>
      <c r="H55" s="136"/>
      <c r="I55" s="136"/>
      <c r="J55" s="136"/>
      <c r="K55" s="136"/>
      <c r="L55" s="137"/>
      <c r="M55" s="10"/>
    </row>
    <row r="56" spans="2:16" x14ac:dyDescent="0.35">
      <c r="B56" s="656" t="str">
        <f>D$34</f>
        <v>$ / pièce</v>
      </c>
      <c r="C56" s="655"/>
      <c r="D56" s="655"/>
      <c r="E56" s="156" t="str">
        <f>IF(E54=0,"-",E55/E54)</f>
        <v>-</v>
      </c>
      <c r="F56" s="156" t="str">
        <f t="shared" ref="F56:L56" si="10">IF(F54=0,"-",F55/F54)</f>
        <v>-</v>
      </c>
      <c r="G56" s="156" t="str">
        <f t="shared" si="10"/>
        <v>-</v>
      </c>
      <c r="H56" s="156" t="str">
        <f t="shared" si="10"/>
        <v>-</v>
      </c>
      <c r="I56" s="156" t="str">
        <f t="shared" si="10"/>
        <v>-</v>
      </c>
      <c r="J56" s="156" t="str">
        <f t="shared" si="10"/>
        <v>-</v>
      </c>
      <c r="K56" s="156" t="str">
        <f t="shared" si="10"/>
        <v>-</v>
      </c>
      <c r="L56" s="157" t="str">
        <f t="shared" si="10"/>
        <v>-</v>
      </c>
      <c r="M56" s="10"/>
    </row>
    <row r="57" spans="2:16" x14ac:dyDescent="0.35">
      <c r="B57" s="581" t="str">
        <f>IF(Intro!$G$21="English",O58,P58)</f>
        <v xml:space="preserve">Client 2 - </v>
      </c>
      <c r="C57" s="582"/>
      <c r="D57" s="582"/>
      <c r="E57" s="582"/>
      <c r="F57" s="582"/>
      <c r="G57" s="582"/>
      <c r="H57" s="582"/>
      <c r="I57" s="582"/>
      <c r="J57" s="582"/>
      <c r="K57" s="582"/>
      <c r="L57" s="597"/>
      <c r="M57" s="10"/>
    </row>
    <row r="58" spans="2:16" x14ac:dyDescent="0.35">
      <c r="B58" s="656" t="str">
        <f>D$32</f>
        <v>pièces</v>
      </c>
      <c r="C58" s="655"/>
      <c r="D58" s="655"/>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56" t="str">
        <f>D$33</f>
        <v>valeur de vente nette rendue (CAD)</v>
      </c>
      <c r="C59" s="655"/>
      <c r="D59" s="655"/>
      <c r="E59" s="136"/>
      <c r="F59" s="136"/>
      <c r="G59" s="136"/>
      <c r="H59" s="136"/>
      <c r="I59" s="136"/>
      <c r="J59" s="136"/>
      <c r="K59" s="136"/>
      <c r="L59" s="137"/>
      <c r="M59" s="10"/>
    </row>
    <row r="60" spans="2:16" x14ac:dyDescent="0.35">
      <c r="B60" s="656" t="str">
        <f>D$34</f>
        <v>$ / pièce</v>
      </c>
      <c r="C60" s="655"/>
      <c r="D60" s="655"/>
      <c r="E60" s="156" t="str">
        <f>IF(E58=0,"-",E59/E58)</f>
        <v>-</v>
      </c>
      <c r="F60" s="156" t="str">
        <f t="shared" ref="F60" si="11">IF(F58=0,"-",F59/F58)</f>
        <v>-</v>
      </c>
      <c r="G60" s="156" t="str">
        <f t="shared" ref="G60" si="12">IF(G58=0,"-",G59/G58)</f>
        <v>-</v>
      </c>
      <c r="H60" s="156" t="str">
        <f t="shared" ref="H60" si="13">IF(H58=0,"-",H59/H58)</f>
        <v>-</v>
      </c>
      <c r="I60" s="156" t="str">
        <f t="shared" ref="I60" si="14">IF(I58=0,"-",I59/I58)</f>
        <v>-</v>
      </c>
      <c r="J60" s="156" t="str">
        <f t="shared" ref="J60" si="15">IF(J58=0,"-",J59/J58)</f>
        <v>-</v>
      </c>
      <c r="K60" s="156" t="str">
        <f t="shared" ref="K60" si="16">IF(K58=0,"-",K59/K58)</f>
        <v>-</v>
      </c>
      <c r="L60" s="157" t="str">
        <f t="shared" ref="L60" si="17">IF(L58=0,"-",L59/L58)</f>
        <v>-</v>
      </c>
      <c r="M60" s="10"/>
    </row>
    <row r="61" spans="2:16" x14ac:dyDescent="0.35">
      <c r="B61" s="581" t="str">
        <f>IF(Intro!$G$21="English",O62,P62)</f>
        <v xml:space="preserve">Client 3 - </v>
      </c>
      <c r="C61" s="582"/>
      <c r="D61" s="582"/>
      <c r="E61" s="582"/>
      <c r="F61" s="582"/>
      <c r="G61" s="582"/>
      <c r="H61" s="582"/>
      <c r="I61" s="582"/>
      <c r="J61" s="582"/>
      <c r="K61" s="582"/>
      <c r="L61" s="597"/>
      <c r="M61" s="10"/>
    </row>
    <row r="62" spans="2:16" x14ac:dyDescent="0.35">
      <c r="B62" s="656" t="str">
        <f>D$32</f>
        <v>pièces</v>
      </c>
      <c r="C62" s="655"/>
      <c r="D62" s="655"/>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56" t="str">
        <f>D$33</f>
        <v>valeur de vente nette rendue (CAD)</v>
      </c>
      <c r="C63" s="655"/>
      <c r="D63" s="655"/>
      <c r="E63" s="136"/>
      <c r="F63" s="136"/>
      <c r="G63" s="136"/>
      <c r="H63" s="136"/>
      <c r="I63" s="136"/>
      <c r="J63" s="136"/>
      <c r="K63" s="136"/>
      <c r="L63" s="137"/>
      <c r="M63" s="10"/>
    </row>
    <row r="64" spans="2:16" x14ac:dyDescent="0.35">
      <c r="B64" s="656" t="str">
        <f>D$34</f>
        <v>$ / pièce</v>
      </c>
      <c r="C64" s="655"/>
      <c r="D64" s="655"/>
      <c r="E64" s="156" t="str">
        <f>IF(E62=0,"-",E63/E62)</f>
        <v>-</v>
      </c>
      <c r="F64" s="156" t="str">
        <f t="shared" ref="F64" si="18">IF(F62=0,"-",F63/F62)</f>
        <v>-</v>
      </c>
      <c r="G64" s="156" t="str">
        <f t="shared" ref="G64" si="19">IF(G62=0,"-",G63/G62)</f>
        <v>-</v>
      </c>
      <c r="H64" s="156" t="str">
        <f t="shared" ref="H64" si="20">IF(H62=0,"-",H63/H62)</f>
        <v>-</v>
      </c>
      <c r="I64" s="156" t="str">
        <f t="shared" ref="I64" si="21">IF(I62=0,"-",I63/I62)</f>
        <v>-</v>
      </c>
      <c r="J64" s="156" t="str">
        <f t="shared" ref="J64" si="22">IF(J62=0,"-",J63/J62)</f>
        <v>-</v>
      </c>
      <c r="K64" s="156" t="str">
        <f t="shared" ref="K64" si="23">IF(K62=0,"-",K63/K62)</f>
        <v>-</v>
      </c>
      <c r="L64" s="157" t="str">
        <f t="shared" ref="L64" si="24">IF(L62=0,"-",L63/L62)</f>
        <v>-</v>
      </c>
      <c r="M64" s="10"/>
    </row>
    <row r="65" spans="1:19" x14ac:dyDescent="0.35">
      <c r="B65" s="581" t="str">
        <f>IF(Intro!$G$21="English",O66,P66)</f>
        <v xml:space="preserve">Client 4 - </v>
      </c>
      <c r="C65" s="582"/>
      <c r="D65" s="582"/>
      <c r="E65" s="582"/>
      <c r="F65" s="582"/>
      <c r="G65" s="582"/>
      <c r="H65" s="582"/>
      <c r="I65" s="582"/>
      <c r="J65" s="582"/>
      <c r="K65" s="582"/>
      <c r="L65" s="597"/>
      <c r="M65" s="10"/>
    </row>
    <row r="66" spans="1:19" x14ac:dyDescent="0.35">
      <c r="B66" s="656" t="str">
        <f>D$32</f>
        <v>pièces</v>
      </c>
      <c r="C66" s="655"/>
      <c r="D66" s="655"/>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56" t="str">
        <f>D$33</f>
        <v>valeur de vente nette rendue (CAD)</v>
      </c>
      <c r="C67" s="655"/>
      <c r="D67" s="655"/>
      <c r="E67" s="136"/>
      <c r="F67" s="136"/>
      <c r="G67" s="136"/>
      <c r="H67" s="136"/>
      <c r="I67" s="136"/>
      <c r="J67" s="136"/>
      <c r="K67" s="136"/>
      <c r="L67" s="137"/>
      <c r="M67" s="10"/>
    </row>
    <row r="68" spans="1:19" x14ac:dyDescent="0.35">
      <c r="B68" s="656" t="str">
        <f>D$34</f>
        <v>$ / pièce</v>
      </c>
      <c r="C68" s="655"/>
      <c r="D68" s="655"/>
      <c r="E68" s="156" t="str">
        <f>IF(E66=0,"-",E67/E66)</f>
        <v>-</v>
      </c>
      <c r="F68" s="156" t="str">
        <f t="shared" ref="F68" si="25">IF(F66=0,"-",F67/F66)</f>
        <v>-</v>
      </c>
      <c r="G68" s="156" t="str">
        <f t="shared" ref="G68" si="26">IF(G66=0,"-",G67/G66)</f>
        <v>-</v>
      </c>
      <c r="H68" s="156" t="str">
        <f t="shared" ref="H68" si="27">IF(H66=0,"-",H67/H66)</f>
        <v>-</v>
      </c>
      <c r="I68" s="156" t="str">
        <f t="shared" ref="I68" si="28">IF(I66=0,"-",I67/I66)</f>
        <v>-</v>
      </c>
      <c r="J68" s="156" t="str">
        <f t="shared" ref="J68" si="29">IF(J66=0,"-",J67/J66)</f>
        <v>-</v>
      </c>
      <c r="K68" s="156" t="str">
        <f t="shared" ref="K68" si="30">IF(K66=0,"-",K67/K66)</f>
        <v>-</v>
      </c>
      <c r="L68" s="157" t="str">
        <f t="shared" ref="L68" si="31">IF(L66=0,"-",L67/L66)</f>
        <v>-</v>
      </c>
      <c r="M68" s="10"/>
    </row>
    <row r="69" spans="1:19" x14ac:dyDescent="0.35">
      <c r="B69" s="581" t="str">
        <f>IF(Intro!$G$21="English",O70,P70)</f>
        <v xml:space="preserve">Client 5 - </v>
      </c>
      <c r="C69" s="582"/>
      <c r="D69" s="582"/>
      <c r="E69" s="582"/>
      <c r="F69" s="582"/>
      <c r="G69" s="582"/>
      <c r="H69" s="582"/>
      <c r="I69" s="582"/>
      <c r="J69" s="582"/>
      <c r="K69" s="582"/>
      <c r="L69" s="597"/>
      <c r="M69" s="10"/>
    </row>
    <row r="70" spans="1:19" x14ac:dyDescent="0.35">
      <c r="B70" s="656" t="str">
        <f>D$32</f>
        <v>pièces</v>
      </c>
      <c r="C70" s="655"/>
      <c r="D70" s="655"/>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56" t="str">
        <f>D$33</f>
        <v>valeur de vente nette rendue (CAD)</v>
      </c>
      <c r="C71" s="655"/>
      <c r="D71" s="655"/>
      <c r="E71" s="136"/>
      <c r="F71" s="136"/>
      <c r="G71" s="136"/>
      <c r="H71" s="136"/>
      <c r="I71" s="136"/>
      <c r="J71" s="136"/>
      <c r="K71" s="136"/>
      <c r="L71" s="137"/>
      <c r="M71" s="10"/>
    </row>
    <row r="72" spans="1:19" x14ac:dyDescent="0.35">
      <c r="B72" s="656" t="str">
        <f>D$34</f>
        <v>$ / pièce</v>
      </c>
      <c r="C72" s="655"/>
      <c r="D72" s="655"/>
      <c r="E72" s="156" t="str">
        <f>IF(E70=0,"-",E71/E70)</f>
        <v>-</v>
      </c>
      <c r="F72" s="156" t="str">
        <f t="shared" ref="F72" si="32">IF(F70=0,"-",F71/F70)</f>
        <v>-</v>
      </c>
      <c r="G72" s="156" t="str">
        <f t="shared" ref="G72" si="33">IF(G70=0,"-",G71/G70)</f>
        <v>-</v>
      </c>
      <c r="H72" s="156" t="str">
        <f t="shared" ref="H72" si="34">IF(H70=0,"-",H71/H70)</f>
        <v>-</v>
      </c>
      <c r="I72" s="156" t="str">
        <f t="shared" ref="I72" si="35">IF(I70=0,"-",I71/I70)</f>
        <v>-</v>
      </c>
      <c r="J72" s="156" t="str">
        <f t="shared" ref="J72" si="36">IF(J70=0,"-",J71/J70)</f>
        <v>-</v>
      </c>
      <c r="K72" s="156" t="str">
        <f t="shared" ref="K72" si="37">IF(K70=0,"-",K71/K70)</f>
        <v>-</v>
      </c>
      <c r="L72" s="157" t="str">
        <f t="shared" ref="L72" si="38">IF(L70=0,"-",L71/L70)</f>
        <v>-</v>
      </c>
      <c r="M72" s="10"/>
    </row>
    <row r="73" spans="1:19" x14ac:dyDescent="0.35">
      <c r="B73" s="110"/>
      <c r="C73" s="111"/>
      <c r="D73" s="111"/>
      <c r="E73" s="29"/>
      <c r="F73" s="29"/>
      <c r="G73" s="29"/>
      <c r="H73" s="29"/>
      <c r="I73" s="29"/>
      <c r="J73" s="29"/>
      <c r="K73" s="29"/>
      <c r="L73" s="30"/>
      <c r="M73" s="10"/>
    </row>
    <row r="74" spans="1:19" x14ac:dyDescent="0.35">
      <c r="B74" s="486"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7"/>
      <c r="D74" s="487"/>
      <c r="E74" s="487"/>
      <c r="F74" s="487"/>
      <c r="G74" s="487"/>
      <c r="H74" s="487"/>
      <c r="I74" s="487"/>
      <c r="J74" s="487"/>
      <c r="K74" s="487"/>
      <c r="L74" s="488"/>
      <c r="M74" s="10"/>
      <c r="O74" s="10" t="s">
        <v>367</v>
      </c>
      <c r="P74" s="10" t="s">
        <v>368</v>
      </c>
      <c r="S74" s="39"/>
    </row>
    <row r="75" spans="1:19" x14ac:dyDescent="0.35">
      <c r="B75" s="486"/>
      <c r="C75" s="487"/>
      <c r="D75" s="487"/>
      <c r="E75" s="487"/>
      <c r="F75" s="487"/>
      <c r="G75" s="487"/>
      <c r="H75" s="487"/>
      <c r="I75" s="487"/>
      <c r="J75" s="487"/>
      <c r="K75" s="487"/>
      <c r="L75" s="488"/>
      <c r="M75" s="10"/>
      <c r="S75" s="39"/>
    </row>
    <row r="76" spans="1:19" x14ac:dyDescent="0.35">
      <c r="B76" s="60"/>
      <c r="C76" s="61"/>
      <c r="D76" s="61"/>
      <c r="E76" s="29"/>
      <c r="F76" s="29"/>
      <c r="G76" s="29"/>
      <c r="H76" s="29"/>
      <c r="I76" s="29"/>
      <c r="J76" s="29"/>
      <c r="K76" s="29"/>
      <c r="L76" s="30"/>
      <c r="M76" s="10"/>
      <c r="S76" s="39"/>
    </row>
    <row r="77" spans="1:19" ht="28" x14ac:dyDescent="0.35">
      <c r="A77" s="7" t="s">
        <v>451</v>
      </c>
      <c r="B77" s="60"/>
      <c r="C77" s="61"/>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D32</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D33</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69"/>
      <c r="D80" s="69"/>
      <c r="E80" s="69"/>
      <c r="F80" s="69"/>
      <c r="G80" s="69"/>
      <c r="H80" s="69"/>
      <c r="I80" s="69"/>
      <c r="J80" s="69"/>
      <c r="K80" s="69"/>
      <c r="L80" s="70"/>
      <c r="M80" s="10"/>
    </row>
    <row r="81" spans="1:16" s="11" customFormat="1" x14ac:dyDescent="0.35">
      <c r="A81" s="7"/>
      <c r="B81" s="31"/>
      <c r="C81" s="31"/>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64"/>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60"/>
      <c r="C86" s="61"/>
      <c r="D86" s="35"/>
      <c r="E86" s="36"/>
      <c r="F86" s="36"/>
      <c r="G86" s="36"/>
      <c r="H86" s="36"/>
      <c r="I86" s="36"/>
      <c r="J86" s="36"/>
      <c r="K86" s="36"/>
      <c r="L86" s="17"/>
      <c r="M86" s="10"/>
      <c r="O86" s="21"/>
    </row>
    <row r="87" spans="1:16" x14ac:dyDescent="0.35">
      <c r="B87" s="657"/>
      <c r="C87" s="658"/>
      <c r="D87" s="659"/>
      <c r="E87" s="124" t="str">
        <f t="shared" ref="E87:L87" si="39">E52</f>
        <v>T4 - 2023</v>
      </c>
      <c r="F87" s="124" t="str">
        <f t="shared" si="39"/>
        <v>T1 - 2024</v>
      </c>
      <c r="G87" s="124" t="str">
        <f t="shared" si="39"/>
        <v>T2 - 2024</v>
      </c>
      <c r="H87" s="124" t="str">
        <f t="shared" si="39"/>
        <v>T3 - 2024</v>
      </c>
      <c r="I87" s="124" t="str">
        <f t="shared" si="39"/>
        <v>T4 - 2024</v>
      </c>
      <c r="J87" s="124" t="str">
        <f t="shared" si="39"/>
        <v>T1 - 2025</v>
      </c>
      <c r="K87" s="124" t="str">
        <f t="shared" si="39"/>
        <v>T2 - 2025</v>
      </c>
      <c r="L87" s="135" t="str">
        <f t="shared" si="39"/>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D$28</f>
        <v>pièces</v>
      </c>
      <c r="C90" s="655"/>
      <c r="D90" s="655"/>
      <c r="E90" s="136"/>
      <c r="F90" s="136"/>
      <c r="G90" s="136"/>
      <c r="H90" s="136"/>
      <c r="I90" s="136"/>
      <c r="J90" s="136"/>
      <c r="K90" s="136"/>
      <c r="L90" s="137"/>
      <c r="M90" s="10"/>
    </row>
    <row r="91" spans="1:16" x14ac:dyDescent="0.35">
      <c r="B91" s="656" t="str">
        <f>D$29</f>
        <v>valeur d'achat nette rendue (CAD)</v>
      </c>
      <c r="C91" s="655"/>
      <c r="D91" s="655"/>
      <c r="E91" s="136"/>
      <c r="F91" s="136"/>
      <c r="G91" s="136"/>
      <c r="H91" s="136"/>
      <c r="I91" s="136"/>
      <c r="J91" s="136"/>
      <c r="K91" s="136"/>
      <c r="L91" s="137"/>
      <c r="M91" s="10"/>
    </row>
    <row r="92" spans="1:16" x14ac:dyDescent="0.35">
      <c r="B92" s="656" t="str">
        <f>D$30</f>
        <v>$ / pièce</v>
      </c>
      <c r="C92" s="655"/>
      <c r="D92" s="655"/>
      <c r="E92" s="156" t="str">
        <f t="shared" ref="E92:L92" si="40">IF(E90=0,"-",E91/E90)</f>
        <v>-</v>
      </c>
      <c r="F92" s="156" t="str">
        <f t="shared" si="40"/>
        <v>-</v>
      </c>
      <c r="G92" s="156" t="str">
        <f t="shared" si="40"/>
        <v>-</v>
      </c>
      <c r="H92" s="156" t="str">
        <f t="shared" si="40"/>
        <v>-</v>
      </c>
      <c r="I92" s="156" t="str">
        <f t="shared" si="40"/>
        <v>-</v>
      </c>
      <c r="J92" s="156" t="str">
        <f t="shared" si="40"/>
        <v>-</v>
      </c>
      <c r="K92" s="156" t="str">
        <f t="shared" si="40"/>
        <v>-</v>
      </c>
      <c r="L92" s="157" t="str">
        <f t="shared" si="40"/>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D$28</f>
        <v>pièces</v>
      </c>
      <c r="C95" s="655"/>
      <c r="D95" s="655"/>
      <c r="E95" s="136"/>
      <c r="F95" s="136"/>
      <c r="G95" s="136"/>
      <c r="H95" s="136"/>
      <c r="I95" s="136"/>
      <c r="J95" s="136"/>
      <c r="K95" s="136"/>
      <c r="L95" s="137"/>
      <c r="M95" s="10"/>
    </row>
    <row r="96" spans="1:16" x14ac:dyDescent="0.35">
      <c r="B96" s="656" t="str">
        <f>D$29</f>
        <v>valeur d'achat nette rendue (CAD)</v>
      </c>
      <c r="C96" s="655"/>
      <c r="D96" s="655"/>
      <c r="E96" s="136"/>
      <c r="F96" s="136"/>
      <c r="G96" s="136"/>
      <c r="H96" s="136"/>
      <c r="I96" s="136"/>
      <c r="J96" s="136"/>
      <c r="K96" s="136"/>
      <c r="L96" s="137"/>
      <c r="M96" s="10"/>
    </row>
    <row r="97" spans="2:13" x14ac:dyDescent="0.35">
      <c r="B97" s="656" t="str">
        <f>D$30</f>
        <v>$ / pièce</v>
      </c>
      <c r="C97" s="655"/>
      <c r="D97" s="655"/>
      <c r="E97" s="156" t="str">
        <f t="shared" ref="E97:L97" si="41">IF(E95=0,"-",E96/E95)</f>
        <v>-</v>
      </c>
      <c r="F97" s="156" t="str">
        <f t="shared" si="41"/>
        <v>-</v>
      </c>
      <c r="G97" s="156" t="str">
        <f t="shared" si="41"/>
        <v>-</v>
      </c>
      <c r="H97" s="156" t="str">
        <f t="shared" si="41"/>
        <v>-</v>
      </c>
      <c r="I97" s="156" t="str">
        <f t="shared" si="41"/>
        <v>-</v>
      </c>
      <c r="J97" s="156" t="str">
        <f t="shared" si="41"/>
        <v>-</v>
      </c>
      <c r="K97" s="156" t="str">
        <f t="shared" si="41"/>
        <v>-</v>
      </c>
      <c r="L97" s="157" t="str">
        <f t="shared" si="41"/>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D$28</f>
        <v>pièces</v>
      </c>
      <c r="C100" s="655"/>
      <c r="D100" s="655"/>
      <c r="E100" s="136"/>
      <c r="F100" s="136"/>
      <c r="G100" s="136"/>
      <c r="H100" s="136"/>
      <c r="I100" s="136"/>
      <c r="J100" s="136"/>
      <c r="K100" s="136"/>
      <c r="L100" s="137"/>
      <c r="M100" s="10"/>
    </row>
    <row r="101" spans="2:13" x14ac:dyDescent="0.35">
      <c r="B101" s="656" t="str">
        <f>D$29</f>
        <v>valeur d'achat nette rendue (CAD)</v>
      </c>
      <c r="C101" s="655"/>
      <c r="D101" s="655"/>
      <c r="E101" s="136"/>
      <c r="F101" s="136"/>
      <c r="G101" s="136"/>
      <c r="H101" s="136"/>
      <c r="I101" s="136"/>
      <c r="J101" s="136"/>
      <c r="K101" s="136"/>
      <c r="L101" s="137"/>
      <c r="M101" s="10"/>
    </row>
    <row r="102" spans="2:13" x14ac:dyDescent="0.35">
      <c r="B102" s="656" t="str">
        <f>D$30</f>
        <v>$ / pièce</v>
      </c>
      <c r="C102" s="655"/>
      <c r="D102" s="655"/>
      <c r="E102" s="156" t="str">
        <f t="shared" ref="E102:L102" si="42">IF(E100=0,"-",E101/E100)</f>
        <v>-</v>
      </c>
      <c r="F102" s="156" t="str">
        <f t="shared" si="42"/>
        <v>-</v>
      </c>
      <c r="G102" s="156" t="str">
        <f t="shared" si="42"/>
        <v>-</v>
      </c>
      <c r="H102" s="156" t="str">
        <f t="shared" si="42"/>
        <v>-</v>
      </c>
      <c r="I102" s="156" t="str">
        <f t="shared" si="42"/>
        <v>-</v>
      </c>
      <c r="J102" s="156" t="str">
        <f t="shared" si="42"/>
        <v>-</v>
      </c>
      <c r="K102" s="156" t="str">
        <f t="shared" si="42"/>
        <v>-</v>
      </c>
      <c r="L102" s="157" t="str">
        <f t="shared" si="42"/>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D$28</f>
        <v>pièces</v>
      </c>
      <c r="C105" s="655"/>
      <c r="D105" s="655"/>
      <c r="E105" s="136"/>
      <c r="F105" s="136"/>
      <c r="G105" s="136"/>
      <c r="H105" s="136"/>
      <c r="I105" s="136"/>
      <c r="J105" s="136"/>
      <c r="K105" s="136"/>
      <c r="L105" s="137"/>
      <c r="M105" s="10"/>
    </row>
    <row r="106" spans="2:13" x14ac:dyDescent="0.35">
      <c r="B106" s="656" t="str">
        <f>D$29</f>
        <v>valeur d'achat nette rendue (CAD)</v>
      </c>
      <c r="C106" s="655"/>
      <c r="D106" s="655"/>
      <c r="E106" s="136"/>
      <c r="F106" s="136"/>
      <c r="G106" s="136"/>
      <c r="H106" s="136"/>
      <c r="I106" s="136"/>
      <c r="J106" s="136"/>
      <c r="K106" s="136"/>
      <c r="L106" s="137"/>
      <c r="M106" s="10"/>
    </row>
    <row r="107" spans="2:13" x14ac:dyDescent="0.35">
      <c r="B107" s="656" t="str">
        <f>D$30</f>
        <v>$ / pièce</v>
      </c>
      <c r="C107" s="655"/>
      <c r="D107" s="655"/>
      <c r="E107" s="156" t="str">
        <f t="shared" ref="E107:L107" si="43">IF(E105=0,"-",E106/E105)</f>
        <v>-</v>
      </c>
      <c r="F107" s="156" t="str">
        <f t="shared" si="43"/>
        <v>-</v>
      </c>
      <c r="G107" s="156" t="str">
        <f t="shared" si="43"/>
        <v>-</v>
      </c>
      <c r="H107" s="156" t="str">
        <f t="shared" si="43"/>
        <v>-</v>
      </c>
      <c r="I107" s="156" t="str">
        <f t="shared" si="43"/>
        <v>-</v>
      </c>
      <c r="J107" s="156" t="str">
        <f t="shared" si="43"/>
        <v>-</v>
      </c>
      <c r="K107" s="156" t="str">
        <f t="shared" si="43"/>
        <v>-</v>
      </c>
      <c r="L107" s="157" t="str">
        <f t="shared" si="43"/>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D$28</f>
        <v>pièces</v>
      </c>
      <c r="C110" s="655"/>
      <c r="D110" s="655"/>
      <c r="E110" s="136"/>
      <c r="F110" s="136"/>
      <c r="G110" s="136"/>
      <c r="H110" s="136"/>
      <c r="I110" s="136"/>
      <c r="J110" s="136"/>
      <c r="K110" s="136"/>
      <c r="L110" s="137"/>
      <c r="M110" s="10"/>
    </row>
    <row r="111" spans="2:13" x14ac:dyDescent="0.35">
      <c r="B111" s="656" t="str">
        <f>D$29</f>
        <v>valeur d'achat nette rendue (CAD)</v>
      </c>
      <c r="C111" s="655"/>
      <c r="D111" s="655"/>
      <c r="E111" s="136"/>
      <c r="F111" s="136"/>
      <c r="G111" s="136"/>
      <c r="H111" s="136"/>
      <c r="I111" s="136"/>
      <c r="J111" s="136"/>
      <c r="K111" s="136"/>
      <c r="L111" s="137"/>
      <c r="M111" s="10"/>
    </row>
    <row r="112" spans="2:13" x14ac:dyDescent="0.35">
      <c r="B112" s="656" t="str">
        <f>D$30</f>
        <v>$ / pièce</v>
      </c>
      <c r="C112" s="655"/>
      <c r="D112" s="655"/>
      <c r="E112" s="156" t="str">
        <f t="shared" ref="E112:L112" si="44">IF(E110=0,"-",E111/E110)</f>
        <v>-</v>
      </c>
      <c r="F112" s="156" t="str">
        <f t="shared" si="44"/>
        <v>-</v>
      </c>
      <c r="G112" s="156" t="str">
        <f t="shared" si="44"/>
        <v>-</v>
      </c>
      <c r="H112" s="156" t="str">
        <f t="shared" si="44"/>
        <v>-</v>
      </c>
      <c r="I112" s="156" t="str">
        <f t="shared" si="44"/>
        <v>-</v>
      </c>
      <c r="J112" s="156" t="str">
        <f t="shared" si="44"/>
        <v>-</v>
      </c>
      <c r="K112" s="156" t="str">
        <f t="shared" si="44"/>
        <v>-</v>
      </c>
      <c r="L112" s="157" t="str">
        <f t="shared" si="44"/>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D$28</f>
        <v>pièces</v>
      </c>
      <c r="C115" s="655"/>
      <c r="D115" s="655"/>
      <c r="E115" s="136"/>
      <c r="F115" s="136"/>
      <c r="G115" s="136"/>
      <c r="H115" s="136"/>
      <c r="I115" s="136"/>
      <c r="J115" s="136"/>
      <c r="K115" s="136"/>
      <c r="L115" s="137"/>
      <c r="M115" s="10"/>
    </row>
    <row r="116" spans="2:13" x14ac:dyDescent="0.35">
      <c r="B116" s="656" t="str">
        <f>D$29</f>
        <v>valeur d'achat nette rendue (CAD)</v>
      </c>
      <c r="C116" s="655"/>
      <c r="D116" s="655"/>
      <c r="E116" s="136"/>
      <c r="F116" s="136"/>
      <c r="G116" s="136"/>
      <c r="H116" s="136"/>
      <c r="I116" s="136"/>
      <c r="J116" s="136"/>
      <c r="K116" s="136"/>
      <c r="L116" s="137"/>
      <c r="M116" s="10"/>
    </row>
    <row r="117" spans="2:13" x14ac:dyDescent="0.35">
      <c r="B117" s="656" t="str">
        <f>D$30</f>
        <v>$ / pièce</v>
      </c>
      <c r="C117" s="655"/>
      <c r="D117" s="655"/>
      <c r="E117" s="156" t="str">
        <f t="shared" ref="E117:L117" si="45">IF(E115=0,"-",E116/E115)</f>
        <v>-</v>
      </c>
      <c r="F117" s="156" t="str">
        <f t="shared" si="45"/>
        <v>-</v>
      </c>
      <c r="G117" s="156" t="str">
        <f t="shared" si="45"/>
        <v>-</v>
      </c>
      <c r="H117" s="156" t="str">
        <f t="shared" si="45"/>
        <v>-</v>
      </c>
      <c r="I117" s="156" t="str">
        <f t="shared" si="45"/>
        <v>-</v>
      </c>
      <c r="J117" s="156" t="str">
        <f t="shared" si="45"/>
        <v>-</v>
      </c>
      <c r="K117" s="156" t="str">
        <f t="shared" si="45"/>
        <v>-</v>
      </c>
      <c r="L117" s="157" t="str">
        <f t="shared" si="45"/>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D$28</f>
        <v>pièces</v>
      </c>
      <c r="C120" s="655"/>
      <c r="D120" s="655"/>
      <c r="E120" s="136"/>
      <c r="F120" s="136"/>
      <c r="G120" s="136"/>
      <c r="H120" s="136"/>
      <c r="I120" s="136"/>
      <c r="J120" s="136"/>
      <c r="K120" s="136"/>
      <c r="L120" s="137"/>
      <c r="M120" s="10"/>
    </row>
    <row r="121" spans="2:13" x14ac:dyDescent="0.35">
      <c r="B121" s="656" t="str">
        <f>D$29</f>
        <v>valeur d'achat nette rendue (CAD)</v>
      </c>
      <c r="C121" s="655"/>
      <c r="D121" s="655"/>
      <c r="E121" s="136"/>
      <c r="F121" s="136"/>
      <c r="G121" s="136"/>
      <c r="H121" s="136"/>
      <c r="I121" s="136"/>
      <c r="J121" s="136"/>
      <c r="K121" s="136"/>
      <c r="L121" s="137"/>
      <c r="M121" s="10"/>
    </row>
    <row r="122" spans="2:13" x14ac:dyDescent="0.35">
      <c r="B122" s="656" t="str">
        <f>D$30</f>
        <v>$ / pièce</v>
      </c>
      <c r="C122" s="655"/>
      <c r="D122" s="655"/>
      <c r="E122" s="156" t="str">
        <f t="shared" ref="E122:L122" si="46">IF(E120=0,"-",E121/E120)</f>
        <v>-</v>
      </c>
      <c r="F122" s="156" t="str">
        <f t="shared" si="46"/>
        <v>-</v>
      </c>
      <c r="G122" s="156" t="str">
        <f t="shared" si="46"/>
        <v>-</v>
      </c>
      <c r="H122" s="156" t="str">
        <f t="shared" si="46"/>
        <v>-</v>
      </c>
      <c r="I122" s="156" t="str">
        <f t="shared" si="46"/>
        <v>-</v>
      </c>
      <c r="J122" s="156" t="str">
        <f t="shared" si="46"/>
        <v>-</v>
      </c>
      <c r="K122" s="156" t="str">
        <f t="shared" si="46"/>
        <v>-</v>
      </c>
      <c r="L122" s="157" t="str">
        <f t="shared" si="46"/>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D$28</f>
        <v>pièces</v>
      </c>
      <c r="C125" s="655"/>
      <c r="D125" s="655"/>
      <c r="E125" s="136"/>
      <c r="F125" s="136"/>
      <c r="G125" s="136"/>
      <c r="H125" s="136"/>
      <c r="I125" s="136"/>
      <c r="J125" s="136"/>
      <c r="K125" s="136"/>
      <c r="L125" s="137"/>
      <c r="M125" s="10"/>
    </row>
    <row r="126" spans="2:13" x14ac:dyDescent="0.35">
      <c r="B126" s="656" t="str">
        <f>D$29</f>
        <v>valeur d'achat nette rendue (CAD)</v>
      </c>
      <c r="C126" s="655"/>
      <c r="D126" s="655"/>
      <c r="E126" s="136"/>
      <c r="F126" s="136"/>
      <c r="G126" s="136"/>
      <c r="H126" s="136"/>
      <c r="I126" s="136"/>
      <c r="J126" s="136"/>
      <c r="K126" s="136"/>
      <c r="L126" s="137"/>
      <c r="M126" s="10"/>
    </row>
    <row r="127" spans="2:13" x14ac:dyDescent="0.35">
      <c r="B127" s="656" t="str">
        <f>D$30</f>
        <v>$ / pièce</v>
      </c>
      <c r="C127" s="655"/>
      <c r="D127" s="655"/>
      <c r="E127" s="156" t="str">
        <f t="shared" ref="E127:L127" si="47">IF(E125=0,"-",E126/E125)</f>
        <v>-</v>
      </c>
      <c r="F127" s="156" t="str">
        <f t="shared" si="47"/>
        <v>-</v>
      </c>
      <c r="G127" s="156" t="str">
        <f t="shared" si="47"/>
        <v>-</v>
      </c>
      <c r="H127" s="156" t="str">
        <f t="shared" si="47"/>
        <v>-</v>
      </c>
      <c r="I127" s="156" t="str">
        <f t="shared" si="47"/>
        <v>-</v>
      </c>
      <c r="J127" s="156" t="str">
        <f t="shared" si="47"/>
        <v>-</v>
      </c>
      <c r="K127" s="156" t="str">
        <f t="shared" si="47"/>
        <v>-</v>
      </c>
      <c r="L127" s="157" t="str">
        <f t="shared" si="47"/>
        <v>-</v>
      </c>
      <c r="M127" s="10"/>
    </row>
    <row r="128" spans="2:13" x14ac:dyDescent="0.35">
      <c r="B128" s="110"/>
      <c r="C128" s="111"/>
      <c r="D128" s="111"/>
      <c r="E128" s="29"/>
      <c r="F128" s="29"/>
      <c r="G128" s="29"/>
      <c r="H128" s="29"/>
      <c r="I128" s="29"/>
      <c r="J128" s="29"/>
      <c r="K128" s="29"/>
      <c r="L128" s="30"/>
      <c r="M128" s="10"/>
    </row>
    <row r="129" spans="1:19" x14ac:dyDescent="0.35">
      <c r="B129" s="486"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7"/>
      <c r="D129" s="487"/>
      <c r="E129" s="487"/>
      <c r="F129" s="487"/>
      <c r="G129" s="487"/>
      <c r="H129" s="487"/>
      <c r="I129" s="487"/>
      <c r="J129" s="487"/>
      <c r="K129" s="487"/>
      <c r="L129" s="488"/>
      <c r="M129" s="10"/>
      <c r="O129" s="10" t="s">
        <v>369</v>
      </c>
      <c r="P129" s="10" t="s">
        <v>370</v>
      </c>
      <c r="S129" s="39"/>
    </row>
    <row r="130" spans="1:19" x14ac:dyDescent="0.35">
      <c r="B130" s="486"/>
      <c r="C130" s="487"/>
      <c r="D130" s="487"/>
      <c r="E130" s="487"/>
      <c r="F130" s="487"/>
      <c r="G130" s="487"/>
      <c r="H130" s="487"/>
      <c r="I130" s="487"/>
      <c r="J130" s="487"/>
      <c r="K130" s="487"/>
      <c r="L130" s="488"/>
      <c r="M130" s="10"/>
      <c r="S130" s="39"/>
    </row>
    <row r="131" spans="1:19" x14ac:dyDescent="0.35">
      <c r="B131" s="60"/>
      <c r="C131" s="61"/>
      <c r="D131" s="61"/>
      <c r="E131" s="29"/>
      <c r="F131" s="29"/>
      <c r="G131" s="29"/>
      <c r="H131" s="29"/>
      <c r="I131" s="29"/>
      <c r="J131" s="29"/>
      <c r="K131" s="29"/>
      <c r="L131" s="30"/>
      <c r="M131" s="10"/>
      <c r="S131" s="39"/>
    </row>
    <row r="132" spans="1:19" ht="28" x14ac:dyDescent="0.35">
      <c r="A132" s="7" t="s">
        <v>451</v>
      </c>
      <c r="B132" s="60"/>
      <c r="C132" s="61"/>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B90</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B91</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69"/>
      <c r="D135" s="69"/>
      <c r="E135" s="69"/>
      <c r="F135" s="69"/>
      <c r="G135" s="69"/>
      <c r="H135" s="69"/>
      <c r="I135" s="69"/>
      <c r="J135" s="69"/>
      <c r="K135" s="69"/>
      <c r="L135" s="70"/>
      <c r="M135" s="10"/>
    </row>
    <row r="136" spans="1:19" s="11" customFormat="1" x14ac:dyDescent="0.35">
      <c r="A136" s="7"/>
      <c r="B136" s="92"/>
      <c r="C136" s="92"/>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60"/>
      <c r="C142" s="61"/>
      <c r="D142" s="35"/>
      <c r="E142" s="36"/>
      <c r="F142" s="36"/>
      <c r="G142" s="36"/>
      <c r="H142" s="36"/>
      <c r="I142" s="36"/>
      <c r="J142" s="36"/>
      <c r="K142" s="36"/>
      <c r="L142" s="17"/>
      <c r="M142" s="10"/>
      <c r="O142" s="21"/>
    </row>
    <row r="143" spans="1:19" x14ac:dyDescent="0.35">
      <c r="B143" s="657"/>
      <c r="C143" s="658"/>
      <c r="D143" s="659"/>
      <c r="E143" s="124" t="str">
        <f>E87</f>
        <v>T4 - 2023</v>
      </c>
      <c r="F143" s="124" t="str">
        <f t="shared" ref="F143:L143" si="48">F87</f>
        <v>T1 - 2024</v>
      </c>
      <c r="G143" s="124" t="str">
        <f t="shared" si="48"/>
        <v>T2 - 2024</v>
      </c>
      <c r="H143" s="124" t="str">
        <f t="shared" si="48"/>
        <v>T3 - 2024</v>
      </c>
      <c r="I143" s="124" t="str">
        <f t="shared" si="48"/>
        <v>T4 - 2024</v>
      </c>
      <c r="J143" s="124" t="str">
        <f t="shared" si="48"/>
        <v>T1 - 2025</v>
      </c>
      <c r="K143" s="124" t="str">
        <f t="shared" si="48"/>
        <v>T2 - 2025</v>
      </c>
      <c r="L143" s="135" t="str">
        <f t="shared" si="48"/>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D$32</f>
        <v>pièces</v>
      </c>
      <c r="C146" s="655"/>
      <c r="D146" s="655"/>
      <c r="E146" s="136"/>
      <c r="F146" s="136"/>
      <c r="G146" s="136"/>
      <c r="H146" s="136"/>
      <c r="I146" s="136"/>
      <c r="J146" s="136"/>
      <c r="K146" s="136"/>
      <c r="L146" s="137"/>
      <c r="M146" s="10"/>
    </row>
    <row r="147" spans="2:13" x14ac:dyDescent="0.35">
      <c r="B147" s="656" t="str">
        <f>D$33</f>
        <v>valeur de vente nette rendue (CAD)</v>
      </c>
      <c r="C147" s="655"/>
      <c r="D147" s="655"/>
      <c r="E147" s="136"/>
      <c r="F147" s="136"/>
      <c r="G147" s="136"/>
      <c r="H147" s="136"/>
      <c r="I147" s="136"/>
      <c r="J147" s="136"/>
      <c r="K147" s="136"/>
      <c r="L147" s="137"/>
      <c r="M147" s="10"/>
    </row>
    <row r="148" spans="2:13" x14ac:dyDescent="0.35">
      <c r="B148" s="656" t="str">
        <f>D$34</f>
        <v>$ / pièce</v>
      </c>
      <c r="C148" s="655"/>
      <c r="D148" s="655"/>
      <c r="E148" s="156" t="str">
        <f t="shared" ref="E148:L148" si="49">IF(E146=0,"-",E147/E146)</f>
        <v>-</v>
      </c>
      <c r="F148" s="156" t="str">
        <f t="shared" si="49"/>
        <v>-</v>
      </c>
      <c r="G148" s="156" t="str">
        <f t="shared" si="49"/>
        <v>-</v>
      </c>
      <c r="H148" s="156" t="str">
        <f t="shared" si="49"/>
        <v>-</v>
      </c>
      <c r="I148" s="156" t="str">
        <f t="shared" si="49"/>
        <v>-</v>
      </c>
      <c r="J148" s="156" t="str">
        <f t="shared" si="49"/>
        <v>-</v>
      </c>
      <c r="K148" s="156" t="str">
        <f t="shared" si="49"/>
        <v>-</v>
      </c>
      <c r="L148" s="157" t="str">
        <f t="shared" si="49"/>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D$32</f>
        <v>pièces</v>
      </c>
      <c r="C151" s="655"/>
      <c r="D151" s="655"/>
      <c r="E151" s="136"/>
      <c r="F151" s="136"/>
      <c r="G151" s="136"/>
      <c r="H151" s="136"/>
      <c r="I151" s="136"/>
      <c r="J151" s="136"/>
      <c r="K151" s="136"/>
      <c r="L151" s="137"/>
      <c r="M151" s="10"/>
    </row>
    <row r="152" spans="2:13" x14ac:dyDescent="0.35">
      <c r="B152" s="656" t="str">
        <f>D$33</f>
        <v>valeur de vente nette rendue (CAD)</v>
      </c>
      <c r="C152" s="655"/>
      <c r="D152" s="655"/>
      <c r="E152" s="136"/>
      <c r="F152" s="136"/>
      <c r="G152" s="136"/>
      <c r="H152" s="136"/>
      <c r="I152" s="136"/>
      <c r="J152" s="136"/>
      <c r="K152" s="136"/>
      <c r="L152" s="137"/>
      <c r="M152" s="10"/>
    </row>
    <row r="153" spans="2:13" x14ac:dyDescent="0.35">
      <c r="B153" s="656" t="str">
        <f>D$34</f>
        <v>$ / pièce</v>
      </c>
      <c r="C153" s="655"/>
      <c r="D153" s="655"/>
      <c r="E153" s="156" t="str">
        <f>IF(E151=0,"-",E152/E151)</f>
        <v>-</v>
      </c>
      <c r="F153" s="156" t="str">
        <f t="shared" ref="F153:L153" si="50">IF(F151=0,"-",F152/F151)</f>
        <v>-</v>
      </c>
      <c r="G153" s="156" t="str">
        <f t="shared" si="50"/>
        <v>-</v>
      </c>
      <c r="H153" s="156" t="str">
        <f t="shared" si="50"/>
        <v>-</v>
      </c>
      <c r="I153" s="156" t="str">
        <f t="shared" si="50"/>
        <v>-</v>
      </c>
      <c r="J153" s="156" t="str">
        <f t="shared" si="50"/>
        <v>-</v>
      </c>
      <c r="K153" s="156" t="str">
        <f t="shared" si="50"/>
        <v>-</v>
      </c>
      <c r="L153" s="157" t="str">
        <f t="shared" si="50"/>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D$32</f>
        <v>pièces</v>
      </c>
      <c r="C156" s="655"/>
      <c r="D156" s="655"/>
      <c r="E156" s="136"/>
      <c r="F156" s="136"/>
      <c r="G156" s="136"/>
      <c r="H156" s="136"/>
      <c r="I156" s="136"/>
      <c r="J156" s="136"/>
      <c r="K156" s="136"/>
      <c r="L156" s="137"/>
      <c r="M156" s="10"/>
    </row>
    <row r="157" spans="2:13" x14ac:dyDescent="0.35">
      <c r="B157" s="656" t="str">
        <f>D$33</f>
        <v>valeur de vente nette rendue (CAD)</v>
      </c>
      <c r="C157" s="655"/>
      <c r="D157" s="655"/>
      <c r="E157" s="136"/>
      <c r="F157" s="136"/>
      <c r="G157" s="136"/>
      <c r="H157" s="136"/>
      <c r="I157" s="136"/>
      <c r="J157" s="136"/>
      <c r="K157" s="136"/>
      <c r="L157" s="137"/>
      <c r="M157" s="10"/>
    </row>
    <row r="158" spans="2:13" x14ac:dyDescent="0.35">
      <c r="B158" s="656" t="str">
        <f>D$34</f>
        <v>$ / pièce</v>
      </c>
      <c r="C158" s="655"/>
      <c r="D158" s="655"/>
      <c r="E158" s="156" t="str">
        <f>IF(E156=0,"-",E157/E156)</f>
        <v>-</v>
      </c>
      <c r="F158" s="156" t="str">
        <f t="shared" ref="F158:L158" si="51">IF(F156=0,"-",F157/F156)</f>
        <v>-</v>
      </c>
      <c r="G158" s="156" t="str">
        <f t="shared" si="51"/>
        <v>-</v>
      </c>
      <c r="H158" s="156" t="str">
        <f t="shared" si="51"/>
        <v>-</v>
      </c>
      <c r="I158" s="156" t="str">
        <f t="shared" si="51"/>
        <v>-</v>
      </c>
      <c r="J158" s="156" t="str">
        <f t="shared" si="51"/>
        <v>-</v>
      </c>
      <c r="K158" s="156" t="str">
        <f t="shared" si="51"/>
        <v>-</v>
      </c>
      <c r="L158" s="157" t="str">
        <f t="shared" si="51"/>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D$32</f>
        <v>pièces</v>
      </c>
      <c r="C161" s="655"/>
      <c r="D161" s="655"/>
      <c r="E161" s="136"/>
      <c r="F161" s="136"/>
      <c r="G161" s="136"/>
      <c r="H161" s="136"/>
      <c r="I161" s="136"/>
      <c r="J161" s="136"/>
      <c r="K161" s="136"/>
      <c r="L161" s="137"/>
      <c r="M161" s="10"/>
    </row>
    <row r="162" spans="2:13" x14ac:dyDescent="0.35">
      <c r="B162" s="656" t="str">
        <f>D$33</f>
        <v>valeur de vente nette rendue (CAD)</v>
      </c>
      <c r="C162" s="655"/>
      <c r="D162" s="655"/>
      <c r="E162" s="136"/>
      <c r="F162" s="136"/>
      <c r="G162" s="136"/>
      <c r="H162" s="136"/>
      <c r="I162" s="136"/>
      <c r="J162" s="136"/>
      <c r="K162" s="136"/>
      <c r="L162" s="137"/>
      <c r="M162" s="10"/>
    </row>
    <row r="163" spans="2:13" x14ac:dyDescent="0.35">
      <c r="B163" s="656" t="str">
        <f>D$34</f>
        <v>$ / pièce</v>
      </c>
      <c r="C163" s="655"/>
      <c r="D163" s="655"/>
      <c r="E163" s="156" t="str">
        <f>IF(E161=0,"-",E162/E161)</f>
        <v>-</v>
      </c>
      <c r="F163" s="156" t="str">
        <f t="shared" ref="F163:L163" si="52">IF(F161=0,"-",F162/F161)</f>
        <v>-</v>
      </c>
      <c r="G163" s="156" t="str">
        <f t="shared" si="52"/>
        <v>-</v>
      </c>
      <c r="H163" s="156" t="str">
        <f t="shared" si="52"/>
        <v>-</v>
      </c>
      <c r="I163" s="156" t="str">
        <f t="shared" si="52"/>
        <v>-</v>
      </c>
      <c r="J163" s="156" t="str">
        <f t="shared" si="52"/>
        <v>-</v>
      </c>
      <c r="K163" s="156" t="str">
        <f t="shared" si="52"/>
        <v>-</v>
      </c>
      <c r="L163" s="157" t="str">
        <f t="shared" si="52"/>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D$32</f>
        <v>pièces</v>
      </c>
      <c r="C166" s="655"/>
      <c r="D166" s="655"/>
      <c r="E166" s="136"/>
      <c r="F166" s="136"/>
      <c r="G166" s="136"/>
      <c r="H166" s="136"/>
      <c r="I166" s="136"/>
      <c r="J166" s="136"/>
      <c r="K166" s="136"/>
      <c r="L166" s="137"/>
      <c r="M166" s="10"/>
    </row>
    <row r="167" spans="2:13" x14ac:dyDescent="0.35">
      <c r="B167" s="656" t="str">
        <f>D$33</f>
        <v>valeur de vente nette rendue (CAD)</v>
      </c>
      <c r="C167" s="655"/>
      <c r="D167" s="655"/>
      <c r="E167" s="136"/>
      <c r="F167" s="136"/>
      <c r="G167" s="136"/>
      <c r="H167" s="136"/>
      <c r="I167" s="136"/>
      <c r="J167" s="136"/>
      <c r="K167" s="136"/>
      <c r="L167" s="137"/>
      <c r="M167" s="10"/>
    </row>
    <row r="168" spans="2:13" x14ac:dyDescent="0.35">
      <c r="B168" s="656" t="str">
        <f>D$34</f>
        <v>$ / pièce</v>
      </c>
      <c r="C168" s="655"/>
      <c r="D168" s="655"/>
      <c r="E168" s="156" t="str">
        <f>IF(E166=0,"-",E167/E166)</f>
        <v>-</v>
      </c>
      <c r="F168" s="156" t="str">
        <f t="shared" ref="F168:L168" si="53">IF(F166=0,"-",F167/F166)</f>
        <v>-</v>
      </c>
      <c r="G168" s="156" t="str">
        <f t="shared" si="53"/>
        <v>-</v>
      </c>
      <c r="H168" s="156" t="str">
        <f t="shared" si="53"/>
        <v>-</v>
      </c>
      <c r="I168" s="156" t="str">
        <f t="shared" si="53"/>
        <v>-</v>
      </c>
      <c r="J168" s="156" t="str">
        <f t="shared" si="53"/>
        <v>-</v>
      </c>
      <c r="K168" s="156" t="str">
        <f t="shared" si="53"/>
        <v>-</v>
      </c>
      <c r="L168" s="157" t="str">
        <f t="shared" si="53"/>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D$32</f>
        <v>pièces</v>
      </c>
      <c r="C171" s="655"/>
      <c r="D171" s="655"/>
      <c r="E171" s="136"/>
      <c r="F171" s="136"/>
      <c r="G171" s="136"/>
      <c r="H171" s="136"/>
      <c r="I171" s="136"/>
      <c r="J171" s="136"/>
      <c r="K171" s="136"/>
      <c r="L171" s="137"/>
      <c r="M171" s="10"/>
    </row>
    <row r="172" spans="2:13" x14ac:dyDescent="0.35">
      <c r="B172" s="656" t="str">
        <f>D$33</f>
        <v>valeur de vente nette rendue (CAD)</v>
      </c>
      <c r="C172" s="655"/>
      <c r="D172" s="655"/>
      <c r="E172" s="136"/>
      <c r="F172" s="136"/>
      <c r="G172" s="136"/>
      <c r="H172" s="136"/>
      <c r="I172" s="136"/>
      <c r="J172" s="136"/>
      <c r="K172" s="136"/>
      <c r="L172" s="137"/>
      <c r="M172" s="10"/>
    </row>
    <row r="173" spans="2:13" x14ac:dyDescent="0.35">
      <c r="B173" s="656" t="str">
        <f>D$34</f>
        <v>$ / pièce</v>
      </c>
      <c r="C173" s="655"/>
      <c r="D173" s="655"/>
      <c r="E173" s="156" t="str">
        <f>IF(E171=0,"-",E172/E171)</f>
        <v>-</v>
      </c>
      <c r="F173" s="156" t="str">
        <f t="shared" ref="F173:L173" si="54">IF(F171=0,"-",F172/F171)</f>
        <v>-</v>
      </c>
      <c r="G173" s="156" t="str">
        <f t="shared" si="54"/>
        <v>-</v>
      </c>
      <c r="H173" s="156" t="str">
        <f t="shared" si="54"/>
        <v>-</v>
      </c>
      <c r="I173" s="156" t="str">
        <f t="shared" si="54"/>
        <v>-</v>
      </c>
      <c r="J173" s="156" t="str">
        <f t="shared" si="54"/>
        <v>-</v>
      </c>
      <c r="K173" s="156" t="str">
        <f t="shared" si="54"/>
        <v>-</v>
      </c>
      <c r="L173" s="157" t="str">
        <f t="shared" si="54"/>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D$32</f>
        <v>pièces</v>
      </c>
      <c r="C176" s="655"/>
      <c r="D176" s="655"/>
      <c r="E176" s="136"/>
      <c r="F176" s="136"/>
      <c r="G176" s="136"/>
      <c r="H176" s="136"/>
      <c r="I176" s="136"/>
      <c r="J176" s="136"/>
      <c r="K176" s="136"/>
      <c r="L176" s="137"/>
      <c r="M176" s="10"/>
    </row>
    <row r="177" spans="1:19" x14ac:dyDescent="0.35">
      <c r="B177" s="656" t="str">
        <f>D$33</f>
        <v>valeur de vente nette rendue (CAD)</v>
      </c>
      <c r="C177" s="655"/>
      <c r="D177" s="655"/>
      <c r="E177" s="136"/>
      <c r="F177" s="136"/>
      <c r="G177" s="136"/>
      <c r="H177" s="136"/>
      <c r="I177" s="136"/>
      <c r="J177" s="136"/>
      <c r="K177" s="136"/>
      <c r="L177" s="137"/>
      <c r="M177" s="10"/>
    </row>
    <row r="178" spans="1:19" x14ac:dyDescent="0.35">
      <c r="B178" s="656" t="str">
        <f>D$34</f>
        <v>$ / pièce</v>
      </c>
      <c r="C178" s="655"/>
      <c r="D178" s="655"/>
      <c r="E178" s="156" t="str">
        <f>IF(E176=0,"-",E177/E176)</f>
        <v>-</v>
      </c>
      <c r="F178" s="156" t="str">
        <f t="shared" ref="F178:L178" si="55">IF(F176=0,"-",F177/F176)</f>
        <v>-</v>
      </c>
      <c r="G178" s="156" t="str">
        <f t="shared" si="55"/>
        <v>-</v>
      </c>
      <c r="H178" s="156" t="str">
        <f t="shared" si="55"/>
        <v>-</v>
      </c>
      <c r="I178" s="156" t="str">
        <f t="shared" si="55"/>
        <v>-</v>
      </c>
      <c r="J178" s="156" t="str">
        <f t="shared" si="55"/>
        <v>-</v>
      </c>
      <c r="K178" s="156" t="str">
        <f t="shared" si="55"/>
        <v>-</v>
      </c>
      <c r="L178" s="157" t="str">
        <f t="shared" si="55"/>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D$32</f>
        <v>pièces</v>
      </c>
      <c r="C181" s="655"/>
      <c r="D181" s="655"/>
      <c r="E181" s="136"/>
      <c r="F181" s="136"/>
      <c r="G181" s="136"/>
      <c r="H181" s="136"/>
      <c r="I181" s="136"/>
      <c r="J181" s="136"/>
      <c r="K181" s="136"/>
      <c r="L181" s="137"/>
      <c r="M181" s="10"/>
    </row>
    <row r="182" spans="1:19" x14ac:dyDescent="0.35">
      <c r="B182" s="656" t="str">
        <f>D$33</f>
        <v>valeur de vente nette rendue (CAD)</v>
      </c>
      <c r="C182" s="655"/>
      <c r="D182" s="655"/>
      <c r="E182" s="136"/>
      <c r="F182" s="136"/>
      <c r="G182" s="136"/>
      <c r="H182" s="136"/>
      <c r="I182" s="136"/>
      <c r="J182" s="136"/>
      <c r="K182" s="136"/>
      <c r="L182" s="137"/>
      <c r="M182" s="10"/>
    </row>
    <row r="183" spans="1:19" x14ac:dyDescent="0.35">
      <c r="B183" s="656" t="str">
        <f>D$34</f>
        <v>$ / pièce</v>
      </c>
      <c r="C183" s="655"/>
      <c r="D183" s="655"/>
      <c r="E183" s="156" t="str">
        <f>IF(E181=0,"-",E182/E181)</f>
        <v>-</v>
      </c>
      <c r="F183" s="156" t="str">
        <f t="shared" ref="F183:L183" si="56">IF(F181=0,"-",F182/F181)</f>
        <v>-</v>
      </c>
      <c r="G183" s="156" t="str">
        <f t="shared" si="56"/>
        <v>-</v>
      </c>
      <c r="H183" s="156" t="str">
        <f t="shared" si="56"/>
        <v>-</v>
      </c>
      <c r="I183" s="156" t="str">
        <f t="shared" si="56"/>
        <v>-</v>
      </c>
      <c r="J183" s="156" t="str">
        <f t="shared" si="56"/>
        <v>-</v>
      </c>
      <c r="K183" s="156" t="str">
        <f t="shared" si="56"/>
        <v>-</v>
      </c>
      <c r="L183" s="157" t="str">
        <f t="shared" si="56"/>
        <v>-</v>
      </c>
      <c r="M183" s="10"/>
    </row>
    <row r="184" spans="1:19" x14ac:dyDescent="0.35">
      <c r="B184" s="110"/>
      <c r="C184" s="111"/>
      <c r="D184" s="111"/>
      <c r="E184" s="29"/>
      <c r="F184" s="29"/>
      <c r="G184" s="29"/>
      <c r="H184" s="29"/>
      <c r="I184" s="29"/>
      <c r="J184" s="29"/>
      <c r="K184" s="29"/>
      <c r="L184" s="30"/>
      <c r="M184" s="10"/>
    </row>
    <row r="185" spans="1:19" x14ac:dyDescent="0.35">
      <c r="B185" s="486"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7"/>
      <c r="D185" s="487"/>
      <c r="E185" s="487"/>
      <c r="F185" s="487"/>
      <c r="G185" s="487"/>
      <c r="H185" s="487"/>
      <c r="I185" s="487"/>
      <c r="J185" s="487"/>
      <c r="K185" s="487"/>
      <c r="L185" s="488"/>
      <c r="M185" s="10"/>
      <c r="O185" s="10" t="s">
        <v>371</v>
      </c>
      <c r="P185" s="10" t="s">
        <v>372</v>
      </c>
      <c r="S185" s="39"/>
    </row>
    <row r="186" spans="1:19" x14ac:dyDescent="0.35">
      <c r="B186" s="486"/>
      <c r="C186" s="487"/>
      <c r="D186" s="487"/>
      <c r="E186" s="487"/>
      <c r="F186" s="487"/>
      <c r="G186" s="487"/>
      <c r="H186" s="487"/>
      <c r="I186" s="487"/>
      <c r="J186" s="487"/>
      <c r="K186" s="487"/>
      <c r="L186" s="488"/>
      <c r="M186" s="10"/>
      <c r="S186" s="39"/>
    </row>
    <row r="187" spans="1:19" x14ac:dyDescent="0.35">
      <c r="B187" s="60"/>
      <c r="C187" s="61"/>
      <c r="D187" s="61"/>
      <c r="E187" s="29"/>
      <c r="F187" s="29"/>
      <c r="G187" s="29"/>
      <c r="H187" s="29"/>
      <c r="I187" s="29"/>
      <c r="J187" s="165"/>
      <c r="K187" s="165"/>
      <c r="L187" s="166"/>
      <c r="M187" s="10"/>
      <c r="S187" s="39"/>
    </row>
    <row r="188" spans="1:19" ht="28" x14ac:dyDescent="0.35">
      <c r="A188" s="7" t="s">
        <v>451</v>
      </c>
      <c r="B188" s="60"/>
      <c r="C188" s="61"/>
      <c r="D188" s="35"/>
      <c r="E188" s="10"/>
      <c r="F188" s="408">
        <f>F132</f>
        <v>2023</v>
      </c>
      <c r="G188" s="408">
        <f>G132</f>
        <v>2024</v>
      </c>
      <c r="H188" s="408" t="str">
        <f>H132</f>
        <v>janv-sept 2024</v>
      </c>
      <c r="I188" s="429" t="str">
        <f>I132</f>
        <v>janv-sept 2025</v>
      </c>
      <c r="J188" s="162"/>
      <c r="K188" s="162"/>
      <c r="L188" s="163"/>
      <c r="M188" s="10"/>
      <c r="O188" s="21"/>
    </row>
    <row r="189" spans="1:19" x14ac:dyDescent="0.35">
      <c r="B189" s="471" t="str">
        <f>Variables!D65</f>
        <v>Vérification</v>
      </c>
      <c r="C189" s="665" t="str">
        <f>B146</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B147</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69"/>
      <c r="D191" s="69"/>
      <c r="E191" s="69"/>
      <c r="F191" s="69"/>
      <c r="G191" s="69"/>
      <c r="H191" s="69"/>
      <c r="I191" s="69"/>
      <c r="J191" s="69"/>
      <c r="K191" s="69"/>
      <c r="L191" s="70"/>
      <c r="M191" s="10"/>
    </row>
    <row r="192" spans="1:19" s="45" customFormat="1" x14ac:dyDescent="0.35">
      <c r="A192" s="93"/>
      <c r="B192" s="4"/>
      <c r="C192" s="4"/>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60"/>
      <c r="C197" s="61"/>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63"/>
      <c r="D202" s="63"/>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provenant de l'exportateur décrit ci-dessus :</v>
      </c>
      <c r="C207" s="487"/>
      <c r="D207" s="487"/>
      <c r="E207" s="487"/>
      <c r="F207" s="487"/>
      <c r="G207" s="487"/>
      <c r="H207" s="487"/>
      <c r="I207" s="487"/>
      <c r="J207" s="487"/>
      <c r="K207" s="487"/>
      <c r="L207" s="488"/>
      <c r="M207" s="10"/>
      <c r="O207" s="21" t="s">
        <v>199</v>
      </c>
      <c r="P207" s="10" t="s">
        <v>218</v>
      </c>
    </row>
    <row r="208" spans="1:16" x14ac:dyDescent="0.35">
      <c r="B208" s="60"/>
      <c r="C208" s="61"/>
      <c r="D208" s="425"/>
      <c r="E208" s="426"/>
      <c r="F208" s="426"/>
      <c r="G208" s="426"/>
      <c r="H208" s="426"/>
      <c r="I208" s="426"/>
      <c r="J208" s="426"/>
      <c r="K208" s="426"/>
      <c r="L208" s="427"/>
      <c r="M208" s="10"/>
      <c r="O208" s="10" t="s">
        <v>695</v>
      </c>
      <c r="P208" s="10" t="s">
        <v>696</v>
      </c>
    </row>
    <row r="209" spans="1:18" x14ac:dyDescent="0.35">
      <c r="B209" s="60"/>
      <c r="C209" s="61"/>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110"/>
      <c r="C210" s="111"/>
      <c r="D210" s="642"/>
      <c r="E210" s="642"/>
      <c r="F210" s="642"/>
      <c r="G210" s="642"/>
      <c r="H210" s="643"/>
      <c r="I210" s="650"/>
      <c r="J210" s="643"/>
      <c r="K210" s="650"/>
      <c r="L210" s="666"/>
      <c r="M210" s="10"/>
      <c r="O210" s="10" t="s">
        <v>691</v>
      </c>
      <c r="P210" s="10" t="s">
        <v>617</v>
      </c>
    </row>
    <row r="211" spans="1:18" x14ac:dyDescent="0.35">
      <c r="B211" s="455" t="str">
        <f>B199</f>
        <v>Importations</v>
      </c>
      <c r="C211" s="123"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123"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11" customFormat="1" x14ac:dyDescent="0.35">
      <c r="A224" s="8"/>
      <c r="B224" s="594"/>
      <c r="C224" s="595"/>
      <c r="D224" s="595"/>
      <c r="E224" s="595"/>
      <c r="F224" s="595"/>
      <c r="G224" s="595"/>
      <c r="H224" s="595"/>
      <c r="I224" s="595"/>
      <c r="J224" s="595"/>
      <c r="K224" s="595"/>
      <c r="L224" s="596"/>
      <c r="M224" s="39"/>
    </row>
    <row r="225" spans="1:18" s="11" customFormat="1" x14ac:dyDescent="0.35">
      <c r="A225" s="8"/>
      <c r="B225" s="594"/>
      <c r="C225" s="595"/>
      <c r="D225" s="595"/>
      <c r="E225" s="595"/>
      <c r="F225" s="595"/>
      <c r="G225" s="595"/>
      <c r="H225" s="595"/>
      <c r="I225" s="595"/>
      <c r="J225" s="595"/>
      <c r="K225" s="595"/>
      <c r="L225" s="596"/>
      <c r="M225" s="39"/>
    </row>
    <row r="226" spans="1:18" s="11" customFormat="1" x14ac:dyDescent="0.35">
      <c r="A226" s="8"/>
      <c r="B226" s="594"/>
      <c r="C226" s="595"/>
      <c r="D226" s="595"/>
      <c r="E226" s="595"/>
      <c r="F226" s="595"/>
      <c r="G226" s="595"/>
      <c r="H226" s="595"/>
      <c r="I226" s="595"/>
      <c r="J226" s="595"/>
      <c r="K226" s="595"/>
      <c r="L226" s="596"/>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76VgZWwLh5XE6fL5p5ZkxciR5IlUkuEKnRGAgtOdxt21rJnD/6pjfWENXZ3rG/wp/ts/dfs0YtMxKCZfJ4V9JA==" saltValue="PL5Myu8Lx+LaZMJBU4Q+rg==" spinCount="100000" sheet="1" objects="1" scenarios="1" selectLockedCells="1"/>
  <mergeCells count="178">
    <mergeCell ref="B214:L214"/>
    <mergeCell ref="D200:G200"/>
    <mergeCell ref="D201:G201"/>
    <mergeCell ref="B199:B201"/>
    <mergeCell ref="B9:L9"/>
    <mergeCell ref="B12:L12"/>
    <mergeCell ref="B85:L85"/>
    <mergeCell ref="B49:L49"/>
    <mergeCell ref="B32:C34"/>
    <mergeCell ref="B38:C40"/>
    <mergeCell ref="B78:B79"/>
    <mergeCell ref="B14:L14"/>
    <mergeCell ref="B27:K27"/>
    <mergeCell ref="B31:K31"/>
    <mergeCell ref="B53:L53"/>
    <mergeCell ref="B15:L15"/>
    <mergeCell ref="B16:L16"/>
    <mergeCell ref="B17:L17"/>
    <mergeCell ref="B28:C30"/>
    <mergeCell ref="D28:F28"/>
    <mergeCell ref="D38:F38"/>
    <mergeCell ref="D40:F40"/>
    <mergeCell ref="D29:F29"/>
    <mergeCell ref="D33:F33"/>
    <mergeCell ref="D39:F39"/>
    <mergeCell ref="D209:D210"/>
    <mergeCell ref="B50:L50"/>
    <mergeCell ref="B141:L141"/>
    <mergeCell ref="B196:L196"/>
    <mergeCell ref="B207:L207"/>
    <mergeCell ref="G22:K22"/>
    <mergeCell ref="G23:K23"/>
    <mergeCell ref="B23:F23"/>
    <mergeCell ref="G25:G26"/>
    <mergeCell ref="H25:H26"/>
    <mergeCell ref="I25:I26"/>
    <mergeCell ref="J25:J26"/>
    <mergeCell ref="K25:K26"/>
    <mergeCell ref="B35:C37"/>
    <mergeCell ref="D35:F35"/>
    <mergeCell ref="D36:F36"/>
    <mergeCell ref="D37:F37"/>
    <mergeCell ref="D30:F30"/>
    <mergeCell ref="D32:F32"/>
    <mergeCell ref="D34:F34"/>
    <mergeCell ref="B140:L140"/>
    <mergeCell ref="D198:G198"/>
    <mergeCell ref="D199:G199"/>
    <mergeCell ref="J209:J210"/>
    <mergeCell ref="K209:K210"/>
    <mergeCell ref="B57:L57"/>
    <mergeCell ref="B61:L61"/>
    <mergeCell ref="B65:L65"/>
    <mergeCell ref="B110:D110"/>
    <mergeCell ref="B111:D111"/>
    <mergeCell ref="B112:D112"/>
    <mergeCell ref="B115:D115"/>
    <mergeCell ref="E209:E210"/>
    <mergeCell ref="F209:F210"/>
    <mergeCell ref="G209:G210"/>
    <mergeCell ref="H209:H210"/>
    <mergeCell ref="B137:L137"/>
    <mergeCell ref="B163:D163"/>
    <mergeCell ref="B166:D166"/>
    <mergeCell ref="B167:D167"/>
    <mergeCell ref="B168:D168"/>
    <mergeCell ref="B171:D171"/>
    <mergeCell ref="C189:E189"/>
    <mergeCell ref="C190:E190"/>
    <mergeCell ref="B161:D161"/>
    <mergeCell ref="L209:L210"/>
    <mergeCell ref="B189:B190"/>
    <mergeCell ref="B4:L4"/>
    <mergeCell ref="B5:L5"/>
    <mergeCell ref="B6:L6"/>
    <mergeCell ref="B90:D90"/>
    <mergeCell ref="B91:D91"/>
    <mergeCell ref="B92:D92"/>
    <mergeCell ref="B95:D95"/>
    <mergeCell ref="B96:D96"/>
    <mergeCell ref="B97:D97"/>
    <mergeCell ref="B70:D70"/>
    <mergeCell ref="B72:D72"/>
    <mergeCell ref="B59:D59"/>
    <mergeCell ref="B63:D63"/>
    <mergeCell ref="B67:D67"/>
    <mergeCell ref="B71:D71"/>
    <mergeCell ref="C78:E78"/>
    <mergeCell ref="C79:E79"/>
    <mergeCell ref="B69:L69"/>
    <mergeCell ref="B54:D54"/>
    <mergeCell ref="B46:L46"/>
    <mergeCell ref="B19:L19"/>
    <mergeCell ref="B22:F22"/>
    <mergeCell ref="B56:D56"/>
    <mergeCell ref="B8:L8"/>
    <mergeCell ref="B193:L193"/>
    <mergeCell ref="B204:L204"/>
    <mergeCell ref="B10:L11"/>
    <mergeCell ref="B41:C43"/>
    <mergeCell ref="D41:F41"/>
    <mergeCell ref="D42:F42"/>
    <mergeCell ref="D43:F43"/>
    <mergeCell ref="B177:D177"/>
    <mergeCell ref="B178:D178"/>
    <mergeCell ref="B181:D181"/>
    <mergeCell ref="B182:D182"/>
    <mergeCell ref="B183:D183"/>
    <mergeCell ref="B146:D146"/>
    <mergeCell ref="B147:D147"/>
    <mergeCell ref="B148:D148"/>
    <mergeCell ref="B151:D151"/>
    <mergeCell ref="B152:D152"/>
    <mergeCell ref="B153:D153"/>
    <mergeCell ref="B159:L160"/>
    <mergeCell ref="B164:L165"/>
    <mergeCell ref="B169:L170"/>
    <mergeCell ref="B174:L175"/>
    <mergeCell ref="B100:D100"/>
    <mergeCell ref="B101:D101"/>
    <mergeCell ref="B107:D107"/>
    <mergeCell ref="B82:L82"/>
    <mergeCell ref="B117:D117"/>
    <mergeCell ref="B133:B134"/>
    <mergeCell ref="B120:D120"/>
    <mergeCell ref="B121:D121"/>
    <mergeCell ref="B122:D122"/>
    <mergeCell ref="B125:D125"/>
    <mergeCell ref="B126:D126"/>
    <mergeCell ref="B127:D127"/>
    <mergeCell ref="B179:L180"/>
    <mergeCell ref="B162:D162"/>
    <mergeCell ref="B172:D172"/>
    <mergeCell ref="B173:D173"/>
    <mergeCell ref="B176:D176"/>
    <mergeCell ref="B47:L47"/>
    <mergeCell ref="B83:L83"/>
    <mergeCell ref="B138:L138"/>
    <mergeCell ref="B194:L194"/>
    <mergeCell ref="B156:D156"/>
    <mergeCell ref="B157:D157"/>
    <mergeCell ref="B158:D158"/>
    <mergeCell ref="B116:D116"/>
    <mergeCell ref="B52:D52"/>
    <mergeCell ref="B87:D87"/>
    <mergeCell ref="B143:D143"/>
    <mergeCell ref="B58:D58"/>
    <mergeCell ref="B55:D55"/>
    <mergeCell ref="B60:D60"/>
    <mergeCell ref="B62:D62"/>
    <mergeCell ref="B102:D102"/>
    <mergeCell ref="C133:E133"/>
    <mergeCell ref="B105:D105"/>
    <mergeCell ref="B106:D106"/>
    <mergeCell ref="B205:L205"/>
    <mergeCell ref="B216:L217"/>
    <mergeCell ref="B219:L226"/>
    <mergeCell ref="B13:L13"/>
    <mergeCell ref="B129:L130"/>
    <mergeCell ref="B185:L186"/>
    <mergeCell ref="I209:I210"/>
    <mergeCell ref="B74:L75"/>
    <mergeCell ref="B88:L89"/>
    <mergeCell ref="B93:L94"/>
    <mergeCell ref="B98:L99"/>
    <mergeCell ref="B103:L104"/>
    <mergeCell ref="B108:L109"/>
    <mergeCell ref="B113:L114"/>
    <mergeCell ref="B118:L119"/>
    <mergeCell ref="B123:L124"/>
    <mergeCell ref="B144:L145"/>
    <mergeCell ref="B149:L150"/>
    <mergeCell ref="B154:L155"/>
    <mergeCell ref="C134:E134"/>
    <mergeCell ref="B64:D64"/>
    <mergeCell ref="B66:D66"/>
    <mergeCell ref="B68:D68"/>
    <mergeCell ref="B20:L20"/>
  </mergeCells>
  <conditionalFormatting sqref="F78:I79">
    <cfRule type="cellIs" dxfId="29" priority="3" operator="equal">
      <formula>"Error"</formula>
    </cfRule>
  </conditionalFormatting>
  <conditionalFormatting sqref="F133:I134">
    <cfRule type="cellIs" dxfId="28" priority="2" operator="equal">
      <formula>"Error"</formula>
    </cfRule>
  </conditionalFormatting>
  <conditionalFormatting sqref="F189:I190">
    <cfRule type="cellIs" dxfId="27" priority="1"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FBC60FD0-EEFC-4991-AF22-0EB6D09D30E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19:B221"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E181:L183 E125:L127 E54:L56 E66:L68 E62:L64 E58:L60 E90:L92 E95:L97 E100:L102 E105:L107 E110:L112 E115:L117 E120:L122 E146:L148 E151:L153 E156:L158 E161:L163 E166:L168 E171:L173 E176:L178 D211:L212 G28:K30 G32:K43 F133:I134 F78:I79 F189:I190 D199:D201" xr:uid="{94B16BB4-2376-458D-88ED-0A71BC913766}">
      <formula1>1000</formula1>
    </dataValidation>
    <dataValidation allowBlank="1" sqref="G23:K23" xr:uid="{B28E2AF6-18FE-44C5-A1A1-DC7FFAEC0446}"/>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2FEE5-8C82-4915-87DF-4DEEF6920D02}">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PROTÉGÉ</v>
      </c>
      <c r="C2" s="12"/>
      <c r="D2" s="12"/>
      <c r="O2" s="2"/>
      <c r="P2" s="2"/>
    </row>
    <row r="3" spans="1:16" x14ac:dyDescent="0.35">
      <c r="B3" s="13"/>
      <c r="C3" s="13"/>
      <c r="D3" s="13"/>
      <c r="O3" s="2"/>
      <c r="P3" s="2"/>
    </row>
    <row r="4" spans="1:16" s="2" customFormat="1" x14ac:dyDescent="0.35">
      <c r="A4" s="33"/>
      <c r="B4" s="614" t="str">
        <f>Info!B4</f>
        <v>QUESTIONNAIRE À L'INTENTION DES IMPORTATEURS</v>
      </c>
      <c r="C4" s="614"/>
      <c r="D4" s="614"/>
      <c r="E4" s="614"/>
      <c r="F4" s="614"/>
      <c r="G4" s="614"/>
      <c r="H4" s="614"/>
      <c r="I4" s="614"/>
      <c r="J4" s="614"/>
      <c r="K4" s="614"/>
      <c r="L4" s="614"/>
      <c r="M4" s="25"/>
      <c r="N4" s="25"/>
      <c r="O4" s="23"/>
      <c r="P4" s="23"/>
    </row>
    <row r="5" spans="1:16" s="2" customFormat="1" x14ac:dyDescent="0.35">
      <c r="A5" s="33"/>
      <c r="B5" s="614" t="str">
        <f>Info!B5</f>
        <v>NQ-2025-008</v>
      </c>
      <c r="C5" s="614"/>
      <c r="D5" s="614"/>
      <c r="E5" s="614"/>
      <c r="F5" s="614"/>
      <c r="G5" s="614"/>
      <c r="H5" s="614"/>
      <c r="I5" s="614"/>
      <c r="J5" s="614"/>
      <c r="K5" s="614"/>
      <c r="L5" s="614"/>
      <c r="M5" s="25"/>
      <c r="N5" s="25"/>
      <c r="O5" s="23"/>
      <c r="P5" s="23"/>
    </row>
    <row r="6" spans="1:16" s="6" customFormat="1" x14ac:dyDescent="0.35">
      <c r="A6" s="33"/>
      <c r="B6" s="614" t="str">
        <f>Info!B6</f>
        <v>VAISSELLE EN FIBRE MOULÉE THERMOFORMÉE</v>
      </c>
      <c r="C6" s="614"/>
      <c r="D6" s="614"/>
      <c r="E6" s="614"/>
      <c r="F6" s="614"/>
      <c r="G6" s="614"/>
      <c r="H6" s="614"/>
      <c r="I6" s="614"/>
      <c r="J6" s="614"/>
      <c r="K6" s="614"/>
      <c r="L6" s="614"/>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15" t="str">
        <f>Public!B8</f>
        <v>Les questions suivantes font référence aux marchandises comme définies dans la description du produit de l'onglet Intro.</v>
      </c>
      <c r="C8" s="615"/>
      <c r="D8" s="615"/>
      <c r="E8" s="615"/>
      <c r="F8" s="615"/>
      <c r="G8" s="615"/>
      <c r="H8" s="615"/>
      <c r="I8" s="615"/>
      <c r="J8" s="615"/>
      <c r="K8" s="615"/>
      <c r="L8" s="615"/>
      <c r="M8" s="23"/>
      <c r="N8" s="23"/>
      <c r="O8" s="15"/>
      <c r="P8" s="15"/>
    </row>
    <row r="9" spans="1:16" s="6" customFormat="1" x14ac:dyDescent="0.35">
      <c r="A9" s="33"/>
      <c r="B9" s="615" t="str">
        <f>Public!B9</f>
        <v>Des informations sur le produit et un glossaire de termes sont disponibles dans l'onglet Info.</v>
      </c>
      <c r="C9" s="615"/>
      <c r="D9" s="615"/>
      <c r="E9" s="615"/>
      <c r="F9" s="615"/>
      <c r="G9" s="615"/>
      <c r="H9" s="615"/>
      <c r="I9" s="615"/>
      <c r="J9" s="615"/>
      <c r="K9" s="615"/>
      <c r="L9" s="615"/>
      <c r="M9" s="23"/>
      <c r="N9" s="23"/>
      <c r="O9" s="15"/>
    </row>
    <row r="10" spans="1:16" s="6" customFormat="1" x14ac:dyDescent="0.35">
      <c r="A10" s="33"/>
      <c r="B10" s="660" t="str">
        <f>IF(Intro!$G$21="English",O10,P10)</f>
        <v>Utilisez un onglet numéroté « Imp-Exp » pour chaque exportateur à partir duquel votre entreprise a importé. Pour obtenir des onglets « Imp-Exp » supplémentaires, contactez un analyste de cas identifié dans l'onglet « Intro ».</v>
      </c>
      <c r="C10" s="660"/>
      <c r="D10" s="660"/>
      <c r="E10" s="660"/>
      <c r="F10" s="660"/>
      <c r="G10" s="660"/>
      <c r="H10" s="660"/>
      <c r="I10" s="660"/>
      <c r="J10" s="660"/>
      <c r="K10" s="660"/>
      <c r="L10" s="660"/>
      <c r="M10" s="23"/>
      <c r="N10" s="23"/>
      <c r="O10" s="10" t="s">
        <v>343</v>
      </c>
      <c r="P10" s="10" t="s">
        <v>342</v>
      </c>
    </row>
    <row r="11" spans="1:16" s="6" customFormat="1" x14ac:dyDescent="0.35">
      <c r="A11" s="33"/>
      <c r="B11" s="660"/>
      <c r="C11" s="660"/>
      <c r="D11" s="660"/>
      <c r="E11" s="660"/>
      <c r="F11" s="660"/>
      <c r="G11" s="660"/>
      <c r="H11" s="660"/>
      <c r="I11" s="660"/>
      <c r="J11" s="660"/>
      <c r="K11" s="660"/>
      <c r="L11" s="660"/>
      <c r="M11" s="23"/>
      <c r="N11" s="23"/>
      <c r="O11" s="15"/>
      <c r="P11" s="15"/>
    </row>
    <row r="12" spans="1:16" s="6" customFormat="1" x14ac:dyDescent="0.35">
      <c r="A12" s="33"/>
      <c r="B12" s="615" t="str">
        <f>Imp!B14</f>
        <v>Pour les questions de cet onglet, notez ce qui suit :</v>
      </c>
      <c r="C12" s="615"/>
      <c r="D12" s="615"/>
      <c r="E12" s="615"/>
      <c r="F12" s="615"/>
      <c r="G12" s="615"/>
      <c r="H12" s="615"/>
      <c r="I12" s="615"/>
      <c r="J12" s="615"/>
      <c r="K12" s="615"/>
      <c r="L12" s="615"/>
      <c r="M12" s="23"/>
      <c r="N12" s="23"/>
      <c r="O12" s="15"/>
      <c r="P12" s="15"/>
    </row>
    <row r="13" spans="1:16" s="6" customFormat="1" x14ac:dyDescent="0.35">
      <c r="A13" s="33"/>
      <c r="B13" s="649" t="str">
        <f>Imp!B15</f>
        <v xml:space="preserve">• Indiquez seulement les ventes effectuées à partir des importations de votre entreprise. Les ventes de marchandises achetées auprès de producteurs canadiens doivent être exclues. </v>
      </c>
      <c r="C13" s="649"/>
      <c r="D13" s="649"/>
      <c r="E13" s="649"/>
      <c r="F13" s="649"/>
      <c r="G13" s="649"/>
      <c r="H13" s="649"/>
      <c r="I13" s="649"/>
      <c r="J13" s="649"/>
      <c r="K13" s="649"/>
      <c r="L13" s="649"/>
      <c r="M13" s="23"/>
      <c r="N13" s="23"/>
      <c r="O13" s="15"/>
      <c r="P13" s="15"/>
    </row>
    <row r="14" spans="1:16" s="6" customFormat="1" x14ac:dyDescent="0.35">
      <c r="A14" s="33"/>
      <c r="B14" s="615" t="str">
        <f>Imp!B16</f>
        <v>• Déclarez toutes les ventes aux entreprises associées canadiennes et étrangères.</v>
      </c>
      <c r="C14" s="615"/>
      <c r="D14" s="615"/>
      <c r="E14" s="615"/>
      <c r="F14" s="615"/>
      <c r="G14" s="615"/>
      <c r="H14" s="615"/>
      <c r="I14" s="615"/>
      <c r="J14" s="615"/>
      <c r="K14" s="615"/>
      <c r="L14" s="615"/>
      <c r="M14" s="23"/>
      <c r="N14" s="23"/>
      <c r="O14" s="15"/>
      <c r="P14" s="15"/>
    </row>
    <row r="15" spans="1:16" s="6" customFormat="1" x14ac:dyDescent="0.35">
      <c r="A15" s="33"/>
      <c r="B15" s="615" t="str">
        <f>Imp!B17</f>
        <v>• Déclarez toutes les ventes à compter de la date de l’expédition au client ou à son entrepôt.</v>
      </c>
      <c r="C15" s="615"/>
      <c r="D15" s="615"/>
      <c r="E15" s="615"/>
      <c r="F15" s="615"/>
      <c r="G15" s="615"/>
      <c r="H15" s="615"/>
      <c r="I15" s="615"/>
      <c r="J15" s="615"/>
      <c r="K15" s="615"/>
      <c r="L15" s="615"/>
      <c r="M15" s="23"/>
      <c r="N15" s="23"/>
      <c r="O15" s="15"/>
      <c r="P15" s="15"/>
    </row>
    <row r="16" spans="1:16" s="6" customFormat="1" x14ac:dyDescent="0.35">
      <c r="A16" s="33"/>
      <c r="B16" s="615" t="str">
        <f>Imp!B18</f>
        <v>• Déclarez toutes les valeurs en dollars canadiens.</v>
      </c>
      <c r="C16" s="615"/>
      <c r="D16" s="615"/>
      <c r="E16" s="615"/>
      <c r="F16" s="615"/>
      <c r="G16" s="615"/>
      <c r="H16" s="615"/>
      <c r="I16" s="615"/>
      <c r="J16" s="615"/>
      <c r="K16" s="615"/>
      <c r="L16" s="615"/>
      <c r="M16" s="23"/>
      <c r="N16" s="23"/>
      <c r="O16" s="15"/>
      <c r="P16" s="15"/>
    </row>
    <row r="17" spans="1:16" s="6" customFormat="1" x14ac:dyDescent="0.35">
      <c r="A17" s="33"/>
      <c r="B17" s="615" t="str">
        <f>IF(Intro!$G$21="English",O17,P17)</f>
        <v>• Si votre entreprise est un utilisateur final ou un détaillant, ne déclarez pas ses ventes d’importations ou ses stocks d’importations.</v>
      </c>
      <c r="C17" s="615"/>
      <c r="D17" s="615"/>
      <c r="E17" s="615"/>
      <c r="F17" s="615"/>
      <c r="G17" s="615"/>
      <c r="H17" s="615"/>
      <c r="I17" s="615"/>
      <c r="J17" s="615"/>
      <c r="K17" s="615"/>
      <c r="L17" s="615"/>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519" t="str">
        <f>IF(Intro!$G$21="English",O19,P19)</f>
        <v>IMPORTATIONS ET VENTES</v>
      </c>
      <c r="C19" s="520"/>
      <c r="D19" s="520"/>
      <c r="E19" s="520"/>
      <c r="F19" s="520"/>
      <c r="G19" s="520"/>
      <c r="H19" s="520"/>
      <c r="I19" s="520"/>
      <c r="J19" s="520"/>
      <c r="K19" s="520"/>
      <c r="L19" s="521"/>
      <c r="M19" s="10"/>
      <c r="O19" s="102" t="s">
        <v>332</v>
      </c>
      <c r="P19" s="102" t="s">
        <v>333</v>
      </c>
    </row>
    <row r="20" spans="1:16" x14ac:dyDescent="0.35">
      <c r="B20" s="583" t="s">
        <v>12</v>
      </c>
      <c r="C20" s="584"/>
      <c r="D20" s="584"/>
      <c r="E20" s="584"/>
      <c r="F20" s="584"/>
      <c r="G20" s="584"/>
      <c r="H20" s="584"/>
      <c r="I20" s="584"/>
      <c r="J20" s="584"/>
      <c r="K20" s="584"/>
      <c r="L20" s="585"/>
      <c r="M20" s="10"/>
    </row>
    <row r="21" spans="1:16" x14ac:dyDescent="0.35">
      <c r="B21" s="16"/>
      <c r="C21" s="35"/>
      <c r="D21" s="35"/>
      <c r="E21" s="36"/>
      <c r="F21" s="36"/>
      <c r="G21" s="36"/>
      <c r="H21" s="36"/>
      <c r="I21" s="36"/>
      <c r="J21" s="36"/>
      <c r="K21" s="36"/>
      <c r="L21" s="17"/>
      <c r="M21" s="10"/>
    </row>
    <row r="22" spans="1:16" ht="28" x14ac:dyDescent="0.35">
      <c r="A22" s="7" t="s">
        <v>451</v>
      </c>
      <c r="B22" s="513" t="str">
        <f>IF(Intro!$G$21="English",O22,P22)</f>
        <v xml:space="preserve">Indiquez les importations et les ventes de marchandises de votre entreprise en provenance de la : </v>
      </c>
      <c r="C22" s="514"/>
      <c r="D22" s="514"/>
      <c r="E22" s="514"/>
      <c r="F22" s="514"/>
      <c r="G22" s="668" t="str">
        <f>IF(Intro!$G$21="English",Variables!B48,Variables!C48)</f>
        <v>Chine</v>
      </c>
      <c r="H22" s="669"/>
      <c r="I22" s="669"/>
      <c r="J22" s="669"/>
      <c r="K22" s="670"/>
      <c r="L22" s="175"/>
      <c r="M22" s="10"/>
      <c r="O22" s="10" t="s">
        <v>283</v>
      </c>
      <c r="P22" s="10" t="s">
        <v>459</v>
      </c>
    </row>
    <row r="23" spans="1:16" ht="15.5" x14ac:dyDescent="0.35">
      <c r="B23" s="672" t="str">
        <f>IF(Intro!$G$21="English",O23,P23)</f>
        <v>Nom de l'exportateur :</v>
      </c>
      <c r="C23" s="673"/>
      <c r="D23" s="673"/>
      <c r="E23" s="673"/>
      <c r="F23" s="673"/>
      <c r="G23" s="671"/>
      <c r="H23" s="671"/>
      <c r="I23" s="671"/>
      <c r="J23" s="671"/>
      <c r="K23" s="671"/>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1">
        <f>Variables!$B$6</f>
        <v>2022</v>
      </c>
      <c r="H25" s="641">
        <f>G25+1</f>
        <v>2023</v>
      </c>
      <c r="I25" s="641">
        <f>H25+1</f>
        <v>2024</v>
      </c>
      <c r="J25" s="641" t="str">
        <f>IF(Intro!$G$21="English",Variables!B9,Variables!C9)</f>
        <v>janv-sept 2024</v>
      </c>
      <c r="K25" s="641" t="str">
        <f>IF(Intro!$G$21="English",Variables!B10,Variables!C10)</f>
        <v>janv-sept 2025</v>
      </c>
      <c r="L25" s="71"/>
      <c r="M25" s="10"/>
      <c r="O25" s="21"/>
    </row>
    <row r="26" spans="1:16" x14ac:dyDescent="0.35">
      <c r="B26" s="117"/>
      <c r="C26" s="118"/>
      <c r="D26" s="118"/>
      <c r="E26" s="118"/>
      <c r="F26" s="118"/>
      <c r="G26" s="642"/>
      <c r="H26" s="642"/>
      <c r="I26" s="642"/>
      <c r="J26" s="642"/>
      <c r="K26" s="642"/>
      <c r="L26" s="71"/>
      <c r="M26" s="10"/>
      <c r="O26" s="21"/>
    </row>
    <row r="27" spans="1:16" s="11" customFormat="1" x14ac:dyDescent="0.35">
      <c r="A27" s="32"/>
      <c r="B27" s="689" t="str">
        <f>IF(Intro!$G$21="English",O27,P27)</f>
        <v>Importations au Canada</v>
      </c>
      <c r="C27" s="690"/>
      <c r="D27" s="690"/>
      <c r="E27" s="690"/>
      <c r="F27" s="690"/>
      <c r="G27" s="690"/>
      <c r="H27" s="690"/>
      <c r="I27" s="690"/>
      <c r="J27" s="690"/>
      <c r="K27" s="690"/>
      <c r="L27" s="71"/>
      <c r="O27" s="26" t="s">
        <v>669</v>
      </c>
      <c r="P27" s="11" t="s">
        <v>238</v>
      </c>
    </row>
    <row r="28" spans="1:16" x14ac:dyDescent="0.35">
      <c r="B28" s="693" t="str">
        <f>IF(Intro!$G$21="English",O28,P28)</f>
        <v>Importations</v>
      </c>
      <c r="C28" s="694"/>
      <c r="D28" s="667" t="str">
        <f>IF(Intro!$G$21="English",Variables!$B$23,Variables!$C$23)</f>
        <v>pièces</v>
      </c>
      <c r="E28" s="667"/>
      <c r="F28" s="667"/>
      <c r="G28" s="133"/>
      <c r="H28" s="133"/>
      <c r="I28" s="133"/>
      <c r="J28" s="133"/>
      <c r="K28" s="126"/>
      <c r="L28" s="71"/>
      <c r="M28" s="10"/>
      <c r="O28" s="10" t="s">
        <v>95</v>
      </c>
      <c r="P28" s="10" t="s">
        <v>175</v>
      </c>
    </row>
    <row r="29" spans="1:16" x14ac:dyDescent="0.35">
      <c r="B29" s="693"/>
      <c r="C29" s="694"/>
      <c r="D29" s="667" t="str">
        <f>IF(Intro!$G$21="English",O29,P29)</f>
        <v>valeur d'achat nette rendue (CAD)</v>
      </c>
      <c r="E29" s="667"/>
      <c r="F29" s="667"/>
      <c r="G29" s="133"/>
      <c r="H29" s="133"/>
      <c r="I29" s="133"/>
      <c r="J29" s="133"/>
      <c r="K29" s="126"/>
      <c r="L29" s="71"/>
      <c r="M29" s="10"/>
      <c r="O29" s="10" t="s">
        <v>345</v>
      </c>
      <c r="P29" s="10" t="s">
        <v>344</v>
      </c>
    </row>
    <row r="30" spans="1:16" x14ac:dyDescent="0.35">
      <c r="B30" s="693"/>
      <c r="C30" s="694"/>
      <c r="D30" s="667" t="str">
        <f>"$ / "&amp;IF(Intro!$G$21="English",Variables!$B$24,Variables!$C$24)</f>
        <v>$ / pièce</v>
      </c>
      <c r="E30" s="667"/>
      <c r="F30" s="667"/>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91" t="str">
        <f>IF(Intro!$G$21="English",O31,P31)</f>
        <v>Ventes au Canada</v>
      </c>
      <c r="C31" s="692"/>
      <c r="D31" s="692"/>
      <c r="E31" s="692"/>
      <c r="F31" s="692"/>
      <c r="G31" s="692"/>
      <c r="H31" s="692"/>
      <c r="I31" s="692"/>
      <c r="J31" s="692"/>
      <c r="K31" s="692"/>
      <c r="L31" s="71"/>
      <c r="O31" s="26" t="s">
        <v>239</v>
      </c>
      <c r="P31" s="11" t="s">
        <v>240</v>
      </c>
    </row>
    <row r="32" spans="1:16" x14ac:dyDescent="0.35">
      <c r="B32" s="471" t="str">
        <f>IF(Intro!$G$21="English",O32,P32)</f>
        <v>Ventes aux distributeurs au Canada</v>
      </c>
      <c r="C32" s="472"/>
      <c r="D32" s="667" t="str">
        <f>D28</f>
        <v>pièces</v>
      </c>
      <c r="E32" s="667"/>
      <c r="F32" s="667"/>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471"/>
      <c r="C33" s="472"/>
      <c r="D33" s="667" t="str">
        <f>IF(Intro!$G$21="English",O33,P33)</f>
        <v>valeur de vente nette rendue (CAD)</v>
      </c>
      <c r="E33" s="667"/>
      <c r="F33" s="667"/>
      <c r="G33" s="133"/>
      <c r="H33" s="133"/>
      <c r="I33" s="133"/>
      <c r="J33" s="133"/>
      <c r="K33" s="126"/>
      <c r="L33" s="71"/>
      <c r="M33" s="10"/>
      <c r="O33" s="10" t="s">
        <v>347</v>
      </c>
      <c r="P33" s="10" t="s">
        <v>346</v>
      </c>
    </row>
    <row r="34" spans="1:16" ht="14.5" thickBot="1" x14ac:dyDescent="0.4">
      <c r="B34" s="676"/>
      <c r="C34" s="677"/>
      <c r="D34" s="679" t="str">
        <f>D30</f>
        <v>$ / pièce</v>
      </c>
      <c r="E34" s="679"/>
      <c r="F34" s="679"/>
      <c r="G34" s="416" t="str">
        <f>IF(G32=0,"-",G33/G32)</f>
        <v>-</v>
      </c>
      <c r="H34" s="416" t="str">
        <f>IF(H32=0,"-",H33/H32)</f>
        <v>-</v>
      </c>
      <c r="I34" s="416" t="str">
        <f t="shared" ref="I34:K34" si="1">IF(I32=0,"-",I33/I32)</f>
        <v>-</v>
      </c>
      <c r="J34" s="416" t="str">
        <f t="shared" si="1"/>
        <v>-</v>
      </c>
      <c r="K34" s="416" t="str">
        <f t="shared" si="1"/>
        <v>-</v>
      </c>
      <c r="L34" s="71"/>
      <c r="M34" s="10"/>
    </row>
    <row r="35" spans="1:16" x14ac:dyDescent="0.35">
      <c r="B35" s="674" t="str">
        <f>IF(Intro!$G$21="English",O35,P35)</f>
        <v>Ventes aux détaillants au Canada</v>
      </c>
      <c r="C35" s="675"/>
      <c r="D35" s="678" t="str">
        <f>D32</f>
        <v>pièces</v>
      </c>
      <c r="E35" s="678"/>
      <c r="F35" s="678"/>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471"/>
      <c r="C36" s="472"/>
      <c r="D36" s="667" t="str">
        <f>D33</f>
        <v>valeur de vente nette rendue (CAD)</v>
      </c>
      <c r="E36" s="667"/>
      <c r="F36" s="667"/>
      <c r="G36" s="133"/>
      <c r="H36" s="133"/>
      <c r="I36" s="133"/>
      <c r="J36" s="133"/>
      <c r="K36" s="126"/>
      <c r="L36" s="71"/>
      <c r="M36" s="10"/>
    </row>
    <row r="37" spans="1:16" ht="14.5" thickBot="1" x14ac:dyDescent="0.4">
      <c r="B37" s="676"/>
      <c r="C37" s="677"/>
      <c r="D37" s="679" t="str">
        <f>D34</f>
        <v>$ / pièce</v>
      </c>
      <c r="E37" s="679"/>
      <c r="F37" s="679"/>
      <c r="G37" s="416" t="str">
        <f>IF(G35=0,"-",G36/G35)</f>
        <v>-</v>
      </c>
      <c r="H37" s="416" t="str">
        <f>IF(H35=0,"-",H36/H35)</f>
        <v>-</v>
      </c>
      <c r="I37" s="416" t="str">
        <f t="shared" ref="I37:K37" si="2">IF(I35=0,"-",I36/I35)</f>
        <v>-</v>
      </c>
      <c r="J37" s="416" t="str">
        <f t="shared" si="2"/>
        <v>-</v>
      </c>
      <c r="K37" s="416" t="str">
        <f t="shared" si="2"/>
        <v>-</v>
      </c>
      <c r="L37" s="71"/>
      <c r="M37" s="10"/>
    </row>
    <row r="38" spans="1:16" x14ac:dyDescent="0.35">
      <c r="B38" s="674" t="str">
        <f>IF(Intro!$G$21="English",O38,P38)</f>
        <v>Ventes aux utilisateurs finals au Canada</v>
      </c>
      <c r="C38" s="675"/>
      <c r="D38" s="678" t="str">
        <f>D32</f>
        <v>pièces</v>
      </c>
      <c r="E38" s="678"/>
      <c r="F38" s="678"/>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471"/>
      <c r="C39" s="472"/>
      <c r="D39" s="667" t="str">
        <f>D33</f>
        <v>valeur de vente nette rendue (CAD)</v>
      </c>
      <c r="E39" s="667"/>
      <c r="F39" s="667"/>
      <c r="G39" s="133"/>
      <c r="H39" s="133"/>
      <c r="I39" s="133"/>
      <c r="J39" s="133"/>
      <c r="K39" s="126"/>
      <c r="L39" s="71"/>
      <c r="M39" s="10"/>
    </row>
    <row r="40" spans="1:16" ht="14.5" thickBot="1" x14ac:dyDescent="0.4">
      <c r="B40" s="676"/>
      <c r="C40" s="677"/>
      <c r="D40" s="679" t="str">
        <f>D34</f>
        <v>$ / pièce</v>
      </c>
      <c r="E40" s="679"/>
      <c r="F40" s="679"/>
      <c r="G40" s="416" t="str">
        <f>IF(G38=0,"-",G39/G38)</f>
        <v>-</v>
      </c>
      <c r="H40" s="416" t="str">
        <f>IF(H38=0,"-",H39/H38)</f>
        <v>-</v>
      </c>
      <c r="I40" s="416" t="str">
        <f t="shared" ref="I40:K40" si="3">IF(I38=0,"-",I39/I38)</f>
        <v>-</v>
      </c>
      <c r="J40" s="416" t="str">
        <f t="shared" si="3"/>
        <v>-</v>
      </c>
      <c r="K40" s="416" t="str">
        <f t="shared" si="3"/>
        <v>-</v>
      </c>
      <c r="L40" s="71"/>
      <c r="M40" s="10"/>
    </row>
    <row r="41" spans="1:16" x14ac:dyDescent="0.35">
      <c r="B41" s="661" t="str">
        <f>IF(Intro!$G$21="English",O41,P41)</f>
        <v>Ventes totales au Canada</v>
      </c>
      <c r="C41" s="662"/>
      <c r="D41" s="663" t="str">
        <f>D38</f>
        <v>pièces</v>
      </c>
      <c r="E41" s="663"/>
      <c r="F41" s="663"/>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67"/>
      <c r="C42" s="568"/>
      <c r="D42" s="664" t="str">
        <f>D39</f>
        <v>valeur de vente nette rendue (CAD)</v>
      </c>
      <c r="E42" s="664"/>
      <c r="F42" s="664"/>
      <c r="G42" s="134">
        <f>G33+G39+G36</f>
        <v>0</v>
      </c>
      <c r="H42" s="134">
        <f t="shared" si="4"/>
        <v>0</v>
      </c>
      <c r="I42" s="134">
        <f t="shared" si="4"/>
        <v>0</v>
      </c>
      <c r="J42" s="134">
        <f t="shared" si="4"/>
        <v>0</v>
      </c>
      <c r="K42" s="134">
        <f t="shared" si="4"/>
        <v>0</v>
      </c>
      <c r="L42" s="71"/>
      <c r="M42" s="10"/>
    </row>
    <row r="43" spans="1:16" x14ac:dyDescent="0.35">
      <c r="B43" s="567"/>
      <c r="C43" s="568"/>
      <c r="D43" s="664" t="str">
        <f>D40</f>
        <v>$ / pièce</v>
      </c>
      <c r="E43" s="664"/>
      <c r="F43" s="664"/>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8" t="str">
        <f>IF(Intro!$G$21="English",O46,P46)</f>
        <v>VENTES AU CANADA D'IMPORTATION À VOS CINQ PLUS IMPORTANTS CLIENTS</v>
      </c>
      <c r="C46" s="609"/>
      <c r="D46" s="609"/>
      <c r="E46" s="609"/>
      <c r="F46" s="609"/>
      <c r="G46" s="609"/>
      <c r="H46" s="609"/>
      <c r="I46" s="609"/>
      <c r="J46" s="609"/>
      <c r="K46" s="609"/>
      <c r="L46" s="610"/>
      <c r="M46" s="10"/>
      <c r="O46" s="102" t="s">
        <v>334</v>
      </c>
      <c r="P46" s="102" t="s">
        <v>335</v>
      </c>
    </row>
    <row r="47" spans="1:16" s="11" customFormat="1" x14ac:dyDescent="0.35">
      <c r="A47" s="7"/>
      <c r="B47" s="586" t="s">
        <v>15</v>
      </c>
      <c r="C47" s="587"/>
      <c r="D47" s="587"/>
      <c r="E47" s="587"/>
      <c r="F47" s="587"/>
      <c r="G47" s="587"/>
      <c r="H47" s="587"/>
      <c r="I47" s="587"/>
      <c r="J47" s="587"/>
      <c r="K47" s="587"/>
      <c r="L47" s="588"/>
      <c r="M47" s="73"/>
      <c r="O47" s="10"/>
    </row>
    <row r="48" spans="1:16" x14ac:dyDescent="0.35">
      <c r="B48" s="16"/>
      <c r="C48" s="35"/>
      <c r="D48" s="35"/>
      <c r="E48" s="36"/>
      <c r="F48" s="36"/>
      <c r="G48" s="36"/>
      <c r="H48" s="36"/>
      <c r="I48" s="36"/>
      <c r="J48" s="36"/>
      <c r="K48" s="36"/>
      <c r="L48" s="17"/>
      <c r="M48" s="10"/>
    </row>
    <row r="49" spans="2:16" x14ac:dyDescent="0.35">
      <c r="B49" s="486" t="str">
        <f>IF(Intro!$G$21="English",O49,P49)</f>
        <v>Déclarez le volume et la valeur des ventes d'importations au Canada pour chaque compte indiqué ci-dessous :</v>
      </c>
      <c r="C49" s="487"/>
      <c r="D49" s="487"/>
      <c r="E49" s="487"/>
      <c r="F49" s="487"/>
      <c r="G49" s="487"/>
      <c r="H49" s="487"/>
      <c r="I49" s="487"/>
      <c r="J49" s="487"/>
      <c r="K49" s="487"/>
      <c r="L49" s="488"/>
      <c r="M49" s="10"/>
      <c r="O49" s="21" t="s">
        <v>178</v>
      </c>
      <c r="P49" s="10" t="s">
        <v>179</v>
      </c>
    </row>
    <row r="50" spans="2:16" x14ac:dyDescent="0.35">
      <c r="B50" s="486" t="str">
        <f>Imp!B24</f>
        <v>Note - Ne répondez à cette question que si votre entreprise a vendu les marchandises entre le 1er janvier 2022 et le 30 septembre 2025.</v>
      </c>
      <c r="C50" s="487"/>
      <c r="D50" s="487"/>
      <c r="E50" s="487"/>
      <c r="F50" s="487"/>
      <c r="G50" s="487"/>
      <c r="H50" s="487"/>
      <c r="I50" s="487"/>
      <c r="J50" s="487"/>
      <c r="K50" s="487"/>
      <c r="L50" s="488"/>
      <c r="M50" s="10"/>
      <c r="O50" s="21"/>
    </row>
    <row r="51" spans="2:16" x14ac:dyDescent="0.35">
      <c r="B51" s="171"/>
      <c r="C51" s="172"/>
      <c r="D51" s="35"/>
      <c r="E51" s="36"/>
      <c r="F51" s="36"/>
      <c r="G51" s="36"/>
      <c r="H51" s="36"/>
      <c r="I51" s="36"/>
      <c r="J51" s="36"/>
      <c r="K51" s="36"/>
      <c r="L51" s="17"/>
      <c r="M51" s="10"/>
      <c r="O51" s="21"/>
    </row>
    <row r="52" spans="2:16" x14ac:dyDescent="0.35">
      <c r="B52" s="657"/>
      <c r="C52" s="658"/>
      <c r="D52" s="659"/>
      <c r="E52" s="176" t="str">
        <f>IF(Intro!$G$21="English","Q","T")&amp;IF(MID(F52,2,1)&lt;&gt;"1",MID(F52,2,1)-1&amp;" - "&amp;MID(F52,6,4),"4 - "&amp;MID(F52,6,4)-1)</f>
        <v>T4 - 2023</v>
      </c>
      <c r="F52" s="176" t="str">
        <f>IF(Intro!$G$21="English","Q","T")&amp;IF(MID(G52,2,1)&lt;&gt;"1",MID(G52,2,1)-1&amp;" - "&amp;MID(G52,6,4),"4 - "&amp;MID(G52,6,4)-1)</f>
        <v>T1 - 2024</v>
      </c>
      <c r="G52" s="176" t="str">
        <f>IF(Intro!$G$21="English","Q","T")&amp;IF(MID(H52,2,1)&lt;&gt;"1",MID(H52,2,1)-1&amp;" - "&amp;MID(H52,6,4),"4 - "&amp;MID(H52,6,4)-1)</f>
        <v>T2 - 2024</v>
      </c>
      <c r="H52" s="176" t="str">
        <f>IF(Intro!$G$21="English","Q","T")&amp;IF(MID(I52,2,1)&lt;&gt;"1",MID(I52,2,1)-1&amp;" - "&amp;MID(I52,6,4),"4 - "&amp;MID(I52,6,4)-1)</f>
        <v>T3 - 2024</v>
      </c>
      <c r="I52" s="176" t="str">
        <f>IF(Intro!$G$21="English","Q","T")&amp;IF(MID(J52,2,1)&lt;&gt;"1",MID(J52,2,1)-1&amp;" - "&amp;MID(J52,6,4),"4 - "&amp;MID(J52,6,4)-1)</f>
        <v>T4 - 2024</v>
      </c>
      <c r="J52" s="176" t="str">
        <f>IF(Intro!$G$21="English","Q","T")&amp;IF(MID(K52,2,1)&lt;&gt;"1",MID(K52,2,1)-1&amp;" - "&amp;MID(K52,6,4),"4 - "&amp;MID(K52,6,4)-1)</f>
        <v>T1 - 2025</v>
      </c>
      <c r="K52" s="176" t="str">
        <f>IF(Intro!$G$21="English","Q","T")&amp;IF(MID(L52,2,1)&lt;&gt;"1",MID(L52,2,1)-1&amp;" - "&amp;MID(L52,6,4),"4 - "&amp;MID(L52,6,4)-1)</f>
        <v>T2 - 2025</v>
      </c>
      <c r="L52" s="177" t="str">
        <f>IF(Intro!$G$21="English",Variables!B30&amp;" - ",Variables!C30&amp;" - ")&amp;Variables!B8</f>
        <v>T3 - 2025</v>
      </c>
      <c r="M52" s="10"/>
      <c r="O52" s="21"/>
    </row>
    <row r="53" spans="2:16" x14ac:dyDescent="0.35">
      <c r="B53" s="581" t="str">
        <f>IF(Intro!$G$21="English",O54,P54)</f>
        <v xml:space="preserve">Client 1 - </v>
      </c>
      <c r="C53" s="582"/>
      <c r="D53" s="582"/>
      <c r="E53" s="582"/>
      <c r="F53" s="582"/>
      <c r="G53" s="582"/>
      <c r="H53" s="582"/>
      <c r="I53" s="582"/>
      <c r="J53" s="582"/>
      <c r="K53" s="582"/>
      <c r="L53" s="597"/>
      <c r="M53" s="10"/>
      <c r="O53" s="21"/>
    </row>
    <row r="54" spans="2:16" x14ac:dyDescent="0.35">
      <c r="B54" s="656" t="str">
        <f>D$32</f>
        <v>pièces</v>
      </c>
      <c r="C54" s="655"/>
      <c r="D54" s="655"/>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56" t="str">
        <f>D$33</f>
        <v>valeur de vente nette rendue (CAD)</v>
      </c>
      <c r="C55" s="655"/>
      <c r="D55" s="655"/>
      <c r="E55" s="136"/>
      <c r="F55" s="136"/>
      <c r="G55" s="136"/>
      <c r="H55" s="136"/>
      <c r="I55" s="136"/>
      <c r="J55" s="136"/>
      <c r="K55" s="136"/>
      <c r="L55" s="137"/>
      <c r="M55" s="10"/>
    </row>
    <row r="56" spans="2:16" x14ac:dyDescent="0.35">
      <c r="B56" s="656" t="str">
        <f>D$34</f>
        <v>$ / pièce</v>
      </c>
      <c r="C56" s="655"/>
      <c r="D56" s="655"/>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581" t="str">
        <f>IF(Intro!$G$21="English",O58,P58)</f>
        <v xml:space="preserve">Client 2 - </v>
      </c>
      <c r="C57" s="582"/>
      <c r="D57" s="582"/>
      <c r="E57" s="582"/>
      <c r="F57" s="582"/>
      <c r="G57" s="582"/>
      <c r="H57" s="582"/>
      <c r="I57" s="582"/>
      <c r="J57" s="582"/>
      <c r="K57" s="582"/>
      <c r="L57" s="597"/>
      <c r="M57" s="10"/>
    </row>
    <row r="58" spans="2:16" x14ac:dyDescent="0.35">
      <c r="B58" s="656" t="str">
        <f>D$32</f>
        <v>pièces</v>
      </c>
      <c r="C58" s="655"/>
      <c r="D58" s="655"/>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56" t="str">
        <f>D$33</f>
        <v>valeur de vente nette rendue (CAD)</v>
      </c>
      <c r="C59" s="655"/>
      <c r="D59" s="655"/>
      <c r="E59" s="136"/>
      <c r="F59" s="136"/>
      <c r="G59" s="136"/>
      <c r="H59" s="136"/>
      <c r="I59" s="136"/>
      <c r="J59" s="136"/>
      <c r="K59" s="136"/>
      <c r="L59" s="137"/>
      <c r="M59" s="10"/>
    </row>
    <row r="60" spans="2:16" x14ac:dyDescent="0.35">
      <c r="B60" s="656" t="str">
        <f>D$34</f>
        <v>$ / pièce</v>
      </c>
      <c r="C60" s="655"/>
      <c r="D60" s="655"/>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581" t="str">
        <f>IF(Intro!$G$21="English",O62,P62)</f>
        <v xml:space="preserve">Client 3 - </v>
      </c>
      <c r="C61" s="582"/>
      <c r="D61" s="582"/>
      <c r="E61" s="582"/>
      <c r="F61" s="582"/>
      <c r="G61" s="582"/>
      <c r="H61" s="582"/>
      <c r="I61" s="582"/>
      <c r="J61" s="582"/>
      <c r="K61" s="582"/>
      <c r="L61" s="597"/>
      <c r="M61" s="10"/>
    </row>
    <row r="62" spans="2:16" x14ac:dyDescent="0.35">
      <c r="B62" s="656" t="str">
        <f>D$32</f>
        <v>pièces</v>
      </c>
      <c r="C62" s="655"/>
      <c r="D62" s="655"/>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56" t="str">
        <f>D$33</f>
        <v>valeur de vente nette rendue (CAD)</v>
      </c>
      <c r="C63" s="655"/>
      <c r="D63" s="655"/>
      <c r="E63" s="136"/>
      <c r="F63" s="136"/>
      <c r="G63" s="136"/>
      <c r="H63" s="136"/>
      <c r="I63" s="136"/>
      <c r="J63" s="136"/>
      <c r="K63" s="136"/>
      <c r="L63" s="137"/>
      <c r="M63" s="10"/>
    </row>
    <row r="64" spans="2:16" x14ac:dyDescent="0.35">
      <c r="B64" s="656" t="str">
        <f>D$34</f>
        <v>$ / pièce</v>
      </c>
      <c r="C64" s="655"/>
      <c r="D64" s="655"/>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581" t="str">
        <f>IF(Intro!$G$21="English",O66,P66)</f>
        <v xml:space="preserve">Client 4 - </v>
      </c>
      <c r="C65" s="582"/>
      <c r="D65" s="582"/>
      <c r="E65" s="582"/>
      <c r="F65" s="582"/>
      <c r="G65" s="582"/>
      <c r="H65" s="582"/>
      <c r="I65" s="582"/>
      <c r="J65" s="582"/>
      <c r="K65" s="582"/>
      <c r="L65" s="597"/>
      <c r="M65" s="10"/>
    </row>
    <row r="66" spans="1:19" x14ac:dyDescent="0.35">
      <c r="B66" s="656" t="str">
        <f>D$32</f>
        <v>pièces</v>
      </c>
      <c r="C66" s="655"/>
      <c r="D66" s="655"/>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56" t="str">
        <f>D$33</f>
        <v>valeur de vente nette rendue (CAD)</v>
      </c>
      <c r="C67" s="655"/>
      <c r="D67" s="655"/>
      <c r="E67" s="136"/>
      <c r="F67" s="136"/>
      <c r="G67" s="136"/>
      <c r="H67" s="136"/>
      <c r="I67" s="136"/>
      <c r="J67" s="136"/>
      <c r="K67" s="136"/>
      <c r="L67" s="137"/>
      <c r="M67" s="10"/>
    </row>
    <row r="68" spans="1:19" x14ac:dyDescent="0.35">
      <c r="B68" s="656" t="str">
        <f>D$34</f>
        <v>$ / pièce</v>
      </c>
      <c r="C68" s="655"/>
      <c r="D68" s="655"/>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581" t="str">
        <f>IF(Intro!$G$21="English",O70,P70)</f>
        <v xml:space="preserve">Client 5 - </v>
      </c>
      <c r="C69" s="582"/>
      <c r="D69" s="582"/>
      <c r="E69" s="582"/>
      <c r="F69" s="582"/>
      <c r="G69" s="582"/>
      <c r="H69" s="582"/>
      <c r="I69" s="582"/>
      <c r="J69" s="582"/>
      <c r="K69" s="582"/>
      <c r="L69" s="597"/>
      <c r="M69" s="10"/>
    </row>
    <row r="70" spans="1:19" x14ac:dyDescent="0.35">
      <c r="B70" s="656" t="str">
        <f>D$32</f>
        <v>pièces</v>
      </c>
      <c r="C70" s="655"/>
      <c r="D70" s="655"/>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56" t="str">
        <f>D$33</f>
        <v>valeur de vente nette rendue (CAD)</v>
      </c>
      <c r="C71" s="655"/>
      <c r="D71" s="655"/>
      <c r="E71" s="136"/>
      <c r="F71" s="136"/>
      <c r="G71" s="136"/>
      <c r="H71" s="136"/>
      <c r="I71" s="136"/>
      <c r="J71" s="136"/>
      <c r="K71" s="136"/>
      <c r="L71" s="137"/>
      <c r="M71" s="10"/>
    </row>
    <row r="72" spans="1:19" x14ac:dyDescent="0.35">
      <c r="B72" s="656" t="str">
        <f>D$34</f>
        <v>$ / pièce</v>
      </c>
      <c r="C72" s="655"/>
      <c r="D72" s="655"/>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6" t="str">
        <f>IF(Intro!$G$21="English",O74,P74)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4" s="487"/>
      <c r="D74" s="487"/>
      <c r="E74" s="487"/>
      <c r="F74" s="487"/>
      <c r="G74" s="487"/>
      <c r="H74" s="487"/>
      <c r="I74" s="487"/>
      <c r="J74" s="487"/>
      <c r="K74" s="487"/>
      <c r="L74" s="488"/>
      <c r="M74" s="10"/>
      <c r="O74" s="10" t="s">
        <v>367</v>
      </c>
      <c r="P74" s="10" t="s">
        <v>368</v>
      </c>
      <c r="S74" s="39"/>
    </row>
    <row r="75" spans="1:19" x14ac:dyDescent="0.35">
      <c r="B75" s="486"/>
      <c r="C75" s="487"/>
      <c r="D75" s="487"/>
      <c r="E75" s="487"/>
      <c r="F75" s="487"/>
      <c r="G75" s="487"/>
      <c r="H75" s="487"/>
      <c r="I75" s="487"/>
      <c r="J75" s="487"/>
      <c r="K75" s="487"/>
      <c r="L75" s="488"/>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janv-sept 2024</v>
      </c>
      <c r="I77" s="429" t="str">
        <f>K25</f>
        <v>janv-sept 2025</v>
      </c>
      <c r="J77" s="162"/>
      <c r="K77" s="162"/>
      <c r="L77" s="163"/>
      <c r="M77" s="10"/>
      <c r="O77" s="10" t="s">
        <v>388</v>
      </c>
      <c r="P77" s="10" t="s">
        <v>389</v>
      </c>
    </row>
    <row r="78" spans="1:19" x14ac:dyDescent="0.35">
      <c r="B78" s="471" t="str">
        <f>Variables!D65</f>
        <v>Vérification</v>
      </c>
      <c r="C78" s="665" t="str">
        <f>D32</f>
        <v>pièces</v>
      </c>
      <c r="D78" s="665"/>
      <c r="E78" s="665"/>
      <c r="F78" s="139" t="str">
        <f>IF(SUM(E54,E58,E62,E66,E70)&gt;H41,Variables!$D$66,Variables!$D$67)</f>
        <v>Correct</v>
      </c>
      <c r="G78" s="139" t="str">
        <f>IF(SUM(F54:I54,F58:I58,F62:I62,F66:I66,F70:I70)&gt;I41,Variables!$D$66,Variables!$D$67)</f>
        <v>Correct</v>
      </c>
      <c r="H78" s="139" t="str">
        <f>IF(SUM(F54:H54,F58:H58,F62:H62,F66:H66,F70:H70)&gt;J41,Variables!$D$66,Variables!$D$67)</f>
        <v>Correct</v>
      </c>
      <c r="I78" s="139" t="str">
        <f>IF(SUM(J54:L54,J58:L58,J62:L62,J66:L66,J70:L70)&gt;K41,Variables!$D$66,Variables!$D$67)</f>
        <v>Correct</v>
      </c>
      <c r="J78" s="89"/>
      <c r="K78" s="89"/>
      <c r="L78" s="71"/>
      <c r="M78" s="10"/>
    </row>
    <row r="79" spans="1:19" x14ac:dyDescent="0.35">
      <c r="B79" s="471"/>
      <c r="C79" s="665" t="str">
        <f>D33</f>
        <v>valeur de vente nette rendue (CAD)</v>
      </c>
      <c r="D79" s="665"/>
      <c r="E79" s="665"/>
      <c r="F79" s="139" t="str">
        <f>IF(SUM(E55,E59,E63,E67,E71)&gt;H42,Variables!$D$66,Variables!$D$67)</f>
        <v>Correct</v>
      </c>
      <c r="G79" s="139" t="str">
        <f>IF(SUM(F55:I55,F59:I59,F63:I63,F67:I67,F71:I71)&gt;I42,Variables!$D$66,Variables!$D$67)</f>
        <v>Correct</v>
      </c>
      <c r="H79" s="139" t="str">
        <f>IF(SUM(F55:H55,F59:H59,F63:H63,F67:H67,F71:H71)&gt;J42,Variables!$D$66,Variables!$D$67)</f>
        <v>Correct</v>
      </c>
      <c r="I79" s="139" t="str">
        <f>IF(SUM(J55:L55,J59:L59,J63:L63,J67:L67,J71:L71)&gt;K42,Variables!$D$66,Variables!$D$67)</f>
        <v>Correct</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519" t="str">
        <f>IF(Intro!$G$21="English",O82,P82)</f>
        <v>IMPORTATION DE PRODUITS DE RÉFÉRENCE</v>
      </c>
      <c r="C82" s="520"/>
      <c r="D82" s="520"/>
      <c r="E82" s="520"/>
      <c r="F82" s="520"/>
      <c r="G82" s="520"/>
      <c r="H82" s="520"/>
      <c r="I82" s="520"/>
      <c r="J82" s="520"/>
      <c r="K82" s="520"/>
      <c r="L82" s="521"/>
      <c r="M82" s="10"/>
      <c r="O82" s="102" t="s">
        <v>330</v>
      </c>
      <c r="P82" s="102" t="s">
        <v>331</v>
      </c>
    </row>
    <row r="83" spans="1:16" x14ac:dyDescent="0.35">
      <c r="B83" s="583" t="s">
        <v>16</v>
      </c>
      <c r="C83" s="584"/>
      <c r="D83" s="584"/>
      <c r="E83" s="584"/>
      <c r="F83" s="584"/>
      <c r="G83" s="584"/>
      <c r="H83" s="584"/>
      <c r="I83" s="584"/>
      <c r="J83" s="584"/>
      <c r="K83" s="584"/>
      <c r="L83" s="585"/>
      <c r="M83" s="10"/>
    </row>
    <row r="84" spans="1:16" x14ac:dyDescent="0.35">
      <c r="B84" s="16"/>
      <c r="C84" s="35"/>
      <c r="D84" s="35"/>
      <c r="E84" s="36"/>
      <c r="F84" s="36"/>
      <c r="G84" s="36"/>
      <c r="H84" s="36"/>
      <c r="I84" s="36"/>
      <c r="J84" s="36"/>
      <c r="K84" s="36"/>
      <c r="L84" s="164"/>
      <c r="M84" s="10"/>
    </row>
    <row r="85" spans="1:16" ht="28" x14ac:dyDescent="0.35">
      <c r="A85" s="7" t="s">
        <v>451</v>
      </c>
      <c r="B85" s="486" t="str">
        <f>IF(Intro!$G$21="English",O85,P85)</f>
        <v>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v>
      </c>
      <c r="C85" s="487"/>
      <c r="D85" s="487"/>
      <c r="E85" s="487"/>
      <c r="F85" s="487"/>
      <c r="G85" s="487"/>
      <c r="H85" s="487"/>
      <c r="I85" s="487"/>
      <c r="J85" s="487"/>
      <c r="K85" s="487"/>
      <c r="L85" s="488"/>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57"/>
      <c r="C87" s="658"/>
      <c r="D87" s="659"/>
      <c r="E87" s="176" t="str">
        <f t="shared" ref="E87:L87" si="11">E52</f>
        <v>T4 - 2023</v>
      </c>
      <c r="F87" s="176" t="str">
        <f t="shared" si="11"/>
        <v>T1 - 2024</v>
      </c>
      <c r="G87" s="176" t="str">
        <f t="shared" si="11"/>
        <v>T2 - 2024</v>
      </c>
      <c r="H87" s="176" t="str">
        <f t="shared" si="11"/>
        <v>T3 - 2024</v>
      </c>
      <c r="I87" s="176" t="str">
        <f t="shared" si="11"/>
        <v>T4 - 2024</v>
      </c>
      <c r="J87" s="176" t="str">
        <f t="shared" si="11"/>
        <v>T1 - 2025</v>
      </c>
      <c r="K87" s="176" t="str">
        <f t="shared" si="11"/>
        <v>T2 - 2025</v>
      </c>
      <c r="L87" s="177" t="str">
        <f t="shared" si="11"/>
        <v>T3 - 2025</v>
      </c>
      <c r="M87" s="10"/>
      <c r="O87" s="21"/>
    </row>
    <row r="88" spans="1:16" x14ac:dyDescent="0.35">
      <c r="B88" s="651" t="str">
        <f>IF(Intro!$G$21="English",Variables!B31,Variables!C31)</f>
        <v>N° 1 - Assiette ronde (diamètre de 6 à 7 po inclusivement), emballage de 10 à 20 pièces</v>
      </c>
      <c r="C88" s="551"/>
      <c r="D88" s="551"/>
      <c r="E88" s="551"/>
      <c r="F88" s="551"/>
      <c r="G88" s="551"/>
      <c r="H88" s="551"/>
      <c r="I88" s="551"/>
      <c r="J88" s="551"/>
      <c r="K88" s="551"/>
      <c r="L88" s="652"/>
      <c r="M88" s="10"/>
    </row>
    <row r="89" spans="1:16" x14ac:dyDescent="0.35">
      <c r="B89" s="653"/>
      <c r="C89" s="557"/>
      <c r="D89" s="557"/>
      <c r="E89" s="557"/>
      <c r="F89" s="557"/>
      <c r="G89" s="557"/>
      <c r="H89" s="557"/>
      <c r="I89" s="557"/>
      <c r="J89" s="557"/>
      <c r="K89" s="557"/>
      <c r="L89" s="654"/>
      <c r="M89" s="10"/>
    </row>
    <row r="90" spans="1:16" x14ac:dyDescent="0.35">
      <c r="B90" s="656" t="str">
        <f>D$28</f>
        <v>pièces</v>
      </c>
      <c r="C90" s="655"/>
      <c r="D90" s="655"/>
      <c r="E90" s="136"/>
      <c r="F90" s="136"/>
      <c r="G90" s="136"/>
      <c r="H90" s="136"/>
      <c r="I90" s="136"/>
      <c r="J90" s="136"/>
      <c r="K90" s="136"/>
      <c r="L90" s="137"/>
      <c r="M90" s="10"/>
    </row>
    <row r="91" spans="1:16" x14ac:dyDescent="0.35">
      <c r="B91" s="656" t="str">
        <f>D$29</f>
        <v>valeur d'achat nette rendue (CAD)</v>
      </c>
      <c r="C91" s="655"/>
      <c r="D91" s="655"/>
      <c r="E91" s="136"/>
      <c r="F91" s="136"/>
      <c r="G91" s="136"/>
      <c r="H91" s="136"/>
      <c r="I91" s="136"/>
      <c r="J91" s="136"/>
      <c r="K91" s="136"/>
      <c r="L91" s="137"/>
      <c r="M91" s="10"/>
    </row>
    <row r="92" spans="1:16" x14ac:dyDescent="0.35">
      <c r="B92" s="656" t="str">
        <f>D$30</f>
        <v>$ / pièce</v>
      </c>
      <c r="C92" s="655"/>
      <c r="D92" s="655"/>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51" t="str">
        <f>IF(Intro!$G$21="English",Variables!B32,Variables!C32)</f>
        <v>N° 2 - Assiette ronde (diamètre de 6 à 7 po inclusivement), emballage de 35 à 50 pièces</v>
      </c>
      <c r="C93" s="551"/>
      <c r="D93" s="551"/>
      <c r="E93" s="551"/>
      <c r="F93" s="551"/>
      <c r="G93" s="551"/>
      <c r="H93" s="551"/>
      <c r="I93" s="551"/>
      <c r="J93" s="551"/>
      <c r="K93" s="551"/>
      <c r="L93" s="652"/>
      <c r="M93" s="10"/>
    </row>
    <row r="94" spans="1:16" x14ac:dyDescent="0.35">
      <c r="B94" s="653"/>
      <c r="C94" s="557"/>
      <c r="D94" s="557"/>
      <c r="E94" s="557"/>
      <c r="F94" s="557"/>
      <c r="G94" s="557"/>
      <c r="H94" s="557"/>
      <c r="I94" s="557"/>
      <c r="J94" s="557"/>
      <c r="K94" s="557"/>
      <c r="L94" s="654"/>
      <c r="M94" s="10"/>
    </row>
    <row r="95" spans="1:16" x14ac:dyDescent="0.35">
      <c r="B95" s="656" t="str">
        <f>D$28</f>
        <v>pièces</v>
      </c>
      <c r="C95" s="655"/>
      <c r="D95" s="655"/>
      <c r="E95" s="136"/>
      <c r="F95" s="136"/>
      <c r="G95" s="136"/>
      <c r="H95" s="136"/>
      <c r="I95" s="136"/>
      <c r="J95" s="136"/>
      <c r="K95" s="136"/>
      <c r="L95" s="137"/>
      <c r="M95" s="10"/>
    </row>
    <row r="96" spans="1:16" x14ac:dyDescent="0.35">
      <c r="B96" s="656" t="str">
        <f>D$29</f>
        <v>valeur d'achat nette rendue (CAD)</v>
      </c>
      <c r="C96" s="655"/>
      <c r="D96" s="655"/>
      <c r="E96" s="136"/>
      <c r="F96" s="136"/>
      <c r="G96" s="136"/>
      <c r="H96" s="136"/>
      <c r="I96" s="136"/>
      <c r="J96" s="136"/>
      <c r="K96" s="136"/>
      <c r="L96" s="137"/>
      <c r="M96" s="10"/>
    </row>
    <row r="97" spans="2:13" x14ac:dyDescent="0.35">
      <c r="B97" s="656" t="str">
        <f>D$30</f>
        <v>$ / pièce</v>
      </c>
      <c r="C97" s="655"/>
      <c r="D97" s="655"/>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51" t="str">
        <f>IF(Intro!$G$21="English",Variables!B33,Variables!C33)</f>
        <v>N° 3 - Assiette ronde (diamètre de 8,5 à 9 po inclusivement), emballage de 15 à 26 pièces</v>
      </c>
      <c r="C98" s="551"/>
      <c r="D98" s="551"/>
      <c r="E98" s="551"/>
      <c r="F98" s="551"/>
      <c r="G98" s="551"/>
      <c r="H98" s="551"/>
      <c r="I98" s="551"/>
      <c r="J98" s="551"/>
      <c r="K98" s="551"/>
      <c r="L98" s="652"/>
      <c r="M98" s="10"/>
    </row>
    <row r="99" spans="2:13" x14ac:dyDescent="0.35">
      <c r="B99" s="653"/>
      <c r="C99" s="557"/>
      <c r="D99" s="557"/>
      <c r="E99" s="557"/>
      <c r="F99" s="557"/>
      <c r="G99" s="557"/>
      <c r="H99" s="557"/>
      <c r="I99" s="557"/>
      <c r="J99" s="557"/>
      <c r="K99" s="557"/>
      <c r="L99" s="654"/>
      <c r="M99" s="10"/>
    </row>
    <row r="100" spans="2:13" x14ac:dyDescent="0.35">
      <c r="B100" s="656" t="str">
        <f>D$28</f>
        <v>pièces</v>
      </c>
      <c r="C100" s="655"/>
      <c r="D100" s="655"/>
      <c r="E100" s="136"/>
      <c r="F100" s="136"/>
      <c r="G100" s="136"/>
      <c r="H100" s="136"/>
      <c r="I100" s="136"/>
      <c r="J100" s="136"/>
      <c r="K100" s="136"/>
      <c r="L100" s="137"/>
      <c r="M100" s="10"/>
    </row>
    <row r="101" spans="2:13" x14ac:dyDescent="0.35">
      <c r="B101" s="656" t="str">
        <f>D$29</f>
        <v>valeur d'achat nette rendue (CAD)</v>
      </c>
      <c r="C101" s="655"/>
      <c r="D101" s="655"/>
      <c r="E101" s="136"/>
      <c r="F101" s="136"/>
      <c r="G101" s="136"/>
      <c r="H101" s="136"/>
      <c r="I101" s="136"/>
      <c r="J101" s="136"/>
      <c r="K101" s="136"/>
      <c r="L101" s="137"/>
      <c r="M101" s="10"/>
    </row>
    <row r="102" spans="2:13" x14ac:dyDescent="0.35">
      <c r="B102" s="656" t="str">
        <f>D$30</f>
        <v>$ / pièce</v>
      </c>
      <c r="C102" s="655"/>
      <c r="D102" s="655"/>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51" t="str">
        <f>IF(Intro!$G$21="English",Variables!B34,Variables!C34)</f>
        <v>N° 4 - Assiette ronde (diamètre de 8,5 à 9 po inclusivement), emballage de 35 à 50 pièces</v>
      </c>
      <c r="C103" s="551"/>
      <c r="D103" s="551"/>
      <c r="E103" s="551"/>
      <c r="F103" s="551"/>
      <c r="G103" s="551"/>
      <c r="H103" s="551"/>
      <c r="I103" s="551"/>
      <c r="J103" s="551"/>
      <c r="K103" s="551"/>
      <c r="L103" s="652"/>
      <c r="M103" s="10"/>
    </row>
    <row r="104" spans="2:13" x14ac:dyDescent="0.35">
      <c r="B104" s="653"/>
      <c r="C104" s="557"/>
      <c r="D104" s="557"/>
      <c r="E104" s="557"/>
      <c r="F104" s="557"/>
      <c r="G104" s="557"/>
      <c r="H104" s="557"/>
      <c r="I104" s="557"/>
      <c r="J104" s="557"/>
      <c r="K104" s="557"/>
      <c r="L104" s="654"/>
      <c r="M104" s="10"/>
    </row>
    <row r="105" spans="2:13" x14ac:dyDescent="0.35">
      <c r="B105" s="656" t="str">
        <f>D$28</f>
        <v>pièces</v>
      </c>
      <c r="C105" s="655"/>
      <c r="D105" s="655"/>
      <c r="E105" s="136"/>
      <c r="F105" s="136"/>
      <c r="G105" s="136"/>
      <c r="H105" s="136"/>
      <c r="I105" s="136"/>
      <c r="J105" s="136"/>
      <c r="K105" s="136"/>
      <c r="L105" s="137"/>
      <c r="M105" s="10"/>
    </row>
    <row r="106" spans="2:13" x14ac:dyDescent="0.35">
      <c r="B106" s="656" t="str">
        <f>D$29</f>
        <v>valeur d'achat nette rendue (CAD)</v>
      </c>
      <c r="C106" s="655"/>
      <c r="D106" s="655"/>
      <c r="E106" s="136"/>
      <c r="F106" s="136"/>
      <c r="G106" s="136"/>
      <c r="H106" s="136"/>
      <c r="I106" s="136"/>
      <c r="J106" s="136"/>
      <c r="K106" s="136"/>
      <c r="L106" s="137"/>
      <c r="M106" s="10"/>
    </row>
    <row r="107" spans="2:13" x14ac:dyDescent="0.35">
      <c r="B107" s="656" t="str">
        <f>D$30</f>
        <v>$ / pièce</v>
      </c>
      <c r="C107" s="655"/>
      <c r="D107" s="655"/>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51" t="str">
        <f>IF(Intro!$G$21="English",Variables!B35,Variables!C35)</f>
        <v>N° 5 - Assiette ronde (diamètre de 8,5 à 9 po inclusivement), emballage de 125 à 180 pièces</v>
      </c>
      <c r="C108" s="551"/>
      <c r="D108" s="551"/>
      <c r="E108" s="551"/>
      <c r="F108" s="551"/>
      <c r="G108" s="551"/>
      <c r="H108" s="551"/>
      <c r="I108" s="551"/>
      <c r="J108" s="551"/>
      <c r="K108" s="551"/>
      <c r="L108" s="652"/>
      <c r="M108" s="10"/>
    </row>
    <row r="109" spans="2:13" x14ac:dyDescent="0.35">
      <c r="B109" s="653"/>
      <c r="C109" s="557"/>
      <c r="D109" s="557"/>
      <c r="E109" s="557"/>
      <c r="F109" s="557"/>
      <c r="G109" s="557"/>
      <c r="H109" s="557"/>
      <c r="I109" s="557"/>
      <c r="J109" s="557"/>
      <c r="K109" s="557"/>
      <c r="L109" s="654"/>
      <c r="M109" s="10"/>
    </row>
    <row r="110" spans="2:13" x14ac:dyDescent="0.35">
      <c r="B110" s="656" t="str">
        <f>D$28</f>
        <v>pièces</v>
      </c>
      <c r="C110" s="655"/>
      <c r="D110" s="655"/>
      <c r="E110" s="136"/>
      <c r="F110" s="136"/>
      <c r="G110" s="136"/>
      <c r="H110" s="136"/>
      <c r="I110" s="136"/>
      <c r="J110" s="136"/>
      <c r="K110" s="136"/>
      <c r="L110" s="137"/>
      <c r="M110" s="10"/>
    </row>
    <row r="111" spans="2:13" x14ac:dyDescent="0.35">
      <c r="B111" s="656" t="str">
        <f>D$29</f>
        <v>valeur d'achat nette rendue (CAD)</v>
      </c>
      <c r="C111" s="655"/>
      <c r="D111" s="655"/>
      <c r="E111" s="136"/>
      <c r="F111" s="136"/>
      <c r="G111" s="136"/>
      <c r="H111" s="136"/>
      <c r="I111" s="136"/>
      <c r="J111" s="136"/>
      <c r="K111" s="136"/>
      <c r="L111" s="137"/>
      <c r="M111" s="10"/>
    </row>
    <row r="112" spans="2:13" x14ac:dyDescent="0.35">
      <c r="B112" s="656" t="str">
        <f>D$30</f>
        <v>$ / pièce</v>
      </c>
      <c r="C112" s="655"/>
      <c r="D112" s="655"/>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51" t="str">
        <f>IF(Intro!$G$21="English",Variables!B36,Variables!C36)</f>
        <v>N° 6 - Assiette ronde (diamètre de 10 à 10,5 po inclusivement), emballage de 10 à 20 pièces</v>
      </c>
      <c r="C113" s="551"/>
      <c r="D113" s="551"/>
      <c r="E113" s="551"/>
      <c r="F113" s="551"/>
      <c r="G113" s="551"/>
      <c r="H113" s="551"/>
      <c r="I113" s="551"/>
      <c r="J113" s="551"/>
      <c r="K113" s="551"/>
      <c r="L113" s="652"/>
      <c r="M113" s="10"/>
    </row>
    <row r="114" spans="2:13" x14ac:dyDescent="0.35">
      <c r="B114" s="653"/>
      <c r="C114" s="557"/>
      <c r="D114" s="557"/>
      <c r="E114" s="557"/>
      <c r="F114" s="557"/>
      <c r="G114" s="557"/>
      <c r="H114" s="557"/>
      <c r="I114" s="557"/>
      <c r="J114" s="557"/>
      <c r="K114" s="557"/>
      <c r="L114" s="654"/>
      <c r="M114" s="10"/>
    </row>
    <row r="115" spans="2:13" x14ac:dyDescent="0.35">
      <c r="B115" s="656" t="str">
        <f>D$28</f>
        <v>pièces</v>
      </c>
      <c r="C115" s="655"/>
      <c r="D115" s="655"/>
      <c r="E115" s="136"/>
      <c r="F115" s="136"/>
      <c r="G115" s="136"/>
      <c r="H115" s="136"/>
      <c r="I115" s="136"/>
      <c r="J115" s="136"/>
      <c r="K115" s="136"/>
      <c r="L115" s="137"/>
      <c r="M115" s="10"/>
    </row>
    <row r="116" spans="2:13" x14ac:dyDescent="0.35">
      <c r="B116" s="656" t="str">
        <f>D$29</f>
        <v>valeur d'achat nette rendue (CAD)</v>
      </c>
      <c r="C116" s="655"/>
      <c r="D116" s="655"/>
      <c r="E116" s="136"/>
      <c r="F116" s="136"/>
      <c r="G116" s="136"/>
      <c r="H116" s="136"/>
      <c r="I116" s="136"/>
      <c r="J116" s="136"/>
      <c r="K116" s="136"/>
      <c r="L116" s="137"/>
      <c r="M116" s="10"/>
    </row>
    <row r="117" spans="2:13" x14ac:dyDescent="0.35">
      <c r="B117" s="656" t="str">
        <f>D$30</f>
        <v>$ / pièce</v>
      </c>
      <c r="C117" s="655"/>
      <c r="D117" s="655"/>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51" t="str">
        <f>IF(Intro!$G$21="English",Variables!B37,Variables!C37)</f>
        <v>N° 7 - Assiette ronde (diamètre de 10 à 10,5 po inclusivement), emballage de 35 à 50 pièces</v>
      </c>
      <c r="C118" s="551"/>
      <c r="D118" s="551"/>
      <c r="E118" s="551"/>
      <c r="F118" s="551"/>
      <c r="G118" s="551"/>
      <c r="H118" s="551"/>
      <c r="I118" s="551"/>
      <c r="J118" s="551"/>
      <c r="K118" s="551"/>
      <c r="L118" s="652"/>
      <c r="M118" s="10"/>
    </row>
    <row r="119" spans="2:13" x14ac:dyDescent="0.35">
      <c r="B119" s="653"/>
      <c r="C119" s="557"/>
      <c r="D119" s="557"/>
      <c r="E119" s="557"/>
      <c r="F119" s="557"/>
      <c r="G119" s="557"/>
      <c r="H119" s="557"/>
      <c r="I119" s="557"/>
      <c r="J119" s="557"/>
      <c r="K119" s="557"/>
      <c r="L119" s="654"/>
      <c r="M119" s="10"/>
    </row>
    <row r="120" spans="2:13" x14ac:dyDescent="0.35">
      <c r="B120" s="656" t="str">
        <f>D$28</f>
        <v>pièces</v>
      </c>
      <c r="C120" s="655"/>
      <c r="D120" s="655"/>
      <c r="E120" s="136"/>
      <c r="F120" s="136"/>
      <c r="G120" s="136"/>
      <c r="H120" s="136"/>
      <c r="I120" s="136"/>
      <c r="J120" s="136"/>
      <c r="K120" s="136"/>
      <c r="L120" s="137"/>
      <c r="M120" s="10"/>
    </row>
    <row r="121" spans="2:13" x14ac:dyDescent="0.35">
      <c r="B121" s="656" t="str">
        <f>D$29</f>
        <v>valeur d'achat nette rendue (CAD)</v>
      </c>
      <c r="C121" s="655"/>
      <c r="D121" s="655"/>
      <c r="E121" s="136"/>
      <c r="F121" s="136"/>
      <c r="G121" s="136"/>
      <c r="H121" s="136"/>
      <c r="I121" s="136"/>
      <c r="J121" s="136"/>
      <c r="K121" s="136"/>
      <c r="L121" s="137"/>
      <c r="M121" s="10"/>
    </row>
    <row r="122" spans="2:13" x14ac:dyDescent="0.35">
      <c r="B122" s="656" t="str">
        <f>D$30</f>
        <v>$ / pièce</v>
      </c>
      <c r="C122" s="655"/>
      <c r="D122" s="655"/>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51" t="str">
        <f>IF(Intro!$G$21="English",Variables!B38,Variables!C38)</f>
        <v>N° 8 - Assiette ronde (diamètre de 10 à 10,5 po inclusivement), emballage de 125 à 180 pièces</v>
      </c>
      <c r="C123" s="551"/>
      <c r="D123" s="551"/>
      <c r="E123" s="551"/>
      <c r="F123" s="551"/>
      <c r="G123" s="551"/>
      <c r="H123" s="551"/>
      <c r="I123" s="551"/>
      <c r="J123" s="551"/>
      <c r="K123" s="551"/>
      <c r="L123" s="652"/>
      <c r="M123" s="10"/>
    </row>
    <row r="124" spans="2:13" x14ac:dyDescent="0.35">
      <c r="B124" s="653"/>
      <c r="C124" s="557"/>
      <c r="D124" s="557"/>
      <c r="E124" s="557"/>
      <c r="F124" s="557"/>
      <c r="G124" s="557"/>
      <c r="H124" s="557"/>
      <c r="I124" s="557"/>
      <c r="J124" s="557"/>
      <c r="K124" s="557"/>
      <c r="L124" s="654"/>
      <c r="M124" s="10"/>
    </row>
    <row r="125" spans="2:13" x14ac:dyDescent="0.35">
      <c r="B125" s="656" t="str">
        <f>D$28</f>
        <v>pièces</v>
      </c>
      <c r="C125" s="655"/>
      <c r="D125" s="655"/>
      <c r="E125" s="136"/>
      <c r="F125" s="136"/>
      <c r="G125" s="136"/>
      <c r="H125" s="136"/>
      <c r="I125" s="136"/>
      <c r="J125" s="136"/>
      <c r="K125" s="136"/>
      <c r="L125" s="137"/>
      <c r="M125" s="10"/>
    </row>
    <row r="126" spans="2:13" x14ac:dyDescent="0.35">
      <c r="B126" s="656" t="str">
        <f>D$29</f>
        <v>valeur d'achat nette rendue (CAD)</v>
      </c>
      <c r="C126" s="655"/>
      <c r="D126" s="655"/>
      <c r="E126" s="136"/>
      <c r="F126" s="136"/>
      <c r="G126" s="136"/>
      <c r="H126" s="136"/>
      <c r="I126" s="136"/>
      <c r="J126" s="136"/>
      <c r="K126" s="136"/>
      <c r="L126" s="137"/>
      <c r="M126" s="10"/>
    </row>
    <row r="127" spans="2:13" x14ac:dyDescent="0.35">
      <c r="B127" s="656" t="str">
        <f>D$30</f>
        <v>$ / pièce</v>
      </c>
      <c r="C127" s="655"/>
      <c r="D127" s="655"/>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6" t="str">
        <f>IF(Intro!$G$21="English",O129,P129)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29" s="487"/>
      <c r="D129" s="487"/>
      <c r="E129" s="487"/>
      <c r="F129" s="487"/>
      <c r="G129" s="487"/>
      <c r="H129" s="487"/>
      <c r="I129" s="487"/>
      <c r="J129" s="487"/>
      <c r="K129" s="487"/>
      <c r="L129" s="488"/>
      <c r="M129" s="10"/>
      <c r="O129" s="10" t="s">
        <v>369</v>
      </c>
      <c r="P129" s="10" t="s">
        <v>370</v>
      </c>
      <c r="S129" s="39"/>
    </row>
    <row r="130" spans="1:19" x14ac:dyDescent="0.35">
      <c r="B130" s="486"/>
      <c r="C130" s="487"/>
      <c r="D130" s="487"/>
      <c r="E130" s="487"/>
      <c r="F130" s="487"/>
      <c r="G130" s="487"/>
      <c r="H130" s="487"/>
      <c r="I130" s="487"/>
      <c r="J130" s="487"/>
      <c r="K130" s="487"/>
      <c r="L130" s="488"/>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janv-sept 2024</v>
      </c>
      <c r="I132" s="429" t="str">
        <f>I77</f>
        <v>janv-sept 2025</v>
      </c>
      <c r="J132" s="162"/>
      <c r="K132" s="162"/>
      <c r="L132" s="163"/>
      <c r="M132" s="10"/>
    </row>
    <row r="133" spans="1:19" x14ac:dyDescent="0.35">
      <c r="B133" s="471" t="str">
        <f>Variables!D65</f>
        <v>Vérification</v>
      </c>
      <c r="C133" s="655" t="str">
        <f>B90</f>
        <v>pièces</v>
      </c>
      <c r="D133" s="655"/>
      <c r="E133" s="655"/>
      <c r="F133" s="139" t="str">
        <f>IF(SUM(E90,E95,E100,E105,E110,E115,E120,E125)&gt;H28,Variables!$D$66,Variables!$D$67)</f>
        <v>Correct</v>
      </c>
      <c r="G133" s="139" t="str">
        <f>IF(SUM(F90:I90,F95:I95,F100:I100,F105:I105,F110:I110,F115:I115,F120:I120,F125:I125)&gt;I28,Variables!$D$66,Variables!$D$67)</f>
        <v>Correct</v>
      </c>
      <c r="H133" s="139" t="str">
        <f>IF(SUM(F90:H90,F95:H95,F100:H100,F105:H105,F110:H110,F115:H115,F120:H120,F125:H125)&gt;J28,Variables!$D$66,Variables!$D$67)</f>
        <v>Correct</v>
      </c>
      <c r="I133" s="139" t="str">
        <f>IF(SUM(J90:L90,J95:L95,J100:L100,J105:L105,J110:L110,J115:L115,J120:L120,J125:L125)&gt;K28,Variables!$D$66,Variables!$D$67)</f>
        <v>Correct</v>
      </c>
      <c r="J133" s="89"/>
      <c r="K133" s="89"/>
      <c r="L133" s="71"/>
      <c r="M133" s="10"/>
    </row>
    <row r="134" spans="1:19" x14ac:dyDescent="0.35">
      <c r="B134" s="471"/>
      <c r="C134" s="655" t="str">
        <f>B91</f>
        <v>valeur d'achat nette rendue (CAD)</v>
      </c>
      <c r="D134" s="655"/>
      <c r="E134" s="655"/>
      <c r="F134" s="139" t="str">
        <f>IF(SUM(E91,E96,E101,E106,E111,E116,E121,E126)&gt;H29,Variables!$D$66,Variables!$D$67)</f>
        <v>Correct</v>
      </c>
      <c r="G134" s="139" t="str">
        <f>IF(SUM(F91:I91,F96:I96,F101:I101,F106:I106,F111:I111,F116:I116,F121:I121,F126:I126)&gt;I29,Variables!$D$66,Variables!$D$67)</f>
        <v>Correct</v>
      </c>
      <c r="H134" s="139" t="str">
        <f>IF(SUM(F91:H91,F96:H96,F101:H101,F106:H106,F111:H111,F116:H116,F121:H121,F126:H126)&gt;J29,Variables!$D$66,Variables!$D$67)</f>
        <v>Correct</v>
      </c>
      <c r="I134" s="139" t="str">
        <f>IF(SUM(J91:L91,J96:L96,J101:L101,J106:L106,J111:L111,J116:L116,J121:L121,J126:L126)&gt;K29,Variables!$D$66,Variables!$D$67)</f>
        <v>Correct</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519" t="str">
        <f>IF(Intro!$G$21="English",O137,P137)</f>
        <v>VENTES AU CANADA D'IMPORTATION DE PRODUITS DE RÉFÉRENCE</v>
      </c>
      <c r="C137" s="520"/>
      <c r="D137" s="520"/>
      <c r="E137" s="520"/>
      <c r="F137" s="520"/>
      <c r="G137" s="520"/>
      <c r="H137" s="520"/>
      <c r="I137" s="520"/>
      <c r="J137" s="520"/>
      <c r="K137" s="520"/>
      <c r="L137" s="521"/>
      <c r="M137" s="10"/>
      <c r="O137" s="102" t="s">
        <v>336</v>
      </c>
      <c r="P137" s="102" t="s">
        <v>337</v>
      </c>
    </row>
    <row r="138" spans="1:19" x14ac:dyDescent="0.35">
      <c r="B138" s="583" t="s">
        <v>17</v>
      </c>
      <c r="C138" s="584"/>
      <c r="D138" s="584"/>
      <c r="E138" s="584"/>
      <c r="F138" s="584"/>
      <c r="G138" s="584"/>
      <c r="H138" s="584"/>
      <c r="I138" s="584"/>
      <c r="J138" s="584"/>
      <c r="K138" s="584"/>
      <c r="L138" s="585"/>
      <c r="M138" s="10"/>
    </row>
    <row r="139" spans="1:19" x14ac:dyDescent="0.35">
      <c r="B139" s="16"/>
      <c r="C139" s="35"/>
      <c r="D139" s="35"/>
      <c r="E139" s="36"/>
      <c r="F139" s="36"/>
      <c r="G139" s="36"/>
      <c r="H139" s="36"/>
      <c r="I139" s="36"/>
      <c r="J139" s="36"/>
      <c r="K139" s="36"/>
      <c r="L139" s="17"/>
      <c r="M139" s="10"/>
    </row>
    <row r="140" spans="1:19" x14ac:dyDescent="0.35">
      <c r="B140" s="486" t="str">
        <f>IF(Intro!$G$21="English",O140,P140)</f>
        <v>Indiquez le volume et la valeur des ventes d'importation au Canada pour chaque produit de référence :</v>
      </c>
      <c r="C140" s="487"/>
      <c r="D140" s="487"/>
      <c r="E140" s="487"/>
      <c r="F140" s="487"/>
      <c r="G140" s="487"/>
      <c r="H140" s="487"/>
      <c r="I140" s="487"/>
      <c r="J140" s="487"/>
      <c r="K140" s="487"/>
      <c r="L140" s="488"/>
      <c r="M140" s="10"/>
      <c r="O140" s="21" t="s">
        <v>176</v>
      </c>
      <c r="P140" s="10" t="s">
        <v>177</v>
      </c>
    </row>
    <row r="141" spans="1:19" x14ac:dyDescent="0.35">
      <c r="B141" s="486" t="str">
        <f>Imp!B24</f>
        <v>Note - Ne répondez à cette question que si votre entreprise a vendu les marchandises entre le 1er janvier 2022 et le 30 septembre 2025.</v>
      </c>
      <c r="C141" s="487"/>
      <c r="D141" s="487"/>
      <c r="E141" s="487"/>
      <c r="F141" s="487"/>
      <c r="G141" s="487"/>
      <c r="H141" s="487"/>
      <c r="I141" s="487"/>
      <c r="J141" s="487"/>
      <c r="K141" s="487"/>
      <c r="L141" s="488"/>
      <c r="M141" s="10"/>
      <c r="O141" s="21"/>
    </row>
    <row r="142" spans="1:19" x14ac:dyDescent="0.35">
      <c r="B142" s="171"/>
      <c r="C142" s="172"/>
      <c r="D142" s="35"/>
      <c r="E142" s="36"/>
      <c r="F142" s="36"/>
      <c r="G142" s="36"/>
      <c r="H142" s="36"/>
      <c r="I142" s="36"/>
      <c r="J142" s="36"/>
      <c r="K142" s="36"/>
      <c r="L142" s="17"/>
      <c r="M142" s="10"/>
      <c r="O142" s="21"/>
    </row>
    <row r="143" spans="1:19" x14ac:dyDescent="0.35">
      <c r="B143" s="657"/>
      <c r="C143" s="658"/>
      <c r="D143" s="659"/>
      <c r="E143" s="176" t="str">
        <f>E87</f>
        <v>T4 - 2023</v>
      </c>
      <c r="F143" s="176" t="str">
        <f t="shared" ref="F143:L143" si="20">F87</f>
        <v>T1 - 2024</v>
      </c>
      <c r="G143" s="176" t="str">
        <f t="shared" si="20"/>
        <v>T2 - 2024</v>
      </c>
      <c r="H143" s="176" t="str">
        <f t="shared" si="20"/>
        <v>T3 - 2024</v>
      </c>
      <c r="I143" s="176" t="str">
        <f t="shared" si="20"/>
        <v>T4 - 2024</v>
      </c>
      <c r="J143" s="176" t="str">
        <f t="shared" si="20"/>
        <v>T1 - 2025</v>
      </c>
      <c r="K143" s="176" t="str">
        <f t="shared" si="20"/>
        <v>T2 - 2025</v>
      </c>
      <c r="L143" s="177" t="str">
        <f t="shared" si="20"/>
        <v>T3 - 2025</v>
      </c>
      <c r="M143" s="10"/>
      <c r="O143" s="21"/>
    </row>
    <row r="144" spans="1:19" x14ac:dyDescent="0.35">
      <c r="B144" s="651" t="str">
        <f>B88</f>
        <v>N° 1 - Assiette ronde (diamètre de 6 à 7 po inclusivement), emballage de 10 à 20 pièces</v>
      </c>
      <c r="C144" s="551"/>
      <c r="D144" s="551"/>
      <c r="E144" s="551"/>
      <c r="F144" s="551"/>
      <c r="G144" s="551"/>
      <c r="H144" s="551"/>
      <c r="I144" s="551"/>
      <c r="J144" s="551"/>
      <c r="K144" s="551"/>
      <c r="L144" s="652"/>
      <c r="M144" s="10"/>
    </row>
    <row r="145" spans="2:13" x14ac:dyDescent="0.35">
      <c r="B145" s="653"/>
      <c r="C145" s="557"/>
      <c r="D145" s="557"/>
      <c r="E145" s="557"/>
      <c r="F145" s="557"/>
      <c r="G145" s="557"/>
      <c r="H145" s="557"/>
      <c r="I145" s="557"/>
      <c r="J145" s="557"/>
      <c r="K145" s="557"/>
      <c r="L145" s="654"/>
      <c r="M145" s="10"/>
    </row>
    <row r="146" spans="2:13" x14ac:dyDescent="0.35">
      <c r="B146" s="656" t="str">
        <f>D$32</f>
        <v>pièces</v>
      </c>
      <c r="C146" s="655"/>
      <c r="D146" s="655"/>
      <c r="E146" s="136"/>
      <c r="F146" s="136"/>
      <c r="G146" s="136"/>
      <c r="H146" s="136"/>
      <c r="I146" s="136"/>
      <c r="J146" s="136"/>
      <c r="K146" s="136"/>
      <c r="L146" s="137"/>
      <c r="M146" s="10"/>
    </row>
    <row r="147" spans="2:13" x14ac:dyDescent="0.35">
      <c r="B147" s="656" t="str">
        <f>D$33</f>
        <v>valeur de vente nette rendue (CAD)</v>
      </c>
      <c r="C147" s="655"/>
      <c r="D147" s="655"/>
      <c r="E147" s="136"/>
      <c r="F147" s="136"/>
      <c r="G147" s="136"/>
      <c r="H147" s="136"/>
      <c r="I147" s="136"/>
      <c r="J147" s="136"/>
      <c r="K147" s="136"/>
      <c r="L147" s="137"/>
      <c r="M147" s="10"/>
    </row>
    <row r="148" spans="2:13" x14ac:dyDescent="0.35">
      <c r="B148" s="656" t="str">
        <f>D$34</f>
        <v>$ / pièce</v>
      </c>
      <c r="C148" s="655"/>
      <c r="D148" s="655"/>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51" t="str">
        <f>B93</f>
        <v>N° 2 - Assiette ronde (diamètre de 6 à 7 po inclusivement), emballage de 35 à 50 pièces</v>
      </c>
      <c r="C149" s="551"/>
      <c r="D149" s="551"/>
      <c r="E149" s="551"/>
      <c r="F149" s="551"/>
      <c r="G149" s="551"/>
      <c r="H149" s="551"/>
      <c r="I149" s="551"/>
      <c r="J149" s="551"/>
      <c r="K149" s="551"/>
      <c r="L149" s="652"/>
      <c r="M149" s="10"/>
    </row>
    <row r="150" spans="2:13" x14ac:dyDescent="0.35">
      <c r="B150" s="653"/>
      <c r="C150" s="557"/>
      <c r="D150" s="557"/>
      <c r="E150" s="557"/>
      <c r="F150" s="557"/>
      <c r="G150" s="557"/>
      <c r="H150" s="557"/>
      <c r="I150" s="557"/>
      <c r="J150" s="557"/>
      <c r="K150" s="557"/>
      <c r="L150" s="654"/>
      <c r="M150" s="10"/>
    </row>
    <row r="151" spans="2:13" x14ac:dyDescent="0.35">
      <c r="B151" s="656" t="str">
        <f>D$32</f>
        <v>pièces</v>
      </c>
      <c r="C151" s="655"/>
      <c r="D151" s="655"/>
      <c r="E151" s="136"/>
      <c r="F151" s="136"/>
      <c r="G151" s="136"/>
      <c r="H151" s="136"/>
      <c r="I151" s="136"/>
      <c r="J151" s="136"/>
      <c r="K151" s="136"/>
      <c r="L151" s="137"/>
      <c r="M151" s="10"/>
    </row>
    <row r="152" spans="2:13" x14ac:dyDescent="0.35">
      <c r="B152" s="656" t="str">
        <f>D$33</f>
        <v>valeur de vente nette rendue (CAD)</v>
      </c>
      <c r="C152" s="655"/>
      <c r="D152" s="655"/>
      <c r="E152" s="136"/>
      <c r="F152" s="136"/>
      <c r="G152" s="136"/>
      <c r="H152" s="136"/>
      <c r="I152" s="136"/>
      <c r="J152" s="136"/>
      <c r="K152" s="136"/>
      <c r="L152" s="137"/>
      <c r="M152" s="10"/>
    </row>
    <row r="153" spans="2:13" x14ac:dyDescent="0.35">
      <c r="B153" s="656" t="str">
        <f>D$34</f>
        <v>$ / pièce</v>
      </c>
      <c r="C153" s="655"/>
      <c r="D153" s="655"/>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51" t="str">
        <f>B98</f>
        <v>N° 3 - Assiette ronde (diamètre de 8,5 à 9 po inclusivement), emballage de 15 à 26 pièces</v>
      </c>
      <c r="C154" s="551"/>
      <c r="D154" s="551"/>
      <c r="E154" s="551"/>
      <c r="F154" s="551"/>
      <c r="G154" s="551"/>
      <c r="H154" s="551"/>
      <c r="I154" s="551"/>
      <c r="J154" s="551"/>
      <c r="K154" s="551"/>
      <c r="L154" s="652"/>
      <c r="M154" s="10"/>
    </row>
    <row r="155" spans="2:13" x14ac:dyDescent="0.35">
      <c r="B155" s="653"/>
      <c r="C155" s="557"/>
      <c r="D155" s="557"/>
      <c r="E155" s="557"/>
      <c r="F155" s="557"/>
      <c r="G155" s="557"/>
      <c r="H155" s="557"/>
      <c r="I155" s="557"/>
      <c r="J155" s="557"/>
      <c r="K155" s="557"/>
      <c r="L155" s="654"/>
      <c r="M155" s="10"/>
    </row>
    <row r="156" spans="2:13" x14ac:dyDescent="0.35">
      <c r="B156" s="656" t="str">
        <f>D$32</f>
        <v>pièces</v>
      </c>
      <c r="C156" s="655"/>
      <c r="D156" s="655"/>
      <c r="E156" s="136"/>
      <c r="F156" s="136"/>
      <c r="G156" s="136"/>
      <c r="H156" s="136"/>
      <c r="I156" s="136"/>
      <c r="J156" s="136"/>
      <c r="K156" s="136"/>
      <c r="L156" s="137"/>
      <c r="M156" s="10"/>
    </row>
    <row r="157" spans="2:13" x14ac:dyDescent="0.35">
      <c r="B157" s="656" t="str">
        <f>D$33</f>
        <v>valeur de vente nette rendue (CAD)</v>
      </c>
      <c r="C157" s="655"/>
      <c r="D157" s="655"/>
      <c r="E157" s="136"/>
      <c r="F157" s="136"/>
      <c r="G157" s="136"/>
      <c r="H157" s="136"/>
      <c r="I157" s="136"/>
      <c r="J157" s="136"/>
      <c r="K157" s="136"/>
      <c r="L157" s="137"/>
      <c r="M157" s="10"/>
    </row>
    <row r="158" spans="2:13" x14ac:dyDescent="0.35">
      <c r="B158" s="656" t="str">
        <f>D$34</f>
        <v>$ / pièce</v>
      </c>
      <c r="C158" s="655"/>
      <c r="D158" s="655"/>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51" t="str">
        <f>B103</f>
        <v>N° 4 - Assiette ronde (diamètre de 8,5 à 9 po inclusivement), emballage de 35 à 50 pièces</v>
      </c>
      <c r="C159" s="551"/>
      <c r="D159" s="551"/>
      <c r="E159" s="551"/>
      <c r="F159" s="551"/>
      <c r="G159" s="551"/>
      <c r="H159" s="551"/>
      <c r="I159" s="551"/>
      <c r="J159" s="551"/>
      <c r="K159" s="551"/>
      <c r="L159" s="652"/>
      <c r="M159" s="10"/>
    </row>
    <row r="160" spans="2:13" x14ac:dyDescent="0.35">
      <c r="B160" s="653"/>
      <c r="C160" s="557"/>
      <c r="D160" s="557"/>
      <c r="E160" s="557"/>
      <c r="F160" s="557"/>
      <c r="G160" s="557"/>
      <c r="H160" s="557"/>
      <c r="I160" s="557"/>
      <c r="J160" s="557"/>
      <c r="K160" s="557"/>
      <c r="L160" s="654"/>
      <c r="M160" s="10"/>
    </row>
    <row r="161" spans="2:13" x14ac:dyDescent="0.35">
      <c r="B161" s="656" t="str">
        <f>D$32</f>
        <v>pièces</v>
      </c>
      <c r="C161" s="655"/>
      <c r="D161" s="655"/>
      <c r="E161" s="136"/>
      <c r="F161" s="136"/>
      <c r="G161" s="136"/>
      <c r="H161" s="136"/>
      <c r="I161" s="136"/>
      <c r="J161" s="136"/>
      <c r="K161" s="136"/>
      <c r="L161" s="137"/>
      <c r="M161" s="10"/>
    </row>
    <row r="162" spans="2:13" x14ac:dyDescent="0.35">
      <c r="B162" s="656" t="str">
        <f>D$33</f>
        <v>valeur de vente nette rendue (CAD)</v>
      </c>
      <c r="C162" s="655"/>
      <c r="D162" s="655"/>
      <c r="E162" s="136"/>
      <c r="F162" s="136"/>
      <c r="G162" s="136"/>
      <c r="H162" s="136"/>
      <c r="I162" s="136"/>
      <c r="J162" s="136"/>
      <c r="K162" s="136"/>
      <c r="L162" s="137"/>
      <c r="M162" s="10"/>
    </row>
    <row r="163" spans="2:13" x14ac:dyDescent="0.35">
      <c r="B163" s="656" t="str">
        <f>D$34</f>
        <v>$ / pièce</v>
      </c>
      <c r="C163" s="655"/>
      <c r="D163" s="655"/>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51" t="str">
        <f>B108</f>
        <v>N° 5 - Assiette ronde (diamètre de 8,5 à 9 po inclusivement), emballage de 125 à 180 pièces</v>
      </c>
      <c r="C164" s="551"/>
      <c r="D164" s="551"/>
      <c r="E164" s="551"/>
      <c r="F164" s="551"/>
      <c r="G164" s="551"/>
      <c r="H164" s="551"/>
      <c r="I164" s="551"/>
      <c r="J164" s="551"/>
      <c r="K164" s="551"/>
      <c r="L164" s="652"/>
      <c r="M164" s="10"/>
    </row>
    <row r="165" spans="2:13" x14ac:dyDescent="0.35">
      <c r="B165" s="653"/>
      <c r="C165" s="557"/>
      <c r="D165" s="557"/>
      <c r="E165" s="557"/>
      <c r="F165" s="557"/>
      <c r="G165" s="557"/>
      <c r="H165" s="557"/>
      <c r="I165" s="557"/>
      <c r="J165" s="557"/>
      <c r="K165" s="557"/>
      <c r="L165" s="654"/>
      <c r="M165" s="10"/>
    </row>
    <row r="166" spans="2:13" x14ac:dyDescent="0.35">
      <c r="B166" s="656" t="str">
        <f>D$32</f>
        <v>pièces</v>
      </c>
      <c r="C166" s="655"/>
      <c r="D166" s="655"/>
      <c r="E166" s="136"/>
      <c r="F166" s="136"/>
      <c r="G166" s="136"/>
      <c r="H166" s="136"/>
      <c r="I166" s="136"/>
      <c r="J166" s="136"/>
      <c r="K166" s="136"/>
      <c r="L166" s="137"/>
      <c r="M166" s="10"/>
    </row>
    <row r="167" spans="2:13" x14ac:dyDescent="0.35">
      <c r="B167" s="656" t="str">
        <f>D$33</f>
        <v>valeur de vente nette rendue (CAD)</v>
      </c>
      <c r="C167" s="655"/>
      <c r="D167" s="655"/>
      <c r="E167" s="136"/>
      <c r="F167" s="136"/>
      <c r="G167" s="136"/>
      <c r="H167" s="136"/>
      <c r="I167" s="136"/>
      <c r="J167" s="136"/>
      <c r="K167" s="136"/>
      <c r="L167" s="137"/>
      <c r="M167" s="10"/>
    </row>
    <row r="168" spans="2:13" x14ac:dyDescent="0.35">
      <c r="B168" s="656" t="str">
        <f>D$34</f>
        <v>$ / pièce</v>
      </c>
      <c r="C168" s="655"/>
      <c r="D168" s="655"/>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51" t="str">
        <f>B113</f>
        <v>N° 6 - Assiette ronde (diamètre de 10 à 10,5 po inclusivement), emballage de 10 à 20 pièces</v>
      </c>
      <c r="C169" s="551"/>
      <c r="D169" s="551"/>
      <c r="E169" s="551"/>
      <c r="F169" s="551"/>
      <c r="G169" s="551"/>
      <c r="H169" s="551"/>
      <c r="I169" s="551"/>
      <c r="J169" s="551"/>
      <c r="K169" s="551"/>
      <c r="L169" s="652"/>
      <c r="M169" s="10"/>
    </row>
    <row r="170" spans="2:13" x14ac:dyDescent="0.35">
      <c r="B170" s="653"/>
      <c r="C170" s="557"/>
      <c r="D170" s="557"/>
      <c r="E170" s="557"/>
      <c r="F170" s="557"/>
      <c r="G170" s="557"/>
      <c r="H170" s="557"/>
      <c r="I170" s="557"/>
      <c r="J170" s="557"/>
      <c r="K170" s="557"/>
      <c r="L170" s="654"/>
      <c r="M170" s="10"/>
    </row>
    <row r="171" spans="2:13" x14ac:dyDescent="0.35">
      <c r="B171" s="656" t="str">
        <f>D$32</f>
        <v>pièces</v>
      </c>
      <c r="C171" s="655"/>
      <c r="D171" s="655"/>
      <c r="E171" s="136"/>
      <c r="F171" s="136"/>
      <c r="G171" s="136"/>
      <c r="H171" s="136"/>
      <c r="I171" s="136"/>
      <c r="J171" s="136"/>
      <c r="K171" s="136"/>
      <c r="L171" s="137"/>
      <c r="M171" s="10"/>
    </row>
    <row r="172" spans="2:13" x14ac:dyDescent="0.35">
      <c r="B172" s="656" t="str">
        <f>D$33</f>
        <v>valeur de vente nette rendue (CAD)</v>
      </c>
      <c r="C172" s="655"/>
      <c r="D172" s="655"/>
      <c r="E172" s="136"/>
      <c r="F172" s="136"/>
      <c r="G172" s="136"/>
      <c r="H172" s="136"/>
      <c r="I172" s="136"/>
      <c r="J172" s="136"/>
      <c r="K172" s="136"/>
      <c r="L172" s="137"/>
      <c r="M172" s="10"/>
    </row>
    <row r="173" spans="2:13" x14ac:dyDescent="0.35">
      <c r="B173" s="656" t="str">
        <f>D$34</f>
        <v>$ / pièce</v>
      </c>
      <c r="C173" s="655"/>
      <c r="D173" s="655"/>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51" t="str">
        <f>B118</f>
        <v>N° 7 - Assiette ronde (diamètre de 10 à 10,5 po inclusivement), emballage de 35 à 50 pièces</v>
      </c>
      <c r="C174" s="551"/>
      <c r="D174" s="551"/>
      <c r="E174" s="551"/>
      <c r="F174" s="551"/>
      <c r="G174" s="551"/>
      <c r="H174" s="551"/>
      <c r="I174" s="551"/>
      <c r="J174" s="551"/>
      <c r="K174" s="551"/>
      <c r="L174" s="652"/>
      <c r="M174" s="10"/>
    </row>
    <row r="175" spans="2:13" x14ac:dyDescent="0.35">
      <c r="B175" s="653"/>
      <c r="C175" s="557"/>
      <c r="D175" s="557"/>
      <c r="E175" s="557"/>
      <c r="F175" s="557"/>
      <c r="G175" s="557"/>
      <c r="H175" s="557"/>
      <c r="I175" s="557"/>
      <c r="J175" s="557"/>
      <c r="K175" s="557"/>
      <c r="L175" s="654"/>
      <c r="M175" s="10"/>
    </row>
    <row r="176" spans="2:13" x14ac:dyDescent="0.35">
      <c r="B176" s="656" t="str">
        <f>D$32</f>
        <v>pièces</v>
      </c>
      <c r="C176" s="655"/>
      <c r="D176" s="655"/>
      <c r="E176" s="136"/>
      <c r="F176" s="136"/>
      <c r="G176" s="136"/>
      <c r="H176" s="136"/>
      <c r="I176" s="136"/>
      <c r="J176" s="136"/>
      <c r="K176" s="136"/>
      <c r="L176" s="137"/>
      <c r="M176" s="10"/>
    </row>
    <row r="177" spans="1:19" x14ac:dyDescent="0.35">
      <c r="B177" s="656" t="str">
        <f>D$33</f>
        <v>valeur de vente nette rendue (CAD)</v>
      </c>
      <c r="C177" s="655"/>
      <c r="D177" s="655"/>
      <c r="E177" s="136"/>
      <c r="F177" s="136"/>
      <c r="G177" s="136"/>
      <c r="H177" s="136"/>
      <c r="I177" s="136"/>
      <c r="J177" s="136"/>
      <c r="K177" s="136"/>
      <c r="L177" s="137"/>
      <c r="M177" s="10"/>
    </row>
    <row r="178" spans="1:19" x14ac:dyDescent="0.35">
      <c r="B178" s="656" t="str">
        <f>D$34</f>
        <v>$ / pièce</v>
      </c>
      <c r="C178" s="655"/>
      <c r="D178" s="655"/>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51" t="str">
        <f>B123</f>
        <v>N° 8 - Assiette ronde (diamètre de 10 à 10,5 po inclusivement), emballage de 125 à 180 pièces</v>
      </c>
      <c r="C179" s="551"/>
      <c r="D179" s="551"/>
      <c r="E179" s="551"/>
      <c r="F179" s="551"/>
      <c r="G179" s="551"/>
      <c r="H179" s="551"/>
      <c r="I179" s="551"/>
      <c r="J179" s="551"/>
      <c r="K179" s="551"/>
      <c r="L179" s="652"/>
      <c r="M179" s="10"/>
    </row>
    <row r="180" spans="1:19" x14ac:dyDescent="0.35">
      <c r="B180" s="653"/>
      <c r="C180" s="557"/>
      <c r="D180" s="557"/>
      <c r="E180" s="557"/>
      <c r="F180" s="557"/>
      <c r="G180" s="557"/>
      <c r="H180" s="557"/>
      <c r="I180" s="557"/>
      <c r="J180" s="557"/>
      <c r="K180" s="557"/>
      <c r="L180" s="654"/>
      <c r="M180" s="10"/>
    </row>
    <row r="181" spans="1:19" x14ac:dyDescent="0.35">
      <c r="B181" s="656" t="str">
        <f>D$32</f>
        <v>pièces</v>
      </c>
      <c r="C181" s="655"/>
      <c r="D181" s="655"/>
      <c r="E181" s="136"/>
      <c r="F181" s="136"/>
      <c r="G181" s="136"/>
      <c r="H181" s="136"/>
      <c r="I181" s="136"/>
      <c r="J181" s="136"/>
      <c r="K181" s="136"/>
      <c r="L181" s="137"/>
      <c r="M181" s="10"/>
    </row>
    <row r="182" spans="1:19" x14ac:dyDescent="0.35">
      <c r="B182" s="656" t="str">
        <f>D$33</f>
        <v>valeur de vente nette rendue (CAD)</v>
      </c>
      <c r="C182" s="655"/>
      <c r="D182" s="655"/>
      <c r="E182" s="136"/>
      <c r="F182" s="136"/>
      <c r="G182" s="136"/>
      <c r="H182" s="136"/>
      <c r="I182" s="136"/>
      <c r="J182" s="136"/>
      <c r="K182" s="136"/>
      <c r="L182" s="137"/>
      <c r="M182" s="10"/>
    </row>
    <row r="183" spans="1:19" x14ac:dyDescent="0.35">
      <c r="B183" s="656" t="str">
        <f>D$34</f>
        <v>$ / pièce</v>
      </c>
      <c r="C183" s="655"/>
      <c r="D183" s="655"/>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6" t="str">
        <f>IF(Intro!$G$21="English",O185,P185)</f>
        <v>Dans le tableau ci-dessous, « Erreur » signifie que les ventes totales des produits de référence de votre entreprise dépassent les ventes totales d'importation de votre entreprise pour cette période. Par conséquent, veuillez modifier les données ci-dessus si nécessaire.</v>
      </c>
      <c r="C185" s="487"/>
      <c r="D185" s="487"/>
      <c r="E185" s="487"/>
      <c r="F185" s="487"/>
      <c r="G185" s="487"/>
      <c r="H185" s="487"/>
      <c r="I185" s="487"/>
      <c r="J185" s="487"/>
      <c r="K185" s="487"/>
      <c r="L185" s="488"/>
      <c r="M185" s="10"/>
      <c r="O185" s="10" t="s">
        <v>371</v>
      </c>
      <c r="P185" s="10" t="s">
        <v>372</v>
      </c>
      <c r="S185" s="39"/>
    </row>
    <row r="186" spans="1:19" x14ac:dyDescent="0.35">
      <c r="B186" s="486"/>
      <c r="C186" s="487"/>
      <c r="D186" s="487"/>
      <c r="E186" s="487"/>
      <c r="F186" s="487"/>
      <c r="G186" s="487"/>
      <c r="H186" s="487"/>
      <c r="I186" s="487"/>
      <c r="J186" s="487"/>
      <c r="K186" s="487"/>
      <c r="L186" s="488"/>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janv-sept 2024</v>
      </c>
      <c r="I188" s="429" t="str">
        <f>I132</f>
        <v>janv-sept 2025</v>
      </c>
      <c r="J188" s="162"/>
      <c r="K188" s="162"/>
      <c r="L188" s="163"/>
      <c r="M188" s="10"/>
      <c r="O188" s="21"/>
    </row>
    <row r="189" spans="1:19" x14ac:dyDescent="0.35">
      <c r="B189" s="471" t="str">
        <f>Variables!D65</f>
        <v>Vérification</v>
      </c>
      <c r="C189" s="665" t="str">
        <f>B146</f>
        <v>pièces</v>
      </c>
      <c r="D189" s="665"/>
      <c r="E189" s="665"/>
      <c r="F189" s="139" t="str">
        <f>IF(SUM(E146,E151,E156,E161,E166,E171,E176,E181)&gt;H41,Variables!$D$66,Variables!$D$67)</f>
        <v>Correct</v>
      </c>
      <c r="G189" s="139" t="str">
        <f>IF(SUM(F146:I146,F151:I151,F156:I156,F161:I161,F166:I166,F171:I171,F176:I176,F181:I181)&gt;I41,Variables!$D$66,Variables!$D$67)</f>
        <v>Correct</v>
      </c>
      <c r="H189" s="139" t="str">
        <f>IF(SUM(F146:H146,F151:H151,F156:H156,F161:H161,F166:H166,F171:H171,F176:H176,F181:H181)&gt;J41,Variables!$D$66,Variables!$D$67)</f>
        <v>Correct</v>
      </c>
      <c r="I189" s="139" t="str">
        <f>IF(SUM(J146:L146,J151:L151,J156:L156,J161:L161,J166:L166,J171:L171,J176:L176,J181:L181)&gt;K41,Variables!$D$66,Variables!$D$67)</f>
        <v>Correct</v>
      </c>
      <c r="J189" s="89"/>
      <c r="K189" s="89"/>
      <c r="L189" s="71"/>
      <c r="M189" s="10"/>
    </row>
    <row r="190" spans="1:19" x14ac:dyDescent="0.35">
      <c r="B190" s="471"/>
      <c r="C190" s="665" t="str">
        <f>B147</f>
        <v>valeur de vente nette rendue (CAD)</v>
      </c>
      <c r="D190" s="665"/>
      <c r="E190" s="665"/>
      <c r="F190" s="139" t="str">
        <f>IF(SUM(E147,E152,E157,E162,E167,E172,E177,E182)&gt;H42,Variables!$D$66,Variables!$D$67)</f>
        <v>Correct</v>
      </c>
      <c r="G190" s="139" t="str">
        <f>IF(SUM(F147:I147,F152:I152,F157:I157,F162:I162,F167:I167,F172:I172,F177:I177,F182:I182)&gt;I42,Variables!$D$66,Variables!$D$67)</f>
        <v>Correct</v>
      </c>
      <c r="H190" s="139" t="str">
        <f>IF(SUM(F147:H147,F152:H152,F157:H157,F162:H162,F167:H167,F172:H172,F177:H177,F182:H182)&gt;J42,Variables!$D$66,Variables!$D$67)</f>
        <v>Correct</v>
      </c>
      <c r="I190" s="139" t="str">
        <f>IF(SUM(J147:L147,J152:L152,J157:L157,J162:L162,J167:L167,J172:L172,J177:L177,J182:L182)&gt;K42,Variables!$D$66,Variables!$D$67)</f>
        <v>Correct</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8" t="str">
        <f>IF(Intro!$G$21="English",O193,P193)</f>
        <v>DONNÉES SUR LES IMPORTATIONS POUR LA PÉRIODE D'ENQUÊTE ANTIDUMPING DE L'ASFC</v>
      </c>
      <c r="C193" s="609"/>
      <c r="D193" s="609"/>
      <c r="E193" s="609"/>
      <c r="F193" s="609"/>
      <c r="G193" s="609"/>
      <c r="H193" s="609"/>
      <c r="I193" s="609"/>
      <c r="J193" s="609"/>
      <c r="K193" s="609"/>
      <c r="L193" s="610"/>
      <c r="M193" s="10"/>
      <c r="O193" s="102" t="s">
        <v>338</v>
      </c>
      <c r="P193" s="102" t="s">
        <v>339</v>
      </c>
    </row>
    <row r="194" spans="1:16" s="11" customFormat="1" x14ac:dyDescent="0.35">
      <c r="A194" s="7"/>
      <c r="B194" s="586" t="s">
        <v>18</v>
      </c>
      <c r="C194" s="587"/>
      <c r="D194" s="587"/>
      <c r="E194" s="587"/>
      <c r="F194" s="587"/>
      <c r="G194" s="587"/>
      <c r="H194" s="587"/>
      <c r="I194" s="587"/>
      <c r="J194" s="587"/>
      <c r="K194" s="587"/>
      <c r="L194" s="588"/>
      <c r="M194" s="73"/>
      <c r="O194" s="10"/>
    </row>
    <row r="195" spans="1:16" x14ac:dyDescent="0.35">
      <c r="B195" s="16"/>
      <c r="C195" s="35"/>
      <c r="D195" s="35"/>
      <c r="E195" s="36"/>
      <c r="F195" s="36"/>
      <c r="G195" s="36"/>
      <c r="H195" s="36"/>
      <c r="I195" s="36"/>
      <c r="J195" s="36"/>
      <c r="K195" s="36"/>
      <c r="L195" s="17"/>
      <c r="M195" s="10"/>
    </row>
    <row r="196" spans="1:16" x14ac:dyDescent="0.35">
      <c r="B196" s="486" t="str">
        <f>IF(Intro!$G$21="English",O196,P196)</f>
        <v>Indiquez le volume et la valeur des importations pendant la période d'enquête de dumping de l'ASFC :</v>
      </c>
      <c r="C196" s="487"/>
      <c r="D196" s="487"/>
      <c r="E196" s="487"/>
      <c r="F196" s="487"/>
      <c r="G196" s="487"/>
      <c r="H196" s="487"/>
      <c r="I196" s="487"/>
      <c r="J196" s="487"/>
      <c r="K196" s="487"/>
      <c r="L196" s="488"/>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80" t="str">
        <f>IF(Intro!$G$21="English",Variables!B40,Variables!C40)</f>
        <v>1 octobre 2024 - 30 septembre 2025</v>
      </c>
      <c r="E198" s="681"/>
      <c r="F198" s="681"/>
      <c r="G198" s="682"/>
      <c r="J198" s="89"/>
      <c r="K198" s="89"/>
      <c r="L198" s="71"/>
      <c r="M198" s="10"/>
      <c r="O198" s="48"/>
      <c r="P198" s="48"/>
    </row>
    <row r="199" spans="1:16" x14ac:dyDescent="0.35">
      <c r="B199" s="686" t="str">
        <f>IF(Intro!$G$21="English",O199,P199)</f>
        <v>Importations</v>
      </c>
      <c r="C199" s="125" t="str">
        <f>D28</f>
        <v>pièces</v>
      </c>
      <c r="D199" s="683"/>
      <c r="E199" s="684"/>
      <c r="F199" s="684"/>
      <c r="G199" s="685"/>
      <c r="J199" s="89"/>
      <c r="K199" s="89"/>
      <c r="L199" s="71"/>
      <c r="M199" s="10"/>
      <c r="O199" s="10" t="s">
        <v>95</v>
      </c>
      <c r="P199" s="10" t="s">
        <v>175</v>
      </c>
    </row>
    <row r="200" spans="1:16" x14ac:dyDescent="0.35">
      <c r="B200" s="687"/>
      <c r="C200" s="125" t="s">
        <v>712</v>
      </c>
      <c r="D200" s="683"/>
      <c r="E200" s="684"/>
      <c r="F200" s="684"/>
      <c r="G200" s="685"/>
      <c r="J200" s="89"/>
      <c r="K200" s="89"/>
      <c r="L200" s="71"/>
      <c r="M200" s="10"/>
      <c r="O200" s="10" t="s">
        <v>95</v>
      </c>
      <c r="P200" s="10" t="s">
        <v>175</v>
      </c>
    </row>
    <row r="201" spans="1:16" ht="42" x14ac:dyDescent="0.35">
      <c r="A201" s="7" t="s">
        <v>635</v>
      </c>
      <c r="B201" s="688"/>
      <c r="C201" s="125" t="str">
        <f>B91</f>
        <v>valeur d'achat nette rendue (CAD)</v>
      </c>
      <c r="D201" s="683"/>
      <c r="E201" s="684"/>
      <c r="F201" s="684"/>
      <c r="G201" s="685"/>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8" t="str">
        <f>UPPER(IF(Intro!$G$21="English",O204,P204))</f>
        <v>IMPORTER DES DONNÉES POUR L'ANALYSE DES IMPORTATIONS MASSIVES</v>
      </c>
      <c r="C204" s="609"/>
      <c r="D204" s="609"/>
      <c r="E204" s="609"/>
      <c r="F204" s="609"/>
      <c r="G204" s="609"/>
      <c r="H204" s="609"/>
      <c r="I204" s="609"/>
      <c r="J204" s="609"/>
      <c r="K204" s="609"/>
      <c r="L204" s="610"/>
      <c r="M204" s="10"/>
      <c r="O204" s="102" t="s">
        <v>340</v>
      </c>
      <c r="P204" s="102" t="s">
        <v>341</v>
      </c>
    </row>
    <row r="205" spans="1:16" s="11" customFormat="1" x14ac:dyDescent="0.35">
      <c r="A205" s="7"/>
      <c r="B205" s="586" t="s">
        <v>19</v>
      </c>
      <c r="C205" s="587"/>
      <c r="D205" s="587"/>
      <c r="E205" s="587"/>
      <c r="F205" s="587"/>
      <c r="G205" s="587"/>
      <c r="H205" s="587"/>
      <c r="I205" s="587"/>
      <c r="J205" s="587"/>
      <c r="K205" s="587"/>
      <c r="L205" s="588"/>
      <c r="M205" s="73"/>
      <c r="O205" s="10"/>
    </row>
    <row r="206" spans="1:16" x14ac:dyDescent="0.35">
      <c r="B206" s="16"/>
      <c r="C206" s="35"/>
      <c r="D206" s="35"/>
      <c r="E206" s="36"/>
      <c r="F206" s="36"/>
      <c r="G206" s="36"/>
      <c r="H206" s="36"/>
      <c r="I206" s="36"/>
      <c r="J206" s="36"/>
      <c r="K206" s="36"/>
      <c r="L206" s="17"/>
      <c r="M206" s="10"/>
    </row>
    <row r="207" spans="1:16" x14ac:dyDescent="0.35">
      <c r="B207" s="486" t="str">
        <f>IF(Intro!$G$21="English",O207,P207)</f>
        <v>Indiquez le volume des importations et le stock de clôtures au Canada des marchandises provenant de l'exportateur décrit ci-dessus :</v>
      </c>
      <c r="C207" s="487"/>
      <c r="D207" s="487"/>
      <c r="E207" s="487"/>
      <c r="F207" s="487"/>
      <c r="G207" s="487"/>
      <c r="H207" s="487"/>
      <c r="I207" s="487"/>
      <c r="J207" s="487"/>
      <c r="K207" s="487"/>
      <c r="L207" s="488"/>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1" t="str">
        <f>H52</f>
        <v>T3 - 2024</v>
      </c>
      <c r="E209" s="641" t="str">
        <f>I52</f>
        <v>T4 - 2024</v>
      </c>
      <c r="F209" s="641" t="str">
        <f>IF(Intro!$G$21="English",O208,P208)</f>
        <v>jan-fév 2025</v>
      </c>
      <c r="G209" s="641" t="str">
        <f>J52</f>
        <v>T1 - 2025</v>
      </c>
      <c r="H209" s="643" t="str">
        <f>K52</f>
        <v>T2 - 2025</v>
      </c>
      <c r="I209" s="650" t="str">
        <f>IF(Intro!$G$21="English",O211,P211)</f>
        <v>mai-juin 2025</v>
      </c>
      <c r="J209" s="643" t="str">
        <f>L52</f>
        <v>T3 - 2025</v>
      </c>
      <c r="K209" s="650" t="str">
        <f>IF(Intro!$G$21="English",O210,P210)</f>
        <v>T4 - 2025</v>
      </c>
      <c r="L209" s="666" t="str">
        <f>IF(Intro!$G$21="English",O209,P209)</f>
        <v>jan-fév 2026</v>
      </c>
      <c r="M209" s="10"/>
      <c r="O209" s="10" t="s">
        <v>693</v>
      </c>
      <c r="P209" s="10" t="s">
        <v>694</v>
      </c>
    </row>
    <row r="210" spans="1:18" x14ac:dyDescent="0.35">
      <c r="B210" s="453"/>
      <c r="C210" s="454"/>
      <c r="D210" s="642"/>
      <c r="E210" s="642"/>
      <c r="F210" s="642"/>
      <c r="G210" s="642"/>
      <c r="H210" s="643"/>
      <c r="I210" s="650"/>
      <c r="J210" s="643"/>
      <c r="K210" s="650"/>
      <c r="L210" s="666"/>
      <c r="M210" s="10"/>
      <c r="O210" s="10" t="s">
        <v>691</v>
      </c>
      <c r="P210" s="10" t="s">
        <v>617</v>
      </c>
    </row>
    <row r="211" spans="1:18" x14ac:dyDescent="0.35">
      <c r="B211" s="455" t="str">
        <f>B199</f>
        <v>Importations</v>
      </c>
      <c r="C211" s="435" t="str">
        <f>C199</f>
        <v>pièces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Stock de clôtures</v>
      </c>
      <c r="C212" s="435" t="str">
        <f>C199</f>
        <v>pièces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586" t="s">
        <v>20</v>
      </c>
      <c r="C214" s="587"/>
      <c r="D214" s="587"/>
      <c r="E214" s="587"/>
      <c r="F214" s="587"/>
      <c r="G214" s="587"/>
      <c r="H214" s="587"/>
      <c r="I214" s="587"/>
      <c r="J214" s="587"/>
      <c r="K214" s="587"/>
      <c r="L214" s="588"/>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80" t="str">
        <f>IF(Intro!$G$21="English",O216,P216)</f>
        <v>Décrivez tous les facteurs (par exemple, les retards d’expédition, la saisonnalité, etc.) qui pourraient expliquer la tendance générale des volumes d’importation trimestriels et des stocks finals de votre entreprise, comme indiqué à la question 6.</v>
      </c>
      <c r="C216" s="481"/>
      <c r="D216" s="481"/>
      <c r="E216" s="481"/>
      <c r="F216" s="481"/>
      <c r="G216" s="481"/>
      <c r="H216" s="481"/>
      <c r="I216" s="481"/>
      <c r="J216" s="481"/>
      <c r="K216" s="481"/>
      <c r="L216" s="482"/>
      <c r="O216" s="10" t="s">
        <v>733</v>
      </c>
      <c r="P216" s="10" t="s">
        <v>734</v>
      </c>
      <c r="Q216" s="10"/>
      <c r="R216" s="10"/>
    </row>
    <row r="217" spans="1:18" s="39" customFormat="1" x14ac:dyDescent="0.35">
      <c r="A217" s="50"/>
      <c r="B217" s="480"/>
      <c r="C217" s="481"/>
      <c r="D217" s="481"/>
      <c r="E217" s="481"/>
      <c r="F217" s="481"/>
      <c r="G217" s="481"/>
      <c r="H217" s="481"/>
      <c r="I217" s="481"/>
      <c r="J217" s="481"/>
      <c r="K217" s="481"/>
      <c r="L217" s="482"/>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594"/>
      <c r="C219" s="595"/>
      <c r="D219" s="595"/>
      <c r="E219" s="595"/>
      <c r="F219" s="595"/>
      <c r="G219" s="595"/>
      <c r="H219" s="595"/>
      <c r="I219" s="595"/>
      <c r="J219" s="595"/>
      <c r="K219" s="595"/>
      <c r="L219" s="596"/>
      <c r="M219" s="39"/>
    </row>
    <row r="220" spans="1:18" s="11" customFormat="1" x14ac:dyDescent="0.35">
      <c r="A220" s="8"/>
      <c r="B220" s="594"/>
      <c r="C220" s="595"/>
      <c r="D220" s="595"/>
      <c r="E220" s="595"/>
      <c r="F220" s="595"/>
      <c r="G220" s="595"/>
      <c r="H220" s="595"/>
      <c r="I220" s="595"/>
      <c r="J220" s="595"/>
      <c r="K220" s="595"/>
      <c r="L220" s="596"/>
      <c r="M220" s="39"/>
    </row>
    <row r="221" spans="1:18" s="11" customFormat="1" x14ac:dyDescent="0.35">
      <c r="A221" s="8"/>
      <c r="B221" s="594"/>
      <c r="C221" s="595"/>
      <c r="D221" s="595"/>
      <c r="E221" s="595"/>
      <c r="F221" s="595"/>
      <c r="G221" s="595"/>
      <c r="H221" s="595"/>
      <c r="I221" s="595"/>
      <c r="J221" s="595"/>
      <c r="K221" s="595"/>
      <c r="L221" s="596"/>
      <c r="M221" s="39"/>
    </row>
    <row r="222" spans="1:18" s="11" customFormat="1" x14ac:dyDescent="0.35">
      <c r="A222" s="8"/>
      <c r="B222" s="594"/>
      <c r="C222" s="595"/>
      <c r="D222" s="595"/>
      <c r="E222" s="595"/>
      <c r="F222" s="595"/>
      <c r="G222" s="595"/>
      <c r="H222" s="595"/>
      <c r="I222" s="595"/>
      <c r="J222" s="595"/>
      <c r="K222" s="595"/>
      <c r="L222" s="596"/>
      <c r="M222" s="39"/>
    </row>
    <row r="223" spans="1:18" s="11" customFormat="1" x14ac:dyDescent="0.35">
      <c r="A223" s="8"/>
      <c r="B223" s="594"/>
      <c r="C223" s="595"/>
      <c r="D223" s="595"/>
      <c r="E223" s="595"/>
      <c r="F223" s="595"/>
      <c r="G223" s="595"/>
      <c r="H223" s="595"/>
      <c r="I223" s="595"/>
      <c r="J223" s="595"/>
      <c r="K223" s="595"/>
      <c r="L223" s="596"/>
      <c r="M223" s="39"/>
    </row>
    <row r="224" spans="1:18" s="39" customFormat="1" x14ac:dyDescent="0.35">
      <c r="A224" s="50"/>
      <c r="B224" s="594"/>
      <c r="C224" s="595"/>
      <c r="D224" s="595"/>
      <c r="E224" s="595"/>
      <c r="F224" s="595"/>
      <c r="G224" s="595"/>
      <c r="H224" s="595"/>
      <c r="I224" s="595"/>
      <c r="J224" s="595"/>
      <c r="K224" s="595"/>
      <c r="L224" s="596"/>
      <c r="O224" s="10"/>
      <c r="P224" s="10"/>
      <c r="Q224" s="10"/>
      <c r="R224" s="10"/>
    </row>
    <row r="225" spans="1:18" s="11" customFormat="1" x14ac:dyDescent="0.35">
      <c r="A225" s="8"/>
      <c r="B225" s="594"/>
      <c r="C225" s="595"/>
      <c r="D225" s="595"/>
      <c r="E225" s="595"/>
      <c r="F225" s="595"/>
      <c r="G225" s="595"/>
      <c r="H225" s="595"/>
      <c r="I225" s="595"/>
      <c r="J225" s="595"/>
      <c r="K225" s="595"/>
      <c r="L225" s="596"/>
      <c r="M225" s="39"/>
    </row>
    <row r="226" spans="1:18" s="11" customFormat="1" x14ac:dyDescent="0.35">
      <c r="A226" s="8"/>
      <c r="B226" s="594"/>
      <c r="C226" s="595"/>
      <c r="D226" s="595"/>
      <c r="E226" s="595"/>
      <c r="F226" s="595"/>
      <c r="G226" s="595"/>
      <c r="H226" s="595"/>
      <c r="I226" s="595"/>
      <c r="J226" s="595"/>
      <c r="K226" s="595"/>
      <c r="L226" s="596"/>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cGZGkhfrd9rZUgXhhtFs/2kl/uwNrCo/aVkw92nhL1CeNdfbIeNizTv0AjxAE3HxL1FdVMpzDgVQlLqxHJODKg==" saltValue="1GnKTtnX8mP/bNXVcB1pzQ==" spinCount="100000" sheet="1" objects="1" scenarios="1" selectLockedCells="1"/>
  <mergeCells count="178">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54:D54"/>
    <mergeCell ref="B55:D55"/>
    <mergeCell ref="B56:D56"/>
    <mergeCell ref="B57:L57"/>
    <mergeCell ref="B58:D58"/>
    <mergeCell ref="B59:D59"/>
    <mergeCell ref="B46:L46"/>
    <mergeCell ref="B47:L47"/>
    <mergeCell ref="B49:L49"/>
    <mergeCell ref="B50:L50"/>
    <mergeCell ref="B52:D52"/>
    <mergeCell ref="B53:L53"/>
    <mergeCell ref="B66:D66"/>
    <mergeCell ref="B67:D67"/>
    <mergeCell ref="B68:D68"/>
    <mergeCell ref="B69:L69"/>
    <mergeCell ref="B70:D70"/>
    <mergeCell ref="B71:D71"/>
    <mergeCell ref="B60:D60"/>
    <mergeCell ref="B61:L61"/>
    <mergeCell ref="B62:D62"/>
    <mergeCell ref="B63:D63"/>
    <mergeCell ref="B64:D64"/>
    <mergeCell ref="B65:L65"/>
    <mergeCell ref="B83:L83"/>
    <mergeCell ref="B85:L85"/>
    <mergeCell ref="B87:D87"/>
    <mergeCell ref="B88:L89"/>
    <mergeCell ref="B90:D90"/>
    <mergeCell ref="B91:D91"/>
    <mergeCell ref="B72:D72"/>
    <mergeCell ref="B74:L75"/>
    <mergeCell ref="B78:B79"/>
    <mergeCell ref="C78:E78"/>
    <mergeCell ref="C79:E79"/>
    <mergeCell ref="B82:L82"/>
    <mergeCell ref="B100:D100"/>
    <mergeCell ref="B101:D101"/>
    <mergeCell ref="B102:D102"/>
    <mergeCell ref="B103:L104"/>
    <mergeCell ref="B105:D105"/>
    <mergeCell ref="B106:D106"/>
    <mergeCell ref="B92:D92"/>
    <mergeCell ref="B93:L94"/>
    <mergeCell ref="B95:D95"/>
    <mergeCell ref="B96:D96"/>
    <mergeCell ref="B97:D97"/>
    <mergeCell ref="B98:L99"/>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93:L193"/>
    <mergeCell ref="B194:L194"/>
    <mergeCell ref="B196:L196"/>
    <mergeCell ref="B199:B201"/>
    <mergeCell ref="D198:G198"/>
    <mergeCell ref="D199:G199"/>
    <mergeCell ref="D200:G200"/>
    <mergeCell ref="D201:G201"/>
    <mergeCell ref="B204:L204"/>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s>
  <conditionalFormatting sqref="F78:I79">
    <cfRule type="cellIs" dxfId="26" priority="3" operator="equal">
      <formula>"Error"</formula>
    </cfRule>
  </conditionalFormatting>
  <conditionalFormatting sqref="F133:I134">
    <cfRule type="cellIs" dxfId="25" priority="2" operator="equal">
      <formula>"Error"</formula>
    </cfRule>
  </conditionalFormatting>
  <conditionalFormatting sqref="F189:I190">
    <cfRule type="cellIs" dxfId="24"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418814FE-F259-4425-8A90-845551DE8D2D}">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0A0806F-47A5-4EAC-8CDF-C71F1197E817}">
      <formula1>1000</formula1>
    </dataValidation>
    <dataValidation allowBlank="1" sqref="G23:K23" xr:uid="{BFF33383-84A1-4060-8A1F-1F76F6EC2613}"/>
  </dataValidations>
  <printOptions horizontalCentered="1"/>
  <pageMargins left="0.25" right="0.25" top="0.75" bottom="0.75" header="0.3" footer="0.3"/>
  <pageSetup scale="74" firstPageNumber="22"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36</vt:i4>
      </vt:variant>
    </vt:vector>
  </HeadingPairs>
  <TitlesOfParts>
    <vt:vector size="65" baseType="lpstr">
      <vt:lpstr>Variables</vt:lpstr>
      <vt:lpstr>Intro</vt:lpstr>
      <vt:lpstr>Info</vt:lpstr>
      <vt:lpstr>Public</vt:lpstr>
      <vt:lpstr>AddPub</vt:lpstr>
      <vt:lpstr>Imp</vt:lpstr>
      <vt:lpstr>Begin</vt:lpstr>
      <vt:lpstr>Imp-Exp1</vt:lpstr>
      <vt:lpstr>Imp-Exp2</vt:lpstr>
      <vt:lpstr>Imp-Exp3</vt:lpstr>
      <vt:lpstr>Imp-Exp4</vt:lpstr>
      <vt:lpstr>Imp-Exp5</vt:lpstr>
      <vt:lpstr>Imp-Exp6</vt:lpstr>
      <vt:lpstr>Imp-Exp7</vt:lpstr>
      <vt:lpstr>Imp-Exp8</vt:lpstr>
      <vt:lpstr>EndExp</vt:lpstr>
      <vt:lpstr>Imp-US</vt:lpstr>
      <vt:lpstr>Imp-Other-Autre</vt:lpstr>
      <vt:lpstr>End</vt:lpstr>
      <vt:lpstr>Invent-Stock</vt:lpstr>
      <vt:lpstr>AddPro</vt:lpstr>
      <vt:lpstr>Confirm</vt:lpstr>
      <vt:lpstr>DBFirm</vt:lpstr>
      <vt:lpstr>DB</vt:lpstr>
      <vt:lpstr>DBMsvImp</vt:lpstr>
      <vt:lpstr>DBBenchmark</vt:lpstr>
      <vt:lpstr>DBRegional</vt:lpstr>
      <vt:lpstr>DBTopAccts</vt:lpstr>
      <vt:lpstr>QualDB</vt:lpstr>
      <vt:lpstr>AddPro!Print_Area</vt:lpstr>
      <vt:lpstr>AddPub!Print_Area</vt:lpstr>
      <vt:lpstr>Confirm!Print_Area</vt:lpstr>
      <vt:lpstr>Imp!Print_Area</vt:lpstr>
      <vt:lpstr>'Imp-Exp1'!Print_Area</vt:lpstr>
      <vt:lpstr>'Imp-Exp2'!Print_Area</vt:lpstr>
      <vt:lpstr>'Imp-Exp3'!Print_Area</vt:lpstr>
      <vt:lpstr>'Imp-Exp4'!Print_Area</vt:lpstr>
      <vt:lpstr>'Imp-Exp5'!Print_Area</vt:lpstr>
      <vt:lpstr>'Imp-Exp6'!Print_Area</vt:lpstr>
      <vt:lpstr>'Imp-Exp7'!Print_Area</vt:lpstr>
      <vt:lpstr>'Imp-Exp8'!Print_Area</vt:lpstr>
      <vt:lpstr>'Imp-Other-Autre'!Print_Area</vt:lpstr>
      <vt:lpstr>'Imp-US'!Print_Area</vt:lpstr>
      <vt:lpstr>Info!Print_Area</vt:lpstr>
      <vt:lpstr>Intro!Print_Area</vt:lpstr>
      <vt:lpstr>'Invent-Stock'!Print_Area</vt:lpstr>
      <vt:lpstr>Public!Print_Area</vt:lpstr>
      <vt:lpstr>AddPro!Print_Titles</vt:lpstr>
      <vt:lpstr>AddPub!Print_Titles</vt:lpstr>
      <vt:lpstr>Confirm!Print_Titles</vt:lpstr>
      <vt:lpstr>Imp!Print_Titles</vt:lpstr>
      <vt:lpstr>'Imp-Exp1'!Print_Titles</vt:lpstr>
      <vt:lpstr>'Imp-Exp2'!Print_Titles</vt:lpstr>
      <vt:lpstr>'Imp-Exp3'!Print_Titles</vt:lpstr>
      <vt:lpstr>'Imp-Exp4'!Print_Titles</vt:lpstr>
      <vt:lpstr>'Imp-Exp5'!Print_Titles</vt:lpstr>
      <vt:lpstr>'Imp-Exp6'!Print_Titles</vt:lpstr>
      <vt:lpstr>'Imp-Exp7'!Print_Titles</vt:lpstr>
      <vt:lpstr>'Imp-Exp8'!Print_Titles</vt:lpstr>
      <vt:lpstr>'Imp-Other-Autre'!Print_Titles</vt:lpstr>
      <vt:lpstr>'Imp-US'!Print_Titles</vt:lpstr>
      <vt:lpstr>Info!Print_Titles</vt:lpstr>
      <vt:lpstr>Intro!Print_Titles</vt:lpstr>
      <vt:lpstr>'Invent-Stock'!Print_Titles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Paula Place</cp:lastModifiedBy>
  <cp:lastPrinted>2025-12-11T18:19:49Z</cp:lastPrinted>
  <dcterms:created xsi:type="dcterms:W3CDTF">2021-02-04T13:13:50Z</dcterms:created>
  <dcterms:modified xsi:type="dcterms:W3CDTF">2026-03-10T11:08:49Z</dcterms:modified>
</cp:coreProperties>
</file>