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RR-2025-004\Working Files\Research\Questionnaires\4. Questionnaires - Final\"/>
    </mc:Choice>
  </mc:AlternateContent>
  <xr:revisionPtr revIDLastSave="0" documentId="13_ncr:1_{B48DA453-6E58-45D6-ACBF-9D0A68DD3F71}" xr6:coauthVersionLast="47" xr6:coauthVersionMax="47" xr10:uidLastSave="{00000000-0000-0000-0000-000000000000}"/>
  <workbookProtection workbookAlgorithmName="SHA-512" workbookHashValue="NyQNGsCt8YOCp8AcoUEv0u/UUlzAVuDdbU+/pfrTtMGJyb0YzddIy5NulMUHqjf+byr+S0/IiMfRbZoElngiUA==" workbookSaltValue="YIVdexK5SugDS3e3bK6p0g==" workbookSpinCount="100000" lockStructure="1"/>
  <bookViews>
    <workbookView xWindow="-120" yWindow="-120" windowWidth="29040" windowHeight="15720" tabRatio="802" firstSheet="1" activeTab="1" xr2:uid="{5ACB0AA2-AC8F-424A-B4E8-D6C113A4219B}"/>
  </bookViews>
  <sheets>
    <sheet name="Variables" sheetId="38" state="hidden" r:id="rId1"/>
    <sheet name="Intro" sheetId="48" r:id="rId2"/>
    <sheet name="Info" sheetId="49" r:id="rId3"/>
    <sheet name="Public" sheetId="47" r:id="rId4"/>
    <sheet name="AddPub" sheetId="45" r:id="rId5"/>
    <sheet name="Pro 1" sheetId="37" r:id="rId6"/>
    <sheet name="Pro 2" sheetId="39" r:id="rId7"/>
    <sheet name="Pro 3" sheetId="42" r:id="rId8"/>
    <sheet name="Pro 4" sheetId="43" r:id="rId9"/>
    <sheet name="AddPro" sheetId="44" r:id="rId10"/>
    <sheet name="Confirm" sheetId="46" r:id="rId11"/>
    <sheet name="DBSales" sheetId="52" state="hidden" r:id="rId12"/>
    <sheet name="DBPerformance" sheetId="53" state="hidden" r:id="rId13"/>
    <sheet name="DBOtherPerf" sheetId="54" state="hidden" r:id="rId14"/>
    <sheet name="DBAvgCost" sheetId="55" state="hidden" r:id="rId15"/>
    <sheet name="DBNegative" sheetId="56" state="hidden" r:id="rId16"/>
    <sheet name="DataTab" sheetId="51" state="hidden" r:id="rId17"/>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6">#REF!</definedName>
    <definedName name="POR">#REF!</definedName>
    <definedName name="ppc">#REF!</definedName>
    <definedName name="_xlnm.Print_Area" localSheetId="9">AddPro!$B$1:$L$62</definedName>
    <definedName name="_xlnm.Print_Area" localSheetId="4">AddPub!$B$1:$L$62</definedName>
    <definedName name="_xlnm.Print_Area" localSheetId="10">Confirm!$B$1:$L$54</definedName>
    <definedName name="_xlnm.Print_Area" localSheetId="2">Info!$B$1:$L$114</definedName>
    <definedName name="_xlnm.Print_Area" localSheetId="1">Intro!$B$1:$L$148</definedName>
    <definedName name="_xlnm.Print_Area" localSheetId="5">'Pro 1'!$B$1:$L$159</definedName>
    <definedName name="_xlnm.Print_Area" localSheetId="6">'Pro 2'!$B$1:$L$218</definedName>
    <definedName name="_xlnm.Print_Area" localSheetId="7">'Pro 3'!$B$1:$L$416</definedName>
    <definedName name="_xlnm.Print_Area" localSheetId="8">'Pro 4'!$B$1:$L$127</definedName>
    <definedName name="_xlnm.Print_Area" localSheetId="3">Public!$B$1:$L$480</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6">#REF!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55" l="1"/>
  <c r="N25" i="55" s="1"/>
  <c r="N14" i="55" s="1"/>
  <c r="B24" i="55"/>
  <c r="N24" i="55" s="1"/>
  <c r="N13" i="55" s="1"/>
  <c r="B23" i="55"/>
  <c r="N23" i="55" s="1"/>
  <c r="N12" i="55" s="1"/>
  <c r="R26" i="55"/>
  <c r="Q26" i="55"/>
  <c r="Q27" i="55" s="1"/>
  <c r="Q16" i="55" s="1"/>
  <c r="R25" i="55"/>
  <c r="R27" i="55" s="1"/>
  <c r="R16" i="55" s="1"/>
  <c r="Q25" i="55"/>
  <c r="R24" i="55"/>
  <c r="Q24" i="55"/>
  <c r="R23" i="55"/>
  <c r="Q23" i="55"/>
  <c r="P26" i="55"/>
  <c r="P25" i="55"/>
  <c r="P14" i="55" s="1"/>
  <c r="P24" i="55"/>
  <c r="P23" i="55"/>
  <c r="F26" i="55"/>
  <c r="E26" i="55"/>
  <c r="F25" i="55"/>
  <c r="E25" i="55"/>
  <c r="F24" i="55"/>
  <c r="E24" i="55"/>
  <c r="E13" i="55" s="1"/>
  <c r="F23" i="55"/>
  <c r="F27" i="55" s="1"/>
  <c r="F16" i="55" s="1"/>
  <c r="E23" i="55"/>
  <c r="E27" i="55" s="1"/>
  <c r="E16" i="55" s="1"/>
  <c r="D26" i="55"/>
  <c r="D25" i="55"/>
  <c r="D24" i="55"/>
  <c r="D23" i="55"/>
  <c r="G66" i="54"/>
  <c r="F66" i="54"/>
  <c r="E66" i="54"/>
  <c r="G63" i="54"/>
  <c r="F63" i="54"/>
  <c r="E63" i="54"/>
  <c r="G50" i="54"/>
  <c r="G49" i="54"/>
  <c r="F49" i="54"/>
  <c r="G48" i="54"/>
  <c r="F48" i="54"/>
  <c r="F50" i="54" s="1"/>
  <c r="G45" i="54"/>
  <c r="G44" i="54"/>
  <c r="F44" i="54"/>
  <c r="G43" i="54"/>
  <c r="G54" i="54" s="1"/>
  <c r="F43" i="54"/>
  <c r="F45" i="54" s="1"/>
  <c r="G40" i="54"/>
  <c r="G39" i="54"/>
  <c r="F39" i="54"/>
  <c r="G38" i="54"/>
  <c r="F38" i="54"/>
  <c r="F40" i="54" s="1"/>
  <c r="E49" i="54"/>
  <c r="E48" i="54"/>
  <c r="E44" i="54"/>
  <c r="E45" i="54" s="1"/>
  <c r="E43" i="54"/>
  <c r="E39" i="54"/>
  <c r="E40" i="54" s="1"/>
  <c r="E38" i="54"/>
  <c r="H43" i="39"/>
  <c r="S33" i="53"/>
  <c r="R33" i="53"/>
  <c r="S32" i="53"/>
  <c r="R32" i="53"/>
  <c r="S31" i="53"/>
  <c r="R31" i="53"/>
  <c r="S29" i="53"/>
  <c r="R29" i="53"/>
  <c r="R30" i="53" s="1"/>
  <c r="R34" i="53" s="1"/>
  <c r="S28" i="53"/>
  <c r="R28" i="53"/>
  <c r="S27" i="53"/>
  <c r="R27" i="53"/>
  <c r="S26" i="53"/>
  <c r="R26" i="53"/>
  <c r="S25" i="53"/>
  <c r="S30" i="53" s="1"/>
  <c r="S34" i="53" s="1"/>
  <c r="R25" i="53"/>
  <c r="Q33" i="53"/>
  <c r="Q32" i="53"/>
  <c r="Q31" i="53"/>
  <c r="Q28" i="53"/>
  <c r="Q26" i="53"/>
  <c r="Q25" i="53"/>
  <c r="G33" i="53"/>
  <c r="F33" i="53"/>
  <c r="G32" i="53"/>
  <c r="F32" i="53"/>
  <c r="G31" i="53"/>
  <c r="F31" i="53"/>
  <c r="G28" i="53"/>
  <c r="G29" i="53" s="1"/>
  <c r="G30" i="53" s="1"/>
  <c r="G34" i="53" s="1"/>
  <c r="F28" i="53"/>
  <c r="F29" i="53" s="1"/>
  <c r="F30" i="53" s="1"/>
  <c r="F34" i="53" s="1"/>
  <c r="G27" i="53"/>
  <c r="F27" i="53"/>
  <c r="G26" i="53"/>
  <c r="F26" i="53"/>
  <c r="G25" i="53"/>
  <c r="F25" i="53"/>
  <c r="E33" i="53"/>
  <c r="E32" i="53"/>
  <c r="E31" i="53"/>
  <c r="E28" i="53"/>
  <c r="E26" i="53"/>
  <c r="E25" i="53"/>
  <c r="S17" i="53"/>
  <c r="R17" i="53"/>
  <c r="S16" i="53"/>
  <c r="R16" i="53"/>
  <c r="S15" i="53"/>
  <c r="R15" i="53"/>
  <c r="S14" i="53"/>
  <c r="R14" i="53"/>
  <c r="S13" i="53"/>
  <c r="S18" i="53" s="1"/>
  <c r="R13" i="53"/>
  <c r="R18" i="53" s="1"/>
  <c r="Q17" i="53"/>
  <c r="Q16" i="53"/>
  <c r="Q15" i="53"/>
  <c r="Q14" i="53"/>
  <c r="Q13" i="53"/>
  <c r="G17" i="53"/>
  <c r="F17" i="53"/>
  <c r="G16" i="53"/>
  <c r="F16" i="53"/>
  <c r="G15" i="53"/>
  <c r="F15" i="53"/>
  <c r="F18" i="53" s="1"/>
  <c r="G14" i="53"/>
  <c r="G18" i="53" s="1"/>
  <c r="F14" i="53"/>
  <c r="G13" i="53"/>
  <c r="F13" i="53"/>
  <c r="E17" i="53"/>
  <c r="E16" i="53"/>
  <c r="E15" i="53"/>
  <c r="E14" i="53"/>
  <c r="E13" i="53"/>
  <c r="G58" i="37"/>
  <c r="E11" i="54" s="1"/>
  <c r="N22" i="52"/>
  <c r="M22" i="52"/>
  <c r="N21" i="52"/>
  <c r="M21" i="52"/>
  <c r="N20" i="52"/>
  <c r="M20" i="52"/>
  <c r="N19" i="52"/>
  <c r="M19" i="52"/>
  <c r="N18" i="52"/>
  <c r="M18" i="52"/>
  <c r="N17" i="52"/>
  <c r="M17" i="52"/>
  <c r="N16" i="52"/>
  <c r="M16" i="52"/>
  <c r="L22" i="52"/>
  <c r="L21" i="52"/>
  <c r="L20" i="52"/>
  <c r="L19" i="52"/>
  <c r="L18" i="52"/>
  <c r="L17" i="52"/>
  <c r="L16" i="52"/>
  <c r="H12" i="56"/>
  <c r="G12" i="56"/>
  <c r="F12" i="56"/>
  <c r="E12" i="56"/>
  <c r="D12" i="56"/>
  <c r="I8" i="56"/>
  <c r="H8" i="56"/>
  <c r="G8" i="56"/>
  <c r="F8" i="56"/>
  <c r="E8" i="56"/>
  <c r="D8" i="56"/>
  <c r="C8" i="56"/>
  <c r="B8" i="55"/>
  <c r="R4" i="55"/>
  <c r="Q4" i="55"/>
  <c r="P4" i="55"/>
  <c r="F4" i="55"/>
  <c r="E4" i="55"/>
  <c r="G58" i="54"/>
  <c r="F58" i="54"/>
  <c r="E58" i="54"/>
  <c r="G57" i="54"/>
  <c r="G59" i="54" s="1"/>
  <c r="F57" i="54"/>
  <c r="E57" i="54"/>
  <c r="G34" i="54"/>
  <c r="F34" i="54"/>
  <c r="E34" i="54"/>
  <c r="G33" i="54"/>
  <c r="G35" i="54" s="1"/>
  <c r="F33" i="54"/>
  <c r="F35" i="54" s="1"/>
  <c r="E33" i="54"/>
  <c r="E35" i="54" s="1"/>
  <c r="G29" i="54"/>
  <c r="F29" i="54"/>
  <c r="E29" i="54"/>
  <c r="G28" i="54"/>
  <c r="G30" i="54" s="1"/>
  <c r="F28" i="54"/>
  <c r="E28" i="54"/>
  <c r="G15" i="54"/>
  <c r="F15" i="54"/>
  <c r="E15" i="54"/>
  <c r="G13" i="54"/>
  <c r="F13" i="54"/>
  <c r="E13" i="54"/>
  <c r="G12" i="54"/>
  <c r="F12" i="54"/>
  <c r="F14" i="54" s="1"/>
  <c r="E12" i="54"/>
  <c r="G11" i="54"/>
  <c r="G14" i="54" s="1"/>
  <c r="F11" i="54"/>
  <c r="G8" i="54"/>
  <c r="F8" i="54"/>
  <c r="E8" i="54"/>
  <c r="C6" i="54"/>
  <c r="G48" i="53"/>
  <c r="F48" i="53"/>
  <c r="E48" i="53"/>
  <c r="G47" i="53"/>
  <c r="F47" i="53"/>
  <c r="E47" i="53"/>
  <c r="G46" i="53"/>
  <c r="F46" i="53"/>
  <c r="E46" i="53"/>
  <c r="G44" i="53"/>
  <c r="F44" i="53"/>
  <c r="E44" i="53"/>
  <c r="E45" i="53" s="1"/>
  <c r="E49" i="53" s="1"/>
  <c r="G43" i="53"/>
  <c r="G45" i="53" s="1"/>
  <c r="G49" i="53" s="1"/>
  <c r="F43" i="53"/>
  <c r="F45" i="53" s="1"/>
  <c r="F49" i="53" s="1"/>
  <c r="E43" i="53"/>
  <c r="S22" i="53"/>
  <c r="R22" i="53"/>
  <c r="Q22" i="53"/>
  <c r="G22" i="53"/>
  <c r="F22" i="53"/>
  <c r="E22" i="53"/>
  <c r="E18" i="53"/>
  <c r="E27" i="53" s="1"/>
  <c r="S10" i="53"/>
  <c r="R10" i="53"/>
  <c r="Q10" i="53"/>
  <c r="G10" i="53"/>
  <c r="F10" i="53"/>
  <c r="C6" i="53"/>
  <c r="C41" i="53" s="1"/>
  <c r="AC6" i="52"/>
  <c r="AB6" i="52"/>
  <c r="S6" i="52"/>
  <c r="R6" i="52"/>
  <c r="Q6" i="52"/>
  <c r="AA6" i="52" s="1"/>
  <c r="N6" i="52"/>
  <c r="M6" i="52"/>
  <c r="L6" i="52"/>
  <c r="S5" i="52"/>
  <c r="AC5" i="52" s="1"/>
  <c r="R5" i="52"/>
  <c r="AB5" i="52" s="1"/>
  <c r="Q5" i="52"/>
  <c r="AA5" i="52" s="1"/>
  <c r="N5" i="52"/>
  <c r="M5" i="52"/>
  <c r="L5" i="52"/>
  <c r="S4" i="52"/>
  <c r="AC4" i="52" s="1"/>
  <c r="R4" i="52"/>
  <c r="AB4" i="52" s="1"/>
  <c r="Q4" i="52"/>
  <c r="AA4" i="52" s="1"/>
  <c r="N4" i="52"/>
  <c r="M4" i="52"/>
  <c r="L4" i="52"/>
  <c r="AC3" i="52"/>
  <c r="AB3" i="52"/>
  <c r="AA3" i="52"/>
  <c r="S3" i="52"/>
  <c r="R3" i="52"/>
  <c r="Q3" i="52"/>
  <c r="N3" i="52"/>
  <c r="M3" i="52"/>
  <c r="L3" i="52"/>
  <c r="A3" i="52"/>
  <c r="C16" i="52"/>
  <c r="C17" i="52" s="1"/>
  <c r="C18" i="52" s="1"/>
  <c r="C19" i="52" s="1"/>
  <c r="C20" i="52" s="1"/>
  <c r="C21" i="52" s="1"/>
  <c r="C22" i="52" s="1"/>
  <c r="Q14" i="55"/>
  <c r="F14" i="55"/>
  <c r="F20" i="54"/>
  <c r="E20" i="54"/>
  <c r="F59" i="54"/>
  <c r="E59" i="54"/>
  <c r="E30" i="54"/>
  <c r="W3" i="52"/>
  <c r="V3" i="52"/>
  <c r="C12" i="56"/>
  <c r="F15" i="55"/>
  <c r="E15" i="55"/>
  <c r="N8" i="55"/>
  <c r="F30" i="54"/>
  <c r="F23" i="54"/>
  <c r="E23" i="54"/>
  <c r="G20" i="54"/>
  <c r="F21" i="54"/>
  <c r="E21" i="54"/>
  <c r="B13" i="55" l="1"/>
  <c r="B12" i="55"/>
  <c r="R14" i="55"/>
  <c r="P27" i="55"/>
  <c r="P16" i="55" s="1"/>
  <c r="D27" i="55"/>
  <c r="E50" i="54"/>
  <c r="Q18" i="53"/>
  <c r="Q27" i="53" s="1"/>
  <c r="Q29" i="53" s="1"/>
  <c r="Q30" i="53" s="1"/>
  <c r="Q34" i="53" s="1"/>
  <c r="E14" i="54"/>
  <c r="D4" i="55"/>
  <c r="D15" i="55" s="1"/>
  <c r="D13" i="55"/>
  <c r="E10" i="53"/>
  <c r="E12" i="55"/>
  <c r="V4" i="52"/>
  <c r="B14" i="55"/>
  <c r="E14" i="55"/>
  <c r="C23" i="55"/>
  <c r="C25" i="55"/>
  <c r="P15" i="55"/>
  <c r="F12" i="55"/>
  <c r="F13" i="55"/>
  <c r="Q15" i="55"/>
  <c r="R15" i="55"/>
  <c r="C24" i="55"/>
  <c r="P12" i="55"/>
  <c r="P13" i="55"/>
  <c r="Q12" i="55"/>
  <c r="Q13" i="55"/>
  <c r="R12" i="55"/>
  <c r="R13" i="55"/>
  <c r="E54" i="54"/>
  <c r="E22" i="54"/>
  <c r="F54" i="54"/>
  <c r="F22" i="54"/>
  <c r="G21" i="54"/>
  <c r="G22" i="54"/>
  <c r="E19" i="54"/>
  <c r="E53" i="54"/>
  <c r="F19" i="54"/>
  <c r="F53" i="54"/>
  <c r="G19" i="54"/>
  <c r="G23" i="54"/>
  <c r="G53" i="54"/>
  <c r="O6" i="53"/>
  <c r="X3" i="52"/>
  <c r="W4" i="52"/>
  <c r="V5" i="52"/>
  <c r="X4" i="52"/>
  <c r="W5" i="52"/>
  <c r="V6" i="52"/>
  <c r="X5" i="52"/>
  <c r="W6" i="52"/>
  <c r="X6" i="52"/>
  <c r="A4" i="52"/>
  <c r="A5" i="52" s="1"/>
  <c r="A6" i="52" s="1"/>
  <c r="D16" i="55" l="1"/>
  <c r="D14" i="55"/>
  <c r="D12" i="55"/>
  <c r="O24" i="55"/>
  <c r="J24" i="55"/>
  <c r="J13" i="55" s="1"/>
  <c r="C13" i="55"/>
  <c r="O25" i="55"/>
  <c r="C14" i="55"/>
  <c r="J25" i="55"/>
  <c r="J14" i="55" s="1"/>
  <c r="O23" i="55"/>
  <c r="C12" i="55"/>
  <c r="J23" i="55"/>
  <c r="J12" i="55" s="1"/>
  <c r="O12" i="55" l="1"/>
  <c r="V12" i="55" s="1"/>
  <c r="V23" i="55"/>
  <c r="O14" i="55"/>
  <c r="V14" i="55" s="1"/>
  <c r="V25" i="55"/>
  <c r="O13" i="55"/>
  <c r="V13" i="55" s="1"/>
  <c r="V24" i="55"/>
  <c r="F51" i="46" l="1"/>
  <c r="G51" i="46" s="1"/>
  <c r="H51" i="46" s="1"/>
  <c r="B52" i="46"/>
  <c r="F46" i="46"/>
  <c r="G46" i="46" s="1"/>
  <c r="H46" i="46" s="1"/>
  <c r="F41" i="46"/>
  <c r="G41" i="46" s="1"/>
  <c r="H41" i="46" s="1"/>
  <c r="B47" i="46"/>
  <c r="B42" i="46"/>
  <c r="B37" i="46"/>
  <c r="B38" i="46"/>
  <c r="P323" i="47" l="1"/>
  <c r="G48" i="46"/>
  <c r="H48" i="46"/>
  <c r="F48" i="46"/>
  <c r="B47" i="37"/>
  <c r="G47" i="37"/>
  <c r="B52" i="37"/>
  <c r="G52" i="37"/>
  <c r="B57" i="37"/>
  <c r="G57" i="37"/>
  <c r="B117" i="42" l="1"/>
  <c r="H59" i="37"/>
  <c r="I59" i="37"/>
  <c r="G59" i="37"/>
  <c r="F59" i="37"/>
  <c r="B59" i="37"/>
  <c r="H18" i="48"/>
  <c r="B18" i="48"/>
  <c r="H10" i="48"/>
  <c r="B10" i="48"/>
  <c r="B57" i="49" l="1"/>
  <c r="B54" i="49"/>
  <c r="B53" i="49"/>
  <c r="B48" i="49"/>
  <c r="B41" i="49"/>
  <c r="B39" i="49"/>
  <c r="B35" i="49"/>
  <c r="B33" i="49"/>
  <c r="B29" i="49"/>
  <c r="B26" i="49"/>
  <c r="B23" i="49"/>
  <c r="B21" i="49"/>
  <c r="B49" i="46"/>
  <c r="B48" i="46"/>
  <c r="B6" i="49" l="1"/>
  <c r="B6" i="48"/>
  <c r="G49" i="46" l="1"/>
  <c r="H49" i="46"/>
  <c r="F49" i="46"/>
  <c r="G43" i="46"/>
  <c r="H43" i="46"/>
  <c r="G44" i="46"/>
  <c r="H44" i="46"/>
  <c r="F44" i="46"/>
  <c r="F43" i="46"/>
  <c r="P35" i="39"/>
  <c r="O35" i="39"/>
  <c r="P28" i="39"/>
  <c r="O28" i="39"/>
  <c r="B43" i="46" l="1"/>
  <c r="B44" i="46"/>
  <c r="H171" i="42" l="1"/>
  <c r="I172" i="42" l="1"/>
  <c r="J172" i="42"/>
  <c r="H172" i="42"/>
  <c r="I171" i="42"/>
  <c r="J171" i="42"/>
  <c r="B45" i="37" l="1"/>
  <c r="P29" i="37" l="1"/>
  <c r="P15" i="37"/>
  <c r="P57" i="47" l="1"/>
  <c r="O57" i="47"/>
  <c r="B58" i="42" l="1"/>
  <c r="I43" i="39"/>
  <c r="J43" i="39"/>
  <c r="I44" i="39"/>
  <c r="J44" i="39"/>
  <c r="H44" i="39"/>
  <c r="B43" i="39"/>
  <c r="B42" i="39" s="1"/>
  <c r="B85" i="47" l="1"/>
  <c r="B83" i="47"/>
  <c r="P87" i="47"/>
  <c r="O87" i="47"/>
  <c r="B87" i="47" s="1"/>
  <c r="P83" i="47"/>
  <c r="O83" i="47"/>
  <c r="B35" i="39" l="1"/>
  <c r="B28" i="39"/>
  <c r="J104" i="42"/>
  <c r="I104" i="42"/>
  <c r="H104" i="42"/>
  <c r="I81" i="42"/>
  <c r="J81" i="42"/>
  <c r="H81" i="42"/>
  <c r="H60" i="39"/>
  <c r="B39" i="46"/>
  <c r="J41" i="39"/>
  <c r="I41" i="39"/>
  <c r="H41" i="39"/>
  <c r="E41" i="39"/>
  <c r="E40" i="39"/>
  <c r="E39" i="39"/>
  <c r="J38" i="39"/>
  <c r="I38" i="39"/>
  <c r="H38" i="39"/>
  <c r="E38" i="39"/>
  <c r="E45" i="39" s="1"/>
  <c r="E37" i="39"/>
  <c r="E44" i="39" s="1"/>
  <c r="E36" i="39"/>
  <c r="E43" i="39" s="1"/>
  <c r="H63" i="37"/>
  <c r="I63" i="37"/>
  <c r="H58" i="37"/>
  <c r="I58" i="37"/>
  <c r="F58" i="37"/>
  <c r="B58" i="37"/>
  <c r="I56" i="37"/>
  <c r="H39" i="46" s="1"/>
  <c r="H56" i="37"/>
  <c r="G39" i="46" s="1"/>
  <c r="G56" i="37"/>
  <c r="F39" i="46" s="1"/>
  <c r="F56" i="37"/>
  <c r="B56" i="37"/>
  <c r="F55" i="37"/>
  <c r="F54" i="37"/>
  <c r="F53" i="37"/>
  <c r="B17" i="46"/>
  <c r="B16" i="46"/>
  <c r="O29" i="37"/>
  <c r="B29" i="37" s="1"/>
  <c r="O15" i="37"/>
  <c r="B15" i="37" s="1"/>
  <c r="C8" i="38" l="1"/>
  <c r="C6" i="38"/>
  <c r="C2" i="38"/>
  <c r="D85" i="49" l="1"/>
  <c r="B85" i="49"/>
  <c r="B62" i="49" l="1"/>
  <c r="O66" i="48"/>
  <c r="I64" i="37"/>
  <c r="D69" i="49" l="1"/>
  <c r="G183" i="42"/>
  <c r="E183" i="42"/>
  <c r="D183" i="42"/>
  <c r="C183" i="42"/>
  <c r="B183" i="42"/>
  <c r="G53" i="46"/>
  <c r="H53" i="46"/>
  <c r="D12" i="44"/>
  <c r="E12" i="44"/>
  <c r="D12" i="45"/>
  <c r="E12" i="45"/>
  <c r="P379" i="47"/>
  <c r="P365" i="47"/>
  <c r="P352" i="47"/>
  <c r="F64" i="48" l="1"/>
  <c r="F62" i="48"/>
  <c r="P152" i="39"/>
  <c r="B6" i="42"/>
  <c r="B186" i="47"/>
  <c r="B188" i="47"/>
  <c r="B189" i="47"/>
  <c r="B190" i="47"/>
  <c r="O94" i="37"/>
  <c r="O412" i="47"/>
  <c r="O399" i="47"/>
  <c r="O352" i="47"/>
  <c r="P59" i="48"/>
  <c r="O59" i="48"/>
  <c r="D34" i="38"/>
  <c r="D33" i="38"/>
  <c r="I174" i="42"/>
  <c r="J174" i="42"/>
  <c r="I176" i="42"/>
  <c r="J176" i="42"/>
  <c r="B469" i="47"/>
  <c r="B120" i="43"/>
  <c r="B118" i="43"/>
  <c r="B110" i="43"/>
  <c r="B108" i="43"/>
  <c r="B100" i="43"/>
  <c r="B98" i="43"/>
  <c r="B90" i="43"/>
  <c r="B88" i="43"/>
  <c r="B80" i="43"/>
  <c r="B78" i="43"/>
  <c r="B70" i="43"/>
  <c r="B68" i="43"/>
  <c r="B60" i="43"/>
  <c r="B58" i="43"/>
  <c r="B50" i="43"/>
  <c r="B48" i="43"/>
  <c r="B40" i="43"/>
  <c r="B38" i="43"/>
  <c r="B30" i="43"/>
  <c r="B28" i="43"/>
  <c r="B20" i="43"/>
  <c r="B18" i="43"/>
  <c r="D31" i="38"/>
  <c r="D30" i="38"/>
  <c r="B77" i="49"/>
  <c r="B8" i="44"/>
  <c r="B12" i="43"/>
  <c r="B237" i="42"/>
  <c r="B66" i="42"/>
  <c r="B16" i="42"/>
  <c r="B18" i="39"/>
  <c r="B12" i="37"/>
  <c r="B2" i="37"/>
  <c r="B424" i="47"/>
  <c r="B336" i="47"/>
  <c r="B219" i="47"/>
  <c r="B95" i="47"/>
  <c r="D83" i="48"/>
  <c r="H297" i="42" l="1"/>
  <c r="I297" i="42"/>
  <c r="G297" i="42"/>
  <c r="G305" i="42"/>
  <c r="G293" i="42"/>
  <c r="B6" i="46"/>
  <c r="B6" i="39"/>
  <c r="B6" i="37"/>
  <c r="B6" i="47"/>
  <c r="B6" i="45"/>
  <c r="B6" i="44"/>
  <c r="B6" i="43"/>
  <c r="B9" i="46"/>
  <c r="B8" i="46"/>
  <c r="B31" i="46"/>
  <c r="B57" i="48"/>
  <c r="B12" i="47" l="1"/>
  <c r="L19" i="49"/>
  <c r="K19" i="49"/>
  <c r="J19" i="49"/>
  <c r="I19" i="49"/>
  <c r="H19" i="49"/>
  <c r="G19" i="49"/>
  <c r="F19" i="49"/>
  <c r="E19" i="49"/>
  <c r="D19" i="49"/>
  <c r="B19" i="49"/>
  <c r="B8" i="49"/>
  <c r="B4" i="49"/>
  <c r="B4" i="45" s="1"/>
  <c r="B115" i="48"/>
  <c r="B93" i="48"/>
  <c r="B87" i="48"/>
  <c r="B81" i="48"/>
  <c r="C34" i="48"/>
  <c r="B30" i="48"/>
  <c r="B5" i="48"/>
  <c r="P310" i="47"/>
  <c r="P297" i="47"/>
  <c r="O159" i="47"/>
  <c r="O207" i="47" l="1"/>
  <c r="B53" i="44"/>
  <c r="B43" i="44"/>
  <c r="B33" i="44"/>
  <c r="B23" i="44"/>
  <c r="B397" i="42"/>
  <c r="B407" i="42"/>
  <c r="B331" i="42"/>
  <c r="B339" i="42"/>
  <c r="B195" i="42"/>
  <c r="B205" i="42"/>
  <c r="B215" i="42"/>
  <c r="B225" i="42"/>
  <c r="H160" i="42"/>
  <c r="I160" i="42" s="1"/>
  <c r="J160" i="42" s="1"/>
  <c r="H154" i="42"/>
  <c r="I154" i="42" s="1"/>
  <c r="J154" i="42" s="1"/>
  <c r="B53" i="45"/>
  <c r="B43" i="45"/>
  <c r="B33" i="45"/>
  <c r="B23" i="45"/>
  <c r="B229" i="47"/>
  <c r="B234" i="47"/>
  <c r="B20" i="46" l="1"/>
  <c r="J147" i="48"/>
  <c r="E147" i="48"/>
  <c r="B147" i="48"/>
  <c r="B207" i="39"/>
  <c r="B291" i="42"/>
  <c r="B293" i="42"/>
  <c r="B43" i="42"/>
  <c r="B32" i="42"/>
  <c r="O149" i="37"/>
  <c r="O152" i="39"/>
  <c r="P94" i="37"/>
  <c r="O256" i="47"/>
  <c r="P256" i="47"/>
  <c r="B83" i="42" l="1"/>
  <c r="B106" i="42"/>
  <c r="B256" i="42" s="1"/>
  <c r="B280" i="42" s="1"/>
  <c r="B69" i="48" l="1"/>
  <c r="P66" i="48"/>
  <c r="P64" i="48"/>
  <c r="O64" i="48"/>
  <c r="P63" i="48"/>
  <c r="O63" i="48"/>
  <c r="P69" i="49"/>
  <c r="O69" i="49"/>
  <c r="P159" i="47" l="1"/>
  <c r="B159" i="47" s="1"/>
  <c r="P149" i="37"/>
  <c r="B149" i="37" s="1"/>
  <c r="B61" i="39"/>
  <c r="C100" i="47" l="1"/>
  <c r="E100" i="47"/>
  <c r="G100" i="47"/>
  <c r="I100" i="47"/>
  <c r="K100" i="47"/>
  <c r="J32" i="47"/>
  <c r="G32" i="47"/>
  <c r="E32" i="47"/>
  <c r="C32" i="47"/>
  <c r="E48" i="39" l="1"/>
  <c r="E33" i="39"/>
  <c r="E30" i="39"/>
  <c r="P13" i="46" l="1"/>
  <c r="O13" i="46"/>
  <c r="B242" i="47"/>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385" i="42" l="1"/>
  <c r="P180" i="42"/>
  <c r="P56" i="42"/>
  <c r="P131" i="39"/>
  <c r="P91" i="39"/>
  <c r="P77" i="39"/>
  <c r="P427" i="47"/>
  <c r="P412" i="47"/>
  <c r="P399" i="47"/>
  <c r="P339" i="47"/>
  <c r="P269" i="47"/>
  <c r="P207" i="47"/>
  <c r="O385" i="42"/>
  <c r="O180" i="42"/>
  <c r="O56" i="42"/>
  <c r="O131" i="39"/>
  <c r="O91" i="39"/>
  <c r="O77" i="39"/>
  <c r="O427" i="47"/>
  <c r="O379" i="47"/>
  <c r="O365" i="47"/>
  <c r="O339" i="47"/>
  <c r="O269" i="47"/>
  <c r="B57" i="47" l="1"/>
  <c r="G271" i="42"/>
  <c r="G273" i="42" s="1"/>
  <c r="G274" i="42" s="1"/>
  <c r="G278" i="42" s="1"/>
  <c r="G247" i="42"/>
  <c r="I26" i="42"/>
  <c r="I30" i="42" s="1"/>
  <c r="H26" i="42"/>
  <c r="H30" i="42" s="1"/>
  <c r="G26" i="42"/>
  <c r="G30" i="42" s="1"/>
  <c r="G249" i="42" l="1"/>
  <c r="G250" i="42" s="1"/>
  <c r="E29" i="53"/>
  <c r="E30" i="53" s="1"/>
  <c r="O323" i="47"/>
  <c r="O455" i="47"/>
  <c r="G254" i="42" l="1"/>
  <c r="E34" i="53"/>
  <c r="J146" i="48"/>
  <c r="O310" i="47" l="1"/>
  <c r="O297" i="47"/>
  <c r="H305" i="42" l="1"/>
  <c r="I305" i="42"/>
  <c r="H301" i="42"/>
  <c r="I301" i="42"/>
  <c r="G301" i="42"/>
  <c r="H293" i="42"/>
  <c r="I293" i="42"/>
  <c r="D78" i="49"/>
  <c r="D81" i="49"/>
  <c r="D88" i="49"/>
  <c r="D92" i="49"/>
  <c r="D95" i="49"/>
  <c r="D99" i="49"/>
  <c r="D102" i="49"/>
  <c r="D105" i="49"/>
  <c r="D107" i="49"/>
  <c r="D111" i="49"/>
  <c r="B224" i="47" l="1"/>
  <c r="B222" i="47"/>
  <c r="B131" i="39" l="1"/>
  <c r="B441" i="47" l="1"/>
  <c r="F49" i="37" l="1"/>
  <c r="B49" i="37"/>
  <c r="B54" i="37" s="1"/>
  <c r="F50" i="37" l="1"/>
  <c r="B50" i="37"/>
  <c r="B55" i="37" s="1"/>
  <c r="B455" i="47" l="1"/>
  <c r="B427" i="47" l="1"/>
  <c r="B92" i="49"/>
  <c r="B95" i="49"/>
  <c r="B81" i="49"/>
  <c r="B105" i="49" l="1"/>
  <c r="B99" i="49" l="1"/>
  <c r="B88" i="49" l="1"/>
  <c r="B78" i="49"/>
  <c r="B102" i="49"/>
  <c r="B107" i="49"/>
  <c r="B111" i="49"/>
  <c r="L77" i="49"/>
  <c r="K77" i="49"/>
  <c r="J77" i="49"/>
  <c r="I77" i="49"/>
  <c r="H77" i="49"/>
  <c r="G77" i="49"/>
  <c r="F77" i="49"/>
  <c r="E77" i="49"/>
  <c r="D77" i="49"/>
  <c r="B67" i="49" l="1"/>
  <c r="L65" i="49"/>
  <c r="K65" i="49"/>
  <c r="J65" i="49"/>
  <c r="I65" i="49"/>
  <c r="H65" i="49"/>
  <c r="G65" i="49"/>
  <c r="F65" i="49"/>
  <c r="E65" i="49"/>
  <c r="D65" i="49"/>
  <c r="B65" i="49"/>
  <c r="B15" i="49" l="1"/>
  <c r="B12" i="49"/>
  <c r="B10" i="49"/>
  <c r="L8" i="49"/>
  <c r="K8" i="49"/>
  <c r="J8" i="49"/>
  <c r="I8" i="49"/>
  <c r="H8" i="49"/>
  <c r="G8" i="49"/>
  <c r="F8" i="49"/>
  <c r="E8" i="49"/>
  <c r="D8" i="49"/>
  <c r="E146" i="48"/>
  <c r="B146" i="48"/>
  <c r="B144" i="48"/>
  <c r="B137" i="48"/>
  <c r="B136" i="48"/>
  <c r="B139" i="48"/>
  <c r="B102" i="48"/>
  <c r="B135" i="48"/>
  <c r="L133" i="48"/>
  <c r="K133" i="48"/>
  <c r="J133" i="48"/>
  <c r="I133" i="48"/>
  <c r="H133" i="48"/>
  <c r="G133" i="48"/>
  <c r="E133" i="48"/>
  <c r="D133" i="48"/>
  <c r="C133" i="48"/>
  <c r="B133" i="48"/>
  <c r="B4" i="39" l="1"/>
  <c r="B4" i="47"/>
  <c r="B4" i="37"/>
  <c r="B4" i="43"/>
  <c r="B4" i="46"/>
  <c r="B4" i="42"/>
  <c r="B4" i="44"/>
  <c r="B54" i="48"/>
  <c r="B32" i="48"/>
  <c r="L30" i="48"/>
  <c r="K30" i="48"/>
  <c r="J30" i="48"/>
  <c r="I30" i="48"/>
  <c r="H30" i="48"/>
  <c r="G30" i="48"/>
  <c r="E30" i="48"/>
  <c r="D30" i="48"/>
  <c r="C30" i="48"/>
  <c r="B89" i="48"/>
  <c r="L87" i="48"/>
  <c r="K87" i="48"/>
  <c r="J87" i="48"/>
  <c r="I87" i="48"/>
  <c r="H87" i="48"/>
  <c r="G87" i="48"/>
  <c r="E87" i="48"/>
  <c r="D87" i="48"/>
  <c r="C87" i="48"/>
  <c r="B130" i="48" l="1"/>
  <c r="B125" i="48" l="1"/>
  <c r="B117" i="48"/>
  <c r="B123" i="48"/>
  <c r="B121" i="48"/>
  <c r="B119" i="48"/>
  <c r="B64" i="48" l="1"/>
  <c r="D61" i="48"/>
  <c r="B62" i="48"/>
  <c r="B59" i="48"/>
  <c r="B103" i="48" l="1"/>
  <c r="B99" i="48"/>
  <c r="B97" i="48"/>
  <c r="B95" i="48"/>
  <c r="B269" i="47" l="1"/>
  <c r="B412" i="47"/>
  <c r="B256" i="47"/>
  <c r="B323" i="47" l="1"/>
  <c r="B310" i="47"/>
  <c r="B297" i="47" l="1"/>
  <c r="B284" i="47" l="1"/>
  <c r="B282" i="47"/>
  <c r="B352" i="47"/>
  <c r="B399" i="47" l="1"/>
  <c r="B397" i="47"/>
  <c r="B396" i="47"/>
  <c r="B395" i="47"/>
  <c r="B393" i="47"/>
  <c r="B379" i="47" l="1"/>
  <c r="B365" i="47"/>
  <c r="B339" i="47"/>
  <c r="B207" i="47" l="1"/>
  <c r="B194" i="47"/>
  <c r="B173" i="47"/>
  <c r="B98" i="47" l="1"/>
  <c r="B70" i="47"/>
  <c r="B28" i="47"/>
  <c r="B15" i="47"/>
  <c r="B10" i="47"/>
  <c r="B9" i="47"/>
  <c r="B8" i="47"/>
  <c r="B15" i="46"/>
  <c r="B14" i="46"/>
  <c r="B13" i="46"/>
  <c r="B11" i="46"/>
  <c r="B33" i="46"/>
  <c r="F36" i="46"/>
  <c r="G36" i="46" s="1"/>
  <c r="H36" i="46" s="1"/>
  <c r="B53" i="46"/>
  <c r="F53" i="46"/>
  <c r="B8" i="43" l="1"/>
  <c r="B9" i="43"/>
  <c r="B9" i="39"/>
  <c r="B9" i="37"/>
  <c r="B9" i="42"/>
  <c r="B8" i="39"/>
  <c r="B8" i="42"/>
  <c r="B8" i="37"/>
  <c r="B13" i="45"/>
  <c r="B10" i="45"/>
  <c r="B8" i="45"/>
  <c r="B13" i="44"/>
  <c r="B10" i="44"/>
  <c r="B350" i="42" l="1"/>
  <c r="B131" i="42" l="1"/>
  <c r="B15" i="43" l="1"/>
  <c r="B387" i="42"/>
  <c r="B368" i="42" l="1"/>
  <c r="E367" i="42"/>
  <c r="B362" i="42"/>
  <c r="F367" i="42" l="1"/>
  <c r="G367" i="42" s="1"/>
  <c r="H367" i="42" s="1"/>
  <c r="I367" i="42" s="1"/>
  <c r="J367" i="42" s="1"/>
  <c r="B323" i="42"/>
  <c r="B305" i="42"/>
  <c r="B301" i="42" l="1"/>
  <c r="B297" i="42"/>
  <c r="G291" i="42"/>
  <c r="B253" i="42"/>
  <c r="B277" i="42" s="1"/>
  <c r="B250" i="42"/>
  <c r="B274" i="42" s="1"/>
  <c r="H291" i="42" l="1"/>
  <c r="I291" i="42" s="1"/>
  <c r="G267" i="42" l="1"/>
  <c r="B267" i="42"/>
  <c r="B254" i="42"/>
  <c r="B278" i="42" s="1"/>
  <c r="B252" i="42"/>
  <c r="B276" i="42" s="1"/>
  <c r="B251" i="42"/>
  <c r="B275" i="42" s="1"/>
  <c r="B249" i="42"/>
  <c r="B273" i="42" s="1"/>
  <c r="B248" i="42"/>
  <c r="B272" i="42" s="1"/>
  <c r="B247" i="42"/>
  <c r="B271" i="42" s="1"/>
  <c r="B246" i="42"/>
  <c r="B270" i="42" s="1"/>
  <c r="B245" i="42"/>
  <c r="B269" i="42" s="1"/>
  <c r="G243" i="42"/>
  <c r="B243" i="42"/>
  <c r="B185" i="42"/>
  <c r="H176" i="42"/>
  <c r="H174" i="42"/>
  <c r="G172" i="42"/>
  <c r="G171" i="42"/>
  <c r="B176" i="42"/>
  <c r="B175" i="42"/>
  <c r="B174" i="42"/>
  <c r="B173" i="42"/>
  <c r="H243" i="42" l="1"/>
  <c r="I243" i="42" s="1"/>
  <c r="H267" i="42"/>
  <c r="I267" i="42" s="1"/>
  <c r="B172" i="42" l="1"/>
  <c r="B171" i="42"/>
  <c r="H169" i="42"/>
  <c r="B167" i="42"/>
  <c r="B163" i="42"/>
  <c r="I162" i="42"/>
  <c r="J162" i="42"/>
  <c r="H162" i="42"/>
  <c r="B164" i="42"/>
  <c r="B162" i="42"/>
  <c r="B160" i="42"/>
  <c r="J158" i="42"/>
  <c r="I158" i="42"/>
  <c r="H158" i="42"/>
  <c r="B154" i="42"/>
  <c r="I152" i="42"/>
  <c r="J152" i="42"/>
  <c r="H152" i="42"/>
  <c r="B146" i="42"/>
  <c r="B152" i="42"/>
  <c r="B151" i="42"/>
  <c r="B157" i="42" s="1"/>
  <c r="B150" i="42"/>
  <c r="B156" i="42" s="1"/>
  <c r="H148" i="42"/>
  <c r="I148" i="42" s="1"/>
  <c r="J148" i="42" s="1"/>
  <c r="B148" i="42"/>
  <c r="B144" i="42"/>
  <c r="B180" i="42"/>
  <c r="B240" i="42"/>
  <c r="B321" i="42"/>
  <c r="B365" i="42"/>
  <c r="J175" i="42" l="1"/>
  <c r="J173" i="42"/>
  <c r="I175" i="42"/>
  <c r="I173" i="42"/>
  <c r="H173" i="42"/>
  <c r="H175" i="42"/>
  <c r="B165" i="42"/>
  <c r="B158" i="42"/>
  <c r="H165" i="42"/>
  <c r="E70" i="51"/>
  <c r="J165" i="42"/>
  <c r="G70" i="51"/>
  <c r="I165" i="42"/>
  <c r="F70" i="51"/>
  <c r="I169" i="42"/>
  <c r="J169" i="42" s="1"/>
  <c r="I271" i="42"/>
  <c r="I273" i="42" s="1"/>
  <c r="I274" i="42" s="1"/>
  <c r="I278" i="42" s="1"/>
  <c r="H271" i="42"/>
  <c r="H273" i="42" s="1"/>
  <c r="H274" i="42" s="1"/>
  <c r="H278" i="42" s="1"/>
  <c r="B104" i="42"/>
  <c r="B103" i="42"/>
  <c r="B102" i="42"/>
  <c r="B101" i="42"/>
  <c r="B100" i="42"/>
  <c r="B96" i="42"/>
  <c r="H94" i="42"/>
  <c r="B94" i="42"/>
  <c r="H247" i="42"/>
  <c r="H249" i="42" s="1"/>
  <c r="I247" i="42"/>
  <c r="I249" i="42" l="1"/>
  <c r="I250" i="42" s="1"/>
  <c r="H250" i="42"/>
  <c r="I94" i="42"/>
  <c r="J94" i="42" s="1"/>
  <c r="H254" i="42" l="1"/>
  <c r="I254" i="42"/>
  <c r="B79" i="42"/>
  <c r="B80" i="42"/>
  <c r="P76" i="42" l="1"/>
  <c r="P99" i="42" s="1"/>
  <c r="O76" i="42"/>
  <c r="O99" i="42" s="1"/>
  <c r="P75" i="42"/>
  <c r="P98" i="42" s="1"/>
  <c r="O75" i="42"/>
  <c r="O98" i="42" s="1"/>
  <c r="P74" i="42"/>
  <c r="P97" i="42" s="1"/>
  <c r="O74" i="42"/>
  <c r="O97" i="42" s="1"/>
  <c r="B73" i="42"/>
  <c r="B97" i="42" l="1"/>
  <c r="B99" i="42"/>
  <c r="B98" i="42"/>
  <c r="B71" i="42"/>
  <c r="B81" i="42"/>
  <c r="B78" i="42"/>
  <c r="B77" i="42"/>
  <c r="B76" i="42"/>
  <c r="B75" i="42"/>
  <c r="B74" i="42"/>
  <c r="H71" i="42"/>
  <c r="B69" i="42"/>
  <c r="B56" i="42"/>
  <c r="B30" i="42"/>
  <c r="B29" i="42"/>
  <c r="B28" i="42"/>
  <c r="B26" i="42"/>
  <c r="B25" i="42"/>
  <c r="B385" i="42"/>
  <c r="B372" i="42"/>
  <c r="L56" i="42"/>
  <c r="K56" i="42"/>
  <c r="J56" i="42"/>
  <c r="I56" i="42"/>
  <c r="H56" i="42"/>
  <c r="G56" i="42"/>
  <c r="F56" i="42"/>
  <c r="E56" i="42"/>
  <c r="D56" i="42"/>
  <c r="B27" i="42"/>
  <c r="B24" i="42"/>
  <c r="G22" i="42"/>
  <c r="B19" i="42"/>
  <c r="B13" i="42"/>
  <c r="E52" i="39"/>
  <c r="E50" i="39"/>
  <c r="B50" i="39"/>
  <c r="E49" i="39"/>
  <c r="E47" i="39"/>
  <c r="B47" i="39"/>
  <c r="E34" i="39"/>
  <c r="E32" i="39"/>
  <c r="B193" i="39"/>
  <c r="B179" i="39"/>
  <c r="B165" i="39"/>
  <c r="B150" i="39"/>
  <c r="B146" i="39"/>
  <c r="B118" i="39"/>
  <c r="B105" i="39"/>
  <c r="B64" i="39"/>
  <c r="G61" i="39"/>
  <c r="G60" i="39"/>
  <c r="B60" i="39"/>
  <c r="B56" i="39"/>
  <c r="E31" i="39"/>
  <c r="E29" i="39"/>
  <c r="E27" i="39"/>
  <c r="E25" i="39"/>
  <c r="B25" i="39"/>
  <c r="B21" i="39"/>
  <c r="B16" i="39"/>
  <c r="B14" i="42" s="1"/>
  <c r="B15" i="39"/>
  <c r="B14" i="39"/>
  <c r="B13" i="39"/>
  <c r="B12" i="39"/>
  <c r="B12" i="42" s="1"/>
  <c r="I71" i="42" l="1"/>
  <c r="J71" i="42" s="1"/>
  <c r="H22" i="42"/>
  <c r="I22" i="42" s="1"/>
  <c r="B91" i="39" l="1"/>
  <c r="B77" i="39"/>
  <c r="L56" i="39"/>
  <c r="K56" i="39"/>
  <c r="J56" i="39"/>
  <c r="I56" i="39"/>
  <c r="H56" i="39"/>
  <c r="G56" i="39"/>
  <c r="F56" i="39"/>
  <c r="E56" i="39"/>
  <c r="D56" i="39"/>
  <c r="H58" i="39"/>
  <c r="J52" i="39"/>
  <c r="I52" i="39"/>
  <c r="H52" i="39"/>
  <c r="J49" i="39"/>
  <c r="I49" i="39"/>
  <c r="H49" i="39"/>
  <c r="J26" i="39"/>
  <c r="J25" i="39"/>
  <c r="J60" i="39" s="1"/>
  <c r="I26" i="39"/>
  <c r="I25" i="39"/>
  <c r="I60" i="39" s="1"/>
  <c r="J34" i="39"/>
  <c r="I34" i="39"/>
  <c r="H34" i="39"/>
  <c r="B32" i="39"/>
  <c r="B39" i="39" s="1"/>
  <c r="B152" i="39"/>
  <c r="E148" i="39"/>
  <c r="H23" i="39"/>
  <c r="B29" i="39"/>
  <c r="B36" i="39" s="1"/>
  <c r="J31" i="39"/>
  <c r="I31" i="39"/>
  <c r="H31" i="39"/>
  <c r="H27" i="39"/>
  <c r="B135" i="37"/>
  <c r="B121" i="37"/>
  <c r="B107" i="37"/>
  <c r="B81" i="37"/>
  <c r="B68" i="37"/>
  <c r="B64" i="37"/>
  <c r="B63" i="37"/>
  <c r="F62" i="37"/>
  <c r="B62" i="37"/>
  <c r="F61" i="37"/>
  <c r="B61" i="37"/>
  <c r="F60" i="37"/>
  <c r="B60" i="37"/>
  <c r="H51" i="37"/>
  <c r="H61" i="37" s="1"/>
  <c r="I51" i="37"/>
  <c r="I61" i="37" s="1"/>
  <c r="G51" i="37"/>
  <c r="B51" i="37"/>
  <c r="F51" i="37"/>
  <c r="F48" i="37"/>
  <c r="B48" i="37"/>
  <c r="B53" i="37" s="1"/>
  <c r="G45" i="37"/>
  <c r="B43" i="37"/>
  <c r="P10" i="37"/>
  <c r="B10" i="37" s="1"/>
  <c r="F38" i="46" l="1"/>
  <c r="G63" i="37"/>
  <c r="G61" i="37"/>
  <c r="G64" i="37" s="1"/>
  <c r="J45" i="39"/>
  <c r="I45" i="39"/>
  <c r="H45" i="39"/>
  <c r="H61" i="39"/>
  <c r="B2" i="44"/>
  <c r="B2" i="43"/>
  <c r="B2" i="42"/>
  <c r="B2" i="39"/>
  <c r="I61" i="39"/>
  <c r="B10" i="43"/>
  <c r="B10" i="42"/>
  <c r="B10" i="39"/>
  <c r="J61" i="39"/>
  <c r="H38" i="46"/>
  <c r="G38" i="46"/>
  <c r="H64" i="37"/>
  <c r="J27" i="39"/>
  <c r="I27" i="39"/>
  <c r="I58" i="39"/>
  <c r="J58" i="39" s="1"/>
  <c r="F148" i="39"/>
  <c r="G148" i="39" s="1"/>
  <c r="I23" i="39"/>
  <c r="B94" i="37"/>
  <c r="H45" i="37"/>
  <c r="I45" i="37" s="1"/>
  <c r="B5" i="49" l="1"/>
  <c r="J23" i="39"/>
  <c r="B5" i="42" l="1"/>
  <c r="B5" i="46"/>
  <c r="B5" i="44"/>
  <c r="B5" i="39"/>
  <c r="B5" i="45"/>
  <c r="B5" i="43"/>
  <c r="B5" i="47"/>
  <c r="B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08ECB3E1-6082-4CAF-8269-40C07F2007B7}">
      <text>
        <r>
          <rPr>
            <b/>
            <sz val="9"/>
            <color indexed="81"/>
            <rFont val="Tahoma"/>
            <family val="2"/>
          </rPr>
          <t>Link to specific CBSA SOR or MIF page</t>
        </r>
      </text>
    </comment>
  </commentList>
</comments>
</file>

<file path=xl/sharedStrings.xml><?xml version="1.0" encoding="utf-8"?>
<sst xmlns="http://schemas.openxmlformats.org/spreadsheetml/2006/main" count="1620" uniqueCount="891">
  <si>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</si>
  <si>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</si>
  <si>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</si>
  <si>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</si>
  <si>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</si>
  <si>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</si>
  <si>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</si>
  <si>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</si>
  <si>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</si>
  <si>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</si>
  <si>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</si>
  <si>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</si>
  <si>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</si>
  <si>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</si>
  <si>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</si>
  <si>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</si>
  <si>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</si>
  <si>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</si>
  <si>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</si>
  <si>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</si>
  <si>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</si>
  <si>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</si>
  <si>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</si>
  <si>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</si>
  <si>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</si>
  <si>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</si>
  <si>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</si>
  <si>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</si>
  <si>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</si>
  <si>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</si>
  <si>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</si>
  <si>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</si>
  <si>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</si>
  <si>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</si>
  <si>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</si>
  <si>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</si>
  <si>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</si>
  <si>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</si>
  <si>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</si>
  <si>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</si>
  <si>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Export Sales</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</si>
  <si>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</si>
  <si>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</si>
  <si>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</si>
  <si>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</si>
  <si>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</si>
  <si>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</si>
  <si>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</si>
  <si>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</si>
  <si>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</si>
  <si>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</si>
  <si>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</si>
  <si>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</si>
  <si>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</si>
  <si>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</si>
  <si>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</si>
  <si>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</si>
  <si>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</si>
  <si>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</si>
  <si>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</si>
  <si>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</si>
  <si>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</si>
  <si>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</si>
  <si>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</si>
  <si>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</si>
  <si>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</si>
  <si>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</si>
  <si>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</si>
  <si>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</si>
  <si>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</si>
  <si>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</si>
  <si>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</si>
  <si>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</si>
  <si>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</si>
  <si>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</si>
  <si>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</si>
  <si>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</si>
  <si>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</si>
  <si>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</si>
  <si>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</si>
  <si>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</si>
  <si>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</si>
  <si>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</si>
  <si>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</si>
  <si>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</si>
  <si>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</si>
  <si>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</si>
  <si>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</si>
  <si>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</si>
  <si>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</si>
  <si>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</si>
  <si>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</si>
  <si>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</si>
  <si>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</si>
  <si>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</si>
  <si>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</si>
  <si>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</si>
  <si>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</si>
  <si>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</si>
  <si>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</si>
  <si>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</si>
  <si>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</si>
  <si>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</si>
  <si>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</si>
  <si>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</si>
  <si>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</si>
  <si>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</si>
  <si>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</si>
  <si>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</si>
  <si>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</si>
  <si>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</si>
  <si>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</si>
  <si>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</si>
  <si>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</si>
  <si>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</si>
  <si>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</si>
  <si>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</si>
  <si>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</si>
  <si>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</si>
  <si>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</si>
  <si>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</si>
  <si>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</si>
  <si>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</si>
  <si>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</si>
  <si>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</si>
  <si>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</si>
  <si>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</si>
  <si>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</si>
  <si>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</si>
  <si>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</si>
  <si>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</si>
  <si>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</si>
  <si>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</si>
  <si>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</si>
  <si>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</si>
  <si>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</si>
  <si>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</si>
  <si>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</si>
  <si>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</si>
  <si>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</si>
  <si>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</si>
  <si>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</si>
  <si>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</si>
  <si>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</si>
  <si>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</si>
  <si>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</si>
  <si>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</si>
  <si>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</si>
  <si>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</si>
  <si>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</si>
  <si>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</si>
  <si>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</si>
  <si>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</si>
  <si>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</si>
  <si>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</si>
  <si>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</si>
  <si>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</si>
  <si>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</si>
  <si>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</si>
  <si>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</si>
  <si>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</si>
  <si>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</si>
  <si>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</si>
  <si>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</si>
  <si>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</si>
  <si>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</si>
  <si>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</si>
  <si>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</si>
  <si>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</si>
  <si>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</si>
  <si>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</si>
  <si>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</si>
  <si>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</si>
  <si>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</si>
  <si>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</si>
  <si>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</si>
  <si>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</si>
  <si>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Number of Hours Worked</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</si>
  <si>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</si>
  <si>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</si>
  <si>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</si>
  <si>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</si>
  <si>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</si>
  <si>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</si>
  <si>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</si>
  <si>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</si>
  <si>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</si>
  <si>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</si>
  <si>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</si>
  <si>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</si>
  <si>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</si>
  <si>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</si>
  <si>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</si>
  <si>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</si>
  <si>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</si>
  <si>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</si>
  <si>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</si>
  <si>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</si>
  <si>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</si>
  <si>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</si>
  <si>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</si>
  <si>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</si>
  <si>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</si>
  <si>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</si>
  <si>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</si>
  <si>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</si>
  <si>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</si>
  <si>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</si>
  <si>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</si>
  <si>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</si>
  <si>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</si>
  <si>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</si>
  <si>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</si>
  <si>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</si>
  <si>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</si>
  <si>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</si>
  <si>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</si>
  <si>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</si>
  <si>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</si>
  <si>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</si>
  <si>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</si>
  <si>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</si>
  <si>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</si>
  <si>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</si>
  <si>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</si>
  <si>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</si>
  <si>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</si>
  <si>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</si>
  <si>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</si>
  <si>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</si>
  <si>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</si>
  <si>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</si>
  <si>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</si>
  <si>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</si>
  <si>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</si>
  <si>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</si>
  <si>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</si>
  <si>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</si>
  <si>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</si>
  <si>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</si>
  <si>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</si>
  <si>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</si>
  <si>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</si>
  <si>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</si>
  <si>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</si>
  <si>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</si>
  <si>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</si>
  <si>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</si>
  <si>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</si>
  <si>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</si>
  <si>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</si>
  <si>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</si>
  <si>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</si>
  <si>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</si>
  <si>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</si>
  <si>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</si>
  <si>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</si>
  <si>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</si>
  <si>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</si>
  <si>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</si>
  <si>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</si>
  <si>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</si>
  <si>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</si>
  <si>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</si>
  <si>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</si>
  <si>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</si>
  <si>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</si>
  <si>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</si>
  <si>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</si>
  <si>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</si>
  <si>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</si>
  <si>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</si>
  <si>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</si>
  <si>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</si>
  <si>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</si>
  <si>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</si>
  <si>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</si>
  <si>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</si>
  <si>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</si>
  <si>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</si>
  <si>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</si>
  <si>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</si>
  <si>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</si>
  <si>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</si>
  <si>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</si>
  <si>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</si>
  <si>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</si>
  <si>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</si>
  <si>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</si>
  <si>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</si>
  <si>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</si>
  <si>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Indiquez dans quels segments de marché ce produit est vendu.</t>
  </si>
  <si>
    <t xml:space="preserve">Primary Industry 1 </t>
  </si>
  <si>
    <t>Segment de marché 1</t>
  </si>
  <si>
    <t>Primary Industry 2</t>
  </si>
  <si>
    <t>Segment de marché 2</t>
  </si>
  <si>
    <t>Primary Industry 3</t>
  </si>
  <si>
    <t>Segment de marché 3</t>
  </si>
  <si>
    <t>Difference between ending inventory in Question 1 on the Pro 2 tab and the calculated ending inventory</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</si>
  <si>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</si>
  <si>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</si>
  <si>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</si>
  <si>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</si>
  <si>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</si>
  <si>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</si>
  <si>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</si>
  <si>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</si>
  <si>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</si>
  <si>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</si>
  <si>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</si>
  <si>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</si>
  <si>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</si>
  <si>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</si>
  <si>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</si>
  <si>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</si>
  <si>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</si>
  <si>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</si>
  <si>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</si>
  <si>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</si>
  <si>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</si>
  <si>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</si>
  <si>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</si>
  <si>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</si>
  <si>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</si>
  <si>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</si>
  <si>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</si>
  <si>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</si>
  <si>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</si>
  <si>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</si>
  <si>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</si>
  <si>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</si>
  <si>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</si>
  <si>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</si>
  <si>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Adresse de l’entreprise</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</si>
  <si>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</si>
  <si>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</si>
  <si>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</si>
  <si>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</si>
  <si>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</si>
  <si>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</si>
  <si>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</si>
  <si>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</si>
  <si>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</si>
  <si>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</si>
  <si>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</si>
  <si>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</si>
  <si>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</si>
  <si>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</si>
  <si>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</si>
  <si>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</si>
  <si>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</si>
  <si>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</si>
  <si>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</si>
  <si>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</si>
  <si>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</si>
  <si>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</si>
  <si>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</si>
  <si>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</si>
  <si>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</si>
  <si>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</si>
  <si>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</si>
  <si>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</si>
  <si>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</si>
  <si>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</si>
  <si>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</si>
  <si>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</si>
  <si>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</si>
  <si>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</si>
  <si>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</si>
  <si>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</si>
  <si>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</si>
  <si>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</si>
  <si>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</si>
  <si>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</si>
  <si>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</si>
  <si>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</si>
  <si>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</si>
  <si>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</si>
  <si>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</si>
  <si>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</si>
  <si>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</si>
  <si>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</si>
  <si>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</si>
  <si>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</si>
  <si>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</si>
  <si>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</si>
  <si>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</si>
  <si>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</si>
  <si>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</si>
  <si>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</si>
  <si>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</si>
  <si>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</si>
  <si>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</si>
  <si>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</si>
  <si>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</si>
  <si>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</si>
  <si>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</si>
  <si>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</si>
  <si>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</si>
  <si>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</si>
  <si>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</si>
  <si>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</si>
  <si>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</si>
  <si>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</si>
  <si>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</si>
  <si>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</si>
  <si>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</si>
  <si>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</si>
  <si>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</si>
  <si>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</si>
  <si>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</si>
  <si>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</si>
  <si>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</si>
  <si>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</si>
  <si>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</si>
  <si>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</si>
  <si>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</si>
  <si>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</si>
  <si>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</si>
  <si>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</si>
  <si>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</si>
  <si>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</si>
  <si>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</si>
  <si>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</si>
  <si>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</si>
  <si>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</si>
  <si>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</si>
  <si>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</si>
  <si>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</si>
  <si>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</si>
  <si>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</si>
  <si>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</si>
  <si>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</si>
  <si>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</si>
  <si>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</si>
  <si>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</si>
  <si>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</si>
  <si>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</si>
  <si>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</si>
  <si>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</si>
  <si>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</si>
  <si>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</si>
  <si>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</si>
  <si>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</si>
  <si>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</si>
  <si>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</si>
  <si>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</si>
  <si>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</si>
  <si>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</si>
  <si>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</si>
  <si>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</si>
  <si>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</si>
  <si>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</si>
  <si>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</si>
  <si>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</si>
  <si>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</si>
  <si>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</si>
  <si>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</si>
  <si>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</si>
  <si>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</si>
  <si>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</si>
  <si>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</si>
  <si>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</si>
  <si>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</si>
  <si>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</si>
  <si>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</si>
  <si>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</si>
  <si>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</si>
  <si>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</si>
  <si>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</si>
  <si>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</si>
  <si>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</si>
  <si>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</si>
  <si>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</si>
  <si>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</si>
  <si>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</si>
  <si>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</si>
  <si>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</si>
  <si>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</si>
  <si>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</si>
  <si>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</si>
  <si>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</si>
  <si>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</si>
  <si>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</si>
  <si>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</si>
  <si>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</si>
  <si>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</si>
  <si>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</si>
  <si>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</si>
  <si>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</si>
  <si>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</si>
  <si>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</si>
  <si>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</si>
  <si>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Should your firm wish to add any comments related to its responses, submit them here. Be sure to indicate the applicable question number.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</si>
  <si>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</si>
  <si>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</si>
  <si>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The value of your sales after the deduction of returns, allowances for damaged or missing goods and any discounts, rebates and incentives offered.</t>
  </si>
  <si>
    <t>Trade Level 2 (plural)</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</si>
  <si>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</si>
  <si>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</si>
  <si>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</si>
  <si>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</si>
  <si>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</si>
  <si>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</si>
  <si>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</si>
  <si>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</si>
  <si>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</si>
  <si>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</si>
  <si>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</si>
  <si>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</si>
  <si>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</si>
  <si>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</si>
  <si>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</si>
  <si>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Stock de clôture</t>
  </si>
  <si>
    <t>Différence entre le stock de clôture à la question 1 sur l'onglet Pro 2 et le stock de clôture calculé</t>
  </si>
  <si>
    <t>Stock de clôture des marchandises en cours de fabrication</t>
  </si>
  <si>
    <t>Important notes for formatting</t>
  </si>
  <si>
    <t>Unit of measure (plural)</t>
  </si>
  <si>
    <t>Unit of measure (singular)</t>
  </si>
  <si>
    <t>Commentez la façon dont le marché canadien des marchandises a changé depuis janvier 2025. La stratégie d’exportation de votre entreprise pour les marchandises a-t-elle changé? La majoration du prix intérieur des marchandises a-t-elle changé à la suite d'efforts promotionnels visant à acheter des produits canadiens?</t>
  </si>
  <si>
    <t>La valeur de vos ventes après déduction des escomptes au comptant, des remises sur quantité et des escomptes reportés, des rabais, des taxes, des ristournes et des primes, qu’ils soient indiqués ou non sur la facture. Incluez le coût de livraison.</t>
  </si>
  <si>
    <t>La valeur de vos ventes après déduction des retours, rabais pour marchandises endommagées ou manquantes et tous rabais, escomptes et incitatifs offerts.</t>
  </si>
  <si>
    <t>Describe your firm’s plans to manage inventory levels in the next two years. Provide the rationale and assumptions underlying these strategies and objectives.</t>
  </si>
  <si>
    <t>Provide the proportion of your total net delivered selling value for sales in Canada reported in Question 1 that was represented by delivery costs.</t>
  </si>
  <si>
    <t>Indiquez la proportion de la valeur totale de vos ventes au Canada déclarée à la question 1 qui a été représentée par les frais de livraison.</t>
  </si>
  <si>
    <t>Describe "Other expenses".</t>
  </si>
  <si>
    <t>Décrire les "Autres dépenses".</t>
  </si>
  <si>
    <t>Does the combined net sales value reported in this question exceed your firm's total net sales value reported in question 1 in this tab?</t>
  </si>
  <si>
    <t>No</t>
  </si>
  <si>
    <t>Non</t>
  </si>
  <si>
    <t>Does the combined ending inventory reported in this question differ from your firm's total ending inventory reported in question 1 of the Pro 2 tab?</t>
  </si>
  <si>
    <t>Yes, modify the amounts or explain below.</t>
  </si>
  <si>
    <t>Oui, modifier les données ou expliquez ci-dessous.</t>
  </si>
  <si>
    <t>Identifiez et expliquez tout effet négatif à l'égard des facteurs suivants au cours des prochaines deux années advenant l'annulation des conclusions ou de l'ordonnance. Fournissez des pièces justificatives dans la mesure du possible.</t>
  </si>
  <si>
    <t>Identify and explain any negative effects on any of the following factors in the next two years if the finding or order is rescinded. Provide supporting documents to the extent available.</t>
  </si>
  <si>
    <t>Provide your firm’s strategies and objectives for the next two years with respect to your firm's market share in Canada. Provide the rationale and assumptions underlying these strategies and objectives.</t>
  </si>
  <si>
    <t>Fournissez les stratégies et les objectifs de votre entreprise pour les deux prochaines années en ce qui concerne la part du marché Canadien de votre entreprise. Fournir la justification et les hypothèses qui sous-tendent ces stratégies et objectifs.</t>
  </si>
  <si>
    <t>NEGATIVE EFFECTS OF RESCISSION</t>
  </si>
  <si>
    <t>EFFETS NÉGATIFS DE L'ANNULATION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</si>
  <si>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</si>
  <si>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</si>
  <si>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</si>
  <si>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Le stock final combiné déclaré dans cette question diffère-t-il du stock final total de votre entreprise déclaré à la question 1 de l'onglet Pro 2?</t>
  </si>
  <si>
    <t>2. Par courriel à l’adresse tcce-citt@tribunal.gc.ca si vous acceptez les risques connexes et vous transmettez des renseignements qui sont ceux de votre entreprise seulement.</t>
  </si>
  <si>
    <t>Insert and merge rows where needed to expand height of text boxes.</t>
  </si>
  <si>
    <t>N/A</t>
  </si>
  <si>
    <t>Instructions</t>
  </si>
  <si>
    <t>• Report only sales of your firm’s production in Canada. Sales of goods purchased from other Canadian producers should be excluded.</t>
  </si>
  <si>
    <t>• Indiquez seulement les ventes effectuées à partir de la production de votre entreprise au Canada. Les ventes de marchandises achetées auprès d’autres producteurs canadiens doivent être exclues.</t>
  </si>
  <si>
    <t>PRODUCERS' QUESTIONNAIRE</t>
  </si>
  <si>
    <t>QUESTIONNAIRE À L’INTENTION DES PRODUCTEURS</t>
  </si>
  <si>
    <t>PRODUCERS' QUESTIONNAIRE | QUESTIONNAIRE À L’INTENTION DES PRODUCTEURS</t>
  </si>
  <si>
    <t>INTRODUCTION</t>
  </si>
  <si>
    <t>LANGUAGE PREFERENCE | PRÉFÉRENCE LINGUISTIQUE</t>
  </si>
  <si>
    <t>DEFINITION OF "THE GOODS"</t>
  </si>
  <si>
    <t>LA DÉFINITION "DES MARCHANDISES"</t>
  </si>
  <si>
    <t>Additional Product Info</t>
  </si>
  <si>
    <t>First Year of POR</t>
  </si>
  <si>
    <t>Last Day of POR</t>
  </si>
  <si>
    <t>Last Year of POR</t>
  </si>
  <si>
    <t>tonnes</t>
  </si>
  <si>
    <t>tonne</t>
  </si>
  <si>
    <t>distributors</t>
  </si>
  <si>
    <t>distributeurs</t>
  </si>
  <si>
    <t>end users</t>
  </si>
  <si>
    <t>DO YOU NEED TO COMPLETE THIS QUESTIONNAIRE?</t>
  </si>
  <si>
    <t>DATE D'ÉCHÉANCE DU QUESTIONNAIRE</t>
  </si>
  <si>
    <t>FAILURE TO COMPLETE QUESTIONNAIRE</t>
  </si>
  <si>
    <t>QUESTIONNAIRE NON REMPLI</t>
  </si>
  <si>
    <t>QUESTIONS</t>
  </si>
  <si>
    <t/>
  </si>
  <si>
    <t>QUESTIONNAIRE OUTLINE</t>
  </si>
  <si>
    <t>APERÇU DU QUESTIONNAIRE</t>
  </si>
  <si>
    <t>ADDITIONAL PRODUCT INFORMATION</t>
  </si>
  <si>
    <t>RENSEIGNEMENTS ADDITIONNELS SUR LE PRODUIT</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</si>
  <si>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</si>
  <si>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</si>
  <si>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</si>
  <si>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</si>
  <si>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</si>
  <si>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</si>
  <si>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</si>
  <si>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</si>
  <si>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</si>
  <si>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</si>
  <si>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PRODUCTION AND SALES</t>
  </si>
  <si>
    <t>PRODUCTION ET VENTES</t>
  </si>
  <si>
    <t>GENERAL</t>
  </si>
  <si>
    <t>GÉNÉRAL</t>
  </si>
  <si>
    <t>Analyst 1</t>
  </si>
  <si>
    <t>Analyst 2</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</si>
  <si>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</si>
  <si>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</si>
  <si>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</si>
  <si>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</si>
  <si>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</si>
  <si>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</si>
  <si>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</si>
  <si>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</si>
  <si>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</si>
  <si>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</si>
  <si>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</si>
  <si>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</si>
  <si>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INCOME STATEMENT FOR THE GOODS</t>
  </si>
  <si>
    <t>ÉTAT DES RÉSULTATS DES MARCHANDISES</t>
  </si>
  <si>
    <t>COST OF GOODS MANUFACTURED OF THE GOODS</t>
  </si>
  <si>
    <t>COÛT DES MARCHANDISES FABRIQUÉES DES MARCHANDISES</t>
  </si>
  <si>
    <t>GLOSSARY</t>
  </si>
  <si>
    <t>GLOSSAIRE</t>
  </si>
  <si>
    <t>Drop down list</t>
  </si>
  <si>
    <t>Yes</t>
  </si>
  <si>
    <t>Oui</t>
  </si>
  <si>
    <t>Sélectionnez oui ou non</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</si>
  <si>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</si>
  <si>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</si>
  <si>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Question 27</t>
  </si>
  <si>
    <t>Question 28</t>
  </si>
  <si>
    <t>Pro 3, Question 9</t>
  </si>
  <si>
    <t>Question 29</t>
  </si>
  <si>
    <t>Intro, Public, Pro 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</si>
  <si>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</si>
  <si>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</si>
  <si>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Lorsque vous soumettez le questionnaire rempli à l’aide du service de dépôt électronique sécurisé, désignez le questionnaire comme confidentiel. Veuillez noter que les informations contenues dans les onglets publics (bleus) de votre questionnaire seront traitées comme des informations publiques.</t>
  </si>
  <si>
    <t>Remplir le tableau suivant pour les ventes et les stocks des marchandises par votre entreprise.</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</si>
  <si>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</si>
  <si>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</si>
  <si>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</si>
  <si>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</si>
  <si>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Importe les marchandises de n’importe quel pays en tant qu’importateur officiel</t>
  </si>
  <si>
    <t>Type d'affiliation</t>
  </si>
  <si>
    <t>utilisateurs finals</t>
  </si>
  <si>
    <t>Volume de production par heure d'emploi direct travaillée</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</si>
  <si>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</si>
  <si>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Si le volume du stock de clôture à la question 1 sur l'onglet Pro 2 diffère du stock de clôture calculé, expliquez pourquoi il y a une différence.</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</si>
  <si>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</si>
  <si>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</si>
  <si>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</si>
  <si>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</si>
  <si>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Explain any large changes between periods and any irregularities such as negative amounts in the amounts reported above.</t>
  </si>
  <si>
    <t>Event</t>
  </si>
  <si>
    <t>Événement</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</si>
  <si>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</si>
  <si>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</si>
  <si>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i.e. columns B-L should be 160 pixels each.</t>
  </si>
  <si>
    <t>When adding or modifying columns, please ensure the total of all column widths in a tab equals 1760 pixels to allow for consistent scaling when exported to PDF.</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</si>
  <si>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</si>
  <si>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</si>
  <si>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</si>
  <si>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</si>
  <si>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</si>
  <si>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</si>
  <si>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</si>
  <si>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Subject Countries (incl. French pronouns: de la, du, des)</t>
  </si>
  <si>
    <t>Votre entreprise s'occupe de la livraison et les frais de livraison sont inclus dans le prix de vente.</t>
  </si>
  <si>
    <t>Votre entreprise s'occupe de la livraison mais les frais de livraison sont facturés séparément à l’acheteur.</t>
  </si>
  <si>
    <t xml:space="preserve">If any of the calculated capacity utilization rates are higher than 100%, explain why.
</t>
  </si>
  <si>
    <t>Si l'un ou l'autre des taux d'utilisation de la capacité, tel que calculé, est supérieur à 100 %, expliquez pourquoi.</t>
  </si>
  <si>
    <t>Complete the following table for your firm's sales and inventories of the goods.</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</si>
  <si>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</si>
  <si>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</si>
  <si>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</si>
  <si>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</si>
  <si>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</si>
  <si>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</si>
  <si>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 marchandises, comme les coûts pour la main-d'œuvre, la matière première et les frais indirects de fabrication. Sont exclues les dépenses indirectes telles que les frais de distribution et les coûts liés à la force de vente. </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</si>
  <si>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</si>
  <si>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</si>
  <si>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La capacité pratique des usines</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</si>
  <si>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</si>
  <si>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</si>
  <si>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reported in this question differ from the net delivered selling values (For Sale in Canada) reported in question 1 of the Pro 2 tab?</t>
  </si>
  <si>
    <t>Does the net sales value reported in this question differ from the net delivered selling values (For Export Sales) reported in question 1 of the Pro 2 tab?</t>
  </si>
  <si>
    <t>RR-2025-004</t>
  </si>
  <si>
    <t>corrosion-resistant steel sheet II</t>
  </si>
  <si>
    <t>feuilles d'acier résistant à la corrosion II</t>
  </si>
  <si>
    <t>dumping and the subsidizing</t>
  </si>
  <si>
    <t>le dumping et le subventionnement</t>
  </si>
  <si>
    <t>Türkiye and Vietnam</t>
  </si>
  <si>
    <t>de la Türkiye et du Vietnam</t>
  </si>
  <si>
    <t>December 31</t>
  </si>
  <si>
    <t>31 décembre</t>
  </si>
  <si>
    <t>March 2, 2026</t>
  </si>
  <si>
    <t>2 mars 2026</t>
  </si>
  <si>
    <t>Josée St-Amand</t>
  </si>
  <si>
    <t>josee.st-amand@tribunal.gc.ca</t>
  </si>
  <si>
    <t>613-558-8439</t>
  </si>
  <si>
    <t>https://www.cbsa-asfc.gc.ca/sima-lmsi/mif-mev/cor2-eng.html</t>
  </si>
  <si>
    <t>https://www.cbsa-asfc.gc.ca/sima-lmsi/mif-mev/cor2-fra.html</t>
  </si>
  <si>
    <t>January 1, 2022</t>
  </si>
  <si>
    <t>1er janvier 2022</t>
  </si>
  <si>
    <t>HS Codes</t>
  </si>
  <si>
    <t>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t>
  </si>
  <si>
    <t>Confirm that production data excludes goods produced for other firms under a tolling arrangement/agreement.</t>
  </si>
  <si>
    <t>Confirm that production data includes goods produced by another firm under a tolling arrangement/agreement on your behalf.</t>
  </si>
  <si>
    <t>Total production - Seconds</t>
  </si>
  <si>
    <t>Total Production for sale in Canada</t>
  </si>
  <si>
    <t>Production totale pour les ventes au Canada</t>
  </si>
  <si>
    <t>Total Production in Canada</t>
  </si>
  <si>
    <t>Production totale au Canada</t>
  </si>
  <si>
    <t>Complete the following table for your firm's production in Canada.</t>
  </si>
  <si>
    <t>Remplir le tableau suivant pour la production par votre entreprise au Canada.</t>
  </si>
  <si>
    <t>Comment on how the Canadian market for the goods has changed since January 2025. Has your firm’s export strategy for the goods changed? Has the domestic price premium for the goods changed as a result of any promotional efforts to buy Canadian products?</t>
  </si>
  <si>
    <t>Total sales</t>
  </si>
  <si>
    <t>Ventes totales</t>
  </si>
  <si>
    <t>Indicate the attachment numbers.</t>
  </si>
  <si>
    <t>Indiquez les numéros de pièces.</t>
  </si>
  <si>
    <t>corrosion-resistant steel sheet</t>
  </si>
  <si>
    <t>feuilles d'acier résistant à la corrosion</t>
  </si>
  <si>
    <t>CORROSION-RESISTANT STEEL SHEET</t>
  </si>
  <si>
    <t>FEUILLES D'ACIER RÉSISTANT À LA CORROSION</t>
  </si>
  <si>
    <t>La valeur combinée des ventes nettes déclarée dans cette question dépasse-t-elle la valeur totale des ventes nettes de votre entreprise déclarée à la question 1 de cet onglet?</t>
  </si>
  <si>
    <t>Total production - Primes</t>
  </si>
  <si>
    <t>Expliquez toute variation importante entre les périodes et toute irrégularité tels que des montants négatifs dans les montants indiqués ci-dessus.</t>
  </si>
  <si>
    <t>La valeur de vente nette déclarée dans cette question diffère-t-elle de la valeur de vente nette rendue déclarée (pour les ventes à l'exportation) à la question 1 de l'onglet Pro 2?</t>
  </si>
  <si>
    <t>La valeur de vente nette déclarée dans cette question diffère-t-elle de la valeur de vente nette rendue déclarée (pour les ventes au Canada) à la question 1 de l'onglet Pro 2?</t>
  </si>
  <si>
    <t>Primes</t>
  </si>
  <si>
    <t>Seconds</t>
  </si>
  <si>
    <t>Corrosion resistant flat rolled steel sheet products of carbon steel, including products alloyed with the following elements:
●  Boron (B) not more than 0.01%,
●  Niobium (Nb) not more than 0.100%,
●  Titanium (Ti) not more than 0.08%, or
●  Vanadium (V) not more than 0.300%,
in coils or cut lengths, in thicknesses up to 0.168 in. (4.267 mm) and widths up to 72 inch (1,828.8 mm) with all dimensions being plus or minus allowable tolerances contained in the applicable standards, with or without passivation and/or anti fingerprint treatments, and excluding:
●  corrosion-resistant steel sheet products for use in the manufacture of passenger automobiles, buses, trucks, ambulances or hearses or chassis therefor, or parts thereof, or accessories or parts thereof;
●  steel products for use in the manufacture of aeronautic products;
●  steel sheet that is coated or plated with tin, lead, nickel, copper, chromium, chromium oxides, both tin and lead (“terne plate”), or both chromium and chromium oxides (“tin free steel”);
●  stainless flat-rolled steel products;
●  corrosion-resistant steel sheet products that have been pre-painted, including with lacquers or varnishes, or permanently coated in plastic;
●  galvanized armouring tape, which is narrow flat steel tape of 3 in. or less, that has been coated by a final operation with zinc by either the hot dip galvanizing or the electrogalvanizing process so that all surfaces, including the edges, are coated;
●  perforated steel,
●  and tool steel.</t>
  </si>
  <si>
    <t>Feuilles laminées à plat d’acier au carbone résistant à la corrosion, y compris celles contenant les éléments d’alliage suivants :
●  jusqu’à 0,01 % de bore (B);
●  jusqu’à 0,1 % de niobium (Nb);
●  jusqu’à 0,08 % de titane (Ti);
●  jusqu’à 0,3 % de vanadium (V);
en bobines ou coupées à longueur, d’une épaisseur jusque 0,168 po (4,267 mm) et d’une largeur jusque 72 po (1 828,8 mm), plus ou moins les écarts admis par les normes applicables, avec ou sans passivation et/ou traitements anti-empreintes digitales, et à l’exclusion cependant de tout ce qui suit :
●  les feuilles d’acier résistant à la corrosion devant servir à la fabrication d’automobiles, d’autobus, de camions, d’ambulances ou de corbillards ou encore de châssis ou autres parties, de pièces ou d’accessoires destinés à ces véhicules;
●  les produits d’acier pour la construction aéronautique;
●  les feuilles d’acier revêtu ou plaqué de fer-blanc, de plomb, de nickel, de cuivre, de chrome, d’oxydes de chrome, à la fois de fer-blanc et de plomb (fer mat), ou à la fois de chrome et d’oxydes de chrome (fer chromé);
●  les produits d’acier inoxydable laminés à plat;
●  les feuilles d’acier résistant à la corrosion déjà peintes, notamment avec des laques ou des vernis, ou revêtues de plastique de façon permanente;
●  le ruban de blindage galvanisé, ruban d’acier plat large de 3 po au plus, traité au zinc par une opération finale, soit de galvanisation par immersion à chaud, soit d’électrozingage, de sorte que toutes les surfaces, y compris les bords, sont recouvertes de zinc;
●  l’acier perforé;
●  et l’acier à outils.</t>
  </si>
  <si>
    <t>In its Statement of Reasons, issued on October 30, 2020, the Canada Border Services Agency (CBSA) provided the following additional product information:</t>
  </si>
  <si>
    <t>Dans son énoncé des motifs, publié le 30 octobre 2020, l'Agence des services frontaliers du Canada (ASFC) a fourni les renseignements additionels suivants sur le produit :</t>
  </si>
  <si>
    <t>The product definition includes corrosion-resistant steel sheet where the substrate is coated with a corrosion-resistant material such as zinc, aluminum, and other alloys. The coating may be applied by a variety of processes including hot-dip galvanizing or electro galvanizing.</t>
  </si>
  <si>
    <t>La définition du produit comprend les feuilles d’acier résistant à la corrosion dont le substrat est revêtu ou plaqué d’un matériau résistant à la corrosion comme le zinc, l’aluminium ou d’autres alliages. Le revêtement peut être appliqué par divers moyens dont la galvanisation par immersion à chaud et l’électrozingage.</t>
  </si>
  <si>
    <t>The product definition includes galvannealed steel. Galvannealed steel is produced by passing the steel through an annealing furnace after it completes the hot-dip galvanizing process and while the zinc is still liquid. This causes the iron and zinc layers to diffuse into each other, creating a zinc-alloy layer at the surface.</t>
  </si>
  <si>
    <t>La définition du produit comprend l’acier recuit après galvanisation. Cet acier passe dans un four de recuit après la galvanisation par immersion à chaud pendant que le zinc est encore liquide. Les couches de zinc et de fer se diffusent alors l’une dans l’autre, créant un revêtement d’alliage zinc-fer.</t>
  </si>
  <si>
    <t>Passivation refers to a material becoming “passive”, that is, less affected or corroded by the environment of future use. Passivation involves creation of an outer layer of shield material that is applied as a micro-coating, created by chemical reaction with the base material, or allowed to build from spontaneous oxidation in the air. As a technique, passivation is the use of a light coat of a protective material, to create a shell against corrosion.</t>
  </si>
  <si>
    <t>La passivation consiste à rendre un matériau « passif », c’est-à-dire moins susceptible d’être affecté ou corrodé par l’environnement où il servira. Elle implique de créer une couche extérieure d’un matériau bouclier, soit appliqué comme micro-revêtement, soit créé par réaction chimique avec le matériau de base, soit généré par oxydation spontanée au contact de l’air. En tant que technique, la passivation est l’utilisation d’un revêtement léger ou d’un matériau protecteur pour donner une couche anticorrosion.</t>
  </si>
  <si>
    <t>Corrosion-resistant steel with anti-fingerprint coatings (whether as part of a passivation treatment or separate) are also included within the product definition.</t>
  </si>
  <si>
    <t>La définition du produit comprend en outre l’acier résistant à la corrosion avec revêtement anti-empreintes digitales (que ce soit dans le cadre d’un traitement de passivation ou séparément).</t>
  </si>
  <si>
    <t>Corrosion-resistant steel sheet is usually produced from cold-rolled carbon steel sheet (CRS) and sometimes from hot-rolled carbon steel sheet (HRS). However, additions of certain elements such as titanium, vanadium, niobium or boron, during the steel-making process enable the steel to be classified as alloy steel. Therefore, corrosion-resistant steel produced from either carbon steel or alloy steel is included in the definition of the subject goods.</t>
  </si>
  <si>
    <t>La feuille d’acier résistant à la corrosion est produite généralement à partir de feuille d’acier au carbone laminé à froid, et parfois à chaud. Cependant l’ajout de certains éléments comme le titane, le vanadium, le niobium ou le bore dans le processus sidérurgique permet de classer l’acier comme « allié »; c’est pourquoi la définition des marchandises en cause comprend l’acier résistant à la corrosion, peu importe qu’il ait été produit à partir d’acier au carbone ou d’acier allié.</t>
  </si>
  <si>
    <t xml:space="preserve">The subject goods (and like goods produced by the domestic industry) are manufactured to meet certain American Society for Testing and Materials (ASTM), Society of Automotive Engineering (SAE) or equivalent specifications, including, but not limited to:
</t>
  </si>
  <si>
    <t>Les marchandises en cause (et les marchandises similaires produites par la branche de production nationale) sont appelées à se conformer à certaines spécifications de l’American Society for Testing and Materials (ASTM) ou de la Society of Automotive Engineering (SAE), ou à des spécifications équivalentes, dont voici une liste non exhaustive :</t>
  </si>
  <si>
    <t>•	ASTM A653/653M
•	ASTM A792/A792M
•	SAE J403
•	SAE J1392
•	SAE J2329
•	SAE J1562</t>
  </si>
  <si>
    <t>The product definition includes “seconds”. Seconds are goods that do not meet some aspect of the original specification. This could include dimensions, grade, or coating. It could also include a coil that has been damaged. Seconds are sold at a discount. Seconds may meet ASTM, SAE or other specifications or may be re-certified to meet a standard. For example, a coil that is damaged along the edge may be a “second”. However, if the damaged edge is slit and the damage is removed the coil could be classified as a primary coil produced to the new width. Seconds are graded and sold on a scale of five.</t>
  </si>
  <si>
    <t>La définition du produit comprend les marchandises dites « de second choix », c’est-à-dire qui se vendent à rabais parce que ne respectant pas intégralement la spécification d’origine, par exemple par leurs dimensions, leur nuance ou leur revêtement; les marchandises de second choix peuvent inclure aussi les bobines endommagées. Une telle marchandise peut respecter des spécifications ASTM, SAE ou autres, ou bien être recertifiée pour se conformer à une norme. Supposons par exemple une bobine de second choix parce qu’endommagée sur le bord : si l’on en coupait le bord endommagé, on pourrait ensuite la classer comme de premier choix, taillée dans une nouvelle largeur. Les marchandises de second choix sont nuancées et vendues sur une échelle de cinq.</t>
  </si>
  <si>
    <t xml:space="preserve">For greater clarity, the product definition does not cover:
</t>
  </si>
  <si>
    <t>Il est entendu que la définition du produit ne comprend pas :</t>
  </si>
  <si>
    <t xml:space="preserve">Corrosion-resistant steel for use in automobiles and automobile parts, hereafter referred to as “Automotive”. Automotive end users include Original Equipment Manufacturers (“OEMs”) and auto part producers. Such excluded goods may fall under Customs Tariff item 9959.00.00.
</t>
  </si>
  <si>
    <t>L’acier résistant à la corrosion destiné aux automobiles et pièces d’automobiles, ci-après désigné comme « pour automobiles ». Les utilisateurs finaux comprennent les fabricants d’équipement d’origine (« OEM ») et les fabricants de pièces d’automobiles. Ces marchandises exclues pourront relever du numéro tarifaire 9959.00.00.</t>
  </si>
  <si>
    <t>Pre-painted steel and steel permanently coated in plastic. Pre-painted steel is steel on which paint has been applied by coil coating at the manufacturing facility. The paint may be applied to one or both sides. The paint may be applied as a liquid, paste, powder, varnish or lacquer. Paints may include, but are not limited to, primers, finishing coats, polyesters polymers, plastisol paints, polyurethanes, polyvinylidene fluorides, and epoxy. Steel permanently coated in plastic is steel to which plastics, including films or laminates, are permanently attached.</t>
  </si>
  <si>
    <t>L’acier déjà peint et l’acier revêtu de plastique de façon permanente. L’acier déjà peint est l’acier sur lequel de la peinture a été appliquée au moyen d’un revêtement en continu à l’usine de fabrication. La peinture peut être appliquée sur un ou deux côtés. Elle peut être appliquée sous forme de liquide, de pâte, de poudre, de vernis ou de laque. Les peintures peuvent comprendre notamment les apprêts, les couches de finition, les polymères polyesters, les peintures plastisol, les polyuréthanes, les polyfluorures de vinylidène et les époxydes. L’acier revêtu de plastique de façon permanente est l’acier auquel sont fixées en permanence des matières plastiques, y compris des pellicules ou des stratifiés.</t>
  </si>
  <si>
    <t>Nicole Lalonde</t>
  </si>
  <si>
    <t>nicole.lalonde@tribunal.gc.ca</t>
  </si>
  <si>
    <t>343-574-8274</t>
  </si>
  <si>
    <t>Export sales (primes and seconds combined)</t>
  </si>
  <si>
    <t>Total Production for export sales</t>
  </si>
  <si>
    <t>Production totale pour les ventes à l'exportation</t>
  </si>
  <si>
    <t>Explain how you allocated factory overhead costs between production for domestic sales and production for export sales in your cost of goods manufactured statements (Question 3).</t>
  </si>
  <si>
    <t>Expliquez comment vous avez réparti les charges indirectes de fabrication entre la production pour les ventes au Canada et la production pour les ventes à l'exportation, dans vos états des coûts des marchandises fabriquées (Question 3).</t>
  </si>
  <si>
    <t>Production totale - Marchandises de premier choix</t>
  </si>
  <si>
    <t>Marchandises de premier choix</t>
  </si>
  <si>
    <t>Marchandises de second choix</t>
  </si>
  <si>
    <t>Production totale - Marchandises de second choix</t>
  </si>
  <si>
    <t>Ventes à l'exportation (marchandises de premier choix et de second choix combinées)</t>
  </si>
  <si>
    <t>Confirmez que les donées sur la production excluent les marchandises produites pour d'autres entreprises dans le cadre d'une entente d'exploitation à façon.</t>
  </si>
  <si>
    <t>Confirmez que les donées sur la production incluent les marchandises produites par d'autres entreprises dans le cadre d'une entente d'exploitation à façon en votre nom.</t>
  </si>
  <si>
    <t>Confirm that all data reported in this questionnaire pertain to the goods as defined in the "Intro" tab, and as described in the "additional product information" of the "Info" tab.</t>
  </si>
  <si>
    <t>Confirmez que toutes les données déclarées dans ce questionnaire concernent les marchandises telles que définies dans l’onglet « Intro » et telles que décrites sous les "renseignements additionnels sur le produit" de l'onglet "Info".</t>
  </si>
  <si>
    <t>Beginning inventory (primes and seconds) - do not include production for internal use or further internal processing</t>
  </si>
  <si>
    <t>Ending inventory (primes and seconds) - do not include production for internal use or further internal processing</t>
  </si>
  <si>
    <t>Stock d'ouverture (marchandises de premier et second choix) - ne pas inclure la production utilisée à l'interne ou destinée à la transformation ultérieure à l’interne</t>
  </si>
  <si>
    <t>Stock de clôture (marchandises de premier et second choix) - ne pas inclure la production utilisée à l'interne ou destinée à la transformation ultérieure à l’interne</t>
  </si>
  <si>
    <t>Production</t>
  </si>
  <si>
    <t xml:space="preserve">Sales to distributors in Canada </t>
  </si>
  <si>
    <t>Ventes aux distributeurs au Canada</t>
  </si>
  <si>
    <t>Sales of Primes</t>
  </si>
  <si>
    <t>Sales of Seconds</t>
  </si>
  <si>
    <t xml:space="preserve">Ventes de marchandises de premier choix </t>
  </si>
  <si>
    <t>Ventes de marchandises de second choix</t>
  </si>
  <si>
    <t>Sales to end users in Canada</t>
  </si>
  <si>
    <t>Ventes aux utilisateurs finals au Canada</t>
  </si>
  <si>
    <t xml:space="preserve">Export sales </t>
  </si>
  <si>
    <t>Ventes à l'exportation</t>
  </si>
  <si>
    <t>Subject &amp; NS #</t>
  </si>
  <si>
    <t>Other
Countries</t>
  </si>
  <si>
    <t>Product Type</t>
  </si>
  <si>
    <t>VOL  - 2023</t>
  </si>
  <si>
    <t>VOL  - 2024</t>
  </si>
  <si>
    <t>VOL  - 2025</t>
  </si>
  <si>
    <t>VOL - Q  - 
2024</t>
  </si>
  <si>
    <t>VOL  - Q
2025</t>
  </si>
  <si>
    <t>VAL  - 2023</t>
  </si>
  <si>
    <t>VAL  - 2024</t>
  </si>
  <si>
    <t>VAL  - 2025</t>
  </si>
  <si>
    <t>VAL  - Q
2024</t>
  </si>
  <si>
    <t>VAL  - Q
2025</t>
  </si>
  <si>
    <t>UV  - 2023</t>
  </si>
  <si>
    <t>UV  - 2024</t>
  </si>
  <si>
    <t>UV  - 2025</t>
  </si>
  <si>
    <t>UV  - Q
2024</t>
  </si>
  <si>
    <t>UV  - Q
2025</t>
  </si>
  <si>
    <t>DEL  - 2023</t>
  </si>
  <si>
    <t>DEL  - 2024</t>
  </si>
  <si>
    <t>DEL  - 2025</t>
  </si>
  <si>
    <t>DEL  - Q
2024</t>
  </si>
  <si>
    <t>DEL  - Q
2025</t>
  </si>
  <si>
    <t xml:space="preserve">- </t>
  </si>
  <si>
    <t>FIRM ACTIVITIES</t>
  </si>
  <si>
    <t>Company:</t>
  </si>
  <si>
    <t>Respondent Type:</t>
  </si>
  <si>
    <t>Activity:</t>
  </si>
  <si>
    <t>Country:</t>
  </si>
  <si>
    <t>Subject/Non:</t>
  </si>
  <si>
    <t>Other Country:</t>
  </si>
  <si>
    <t>Trade Level:</t>
  </si>
  <si>
    <t>Sales To:</t>
  </si>
  <si>
    <t xml:space="preserve">Domestic Producer   |  Producteur national </t>
  </si>
  <si>
    <t>Sales to | Ventes à</t>
  </si>
  <si>
    <t>Distributors  |  Distributeurs</t>
  </si>
  <si>
    <t>End users  |  Utilisateurs finals</t>
  </si>
  <si>
    <t>Export Sales |  Ventes à l'exportation</t>
  </si>
  <si>
    <t>DOMESTIC SALES  |  VENTES NATIONALES</t>
  </si>
  <si>
    <t xml:space="preserve">EXPORT SALES  |  VENTES À L'EXPORTATION </t>
  </si>
  <si>
    <t>Jan. - Mar.  |  Janv. - mars</t>
  </si>
  <si>
    <t>Coût des marchandises fabriquées¹</t>
  </si>
  <si>
    <t xml:space="preserve">Volume des marchandises fabriquées </t>
  </si>
  <si>
    <t>000 $</t>
  </si>
  <si>
    <t>Matériaux directs utilisés</t>
  </si>
  <si>
    <t>Coûts indirects de production</t>
  </si>
  <si>
    <t>Moins : Stock de clôture</t>
  </si>
  <si>
    <t>État des résultats</t>
  </si>
  <si>
    <t>Net sales volume</t>
  </si>
  <si>
    <t>Volume de ventes nettes</t>
  </si>
  <si>
    <t>Valeur des ventes nettes</t>
  </si>
  <si>
    <t>Marge bénéficiaire brute (perte)</t>
  </si>
  <si>
    <t>Frais généraux, de vente et d’administration</t>
  </si>
  <si>
    <t>Revenus nets (pertes) avant impôt</t>
  </si>
  <si>
    <t>TOTAL FIRM  |  TOTAL ENTERPRISE</t>
  </si>
  <si>
    <t>Corrosion Resistant Steel Sheet</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</si>
  <si>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</si>
  <si>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</si>
  <si>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</si>
  <si>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</si>
  <si>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</si>
  <si>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</si>
  <si>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</si>
  <si>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</si>
  <si>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</si>
  <si>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</si>
  <si>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</si>
  <si>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</si>
  <si>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</si>
  <si>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</si>
  <si>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</si>
  <si>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</si>
  <si>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</si>
  <si>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</si>
  <si>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</si>
  <si>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Export sales</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</si>
  <si>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</si>
  <si>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</si>
  <si>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</si>
  <si>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</si>
  <si>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</si>
  <si>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</si>
  <si>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</si>
  <si>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</si>
  <si>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</si>
  <si>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</si>
  <si>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</si>
  <si>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</si>
  <si>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</si>
  <si>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</si>
  <si>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Projected | Projection</t>
  </si>
  <si>
    <t>Investments ($000)</t>
  </si>
  <si>
    <t>Investissements (000 $)</t>
  </si>
  <si>
    <t>Projected ($000)</t>
  </si>
  <si>
    <t>Projection (000$)</t>
  </si>
  <si>
    <t>$/unit manufactured | $/unité fabriqué</t>
  </si>
  <si>
    <t>Jan. - Mar.  |  janv. - mars</t>
  </si>
  <si>
    <t>Material</t>
  </si>
  <si>
    <t>Matériaux</t>
  </si>
  <si>
    <t>TOTAL</t>
  </si>
  <si>
    <t>Source: Reply to CITT questionnaire.  |  Réponse au questionnaire du TCCE.</t>
  </si>
  <si>
    <t>All Other Direct Materials Used / 
Toutes les autres matières directes utilisées</t>
  </si>
  <si>
    <t>¹</t>
  </si>
  <si>
    <t xml:space="preserve">RR-2025-004 </t>
  </si>
  <si>
    <t>Corrosion Resistant Steel Sheet / Feuilles d'acier résistant à la corrosion</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</si>
  <si>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</si>
  <si>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</si>
  <si>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</si>
  <si>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</si>
  <si>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</si>
  <si>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</si>
  <si>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</si>
  <si>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</si>
  <si>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</si>
  <si>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</si>
  <si>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</si>
  <si>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Français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</si>
</sst>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_);_(* \(#,##0\);_(* &quot;-&quot;??_);_(@_)"/>
    <numFmt numFmtId="166" formatCode="_-* #,##0_-;\-* #,##0_-;_-* &quot;-&quot;??_-;_-@_-"/>
    <numFmt numFmtId="167" formatCode="#,##0;\(#,##0\);\-"/>
    <numFmt numFmtId="168" formatCode="&quot;$&quot;#,##0_);[Red]\(&quot;$&quot;#,##0\)"/>
    <numFmt numFmtId="169" formatCode="_(#,##0_);_(\(#,##0\);_(* &quot;-&quot;_);_(_ \ \ \ \ \ \ \ @"/>
  </numFmts>
  <fonts count="61"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b/>
      <sz val="10.5"/>
      <name val="Calibri"/>
      <family val="2"/>
    </font>
    <font>
      <sz val="10.5"/>
      <color rgb="FF000000"/>
      <name val="Calibri"/>
      <family val="2"/>
    </font>
    <font>
      <b/>
      <u/>
      <sz val="10.5"/>
      <color theme="1"/>
      <name val="Calibri"/>
      <family val="2"/>
      <scheme val="minor"/>
    </font>
    <font>
      <sz val="16"/>
      <color rgb="FF000000"/>
      <name val="Calibri"/>
      <family val="2"/>
      <scheme val="minor"/>
    </font>
    <font>
      <sz val="10.5"/>
      <color rgb="FFFF0000"/>
      <name val="Calibri"/>
      <family val="2"/>
      <scheme val="minor"/>
    </font>
    <font>
      <sz val="10.5"/>
      <color theme="4" tint="-0.249977111117893"/>
      <name val="Calibri"/>
      <family val="2"/>
      <scheme val="minor"/>
    </font>
    <font>
      <b/>
      <sz val="9"/>
      <color indexed="81"/>
      <name val="Tahoma"/>
      <family val="2"/>
    </font>
    <font>
      <sz val="11"/>
      <color theme="0"/>
      <name val="Calibri"/>
      <family val="2"/>
      <scheme val="minor"/>
    </font>
    <font>
      <u/>
      <sz val="11"/>
      <color theme="1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sz val="11"/>
      <color theme="1"/>
      <name val="Calibri"/>
      <family val="2"/>
      <scheme val="minor"/>
    </font>
    <font>
      <b/>
      <u/>
      <sz val="10"/>
      <color theme="0"/>
      <name val="Calibri Light"/>
      <family val="2"/>
      <scheme val="major"/>
    </font>
    <font>
      <b/>
      <sz val="10"/>
      <color rgb="FF000000"/>
      <name val="Calibri"/>
      <family val="2"/>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s>
  <fills count="2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
      <patternFill patternType="solid">
        <fgColor theme="9"/>
        <bgColor indexed="64"/>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style="medium">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right style="thin">
        <color theme="0" tint="-0.499984740745262"/>
      </right>
      <top/>
      <bottom style="thin">
        <color auto="1"/>
      </bottom>
      <diagonal/>
    </border>
    <border>
      <left style="thin">
        <color theme="0" tint="-0.499984740745262"/>
      </left>
      <right style="thin">
        <color theme="0" tint="-0.499984740745262"/>
      </right>
      <top/>
      <bottom style="thin">
        <color auto="1"/>
      </bottom>
      <diagonal/>
    </border>
    <border>
      <left style="thin">
        <color theme="0" tint="-0.499984740745262"/>
      </left>
      <right style="thin">
        <color auto="1"/>
      </right>
      <top/>
      <bottom style="thin">
        <color auto="1"/>
      </bottom>
      <diagonal/>
    </border>
    <border>
      <left style="thin">
        <color theme="0" tint="-0.499984740745262"/>
      </left>
      <right style="thin">
        <color theme="0" tint="-0.499984740745262"/>
      </right>
      <top/>
      <bottom style="medium">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auto="1"/>
      </right>
      <top style="thin">
        <color theme="0" tint="-0.499984740745262"/>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top/>
      <bottom style="thin">
        <color auto="1"/>
      </bottom>
      <diagonal/>
    </border>
    <border>
      <left style="thin">
        <color auto="1"/>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top style="medium">
        <color theme="0" tint="-0.499984740745262"/>
      </top>
      <bottom/>
      <diagonal/>
    </border>
    <border>
      <left/>
      <right style="thin">
        <color theme="0" tint="-0.499984740745262"/>
      </right>
      <top style="medium">
        <color theme="0" tint="-0.499984740745262"/>
      </top>
      <bottom/>
      <diagonal/>
    </border>
    <border>
      <left style="thin">
        <color auto="1"/>
      </left>
      <right/>
      <top style="medium">
        <color theme="0" tint="-0.499984740745262"/>
      </top>
      <bottom/>
      <diagonal/>
    </border>
    <border>
      <left style="thin">
        <color indexed="64"/>
      </left>
      <right style="thin">
        <color indexed="64"/>
      </right>
      <top style="thin">
        <color indexed="64"/>
      </top>
      <bottom style="thin">
        <color indexed="64"/>
      </bottom>
      <diagonal/>
    </border>
    <border>
      <left/>
      <right style="dashDotDot">
        <color auto="1"/>
      </right>
      <top/>
      <bottom/>
      <diagonal/>
    </border>
    <border>
      <left style="dashDotDot">
        <color auto="1"/>
      </left>
      <right style="dashDotDot">
        <color auto="1"/>
      </right>
      <top/>
      <bottom/>
      <diagonal/>
    </border>
    <border>
      <left style="dashDotDot">
        <color auto="1"/>
      </left>
      <right/>
      <top/>
      <bottom/>
      <diagonal/>
    </border>
    <border>
      <left style="thin">
        <color auto="1"/>
      </left>
      <right style="thin">
        <color auto="1"/>
      </right>
      <top/>
      <bottom/>
      <diagonal/>
    </border>
    <border>
      <left/>
      <right style="medium">
        <color indexed="64"/>
      </right>
      <top style="medium">
        <color indexed="64"/>
      </top>
      <bottom/>
      <diagonal/>
    </border>
    <border>
      <left style="medium">
        <color indexed="64"/>
      </left>
      <right/>
      <top style="thin">
        <color theme="4" tint="0.39997558519241921"/>
      </top>
      <bottom style="thin">
        <color theme="4" tint="0.39997558519241921"/>
      </bottom>
      <diagonal/>
    </border>
    <border>
      <left/>
      <right style="medium">
        <color indexed="64"/>
      </right>
      <top style="thin">
        <color indexed="64"/>
      </top>
      <bottom style="thin">
        <color theme="4" tint="0.39997558519241921"/>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xf numFmtId="0" fontId="40" fillId="0" borderId="0" applyNumberFormat="0" applyFill="0" applyBorder="0" applyAlignment="0" applyProtection="0"/>
  </cellStyleXfs>
  <cellXfs count="1051">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6" fillId="3" borderId="1" xfId="0" applyNumberFormat="1" applyFont="1" applyFill="1" applyBorder="1" applyAlignment="1" applyProtection="1">
      <alignment horizontal="centerContinuous" vertical="top" wrapText="1"/>
    </xf>
    <xf numFmtId="0" fontId="6" fillId="3" borderId="11" xfId="0" applyNumberFormat="1" applyFont="1" applyFill="1" applyBorder="1" applyAlignment="1" applyProtection="1">
      <alignment horizontal="centerContinuous" vertical="top" wrapText="1"/>
    </xf>
    <xf numFmtId="0" fontId="6" fillId="3" borderId="2"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15" fontId="7" fillId="0" borderId="0" xfId="0" applyNumberFormat="1" applyFont="1" applyAlignment="1">
      <alignment horizontal="left" vertical="top"/>
    </xf>
    <xf numFmtId="15" fontId="7" fillId="0" borderId="0" xfId="0" applyNumberFormat="1" applyFont="1" applyAlignment="1">
      <alignment vertical="top"/>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8" fillId="0" borderId="0" xfId="0" applyNumberFormat="1" applyFont="1" applyFill="1" applyBorder="1" applyAlignment="1" applyProtection="1">
      <alignment horizontal="center" vertical="top" wrapText="1"/>
    </xf>
    <xf numFmtId="165" fontId="10" fillId="0" borderId="0" xfId="6"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horizontal="center" vertical="center" wrapText="1"/>
    </xf>
    <xf numFmtId="165" fontId="10" fillId="2" borderId="0" xfId="6" applyNumberFormat="1" applyFont="1" applyFill="1" applyBorder="1" applyAlignment="1" applyProtection="1">
      <alignment horizontal="right" vertical="center" wrapText="1"/>
    </xf>
    <xf numFmtId="165" fontId="10" fillId="2" borderId="3" xfId="6" applyNumberFormat="1" applyFont="1" applyFill="1" applyBorder="1" applyAlignment="1" applyProtection="1">
      <alignment horizontal="right" vertical="center" wrapText="1"/>
    </xf>
    <xf numFmtId="0" fontId="8" fillId="0" borderId="37" xfId="0" applyNumberFormat="1" applyFont="1" applyFill="1" applyBorder="1" applyAlignment="1" applyProtection="1">
      <alignment horizontal="center" vertical="center" wrapText="1"/>
    </xf>
    <xf numFmtId="165" fontId="11" fillId="4" borderId="37" xfId="6" applyNumberFormat="1" applyFont="1" applyFill="1" applyBorder="1" applyAlignment="1" applyProtection="1">
      <alignment horizontal="right" vertical="center" wrapText="1"/>
      <protection locked="0"/>
    </xf>
    <xf numFmtId="165" fontId="10" fillId="5" borderId="37" xfId="6" applyNumberFormat="1" applyFont="1" applyFill="1" applyBorder="1" applyAlignment="1" applyProtection="1">
      <alignment horizontal="right" vertical="center" wrapText="1"/>
    </xf>
    <xf numFmtId="165" fontId="11" fillId="4" borderId="37" xfId="6" applyNumberFormat="1" applyFont="1" applyFill="1" applyBorder="1" applyAlignment="1" applyProtection="1">
      <alignment horizontal="right" vertical="top" wrapText="1"/>
      <protection locked="0"/>
    </xf>
    <xf numFmtId="165" fontId="10" fillId="5" borderId="37" xfId="6" applyNumberFormat="1" applyFont="1" applyFill="1" applyBorder="1" applyAlignment="1" applyProtection="1">
      <alignment horizontal="right" vertical="top" wrapText="1"/>
    </xf>
    <xf numFmtId="0" fontId="8" fillId="0" borderId="37" xfId="0" applyNumberFormat="1" applyFont="1" applyFill="1" applyBorder="1" applyAlignment="1" applyProtection="1">
      <alignment horizontal="center" vertical="top" wrapText="1"/>
    </xf>
    <xf numFmtId="0" fontId="13" fillId="0" borderId="37" xfId="0" applyNumberFormat="1" applyFont="1" applyFill="1" applyBorder="1" applyAlignment="1" applyProtection="1">
      <alignment horizontal="center" vertical="top" wrapText="1"/>
    </xf>
    <xf numFmtId="165" fontId="11" fillId="5" borderId="37" xfId="6" applyNumberFormat="1" applyFont="1" applyFill="1" applyBorder="1" applyAlignment="1" applyProtection="1">
      <alignment horizontal="right" vertical="top" wrapText="1"/>
    </xf>
    <xf numFmtId="0" fontId="8" fillId="0" borderId="5" xfId="0" applyNumberFormat="1" applyFont="1" applyFill="1" applyBorder="1" applyAlignment="1" applyProtection="1">
      <alignment horizontal="left" vertical="top" wrapText="1"/>
    </xf>
    <xf numFmtId="0" fontId="7" fillId="0" borderId="0" xfId="0" applyFont="1" applyAlignment="1" applyProtection="1">
      <alignment vertical="center"/>
    </xf>
    <xf numFmtId="0" fontId="8" fillId="0" borderId="51" xfId="0" applyNumberFormat="1" applyFont="1" applyFill="1" applyBorder="1" applyAlignment="1" applyProtection="1">
      <alignment horizontal="left" vertical="top" wrapText="1"/>
    </xf>
    <xf numFmtId="0" fontId="8" fillId="0" borderId="43" xfId="0" applyNumberFormat="1" applyFont="1" applyFill="1" applyBorder="1" applyAlignment="1" applyProtection="1">
      <alignment horizontal="left" vertical="top" wrapText="1"/>
    </xf>
    <xf numFmtId="0" fontId="7" fillId="0" borderId="43" xfId="0" applyNumberFormat="1" applyFont="1" applyFill="1" applyBorder="1" applyAlignment="1" applyProtection="1">
      <alignment vertical="top"/>
    </xf>
    <xf numFmtId="0" fontId="13" fillId="0" borderId="43" xfId="0" applyNumberFormat="1" applyFont="1" applyFill="1" applyBorder="1" applyAlignment="1" applyProtection="1">
      <alignment horizontal="centerContinuous" vertical="top" wrapText="1"/>
    </xf>
    <xf numFmtId="0" fontId="7" fillId="0" borderId="43" xfId="0" applyNumberFormat="1" applyFont="1" applyFill="1" applyBorder="1" applyAlignment="1" applyProtection="1">
      <alignment horizontal="centerContinuous" vertical="top" wrapText="1"/>
    </xf>
    <xf numFmtId="0" fontId="13" fillId="2" borderId="4" xfId="0" applyFont="1" applyFill="1" applyBorder="1" applyAlignment="1">
      <alignment vertical="top" wrapText="1"/>
    </xf>
    <xf numFmtId="0" fontId="7" fillId="2" borderId="4" xfId="0" applyFont="1" applyFill="1" applyBorder="1" applyAlignment="1">
      <alignment vertical="top"/>
    </xf>
    <xf numFmtId="165" fontId="11" fillId="4" borderId="37" xfId="6" applyNumberFormat="1" applyFont="1" applyFill="1" applyBorder="1" applyAlignment="1" applyProtection="1">
      <alignment horizontal="center" vertical="center" wrapText="1"/>
      <protection locked="0"/>
    </xf>
    <xf numFmtId="165" fontId="10" fillId="5" borderId="37" xfId="6" applyNumberFormat="1" applyFont="1" applyFill="1" applyBorder="1" applyAlignment="1" applyProtection="1">
      <alignment vertical="center" wrapText="1"/>
    </xf>
    <xf numFmtId="0" fontId="13" fillId="0" borderId="37" xfId="0" applyNumberFormat="1" applyFont="1" applyFill="1" applyBorder="1" applyAlignment="1" applyProtection="1">
      <alignment horizontal="center" vertical="center" wrapText="1"/>
    </xf>
    <xf numFmtId="165" fontId="11" fillId="4" borderId="55" xfId="6" applyNumberFormat="1" applyFont="1" applyFill="1" applyBorder="1" applyAlignment="1" applyProtection="1">
      <alignment horizontal="right" vertical="top" wrapText="1"/>
      <protection locked="0"/>
    </xf>
    <xf numFmtId="165" fontId="11" fillId="5" borderId="55" xfId="6" applyNumberFormat="1" applyFont="1" applyFill="1" applyBorder="1" applyAlignment="1" applyProtection="1">
      <alignment horizontal="right" vertical="top" wrapText="1"/>
    </xf>
    <xf numFmtId="165" fontId="11" fillId="5" borderId="56" xfId="6" applyNumberFormat="1" applyFont="1" applyFill="1" applyBorder="1" applyAlignment="1" applyProtection="1">
      <alignment horizontal="right" vertical="top" wrapText="1"/>
    </xf>
    <xf numFmtId="165" fontId="11" fillId="5" borderId="37" xfId="6" applyNumberFormat="1" applyFont="1" applyFill="1" applyBorder="1" applyAlignment="1" applyProtection="1">
      <alignment horizontal="right" vertical="center" wrapText="1"/>
    </xf>
    <xf numFmtId="1" fontId="11" fillId="5" borderId="37" xfId="1"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vertical="top"/>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4" fillId="2" borderId="0" xfId="0" applyFont="1" applyFill="1" applyAlignment="1">
      <alignment vertical="top"/>
    </xf>
    <xf numFmtId="0" fontId="12"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left" vertical="center"/>
    </xf>
    <xf numFmtId="0" fontId="7" fillId="0" borderId="4" xfId="0" applyFont="1" applyBorder="1" applyAlignment="1" applyProtection="1">
      <alignment vertical="top" wrapText="1"/>
    </xf>
    <xf numFmtId="0" fontId="8" fillId="0" borderId="0" xfId="0" applyNumberFormat="1" applyFont="1" applyFill="1" applyBorder="1" applyAlignment="1" applyProtection="1">
      <alignment vertical="center" wrapText="1"/>
    </xf>
    <xf numFmtId="0" fontId="33" fillId="14" borderId="0" xfId="0" applyFont="1" applyFill="1" applyAlignment="1">
      <alignment vertical="center"/>
    </xf>
    <xf numFmtId="0" fontId="34" fillId="0" borderId="0" xfId="0" applyFont="1"/>
    <xf numFmtId="0" fontId="7" fillId="0" borderId="0" xfId="0" applyFont="1" applyAlignment="1">
      <alignment horizontal="left"/>
    </xf>
    <xf numFmtId="0" fontId="3" fillId="2" borderId="4" xfId="0" applyFont="1" applyFill="1" applyBorder="1" applyAlignment="1">
      <alignment vertical="top"/>
    </xf>
    <xf numFmtId="0" fontId="3" fillId="2" borderId="0" xfId="0" applyFont="1" applyFill="1" applyAlignment="1">
      <alignment vertical="top"/>
    </xf>
    <xf numFmtId="0" fontId="11" fillId="0" borderId="0" xfId="0" applyFont="1"/>
    <xf numFmtId="0" fontId="5" fillId="0" borderId="0" xfId="0" applyFont="1" applyAlignment="1">
      <alignment vertical="top"/>
    </xf>
    <xf numFmtId="0" fontId="11" fillId="4" borderId="37" xfId="1"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6" fillId="3" borderId="0" xfId="0" applyNumberFormat="1" applyFont="1" applyFill="1" applyBorder="1" applyAlignment="1" applyProtection="1">
      <alignment horizontal="left" vertical="top" wrapText="1"/>
    </xf>
    <xf numFmtId="0" fontId="8" fillId="0" borderId="3" xfId="0" applyFont="1" applyBorder="1" applyAlignment="1">
      <alignment vertical="top" wrapText="1"/>
    </xf>
    <xf numFmtId="0" fontId="6" fillId="3" borderId="4" xfId="0" applyNumberFormat="1" applyFont="1" applyFill="1" applyBorder="1" applyAlignment="1" applyProtection="1">
      <alignment horizontal="left" vertical="top" wrapText="1"/>
    </xf>
    <xf numFmtId="0" fontId="13" fillId="0" borderId="4" xfId="0" applyNumberFormat="1" applyFont="1" applyFill="1" applyBorder="1" applyAlignment="1" applyProtection="1">
      <alignment horizontal="right" vertical="top" wrapText="1" indent="1"/>
    </xf>
    <xf numFmtId="0" fontId="13" fillId="0" borderId="0" xfId="0" applyNumberFormat="1" applyFont="1" applyFill="1" applyBorder="1" applyAlignment="1" applyProtection="1">
      <alignment horizontal="right" vertical="top" wrapText="1" indent="1"/>
    </xf>
    <xf numFmtId="0" fontId="11" fillId="4" borderId="37" xfId="1" applyNumberFormat="1" applyFont="1" applyFill="1" applyBorder="1" applyAlignment="1" applyProtection="1">
      <alignment horizontal="center" vertical="top" wrapText="1"/>
      <protection locked="0"/>
    </xf>
    <xf numFmtId="0" fontId="9" fillId="7" borderId="37" xfId="0" applyNumberFormat="1" applyFont="1" applyFill="1" applyBorder="1" applyAlignment="1" applyProtection="1">
      <alignment horizontal="center" vertical="top" wrapText="1"/>
    </xf>
    <xf numFmtId="0" fontId="33" fillId="0" borderId="0" xfId="0" applyFont="1" applyAlignment="1">
      <alignment vertical="center"/>
    </xf>
    <xf numFmtId="0" fontId="9" fillId="6" borderId="0" xfId="0" applyFont="1" applyFill="1"/>
    <xf numFmtId="0" fontId="7" fillId="6" borderId="0" xfId="0" applyFont="1" applyFill="1"/>
    <xf numFmtId="0" fontId="7" fillId="6" borderId="0" xfId="0" applyFont="1" applyFill="1" applyAlignment="1">
      <alignment wrapText="1"/>
    </xf>
    <xf numFmtId="0" fontId="7" fillId="6"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49" fontId="7" fillId="0" borderId="0" xfId="0" quotePrefix="1" applyNumberFormat="1" applyFont="1" applyAlignment="1">
      <alignment vertical="top"/>
    </xf>
    <xf numFmtId="0" fontId="7" fillId="6" borderId="0" xfId="0" applyFont="1" applyFill="1" applyAlignment="1">
      <alignment vertical="top" wrapText="1"/>
    </xf>
    <xf numFmtId="0" fontId="12" fillId="0" borderId="0" xfId="0" applyFont="1" applyAlignment="1" applyProtection="1">
      <alignment vertical="top"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12" fillId="0" borderId="0" xfId="0" applyFont="1" applyAlignment="1">
      <alignment wrapText="1"/>
    </xf>
    <xf numFmtId="0" fontId="7" fillId="0" borderId="4" xfId="0" applyFont="1" applyBorder="1" applyAlignment="1" applyProtection="1">
      <alignment vertical="top"/>
    </xf>
    <xf numFmtId="0" fontId="12" fillId="0" borderId="0" xfId="0" applyFont="1" applyFill="1" applyAlignment="1" applyProtection="1">
      <alignment vertical="top" wrapText="1"/>
    </xf>
    <xf numFmtId="0" fontId="12" fillId="0" borderId="0" xfId="0" applyFont="1" applyAlignment="1" applyProtection="1">
      <alignment wrapText="1"/>
    </xf>
    <xf numFmtId="0" fontId="7" fillId="0" borderId="3" xfId="0" applyFont="1" applyBorder="1" applyAlignment="1" applyProtection="1">
      <alignment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49" fontId="7" fillId="0" borderId="0" xfId="0" applyNumberFormat="1" applyFont="1" applyAlignment="1" applyProtection="1">
      <alignment vertical="top"/>
    </xf>
    <xf numFmtId="0" fontId="6" fillId="0" borderId="0" xfId="0" applyFont="1" applyFill="1" applyAlignment="1" applyProtection="1">
      <alignment vertical="top" wrapText="1"/>
    </xf>
    <xf numFmtId="0" fontId="9" fillId="0" borderId="4" xfId="0" applyFont="1" applyBorder="1" applyAlignment="1" applyProtection="1">
      <alignment vertical="top"/>
    </xf>
    <xf numFmtId="0" fontId="7" fillId="0" borderId="0" xfId="0" applyNumberFormat="1" applyFont="1" applyBorder="1" applyAlignment="1" applyProtection="1">
      <alignment horizontal="left" vertical="top"/>
    </xf>
    <xf numFmtId="0" fontId="7" fillId="2" borderId="4" xfId="0" applyNumberFormat="1" applyFont="1" applyFill="1" applyBorder="1" applyAlignment="1" applyProtection="1">
      <alignment horizontal="lef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3" xfId="0" applyNumberFormat="1" applyFont="1" applyBorder="1" applyAlignment="1" applyProtection="1">
      <alignment horizontal="left" vertical="top" wrapText="1"/>
    </xf>
    <xf numFmtId="0" fontId="7" fillId="0" borderId="0" xfId="0" applyFont="1" applyBorder="1" applyAlignment="1">
      <alignment horizontal="right" vertical="top" wrapText="1" indent="1"/>
    </xf>
    <xf numFmtId="0" fontId="9" fillId="0" borderId="3" xfId="0" applyFont="1" applyBorder="1" applyAlignment="1" applyProtection="1">
      <alignment vertical="top"/>
    </xf>
    <xf numFmtId="0" fontId="7" fillId="0" borderId="4" xfId="0" applyFont="1" applyBorder="1" applyAlignment="1" applyProtection="1">
      <alignment wrapText="1"/>
    </xf>
    <xf numFmtId="0" fontId="7" fillId="0" borderId="0" xfId="0" applyFont="1" applyBorder="1" applyAlignment="1" applyProtection="1">
      <alignment wrapText="1"/>
    </xf>
    <xf numFmtId="0" fontId="12" fillId="0" borderId="0" xfId="0" applyFont="1" applyFill="1" applyAlignment="1" applyProtection="1">
      <alignment vertical="center" wrapText="1"/>
    </xf>
    <xf numFmtId="0" fontId="7" fillId="0" borderId="3" xfId="0" applyFont="1" applyBorder="1" applyAlignment="1">
      <alignment vertical="center"/>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8" xfId="0" applyFont="1" applyBorder="1" applyAlignment="1" applyProtection="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7" fillId="0" borderId="3" xfId="0" applyFont="1" applyBorder="1" applyProtection="1"/>
    <xf numFmtId="0" fontId="34" fillId="6" borderId="0" xfId="0" applyFont="1" applyFill="1"/>
    <xf numFmtId="0" fontId="9" fillId="0" borderId="0" xfId="0" applyFont="1" applyAlignment="1" applyProtection="1">
      <alignment vertical="center"/>
    </xf>
    <xf numFmtId="0" fontId="8" fillId="0" borderId="4" xfId="0" applyFont="1" applyBorder="1" applyAlignment="1">
      <alignment vertical="top" wrapText="1"/>
    </xf>
    <xf numFmtId="0" fontId="8" fillId="0" borderId="3" xfId="0" applyFont="1" applyBorder="1" applyAlignment="1">
      <alignment vertical="top" wrapText="1"/>
    </xf>
    <xf numFmtId="0" fontId="32" fillId="2" borderId="4" xfId="0" applyFont="1" applyFill="1" applyBorder="1" applyAlignment="1">
      <alignment horizontal="center" vertical="top" wrapText="1"/>
    </xf>
    <xf numFmtId="0" fontId="32" fillId="2" borderId="0" xfId="0" applyFont="1" applyFill="1" applyAlignment="1">
      <alignment horizontal="center" vertical="top" wrapText="1"/>
    </xf>
    <xf numFmtId="0" fontId="5" fillId="0" borderId="0" xfId="0" applyFont="1" applyAlignment="1">
      <alignment horizontal="left" vertical="top"/>
    </xf>
    <xf numFmtId="0" fontId="12" fillId="0" borderId="0" xfId="0" applyNumberFormat="1" applyFont="1" applyFill="1" applyBorder="1" applyAlignment="1" applyProtection="1">
      <alignment vertical="top"/>
    </xf>
    <xf numFmtId="0" fontId="7" fillId="6" borderId="0" xfId="0" applyFont="1" applyFill="1" applyAlignment="1" applyProtection="1">
      <alignment vertical="top"/>
    </xf>
    <xf numFmtId="0" fontId="9" fillId="7" borderId="37" xfId="0" applyNumberFormat="1" applyFont="1" applyFill="1" applyBorder="1" applyAlignment="1" applyProtection="1">
      <alignment horizontal="center" vertical="top" wrapText="1"/>
    </xf>
    <xf numFmtId="0" fontId="7" fillId="2" borderId="0" xfId="0" applyFont="1" applyFill="1" applyAlignment="1">
      <alignment vertical="top" wrapText="1"/>
    </xf>
    <xf numFmtId="0" fontId="7" fillId="2" borderId="3"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7" fillId="2" borderId="7" xfId="0" applyNumberFormat="1" applyFont="1" applyFill="1" applyBorder="1" applyAlignment="1" applyProtection="1">
      <alignment vertical="top" wrapText="1"/>
    </xf>
    <xf numFmtId="0" fontId="7" fillId="2" borderId="10" xfId="0" applyNumberFormat="1" applyFont="1" applyFill="1" applyBorder="1" applyAlignment="1" applyProtection="1">
      <alignment vertical="top" wrapText="1"/>
    </xf>
    <xf numFmtId="0" fontId="7" fillId="2" borderId="8" xfId="0" applyNumberFormat="1" applyFont="1" applyFill="1" applyBorder="1" applyAlignment="1" applyProtection="1">
      <alignment vertical="top" wrapText="1"/>
    </xf>
    <xf numFmtId="0" fontId="9" fillId="0" borderId="0" xfId="0" applyFont="1" applyBorder="1" applyAlignment="1" applyProtection="1">
      <alignment vertical="top"/>
    </xf>
    <xf numFmtId="0" fontId="4" fillId="0" borderId="0" xfId="0" applyFont="1" applyFill="1" applyAlignment="1" applyProtection="1">
      <alignment vertical="top"/>
    </xf>
    <xf numFmtId="0" fontId="8" fillId="0" borderId="4" xfId="0" applyNumberFormat="1" applyFont="1" applyFill="1" applyBorder="1" applyAlignment="1" applyProtection="1">
      <alignment horizontal="left" vertical="top"/>
    </xf>
    <xf numFmtId="0" fontId="7" fillId="0" borderId="0" xfId="0" quotePrefix="1" applyFont="1" applyAlignment="1">
      <alignment vertical="top"/>
    </xf>
    <xf numFmtId="0" fontId="35" fillId="4" borderId="37" xfId="1" applyNumberFormat="1" applyFont="1" applyFill="1" applyBorder="1" applyAlignment="1" applyProtection="1">
      <alignment horizontal="center" vertical="center" wrapText="1"/>
      <protection locked="0"/>
    </xf>
    <xf numFmtId="0" fontId="8" fillId="2" borderId="0" xfId="0" applyFont="1" applyFill="1" applyAlignment="1">
      <alignment horizontal="left" vertical="top"/>
    </xf>
    <xf numFmtId="0" fontId="8" fillId="0" borderId="53" xfId="0" applyNumberFormat="1" applyFont="1" applyFill="1" applyBorder="1" applyAlignment="1" applyProtection="1">
      <alignment horizontal="center" vertical="center" wrapText="1"/>
    </xf>
    <xf numFmtId="165" fontId="11" fillId="4" borderId="53" xfId="6" applyNumberFormat="1" applyFont="1" applyFill="1" applyBorder="1" applyAlignment="1" applyProtection="1">
      <alignment horizontal="right" vertical="center" wrapText="1"/>
      <protection locked="0"/>
    </xf>
    <xf numFmtId="165" fontId="11" fillId="4" borderId="53" xfId="6" applyNumberFormat="1" applyFont="1" applyFill="1" applyBorder="1" applyAlignment="1" applyProtection="1">
      <alignment vertical="center" wrapText="1"/>
      <protection locked="0"/>
    </xf>
    <xf numFmtId="0" fontId="7" fillId="0" borderId="0" xfId="0" applyFont="1" applyFill="1" applyAlignment="1" applyProtection="1">
      <alignment vertical="top"/>
    </xf>
    <xf numFmtId="0" fontId="8" fillId="0" borderId="0" xfId="0" applyNumberFormat="1" applyFont="1" applyFill="1" applyBorder="1" applyAlignment="1" applyProtection="1">
      <alignment vertical="center"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40" fillId="0" borderId="0" xfId="10"/>
    <xf numFmtId="15" fontId="7" fillId="0" borderId="0" xfId="0" quotePrefix="1" applyNumberFormat="1" applyFont="1"/>
    <xf numFmtId="0" fontId="7" fillId="0" borderId="0" xfId="0" applyFont="1" applyAlignment="1">
      <alignment vertical="top" wrapText="1"/>
    </xf>
    <xf numFmtId="0" fontId="13" fillId="6" borderId="4" xfId="0" applyFont="1" applyFill="1" applyBorder="1" applyAlignment="1">
      <alignment horizontal="centerContinuous" vertical="top" wrapText="1"/>
    </xf>
    <xf numFmtId="0" fontId="13" fillId="6" borderId="0" xfId="0" applyFont="1" applyFill="1" applyAlignment="1">
      <alignment horizontal="centerContinuous" vertical="top" wrapText="1"/>
    </xf>
    <xf numFmtId="0" fontId="7" fillId="6" borderId="0" xfId="0" applyFont="1" applyFill="1" applyAlignment="1">
      <alignment horizontal="centerContinuous" vertical="top" wrapText="1"/>
    </xf>
    <xf numFmtId="0" fontId="7" fillId="6" borderId="3" xfId="0" applyFont="1" applyFill="1" applyBorder="1" applyAlignment="1">
      <alignment horizontal="centerContinuous" vertical="top" wrapText="1"/>
    </xf>
    <xf numFmtId="0" fontId="39" fillId="0" borderId="0" xfId="0" applyFont="1" applyAlignment="1">
      <alignment wrapText="1"/>
    </xf>
    <xf numFmtId="0" fontId="0" fillId="0" borderId="3" xfId="0" applyBorder="1" applyAlignment="1">
      <alignment wrapText="1"/>
    </xf>
    <xf numFmtId="0" fontId="39" fillId="0" borderId="0" xfId="0" applyFont="1" applyAlignment="1">
      <alignment vertical="top" wrapText="1"/>
    </xf>
    <xf numFmtId="0" fontId="0" fillId="0" borderId="0" xfId="0" applyAlignment="1">
      <alignment vertical="top"/>
    </xf>
    <xf numFmtId="165" fontId="11" fillId="4" borderId="54" xfId="6" applyNumberFormat="1" applyFont="1" applyFill="1" applyBorder="1" applyAlignment="1" applyProtection="1">
      <alignment horizontal="right" vertical="top" wrapText="1"/>
      <protection locked="0"/>
    </xf>
    <xf numFmtId="0" fontId="8" fillId="0" borderId="4" xfId="0" applyFont="1" applyBorder="1" applyAlignment="1">
      <alignment vertical="top" wrapText="1"/>
    </xf>
    <xf numFmtId="0" fontId="8" fillId="0" borderId="3" xfId="0" applyFont="1" applyBorder="1" applyAlignment="1">
      <alignment vertical="top" wrapText="1"/>
    </xf>
    <xf numFmtId="0" fontId="3" fillId="0" borderId="0" xfId="0" applyFont="1" applyAlignment="1">
      <alignment vertical="top"/>
    </xf>
    <xf numFmtId="0" fontId="7" fillId="0" borderId="0" xfId="0" applyFont="1" applyAlignment="1">
      <alignment wrapText="1"/>
    </xf>
    <xf numFmtId="165" fontId="10" fillId="5" borderId="56" xfId="6" applyNumberFormat="1" applyFont="1" applyFill="1" applyBorder="1" applyAlignment="1" applyProtection="1">
      <alignment horizontal="right" vertical="top" wrapText="1"/>
    </xf>
    <xf numFmtId="0" fontId="11" fillId="4" borderId="37" xfId="1" applyNumberFormat="1" applyFont="1" applyFill="1" applyBorder="1" applyAlignment="1" applyProtection="1">
      <alignment horizontal="center" vertical="center" wrapText="1"/>
      <protection locked="0"/>
    </xf>
    <xf numFmtId="0" fontId="0" fillId="0" borderId="0" xfId="0" applyFill="1" applyAlignment="1">
      <alignment vertical="top"/>
    </xf>
    <xf numFmtId="0" fontId="4" fillId="0" borderId="0" xfId="0" applyFont="1" applyFill="1" applyAlignment="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center" wrapText="1"/>
    </xf>
    <xf numFmtId="15" fontId="7" fillId="2" borderId="0" xfId="0" applyNumberFormat="1" applyFont="1" applyFill="1" applyAlignment="1">
      <alignment vertical="top"/>
    </xf>
    <xf numFmtId="15" fontId="7" fillId="2" borderId="0" xfId="0" applyNumberFormat="1" applyFont="1" applyFill="1" applyAlignment="1">
      <alignment vertical="top" wrapText="1"/>
    </xf>
    <xf numFmtId="0" fontId="8" fillId="0" borderId="4" xfId="0" applyFont="1" applyBorder="1" applyAlignment="1">
      <alignment horizontal="left" vertical="top" wrapText="1" indent="2"/>
    </xf>
    <xf numFmtId="0" fontId="8" fillId="0" borderId="0" xfId="0" applyFont="1" applyAlignment="1">
      <alignment horizontal="left" vertical="top" wrapText="1" indent="2"/>
    </xf>
    <xf numFmtId="0" fontId="8" fillId="0" borderId="3" xfId="0" applyFont="1" applyBorder="1" applyAlignment="1">
      <alignment horizontal="left" vertical="top" wrapText="1" indent="2"/>
    </xf>
    <xf numFmtId="0" fontId="3" fillId="0" borderId="0" xfId="0" applyNumberFormat="1" applyFont="1" applyFill="1" applyBorder="1" applyAlignment="1" applyProtection="1">
      <alignment vertical="center"/>
    </xf>
    <xf numFmtId="0" fontId="7" fillId="0" borderId="0" xfId="0" applyFont="1" applyFill="1" applyProtection="1"/>
    <xf numFmtId="0" fontId="9" fillId="0" borderId="0" xfId="0" applyNumberFormat="1" applyFont="1" applyFill="1" applyBorder="1" applyAlignment="1" applyProtection="1">
      <alignment vertical="top"/>
    </xf>
    <xf numFmtId="0" fontId="9" fillId="0" borderId="0" xfId="0" applyFont="1" applyFill="1" applyAlignment="1">
      <alignment vertical="top"/>
    </xf>
    <xf numFmtId="0" fontId="7" fillId="0" borderId="0" xfId="0" applyFont="1" applyFill="1"/>
    <xf numFmtId="0" fontId="7" fillId="0" borderId="0" xfId="0" applyFont="1" applyFill="1" applyAlignment="1">
      <alignment vertical="top"/>
    </xf>
    <xf numFmtId="0" fontId="11" fillId="4" borderId="85" xfId="1"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left" vertical="top" wrapText="1"/>
    </xf>
    <xf numFmtId="1" fontId="11" fillId="5" borderId="54" xfId="1" applyNumberFormat="1" applyFont="1" applyFill="1" applyBorder="1" applyAlignment="1" applyProtection="1">
      <alignment horizontal="center" vertical="top" wrapText="1"/>
    </xf>
    <xf numFmtId="0" fontId="9" fillId="7" borderId="85" xfId="0" applyNumberFormat="1" applyFont="1" applyFill="1" applyBorder="1" applyAlignment="1" applyProtection="1">
      <alignment horizontal="center" vertical="center" wrapText="1"/>
    </xf>
    <xf numFmtId="0" fontId="7" fillId="0" borderId="0" xfId="0" applyFont="1" applyBorder="1" applyProtection="1"/>
    <xf numFmtId="0" fontId="41" fillId="3" borderId="0" xfId="7" applyFont="1" applyFill="1" applyAlignment="1">
      <alignment wrapText="1"/>
    </xf>
    <xf numFmtId="0" fontId="42" fillId="3" borderId="0" xfId="0" applyFont="1" applyFill="1"/>
    <xf numFmtId="0" fontId="41" fillId="3" borderId="0" xfId="7" applyFont="1" applyFill="1" applyAlignment="1">
      <alignment horizontal="center" wrapText="1"/>
    </xf>
    <xf numFmtId="166" fontId="43" fillId="3" borderId="14" xfId="8" applyNumberFormat="1" applyFont="1" applyFill="1" applyBorder="1" applyAlignment="1">
      <alignment horizontal="left" wrapText="1"/>
    </xf>
    <xf numFmtId="166" fontId="43" fillId="3" borderId="14" xfId="8" applyNumberFormat="1" applyFont="1" applyFill="1" applyBorder="1" applyAlignment="1">
      <alignment horizontal="center" wrapText="1"/>
    </xf>
    <xf numFmtId="43" fontId="43" fillId="3" borderId="0" xfId="8" applyNumberFormat="1" applyFont="1" applyFill="1" applyAlignment="1">
      <alignment horizontal="left" wrapText="1"/>
    </xf>
    <xf numFmtId="43" fontId="43" fillId="3" borderId="14" xfId="8" applyNumberFormat="1" applyFont="1" applyFill="1" applyBorder="1" applyAlignment="1">
      <alignment horizontal="left" wrapText="1"/>
    </xf>
    <xf numFmtId="0" fontId="43" fillId="3" borderId="14" xfId="8" applyFont="1" applyFill="1" applyBorder="1" applyAlignment="1">
      <alignment horizontal="left" wrapText="1"/>
    </xf>
    <xf numFmtId="166" fontId="43" fillId="3" borderId="14" xfId="6" applyNumberFormat="1" applyFont="1" applyFill="1" applyBorder="1" applyAlignment="1" applyProtection="1">
      <alignment horizontal="left" wrapText="1"/>
    </xf>
    <xf numFmtId="0" fontId="44" fillId="15" borderId="0" xfId="7" applyFont="1" applyFill="1"/>
    <xf numFmtId="0" fontId="44" fillId="12" borderId="0" xfId="7" applyFont="1" applyFill="1"/>
    <xf numFmtId="0" fontId="44" fillId="12" borderId="0" xfId="7" quotePrefix="1" applyFont="1" applyFill="1"/>
    <xf numFmtId="0" fontId="44" fillId="12" borderId="0" xfId="7" applyFont="1" applyFill="1" applyAlignment="1">
      <alignment horizontal="left"/>
    </xf>
    <xf numFmtId="0" fontId="44" fillId="12" borderId="15" xfId="7" applyFont="1" applyFill="1" applyBorder="1"/>
    <xf numFmtId="166" fontId="44" fillId="15" borderId="0" xfId="6" applyNumberFormat="1" applyFont="1" applyFill="1" applyBorder="1" applyAlignment="1">
      <alignment wrapText="1"/>
    </xf>
    <xf numFmtId="166" fontId="44" fillId="15" borderId="86" xfId="6" applyNumberFormat="1" applyFont="1" applyFill="1" applyBorder="1" applyAlignment="1">
      <alignment wrapText="1"/>
    </xf>
    <xf numFmtId="166" fontId="44" fillId="15" borderId="87" xfId="6" applyNumberFormat="1" applyFont="1" applyFill="1" applyBorder="1" applyAlignment="1">
      <alignment wrapText="1"/>
    </xf>
    <xf numFmtId="166" fontId="44" fillId="15" borderId="88" xfId="6" applyNumberFormat="1" applyFont="1" applyFill="1" applyBorder="1" applyAlignment="1">
      <alignment wrapText="1"/>
    </xf>
    <xf numFmtId="166" fontId="44" fillId="12" borderId="87" xfId="6" applyNumberFormat="1" applyFont="1" applyFill="1" applyBorder="1" applyAlignment="1">
      <alignment wrapText="1"/>
    </xf>
    <xf numFmtId="166" fontId="44" fillId="12" borderId="88" xfId="6" applyNumberFormat="1" applyFont="1" applyFill="1" applyBorder="1" applyAlignment="1">
      <alignment wrapText="1"/>
    </xf>
    <xf numFmtId="166" fontId="44" fillId="12" borderId="0" xfId="6" applyNumberFormat="1" applyFont="1" applyFill="1" applyBorder="1" applyAlignment="1">
      <alignment wrapText="1"/>
    </xf>
    <xf numFmtId="166" fontId="44" fillId="12" borderId="3" xfId="6" applyNumberFormat="1" applyFont="1" applyFill="1" applyBorder="1" applyAlignment="1">
      <alignment wrapText="1"/>
    </xf>
    <xf numFmtId="166" fontId="44" fillId="12" borderId="89" xfId="6" applyNumberFormat="1" applyFont="1" applyFill="1" applyBorder="1" applyAlignment="1">
      <alignment wrapText="1"/>
    </xf>
    <xf numFmtId="166" fontId="44" fillId="15" borderId="4" xfId="6" applyNumberFormat="1" applyFont="1" applyFill="1" applyBorder="1" applyAlignment="1" applyProtection="1">
      <alignment wrapText="1"/>
    </xf>
    <xf numFmtId="166" fontId="44" fillId="15" borderId="0" xfId="6" applyNumberFormat="1" applyFont="1" applyFill="1" applyBorder="1" applyAlignment="1" applyProtection="1">
      <alignment wrapText="1"/>
    </xf>
    <xf numFmtId="166" fontId="44" fillId="15" borderId="3" xfId="6" applyNumberFormat="1" applyFont="1" applyFill="1" applyBorder="1" applyAlignment="1" applyProtection="1">
      <alignment wrapText="1"/>
    </xf>
    <xf numFmtId="166" fontId="44" fillId="12" borderId="0" xfId="6" applyNumberFormat="1" applyFont="1" applyFill="1" applyBorder="1" applyAlignment="1" applyProtection="1">
      <alignment wrapText="1"/>
    </xf>
    <xf numFmtId="166" fontId="44" fillId="12" borderId="15" xfId="6" applyNumberFormat="1" applyFont="1" applyFill="1" applyBorder="1" applyAlignment="1" applyProtection="1">
      <alignment wrapText="1"/>
    </xf>
    <xf numFmtId="0" fontId="45" fillId="0" borderId="0" xfId="7" applyFont="1"/>
    <xf numFmtId="0" fontId="45" fillId="0" borderId="0" xfId="7" applyFont="1" applyAlignment="1">
      <alignment horizontal="left"/>
    </xf>
    <xf numFmtId="0" fontId="45" fillId="0" borderId="15" xfId="7" applyFont="1" applyBorder="1"/>
    <xf numFmtId="166" fontId="45" fillId="15" borderId="0" xfId="6" applyNumberFormat="1" applyFont="1" applyFill="1" applyBorder="1" applyAlignment="1">
      <alignment wrapText="1"/>
    </xf>
    <xf numFmtId="166" fontId="45" fillId="15" borderId="86" xfId="6" applyNumberFormat="1" applyFont="1" applyFill="1" applyBorder="1" applyAlignment="1">
      <alignment wrapText="1"/>
    </xf>
    <xf numFmtId="166" fontId="45" fillId="15" borderId="87" xfId="6" applyNumberFormat="1" applyFont="1" applyFill="1" applyBorder="1" applyAlignment="1">
      <alignment wrapText="1"/>
    </xf>
    <xf numFmtId="166" fontId="45" fillId="15" borderId="88" xfId="6" applyNumberFormat="1" applyFont="1" applyFill="1" applyBorder="1" applyAlignment="1">
      <alignment wrapText="1"/>
    </xf>
    <xf numFmtId="166" fontId="45" fillId="0" borderId="87" xfId="6" applyNumberFormat="1" applyFont="1" applyFill="1" applyBorder="1" applyAlignment="1">
      <alignment wrapText="1"/>
    </xf>
    <xf numFmtId="166" fontId="45" fillId="0" borderId="88" xfId="6" applyNumberFormat="1" applyFont="1" applyFill="1" applyBorder="1" applyAlignment="1">
      <alignment wrapText="1"/>
    </xf>
    <xf numFmtId="166" fontId="45" fillId="0" borderId="0" xfId="6" applyNumberFormat="1" applyFont="1" applyFill="1" applyBorder="1" applyAlignment="1">
      <alignment wrapText="1"/>
    </xf>
    <xf numFmtId="166" fontId="45" fillId="0" borderId="3" xfId="6" applyNumberFormat="1" applyFont="1" applyFill="1" applyBorder="1" applyAlignment="1">
      <alignment wrapText="1"/>
    </xf>
    <xf numFmtId="166" fontId="45" fillId="0" borderId="89" xfId="6" applyNumberFormat="1" applyFont="1" applyFill="1" applyBorder="1" applyAlignment="1">
      <alignment wrapText="1"/>
    </xf>
    <xf numFmtId="166" fontId="45" fillId="15" borderId="4" xfId="6" applyNumberFormat="1" applyFont="1" applyFill="1" applyBorder="1" applyAlignment="1" applyProtection="1">
      <alignment wrapText="1"/>
    </xf>
    <xf numFmtId="166" fontId="45" fillId="15" borderId="0" xfId="6" applyNumberFormat="1" applyFont="1" applyFill="1" applyBorder="1" applyAlignment="1" applyProtection="1">
      <alignment wrapText="1"/>
    </xf>
    <xf numFmtId="166" fontId="45" fillId="15" borderId="3" xfId="6" applyNumberFormat="1" applyFont="1" applyFill="1" applyBorder="1" applyAlignment="1" applyProtection="1">
      <alignment wrapText="1"/>
    </xf>
    <xf numFmtId="166" fontId="45" fillId="0" borderId="0" xfId="6" applyNumberFormat="1" applyFont="1" applyFill="1" applyBorder="1" applyAlignment="1" applyProtection="1">
      <alignment wrapText="1"/>
    </xf>
    <xf numFmtId="166" fontId="45" fillId="0" borderId="15" xfId="6" applyNumberFormat="1" applyFont="1" applyFill="1" applyBorder="1" applyAlignment="1" applyProtection="1">
      <alignment wrapText="1"/>
    </xf>
    <xf numFmtId="0" fontId="47" fillId="3" borderId="24" xfId="0" applyFont="1" applyFill="1" applyBorder="1"/>
    <xf numFmtId="0" fontId="47" fillId="3" borderId="10" xfId="0" applyFont="1" applyFill="1" applyBorder="1"/>
    <xf numFmtId="165" fontId="47" fillId="3" borderId="10" xfId="6" applyNumberFormat="1" applyFont="1" applyFill="1" applyBorder="1"/>
    <xf numFmtId="165" fontId="47" fillId="3" borderId="10" xfId="6" applyNumberFormat="1" applyFont="1" applyFill="1" applyBorder="1" applyAlignment="1">
      <alignment horizontal="left"/>
    </xf>
    <xf numFmtId="165" fontId="47" fillId="3" borderId="27" xfId="6" applyNumberFormat="1" applyFont="1" applyFill="1" applyBorder="1"/>
    <xf numFmtId="0" fontId="47" fillId="3" borderId="10" xfId="0" applyFont="1" applyFill="1" applyBorder="1" applyAlignment="1">
      <alignment horizontal="center"/>
    </xf>
    <xf numFmtId="0" fontId="47" fillId="3" borderId="27" xfId="0" applyFont="1" applyFill="1" applyBorder="1" applyAlignment="1">
      <alignment horizontal="center"/>
    </xf>
    <xf numFmtId="0" fontId="48" fillId="15" borderId="91" xfId="0" applyFont="1" applyFill="1" applyBorder="1"/>
    <xf numFmtId="0" fontId="48" fillId="16" borderId="20" xfId="0" applyFont="1" applyFill="1" applyBorder="1"/>
    <xf numFmtId="165" fontId="48" fillId="16" borderId="20" xfId="6" applyNumberFormat="1" applyFont="1" applyFill="1" applyBorder="1"/>
    <xf numFmtId="165" fontId="21" fillId="16" borderId="20" xfId="6" applyNumberFormat="1" applyFont="1" applyFill="1" applyBorder="1" applyAlignment="1"/>
    <xf numFmtId="165" fontId="21" fillId="16" borderId="92" xfId="6" applyNumberFormat="1" applyFont="1" applyFill="1" applyBorder="1" applyAlignment="1"/>
    <xf numFmtId="1" fontId="21" fillId="15" borderId="93" xfId="0" applyNumberFormat="1" applyFont="1" applyFill="1" applyBorder="1" applyAlignment="1">
      <alignment horizontal="center"/>
    </xf>
    <xf numFmtId="0" fontId="21" fillId="15" borderId="11" xfId="0" applyFont="1" applyFill="1" applyBorder="1" applyAlignment="1">
      <alignment horizontal="center"/>
    </xf>
    <xf numFmtId="0" fontId="21" fillId="15" borderId="94" xfId="0" applyFont="1" applyFill="1" applyBorder="1" applyAlignment="1">
      <alignment horizontal="center"/>
    </xf>
    <xf numFmtId="0" fontId="14" fillId="2" borderId="91" xfId="0" applyFont="1" applyFill="1" applyBorder="1"/>
    <xf numFmtId="0" fontId="14" fillId="2" borderId="20" xfId="0" applyFont="1" applyFill="1" applyBorder="1"/>
    <xf numFmtId="165" fontId="14" fillId="2" borderId="20" xfId="6" applyNumberFormat="1" applyFont="1" applyFill="1" applyBorder="1"/>
    <xf numFmtId="165" fontId="14" fillId="2" borderId="20" xfId="6" applyNumberFormat="1" applyFont="1" applyFill="1" applyBorder="1" applyAlignment="1">
      <alignment horizontal="left"/>
    </xf>
    <xf numFmtId="165" fontId="14" fillId="2" borderId="21" xfId="6" applyNumberFormat="1" applyFont="1" applyFill="1" applyBorder="1"/>
    <xf numFmtId="1" fontId="14" fillId="15" borderId="14" xfId="0" applyNumberFormat="1" applyFont="1" applyFill="1" applyBorder="1" applyAlignment="1">
      <alignment horizontal="center"/>
    </xf>
    <xf numFmtId="0" fontId="14" fillId="15" borderId="0" xfId="0" applyFont="1" applyFill="1" applyAlignment="1">
      <alignment horizontal="center"/>
    </xf>
    <xf numFmtId="0" fontId="14" fillId="15" borderId="15" xfId="0" applyFont="1" applyFill="1" applyBorder="1" applyAlignment="1">
      <alignment horizontal="center"/>
    </xf>
    <xf numFmtId="0" fontId="14" fillId="17" borderId="91" xfId="0" applyFont="1" applyFill="1" applyBorder="1"/>
    <xf numFmtId="0" fontId="14" fillId="17" borderId="20" xfId="0" applyFont="1" applyFill="1" applyBorder="1"/>
    <xf numFmtId="165" fontId="14" fillId="17" borderId="20" xfId="6" applyNumberFormat="1" applyFont="1" applyFill="1" applyBorder="1"/>
    <xf numFmtId="165" fontId="14" fillId="17" borderId="20" xfId="6" applyNumberFormat="1" applyFont="1" applyFill="1" applyBorder="1" applyAlignment="1">
      <alignment horizontal="left"/>
    </xf>
    <xf numFmtId="165" fontId="14" fillId="17" borderId="21" xfId="6" applyNumberFormat="1" applyFont="1" applyFill="1" applyBorder="1"/>
    <xf numFmtId="0" fontId="14" fillId="17" borderId="95" xfId="0" applyFont="1" applyFill="1" applyBorder="1"/>
    <xf numFmtId="0" fontId="14" fillId="17" borderId="96" xfId="0" applyFont="1" applyFill="1" applyBorder="1"/>
    <xf numFmtId="165" fontId="14" fillId="17" borderId="96" xfId="6" applyNumberFormat="1" applyFont="1" applyFill="1" applyBorder="1"/>
    <xf numFmtId="165" fontId="14" fillId="17" borderId="96" xfId="6" applyNumberFormat="1" applyFont="1" applyFill="1" applyBorder="1" applyAlignment="1">
      <alignment horizontal="left"/>
    </xf>
    <xf numFmtId="165" fontId="14" fillId="17" borderId="97" xfId="6" applyNumberFormat="1" applyFont="1" applyFill="1" applyBorder="1"/>
    <xf numFmtId="1" fontId="14" fillId="15" borderId="98" xfId="0" applyNumberFormat="1" applyFont="1" applyFill="1" applyBorder="1" applyAlignment="1">
      <alignment horizontal="center"/>
    </xf>
    <xf numFmtId="0" fontId="14" fillId="15" borderId="16" xfId="0" applyFont="1" applyFill="1" applyBorder="1" applyAlignment="1">
      <alignment horizontal="center"/>
    </xf>
    <xf numFmtId="0" fontId="14" fillId="15" borderId="99" xfId="0" applyFont="1" applyFill="1" applyBorder="1" applyAlignment="1">
      <alignment horizontal="center"/>
    </xf>
    <xf numFmtId="49" fontId="46" fillId="0" borderId="0" xfId="0" applyNumberFormat="1" applyFont="1"/>
    <xf numFmtId="0" fontId="49" fillId="0" borderId="0" xfId="0" applyFont="1"/>
    <xf numFmtId="0" fontId="50" fillId="0" borderId="0" xfId="0" applyFont="1"/>
    <xf numFmtId="0" fontId="49" fillId="18" borderId="12" xfId="0" applyFont="1" applyFill="1" applyBorder="1"/>
    <xf numFmtId="0" fontId="50" fillId="18" borderId="13" xfId="0" applyFont="1" applyFill="1" applyBorder="1"/>
    <xf numFmtId="0" fontId="49" fillId="18" borderId="13" xfId="0" applyFont="1" applyFill="1" applyBorder="1"/>
    <xf numFmtId="0" fontId="49" fillId="18" borderId="90" xfId="0" applyFont="1" applyFill="1" applyBorder="1"/>
    <xf numFmtId="166" fontId="50" fillId="18" borderId="14" xfId="6" applyNumberFormat="1" applyFont="1" applyFill="1" applyBorder="1"/>
    <xf numFmtId="0" fontId="50" fillId="18" borderId="0" xfId="0" applyFont="1" applyFill="1"/>
    <xf numFmtId="0" fontId="49" fillId="18" borderId="0" xfId="0" applyFont="1" applyFill="1"/>
    <xf numFmtId="0" fontId="49" fillId="18" borderId="15" xfId="0" applyFont="1" applyFill="1" applyBorder="1"/>
    <xf numFmtId="0" fontId="48" fillId="18" borderId="0" xfId="0" applyFont="1" applyFill="1" applyAlignment="1">
      <alignment horizontal="center"/>
    </xf>
    <xf numFmtId="0" fontId="49" fillId="18" borderId="14" xfId="0" applyFont="1" applyFill="1" applyBorder="1"/>
    <xf numFmtId="0" fontId="51" fillId="0" borderId="0" xfId="0" applyFont="1"/>
    <xf numFmtId="0" fontId="51" fillId="18" borderId="0" xfId="0" applyFont="1" applyFill="1"/>
    <xf numFmtId="166" fontId="50" fillId="18" borderId="0" xfId="6" applyNumberFormat="1" applyFont="1" applyFill="1" applyBorder="1" applyAlignment="1">
      <alignment horizontal="centerContinuous"/>
    </xf>
    <xf numFmtId="166" fontId="50" fillId="18" borderId="0" xfId="6" applyNumberFormat="1" applyFont="1" applyFill="1" applyBorder="1" applyAlignment="1">
      <alignment horizontal="center"/>
    </xf>
    <xf numFmtId="165" fontId="51" fillId="18" borderId="0" xfId="6" quotePrefix="1" applyNumberFormat="1" applyFont="1" applyFill="1" applyAlignment="1">
      <alignment horizontal="left" indent="1"/>
    </xf>
    <xf numFmtId="168" fontId="51" fillId="18" borderId="0" xfId="3" quotePrefix="1" applyNumberFormat="1" applyFont="1" applyFill="1" applyAlignment="1">
      <alignment horizontal="left" indent="1"/>
    </xf>
    <xf numFmtId="169" fontId="50" fillId="18" borderId="0" xfId="6" applyNumberFormat="1" applyFont="1" applyFill="1" applyBorder="1"/>
    <xf numFmtId="0" fontId="49" fillId="18" borderId="0" xfId="3" applyFont="1" applyFill="1" applyAlignment="1">
      <alignment horizontal="left" indent="2"/>
    </xf>
    <xf numFmtId="169" fontId="49" fillId="19" borderId="0" xfId="6" applyNumberFormat="1" applyFont="1" applyFill="1" applyBorder="1"/>
    <xf numFmtId="169" fontId="49" fillId="18" borderId="0" xfId="6" applyNumberFormat="1" applyFont="1" applyFill="1" applyBorder="1"/>
    <xf numFmtId="0" fontId="52" fillId="18" borderId="14" xfId="0" applyFont="1" applyFill="1" applyBorder="1"/>
    <xf numFmtId="0" fontId="52" fillId="18" borderId="0" xfId="3" applyFont="1" applyFill="1" applyAlignment="1">
      <alignment horizontal="left" indent="1"/>
    </xf>
    <xf numFmtId="0" fontId="52" fillId="18" borderId="15" xfId="0" applyFont="1" applyFill="1" applyBorder="1"/>
    <xf numFmtId="0" fontId="52" fillId="0" borderId="0" xfId="0" applyFont="1"/>
    <xf numFmtId="0" fontId="49" fillId="18" borderId="0" xfId="6" quotePrefix="1" applyNumberFormat="1" applyFont="1" applyFill="1" applyBorder="1" applyAlignment="1">
      <alignment horizontal="left" indent="2"/>
    </xf>
    <xf numFmtId="0" fontId="50" fillId="18" borderId="0" xfId="3" quotePrefix="1" applyFont="1" applyFill="1" applyAlignment="1">
      <alignment horizontal="left" indent="1"/>
    </xf>
    <xf numFmtId="169" fontId="50" fillId="20" borderId="11" xfId="6" applyNumberFormat="1" applyFont="1" applyFill="1" applyBorder="1"/>
    <xf numFmtId="0" fontId="50" fillId="18" borderId="14" xfId="0" applyFont="1" applyFill="1" applyBorder="1"/>
    <xf numFmtId="0" fontId="49" fillId="18" borderId="0" xfId="0" applyFont="1" applyFill="1" applyAlignment="1">
      <alignment horizontal="left" indent="1"/>
    </xf>
    <xf numFmtId="0" fontId="50" fillId="18" borderId="0" xfId="0" applyFont="1" applyFill="1" applyAlignment="1">
      <alignment horizontal="left" indent="2"/>
    </xf>
    <xf numFmtId="0" fontId="49" fillId="18" borderId="0" xfId="6" quotePrefix="1" applyNumberFormat="1" applyFont="1" applyFill="1" applyBorder="1" applyAlignment="1">
      <alignment horizontal="left" indent="3"/>
    </xf>
    <xf numFmtId="0" fontId="49" fillId="18" borderId="0" xfId="0" applyFont="1" applyFill="1" applyAlignment="1">
      <alignment horizontal="left" indent="3"/>
    </xf>
    <xf numFmtId="169" fontId="49" fillId="20" borderId="0" xfId="6" applyNumberFormat="1" applyFont="1" applyFill="1" applyBorder="1"/>
    <xf numFmtId="0" fontId="50" fillId="18" borderId="15" xfId="0" applyFont="1" applyFill="1" applyBorder="1"/>
    <xf numFmtId="169" fontId="49" fillId="20" borderId="10" xfId="6" applyNumberFormat="1" applyFont="1" applyFill="1" applyBorder="1"/>
    <xf numFmtId="169" fontId="50" fillId="20" borderId="0" xfId="6" applyNumberFormat="1" applyFont="1" applyFill="1" applyBorder="1"/>
    <xf numFmtId="0" fontId="49" fillId="18" borderId="0" xfId="0" applyFont="1" applyFill="1" applyAlignment="1">
      <alignment horizontal="left" wrapText="1" indent="3"/>
    </xf>
    <xf numFmtId="0" fontId="20" fillId="2" borderId="98" xfId="0" applyFont="1" applyFill="1" applyBorder="1"/>
    <xf numFmtId="0" fontId="20" fillId="2" borderId="16" xfId="0" applyFont="1" applyFill="1" applyBorder="1"/>
    <xf numFmtId="0" fontId="20" fillId="2" borderId="99" xfId="0" applyFont="1" applyFill="1" applyBorder="1"/>
    <xf numFmtId="0" fontId="20" fillId="0" borderId="0" xfId="0" applyFont="1"/>
    <xf numFmtId="0" fontId="50" fillId="0" borderId="16" xfId="0" applyFont="1" applyBorder="1"/>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90" xfId="0" applyFont="1" applyFill="1" applyBorder="1"/>
    <xf numFmtId="166" fontId="24" fillId="2" borderId="14" xfId="6"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22" fillId="2" borderId="0" xfId="0" applyFont="1" applyFill="1"/>
    <xf numFmtId="0" fontId="24" fillId="2" borderId="0" xfId="0" applyFont="1" applyFill="1" applyAlignment="1">
      <alignment horizontal="center"/>
    </xf>
    <xf numFmtId="0" fontId="20" fillId="2" borderId="14" xfId="0" applyFont="1" applyFill="1" applyBorder="1"/>
    <xf numFmtId="168" fontId="22" fillId="2" borderId="0" xfId="3" quotePrefix="1" applyNumberFormat="1" applyFont="1" applyFill="1"/>
    <xf numFmtId="169" fontId="20" fillId="2" borderId="0" xfId="6" applyNumberFormat="1" applyFont="1" applyFill="1" applyBorder="1"/>
    <xf numFmtId="0" fontId="24" fillId="2" borderId="0" xfId="0" applyFont="1" applyFill="1" applyAlignment="1">
      <alignment horizontal="left" indent="1"/>
    </xf>
    <xf numFmtId="169" fontId="20" fillId="15" borderId="0" xfId="6" applyNumberFormat="1" applyFont="1" applyFill="1" applyBorder="1"/>
    <xf numFmtId="0" fontId="20" fillId="2" borderId="0" xfId="0" applyFont="1" applyFill="1" applyAlignment="1">
      <alignment horizontal="left" indent="2"/>
    </xf>
    <xf numFmtId="169" fontId="20" fillId="15" borderId="10" xfId="6" applyNumberFormat="1" applyFont="1" applyFill="1" applyBorder="1"/>
    <xf numFmtId="169" fontId="24" fillId="8" borderId="0" xfId="6" applyNumberFormat="1" applyFont="1" applyFill="1" applyBorder="1"/>
    <xf numFmtId="169" fontId="24" fillId="2" borderId="0" xfId="6" applyNumberFormat="1" applyFont="1" applyFill="1" applyBorder="1"/>
    <xf numFmtId="0" fontId="20" fillId="2" borderId="0" xfId="0" applyFont="1" applyFill="1" applyAlignment="1">
      <alignment horizontal="left" wrapText="1" indent="2"/>
    </xf>
    <xf numFmtId="169" fontId="24" fillId="8" borderId="11" xfId="6" applyNumberFormat="1" applyFont="1" applyFill="1" applyBorder="1"/>
    <xf numFmtId="0" fontId="21" fillId="0" borderId="0" xfId="0" applyFont="1"/>
    <xf numFmtId="0" fontId="53" fillId="0" borderId="0" xfId="0" applyFont="1"/>
    <xf numFmtId="0" fontId="54"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90" xfId="0" applyFont="1" applyFill="1" applyBorder="1"/>
    <xf numFmtId="0" fontId="14" fillId="2" borderId="14" xfId="0" applyFont="1" applyFill="1" applyBorder="1"/>
    <xf numFmtId="0" fontId="21" fillId="2" borderId="0" xfId="0" applyFont="1" applyFill="1" applyAlignment="1">
      <alignment horizontal="center"/>
    </xf>
    <xf numFmtId="0" fontId="55" fillId="2" borderId="0" xfId="0" applyFont="1" applyFill="1" applyAlignment="1">
      <alignment horizontal="center"/>
    </xf>
    <xf numFmtId="0" fontId="14" fillId="2" borderId="15" xfId="0" applyFont="1" applyFill="1" applyBorder="1"/>
    <xf numFmtId="0" fontId="22" fillId="2" borderId="0" xfId="0" applyFont="1" applyFill="1" applyAlignment="1">
      <alignment horizontal="left"/>
    </xf>
    <xf numFmtId="0" fontId="23" fillId="2" borderId="0" xfId="0" applyFont="1" applyFill="1"/>
    <xf numFmtId="165" fontId="20" fillId="15" borderId="0" xfId="6" quotePrefix="1" applyNumberFormat="1" applyFont="1" applyFill="1" applyBorder="1" applyAlignment="1">
      <alignment horizontal="right" wrapText="1"/>
    </xf>
    <xf numFmtId="165"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7" fontId="20" fillId="2" borderId="0" xfId="6" applyNumberFormat="1" applyFont="1" applyFill="1" applyBorder="1" applyAlignment="1">
      <alignment horizontal="right"/>
    </xf>
    <xf numFmtId="0" fontId="21" fillId="2" borderId="0" xfId="0" applyFont="1" applyFill="1" applyAlignment="1">
      <alignment horizontal="left" indent="1"/>
    </xf>
    <xf numFmtId="167" fontId="24" fillId="8" borderId="11" xfId="6" applyNumberFormat="1" applyFont="1" applyFill="1" applyBorder="1" applyAlignment="1">
      <alignment horizontal="right"/>
    </xf>
    <xf numFmtId="167" fontId="24" fillId="2" borderId="0" xfId="6" applyNumberFormat="1" applyFont="1" applyFill="1" applyBorder="1" applyAlignment="1">
      <alignment horizontal="right"/>
    </xf>
    <xf numFmtId="167" fontId="20" fillId="15" borderId="0" xfId="6" applyNumberFormat="1" applyFont="1" applyFill="1" applyBorder="1" applyAlignment="1">
      <alignment horizontal="right"/>
    </xf>
    <xf numFmtId="165" fontId="14" fillId="2" borderId="0" xfId="6" applyNumberFormat="1" applyFont="1" applyFill="1" applyBorder="1"/>
    <xf numFmtId="0" fontId="21" fillId="2" borderId="14" xfId="0" applyFont="1" applyFill="1" applyBorder="1"/>
    <xf numFmtId="0" fontId="21" fillId="2" borderId="15" xfId="0" applyFont="1" applyFill="1" applyBorder="1"/>
    <xf numFmtId="167" fontId="20" fillId="2" borderId="0" xfId="6" applyNumberFormat="1" applyFont="1" applyFill="1" applyBorder="1" applyAlignment="1">
      <alignment horizontal="right" vertical="top"/>
    </xf>
    <xf numFmtId="0" fontId="23" fillId="2" borderId="0" xfId="0" applyFont="1" applyFill="1" applyAlignment="1">
      <alignment horizontal="left" indent="3"/>
    </xf>
    <xf numFmtId="0" fontId="14" fillId="2" borderId="0" xfId="0" applyFont="1" applyFill="1" applyAlignment="1">
      <alignment horizontal="left" indent="1"/>
    </xf>
    <xf numFmtId="0" fontId="23" fillId="2" borderId="0" xfId="0" applyFont="1" applyFill="1" applyAlignment="1">
      <alignment horizontal="left" indent="1"/>
    </xf>
    <xf numFmtId="0" fontId="24" fillId="2" borderId="14" xfId="0" applyFont="1" applyFill="1" applyBorder="1"/>
    <xf numFmtId="0" fontId="14" fillId="2" borderId="98" xfId="0" applyFont="1" applyFill="1" applyBorder="1"/>
    <xf numFmtId="0" fontId="14" fillId="2" borderId="16" xfId="0" applyFont="1" applyFill="1" applyBorder="1"/>
    <xf numFmtId="0" fontId="14" fillId="2" borderId="99" xfId="0" applyFont="1" applyFill="1" applyBorder="1"/>
    <xf numFmtId="0" fontId="24" fillId="0" borderId="0" xfId="0" applyFont="1"/>
    <xf numFmtId="0" fontId="24" fillId="21" borderId="0" xfId="0" applyFont="1" applyFill="1"/>
    <xf numFmtId="0" fontId="56" fillId="0" borderId="0" xfId="0" applyFont="1"/>
    <xf numFmtId="0" fontId="57" fillId="0" borderId="0" xfId="0" applyFont="1"/>
    <xf numFmtId="0" fontId="57" fillId="0" borderId="0" xfId="0" applyFont="1" applyAlignment="1">
      <alignment horizontal="center"/>
    </xf>
    <xf numFmtId="166" fontId="24" fillId="0" borderId="0" xfId="6" applyNumberFormat="1" applyFont="1" applyBorder="1" applyAlignment="1">
      <alignment horizontal="center"/>
    </xf>
    <xf numFmtId="0" fontId="24"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15" xfId="0" applyFont="1" applyFill="1" applyBorder="1"/>
    <xf numFmtId="167" fontId="24" fillId="2" borderId="0" xfId="0" applyNumberFormat="1" applyFont="1" applyFill="1" applyAlignment="1">
      <alignment horizontal="left"/>
    </xf>
    <xf numFmtId="167" fontId="24" fillId="2" borderId="0" xfId="0" applyNumberFormat="1" applyFont="1" applyFill="1" applyAlignment="1">
      <alignment horizontal="center"/>
    </xf>
    <xf numFmtId="167" fontId="22" fillId="2" borderId="0" xfId="0" applyNumberFormat="1" applyFont="1" applyFill="1"/>
    <xf numFmtId="1" fontId="22" fillId="2" borderId="0" xfId="6" applyNumberFormat="1" applyFont="1" applyFill="1" applyBorder="1" applyAlignment="1">
      <alignment horizontal="right" wrapText="1"/>
    </xf>
    <xf numFmtId="1" fontId="22" fillId="2" borderId="0" xfId="6" applyNumberFormat="1" applyFont="1" applyFill="1" applyBorder="1" applyAlignment="1">
      <alignment horizontal="left" wrapText="1"/>
    </xf>
    <xf numFmtId="0" fontId="58" fillId="2" borderId="14" xfId="0" applyFont="1" applyFill="1" applyBorder="1"/>
    <xf numFmtId="167" fontId="59" fillId="2" borderId="0" xfId="0" applyNumberFormat="1" applyFont="1" applyFill="1"/>
    <xf numFmtId="1" fontId="59" fillId="2" borderId="0" xfId="6" applyNumberFormat="1" applyFont="1" applyFill="1" applyBorder="1" applyAlignment="1">
      <alignment horizontal="right" wrapText="1"/>
    </xf>
    <xf numFmtId="1" fontId="59" fillId="2" borderId="0" xfId="6" applyNumberFormat="1" applyFont="1" applyFill="1" applyBorder="1" applyAlignment="1">
      <alignment horizontal="left" wrapText="1"/>
    </xf>
    <xf numFmtId="0" fontId="58" fillId="2" borderId="15" xfId="0" applyFont="1" applyFill="1" applyBorder="1"/>
    <xf numFmtId="0" fontId="58" fillId="0" borderId="0" xfId="0" applyFont="1"/>
    <xf numFmtId="0" fontId="20" fillId="2" borderId="0" xfId="0" applyFont="1" applyFill="1" applyAlignment="1">
      <alignment horizontal="left" indent="1"/>
    </xf>
    <xf numFmtId="164" fontId="20" fillId="8" borderId="0" xfId="1" applyFont="1" applyFill="1" applyBorder="1" applyAlignment="1">
      <alignment horizontal="right"/>
    </xf>
    <xf numFmtId="164" fontId="20" fillId="2" borderId="0" xfId="1" applyFont="1" applyFill="1" applyBorder="1" applyAlignment="1">
      <alignment horizontal="right"/>
    </xf>
    <xf numFmtId="49" fontId="20" fillId="2" borderId="0" xfId="0" applyNumberFormat="1" applyFont="1" applyFill="1" applyAlignment="1">
      <alignment horizontal="left" indent="1"/>
    </xf>
    <xf numFmtId="49" fontId="20" fillId="2" borderId="0" xfId="1" applyNumberFormat="1" applyFont="1" applyFill="1" applyBorder="1" applyAlignment="1">
      <alignment horizontal="left" indent="1"/>
    </xf>
    <xf numFmtId="0" fontId="20" fillId="2" borderId="0" xfId="0" applyFont="1" applyFill="1" applyAlignment="1">
      <alignment horizontal="left" wrapText="1" indent="1"/>
    </xf>
    <xf numFmtId="164" fontId="20" fillId="2" borderId="0" xfId="1" applyFont="1" applyFill="1" applyBorder="1" applyAlignment="1">
      <alignment horizontal="left" indent="1"/>
    </xf>
    <xf numFmtId="164" fontId="24" fillId="8" borderId="11" xfId="1" applyFont="1" applyFill="1" applyBorder="1" applyAlignment="1">
      <alignment horizontal="right"/>
    </xf>
    <xf numFmtId="164" fontId="24" fillId="2" borderId="0" xfId="1" applyFont="1" applyFill="1" applyBorder="1" applyAlignment="1">
      <alignment horizontal="right"/>
    </xf>
    <xf numFmtId="164" fontId="24" fillId="2" borderId="0" xfId="1" applyFont="1" applyFill="1" applyBorder="1" applyAlignment="1">
      <alignment horizontal="left"/>
    </xf>
    <xf numFmtId="0" fontId="20" fillId="2" borderId="0" xfId="0" applyFont="1" applyFill="1" applyAlignment="1">
      <alignment horizontal="left"/>
    </xf>
    <xf numFmtId="167" fontId="20" fillId="2" borderId="11" xfId="0" applyNumberFormat="1" applyFont="1" applyFill="1" applyBorder="1"/>
    <xf numFmtId="167" fontId="20" fillId="2" borderId="0" xfId="0" applyNumberFormat="1" applyFont="1" applyFill="1"/>
    <xf numFmtId="0" fontId="20" fillId="15" borderId="0" xfId="0" applyFont="1" applyFill="1" applyAlignment="1">
      <alignment horizontal="left" indent="1"/>
    </xf>
    <xf numFmtId="166" fontId="20" fillId="15" borderId="1" xfId="6" applyNumberFormat="1" applyFont="1" applyFill="1" applyBorder="1"/>
    <xf numFmtId="166" fontId="20" fillId="15" borderId="11" xfId="6" applyNumberFormat="1" applyFont="1" applyFill="1" applyBorder="1"/>
    <xf numFmtId="166" fontId="20" fillId="15" borderId="2" xfId="6" applyNumberFormat="1" applyFont="1" applyFill="1" applyBorder="1"/>
    <xf numFmtId="166" fontId="20" fillId="0" borderId="0" xfId="6" applyNumberFormat="1" applyFont="1" applyFill="1" applyBorder="1"/>
    <xf numFmtId="49" fontId="20" fillId="0" borderId="0" xfId="6" applyNumberFormat="1" applyFont="1" applyFill="1" applyBorder="1"/>
    <xf numFmtId="166" fontId="20" fillId="15" borderId="4" xfId="6" applyNumberFormat="1" applyFont="1" applyFill="1" applyBorder="1"/>
    <xf numFmtId="166" fontId="20" fillId="15" borderId="0" xfId="6" applyNumberFormat="1" applyFont="1" applyFill="1" applyBorder="1"/>
    <xf numFmtId="166" fontId="20" fillId="15" borderId="3" xfId="6" applyNumberFormat="1" applyFont="1" applyFill="1" applyBorder="1"/>
    <xf numFmtId="0" fontId="20" fillId="0" borderId="0" xfId="0" applyFont="1" applyAlignment="1">
      <alignment horizontal="left" wrapText="1" indent="1"/>
    </xf>
    <xf numFmtId="0" fontId="20" fillId="0" borderId="0" xfId="0" applyFont="1" applyAlignment="1">
      <alignment wrapText="1"/>
    </xf>
    <xf numFmtId="166" fontId="20" fillId="15" borderId="7" xfId="6" applyNumberFormat="1" applyFont="1" applyFill="1" applyBorder="1"/>
    <xf numFmtId="166" fontId="20" fillId="15" borderId="10" xfId="6" applyNumberFormat="1" applyFont="1" applyFill="1" applyBorder="1"/>
    <xf numFmtId="166" fontId="20" fillId="15" borderId="8" xfId="6" applyNumberFormat="1" applyFont="1" applyFill="1" applyBorder="1"/>
    <xf numFmtId="166" fontId="24" fillId="0" borderId="0" xfId="6" applyNumberFormat="1" applyFont="1" applyFill="1"/>
    <xf numFmtId="166" fontId="24" fillId="0" borderId="0" xfId="6" applyNumberFormat="1" applyFont="1"/>
    <xf numFmtId="0" fontId="60" fillId="0" borderId="0" xfId="0" applyFont="1"/>
    <xf numFmtId="0" fontId="24" fillId="2" borderId="13" xfId="0" applyFont="1" applyFill="1" applyBorder="1" applyAlignment="1">
      <alignment horizontal="center"/>
    </xf>
    <xf numFmtId="0" fontId="24" fillId="2" borderId="0" xfId="0" applyFont="1" applyFill="1" applyAlignment="1">
      <alignment horizontal="center" wrapText="1"/>
    </xf>
    <xf numFmtId="0" fontId="58" fillId="2" borderId="0" xfId="0" applyFont="1" applyFill="1"/>
    <xf numFmtId="0" fontId="59" fillId="2" borderId="0" xfId="0" applyFont="1" applyFill="1"/>
    <xf numFmtId="0" fontId="20" fillId="15" borderId="0" xfId="0" applyFont="1" applyFill="1" applyAlignment="1">
      <alignment horizontal="center"/>
    </xf>
    <xf numFmtId="0" fontId="20" fillId="2" borderId="0" xfId="0" applyFont="1" applyFill="1" applyAlignment="1">
      <alignment horizontal="center"/>
    </xf>
    <xf numFmtId="0" fontId="24" fillId="0" borderId="0" xfId="0" applyFont="1" applyAlignment="1">
      <alignment horizontal="left"/>
    </xf>
    <xf numFmtId="1" fontId="14" fillId="15" borderId="0" xfId="0" applyNumberFormat="1" applyFont="1" applyFill="1" applyAlignment="1">
      <alignment horizontal="center"/>
    </xf>
    <xf numFmtId="1" fontId="14" fillId="15" borderId="15" xfId="0" applyNumberFormat="1" applyFont="1" applyFill="1" applyBorder="1" applyAlignment="1">
      <alignment horizontal="center"/>
    </xf>
    <xf numFmtId="0" fontId="7" fillId="6" borderId="0" xfId="0" applyFont="1" applyFill="1" applyAlignment="1">
      <alignment horizont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6" fillId="3" borderId="0" xfId="0" applyNumberFormat="1" applyFont="1" applyFill="1" applyBorder="1" applyAlignment="1" applyProtection="1">
      <alignment horizontal="center" vertical="top" wrapText="1"/>
    </xf>
    <xf numFmtId="0" fontId="6" fillId="3" borderId="1"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2" xfId="0" applyFont="1" applyFill="1" applyBorder="1" applyAlignment="1">
      <alignment horizontal="center"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6" fillId="3" borderId="1" xfId="0" applyNumberFormat="1" applyFont="1" applyFill="1" applyBorder="1" applyAlignment="1" applyProtection="1">
      <alignment horizontal="center" vertical="top" wrapText="1"/>
    </xf>
    <xf numFmtId="0" fontId="6" fillId="3" borderId="11" xfId="0" applyNumberFormat="1" applyFont="1" applyFill="1" applyBorder="1" applyAlignment="1" applyProtection="1">
      <alignment horizontal="center" vertical="top" wrapText="1"/>
    </xf>
    <xf numFmtId="0" fontId="6" fillId="3" borderId="2" xfId="0" applyNumberFormat="1" applyFont="1" applyFill="1" applyBorder="1" applyAlignment="1" applyProtection="1">
      <alignment horizontal="center" vertical="top" wrapText="1"/>
    </xf>
    <xf numFmtId="0" fontId="11" fillId="4" borderId="4"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42"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44"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39"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0" borderId="48" xfId="0" applyNumberFormat="1" applyFont="1" applyFill="1" applyBorder="1" applyAlignment="1" applyProtection="1">
      <alignment horizontal="left" vertical="center" wrapText="1"/>
    </xf>
    <xf numFmtId="0" fontId="8" fillId="0" borderId="50" xfId="0" applyNumberFormat="1" applyFont="1" applyFill="1" applyBorder="1" applyAlignment="1" applyProtection="1">
      <alignment horizontal="left" vertical="center" wrapText="1"/>
    </xf>
    <xf numFmtId="0" fontId="11" fillId="4" borderId="37" xfId="1" applyNumberFormat="1"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top" wrapText="1"/>
    </xf>
    <xf numFmtId="0" fontId="11" fillId="7" borderId="75" xfId="1" applyNumberFormat="1" applyFont="1" applyFill="1" applyBorder="1" applyAlignment="1" applyProtection="1">
      <alignment horizontal="left" vertical="center" wrapText="1"/>
    </xf>
    <xf numFmtId="0" fontId="11" fillId="7" borderId="49" xfId="1" applyNumberFormat="1" applyFont="1" applyFill="1" applyBorder="1" applyAlignment="1" applyProtection="1">
      <alignment horizontal="left" vertical="center" wrapText="1"/>
    </xf>
    <xf numFmtId="0" fontId="11" fillId="7" borderId="76" xfId="1" applyNumberFormat="1" applyFont="1" applyFill="1" applyBorder="1" applyAlignment="1" applyProtection="1">
      <alignment horizontal="left" vertical="center" wrapText="1"/>
    </xf>
    <xf numFmtId="0" fontId="8" fillId="7" borderId="75" xfId="1" applyNumberFormat="1" applyFont="1" applyFill="1" applyBorder="1" applyAlignment="1" applyProtection="1">
      <alignment horizontal="left" vertical="center" wrapText="1"/>
    </xf>
    <xf numFmtId="0" fontId="8" fillId="7" borderId="49" xfId="1" applyNumberFormat="1" applyFont="1" applyFill="1" applyBorder="1" applyAlignment="1" applyProtection="1">
      <alignment horizontal="left" vertical="center" wrapText="1"/>
    </xf>
    <xf numFmtId="0" fontId="8" fillId="7" borderId="76" xfId="1" applyNumberFormat="1" applyFont="1" applyFill="1" applyBorder="1" applyAlignment="1" applyProtection="1">
      <alignment horizontal="left" vertical="center" wrapText="1"/>
    </xf>
    <xf numFmtId="0" fontId="10" fillId="7" borderId="75" xfId="1" applyNumberFormat="1"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76" xfId="1" applyNumberFormat="1" applyFont="1" applyFill="1" applyBorder="1" applyAlignment="1" applyProtection="1">
      <alignment horizontal="center" vertical="top" wrapText="1"/>
    </xf>
    <xf numFmtId="0" fontId="8" fillId="0" borderId="3"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6" fillId="3" borderId="4" xfId="0" applyFont="1" applyFill="1" applyBorder="1" applyAlignment="1">
      <alignment horizontal="center" vertical="top" wrapText="1"/>
    </xf>
    <xf numFmtId="0" fontId="8" fillId="7" borderId="41" xfId="0" applyNumberFormat="1" applyFont="1" applyFill="1" applyBorder="1" applyAlignment="1" applyProtection="1">
      <alignment horizontal="center" vertical="top" wrapText="1"/>
    </xf>
    <xf numFmtId="0" fontId="8" fillId="7" borderId="37" xfId="0" applyNumberFormat="1" applyFont="1" applyFill="1" applyBorder="1" applyAlignment="1" applyProtection="1">
      <alignment horizontal="center" vertical="top" wrapText="1"/>
    </xf>
    <xf numFmtId="0" fontId="8" fillId="7" borderId="40"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51" xfId="0" applyNumberFormat="1" applyFont="1" applyFill="1" applyBorder="1" applyAlignment="1" applyProtection="1">
      <alignment horizontal="left" vertical="center" wrapText="1"/>
    </xf>
    <xf numFmtId="0" fontId="8" fillId="0" borderId="43" xfId="0" applyNumberFormat="1" applyFont="1" applyFill="1" applyBorder="1" applyAlignment="1" applyProtection="1">
      <alignment horizontal="left" vertical="center" wrapText="1"/>
    </xf>
    <xf numFmtId="0" fontId="8" fillId="0" borderId="44"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46" xfId="0" applyNumberFormat="1" applyFont="1" applyFill="1" applyBorder="1" applyAlignment="1" applyProtection="1">
      <alignment horizontal="left" vertical="center" wrapText="1"/>
    </xf>
    <xf numFmtId="0" fontId="8" fillId="0" borderId="47" xfId="0" applyNumberFormat="1" applyFont="1" applyFill="1" applyBorder="1" applyAlignment="1" applyProtection="1">
      <alignment horizontal="left" vertical="center" wrapText="1"/>
    </xf>
    <xf numFmtId="0" fontId="11" fillId="4" borderId="42"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52"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39" xfId="0" applyNumberFormat="1" applyFont="1" applyFill="1" applyBorder="1" applyAlignment="1" applyProtection="1">
      <alignment horizontal="right" vertical="center" wrapText="1" indent="1"/>
    </xf>
    <xf numFmtId="0" fontId="36" fillId="2" borderId="0" xfId="0" applyFont="1" applyFill="1" applyAlignment="1">
      <alignment horizontal="left" vertical="top" wrapText="1"/>
    </xf>
    <xf numFmtId="0" fontId="8" fillId="0" borderId="62"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6"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14" fontId="11" fillId="4" borderId="53" xfId="1" applyNumberFormat="1" applyFont="1" applyFill="1" applyBorder="1" applyAlignment="1" applyProtection="1">
      <alignment horizontal="left" vertical="center" wrapText="1"/>
      <protection locked="0"/>
    </xf>
    <xf numFmtId="0" fontId="11" fillId="4" borderId="53"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7" xfId="1" applyNumberFormat="1" applyFont="1" applyFill="1" applyBorder="1" applyAlignment="1" applyProtection="1">
      <alignment horizontal="left" vertical="center" wrapText="1"/>
      <protection locked="0"/>
    </xf>
    <xf numFmtId="0" fontId="8" fillId="0" borderId="63" xfId="0" applyNumberFormat="1" applyFont="1" applyFill="1" applyBorder="1" applyAlignment="1" applyProtection="1">
      <alignment horizontal="left" vertical="center" wrapText="1"/>
    </xf>
    <xf numFmtId="0" fontId="8" fillId="0" borderId="64" xfId="0" applyNumberFormat="1" applyFont="1" applyFill="1" applyBorder="1" applyAlignment="1" applyProtection="1">
      <alignment horizontal="left" vertical="center" wrapText="1"/>
    </xf>
    <xf numFmtId="0" fontId="11" fillId="4" borderId="64" xfId="1" applyNumberFormat="1" applyFont="1" applyFill="1" applyBorder="1" applyAlignment="1" applyProtection="1">
      <alignment horizontal="left" vertical="center" wrapText="1"/>
      <protection locked="0"/>
    </xf>
    <xf numFmtId="0" fontId="11" fillId="4" borderId="65" xfId="1" applyNumberFormat="1" applyFont="1" applyFill="1" applyBorder="1" applyAlignment="1" applyProtection="1">
      <alignment horizontal="left" vertical="center" wrapText="1"/>
      <protection locked="0"/>
    </xf>
    <xf numFmtId="0" fontId="31" fillId="7" borderId="42" xfId="0" applyNumberFormat="1" applyFont="1" applyFill="1" applyBorder="1" applyAlignment="1" applyProtection="1">
      <alignment horizontal="center" vertical="center" wrapText="1"/>
    </xf>
    <xf numFmtId="0" fontId="31" fillId="7" borderId="43" xfId="0" applyNumberFormat="1" applyFont="1" applyFill="1" applyBorder="1" applyAlignment="1" applyProtection="1">
      <alignment horizontal="center" vertical="center" wrapText="1"/>
    </xf>
    <xf numFmtId="0" fontId="31" fillId="7" borderId="44" xfId="0" applyNumberFormat="1" applyFont="1" applyFill="1" applyBorder="1" applyAlignment="1" applyProtection="1">
      <alignment horizontal="center" vertical="center" wrapText="1"/>
    </xf>
    <xf numFmtId="0" fontId="31" fillId="7" borderId="45" xfId="0" applyNumberFormat="1" applyFont="1" applyFill="1" applyBorder="1" applyAlignment="1" applyProtection="1">
      <alignment horizontal="center" vertical="center" wrapText="1"/>
    </xf>
    <xf numFmtId="0" fontId="31" fillId="7" borderId="46" xfId="0" applyNumberFormat="1" applyFont="1" applyFill="1" applyBorder="1" applyAlignment="1" applyProtection="1">
      <alignment horizontal="center" vertical="center" wrapText="1"/>
    </xf>
    <xf numFmtId="0" fontId="31" fillId="7" borderId="47" xfId="0" applyNumberFormat="1" applyFont="1" applyFill="1" applyBorder="1" applyAlignment="1" applyProtection="1">
      <alignment horizontal="center" vertical="center" wrapText="1"/>
    </xf>
    <xf numFmtId="0" fontId="37" fillId="0" borderId="4" xfId="0" applyFont="1" applyBorder="1" applyAlignment="1" applyProtection="1">
      <alignment horizontal="left" vertical="top" wrapText="1"/>
      <protection locked="0"/>
    </xf>
    <xf numFmtId="0" fontId="37" fillId="0" borderId="0"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indent="1"/>
    </xf>
    <xf numFmtId="0" fontId="8" fillId="0" borderId="0" xfId="0" applyFont="1" applyAlignment="1">
      <alignment horizontal="left" vertical="top" wrapText="1" indent="1"/>
    </xf>
    <xf numFmtId="0" fontId="8" fillId="0" borderId="3" xfId="0" applyFont="1" applyBorder="1" applyAlignment="1">
      <alignment horizontal="left" vertical="top" wrapText="1" indent="1"/>
    </xf>
    <xf numFmtId="0" fontId="6" fillId="3" borderId="0" xfId="0" applyNumberFormat="1" applyFont="1" applyFill="1" applyBorder="1" applyAlignment="1" applyProtection="1">
      <alignment horizontal="center" vertical="top"/>
    </xf>
    <xf numFmtId="15" fontId="13" fillId="7" borderId="42" xfId="0" applyNumberFormat="1" applyFont="1" applyFill="1" applyBorder="1" applyAlignment="1">
      <alignment horizontal="center" vertical="center" wrapText="1"/>
    </xf>
    <xf numFmtId="0" fontId="13" fillId="7" borderId="43" xfId="0" applyFont="1" applyFill="1" applyBorder="1" applyAlignment="1">
      <alignment horizontal="center" vertical="center" wrapText="1"/>
    </xf>
    <xf numFmtId="0" fontId="13" fillId="7" borderId="44" xfId="0" applyFont="1" applyFill="1" applyBorder="1" applyAlignment="1">
      <alignment horizontal="center" vertical="center" wrapText="1"/>
    </xf>
    <xf numFmtId="15" fontId="13" fillId="7" borderId="38" xfId="0" applyNumberFormat="1" applyFont="1" applyFill="1" applyBorder="1" applyAlignment="1">
      <alignment horizontal="center" vertical="center" wrapText="1"/>
    </xf>
    <xf numFmtId="0" fontId="13" fillId="7" borderId="0" xfId="0" applyFont="1" applyFill="1" applyBorder="1" applyAlignment="1">
      <alignment horizontal="center" vertical="center" wrapText="1"/>
    </xf>
    <xf numFmtId="0" fontId="13" fillId="7" borderId="39"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8" fillId="0" borderId="39" xfId="0" applyFont="1" applyBorder="1" applyAlignment="1">
      <alignment horizontal="left" vertical="center" wrapText="1"/>
    </xf>
    <xf numFmtId="0" fontId="13" fillId="0" borderId="51" xfId="0" applyNumberFormat="1" applyFont="1" applyFill="1" applyBorder="1" applyAlignment="1" applyProtection="1">
      <alignment horizontal="left" vertical="center" wrapText="1"/>
    </xf>
    <xf numFmtId="0" fontId="13" fillId="0" borderId="44"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left" vertical="center" wrapText="1"/>
    </xf>
    <xf numFmtId="0" fontId="13" fillId="0" borderId="39" xfId="0" applyNumberFormat="1" applyFont="1" applyFill="1" applyBorder="1" applyAlignment="1" applyProtection="1">
      <alignment horizontal="left" vertical="center" wrapText="1"/>
    </xf>
    <xf numFmtId="0" fontId="13" fillId="0" borderId="60" xfId="0" applyNumberFormat="1" applyFont="1" applyFill="1" applyBorder="1" applyAlignment="1" applyProtection="1">
      <alignment horizontal="left" vertical="center" wrapText="1"/>
    </xf>
    <xf numFmtId="0" fontId="13" fillId="0" borderId="47" xfId="0" applyNumberFormat="1"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5"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13" fillId="0" borderId="62" xfId="0" applyNumberFormat="1" applyFont="1" applyFill="1" applyBorder="1" applyAlignment="1" applyProtection="1">
      <alignment horizontal="left" vertical="center" wrapText="1"/>
    </xf>
    <xf numFmtId="0" fontId="13" fillId="0" borderId="53" xfId="0" applyNumberFormat="1" applyFont="1" applyFill="1" applyBorder="1" applyAlignment="1" applyProtection="1">
      <alignment horizontal="left" vertical="center" wrapText="1"/>
    </xf>
    <xf numFmtId="0" fontId="13" fillId="0" borderId="63" xfId="0" applyNumberFormat="1" applyFont="1" applyFill="1" applyBorder="1" applyAlignment="1" applyProtection="1">
      <alignment horizontal="left" vertical="center" wrapText="1"/>
    </xf>
    <xf numFmtId="0" fontId="13" fillId="0" borderId="64" xfId="0" applyNumberFormat="1" applyFont="1" applyFill="1" applyBorder="1" applyAlignment="1" applyProtection="1">
      <alignment horizontal="left" vertical="center" wrapText="1"/>
    </xf>
    <xf numFmtId="0" fontId="13" fillId="0" borderId="77" xfId="0" applyNumberFormat="1" applyFont="1" applyFill="1" applyBorder="1" applyAlignment="1" applyProtection="1">
      <alignment horizontal="left" vertical="center" wrapText="1"/>
    </xf>
    <xf numFmtId="0" fontId="13" fillId="0" borderId="69" xfId="0" applyNumberFormat="1" applyFont="1" applyFill="1" applyBorder="1" applyAlignment="1" applyProtection="1">
      <alignment horizontal="left" vertical="center" wrapText="1"/>
    </xf>
    <xf numFmtId="0" fontId="8" fillId="0" borderId="57" xfId="0" applyNumberFormat="1" applyFont="1" applyFill="1" applyBorder="1" applyAlignment="1" applyProtection="1">
      <alignment horizontal="left" vertical="center" wrapText="1"/>
    </xf>
    <xf numFmtId="0" fontId="8" fillId="0" borderId="65" xfId="0" applyNumberFormat="1" applyFont="1" applyFill="1" applyBorder="1" applyAlignment="1" applyProtection="1">
      <alignment horizontal="left" vertical="center" wrapText="1"/>
    </xf>
    <xf numFmtId="0" fontId="8" fillId="0" borderId="69" xfId="0" applyNumberFormat="1" applyFont="1" applyFill="1" applyBorder="1" applyAlignment="1" applyProtection="1">
      <alignment horizontal="left" vertical="center" wrapText="1"/>
    </xf>
    <xf numFmtId="0" fontId="8" fillId="0" borderId="70" xfId="0" applyNumberFormat="1" applyFont="1" applyFill="1" applyBorder="1" applyAlignment="1" applyProtection="1">
      <alignment horizontal="left" vertical="center" wrapText="1"/>
    </xf>
    <xf numFmtId="0" fontId="8" fillId="2" borderId="42" xfId="0" applyNumberFormat="1" applyFont="1" applyFill="1" applyBorder="1" applyAlignment="1" applyProtection="1">
      <alignment horizontal="left" vertical="center" wrapText="1"/>
    </xf>
    <xf numFmtId="0" fontId="8" fillId="2" borderId="43" xfId="0" applyNumberFormat="1" applyFont="1" applyFill="1" applyBorder="1" applyAlignment="1" applyProtection="1">
      <alignment horizontal="left" vertical="center" wrapText="1"/>
    </xf>
    <xf numFmtId="0" fontId="8" fillId="2" borderId="52" xfId="0" applyNumberFormat="1" applyFont="1" applyFill="1" applyBorder="1" applyAlignment="1" applyProtection="1">
      <alignment horizontal="left" vertical="center" wrapText="1"/>
    </xf>
    <xf numFmtId="0" fontId="8" fillId="2" borderId="38" xfId="0" applyNumberFormat="1" applyFont="1" applyFill="1" applyBorder="1" applyAlignment="1" applyProtection="1">
      <alignment horizontal="left" vertical="center" wrapText="1"/>
    </xf>
    <xf numFmtId="0" fontId="8" fillId="2" borderId="0" xfId="0" applyNumberFormat="1" applyFont="1" applyFill="1" applyBorder="1" applyAlignment="1" applyProtection="1">
      <alignment horizontal="left" vertical="center" wrapText="1"/>
    </xf>
    <xf numFmtId="0" fontId="8" fillId="2" borderId="3" xfId="0" applyNumberFormat="1" applyFont="1" applyFill="1" applyBorder="1" applyAlignment="1" applyProtection="1">
      <alignment horizontal="left" vertical="center" wrapText="1"/>
    </xf>
    <xf numFmtId="0" fontId="8" fillId="2" borderId="45" xfId="0" applyNumberFormat="1" applyFont="1" applyFill="1" applyBorder="1" applyAlignment="1" applyProtection="1">
      <alignment horizontal="left" vertical="center" wrapText="1"/>
    </xf>
    <xf numFmtId="0" fontId="8" fillId="2" borderId="46" xfId="0" applyNumberFormat="1" applyFont="1" applyFill="1" applyBorder="1" applyAlignment="1" applyProtection="1">
      <alignment horizontal="left" vertical="center" wrapText="1"/>
    </xf>
    <xf numFmtId="0" fontId="8" fillId="2" borderId="61" xfId="0" applyNumberFormat="1" applyFont="1" applyFill="1" applyBorder="1" applyAlignment="1" applyProtection="1">
      <alignment horizontal="left" vertical="center" wrapText="1"/>
    </xf>
    <xf numFmtId="0" fontId="8" fillId="0" borderId="4" xfId="0" applyFont="1" applyBorder="1" applyAlignment="1">
      <alignment horizontal="left" vertical="top" wrapText="1" indent="2"/>
    </xf>
    <xf numFmtId="0" fontId="8" fillId="0" borderId="0" xfId="0" applyFont="1" applyAlignment="1">
      <alignment horizontal="left" vertical="top" wrapText="1" indent="2"/>
    </xf>
    <xf numFmtId="0" fontId="8" fillId="0" borderId="3" xfId="0" applyFont="1" applyBorder="1" applyAlignment="1">
      <alignment horizontal="left" vertical="top" wrapText="1" indent="2"/>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37"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3" fillId="6" borderId="1" xfId="0" applyNumberFormat="1" applyFont="1" applyFill="1" applyBorder="1" applyAlignment="1" applyProtection="1">
      <alignment horizontal="center" vertical="top"/>
    </xf>
    <xf numFmtId="0" fontId="13" fillId="6" borderId="11" xfId="0" applyNumberFormat="1" applyFont="1" applyFill="1" applyBorder="1" applyAlignment="1" applyProtection="1">
      <alignment horizontal="center" vertical="top"/>
    </xf>
    <xf numFmtId="0" fontId="13" fillId="6" borderId="2" xfId="0" applyNumberFormat="1" applyFont="1" applyFill="1" applyBorder="1" applyAlignment="1" applyProtection="1">
      <alignment horizontal="center" vertical="top"/>
    </xf>
    <xf numFmtId="0" fontId="32" fillId="13" borderId="1" xfId="0" applyFont="1" applyFill="1" applyBorder="1" applyAlignment="1">
      <alignment horizontal="center" vertical="top"/>
    </xf>
    <xf numFmtId="0" fontId="32" fillId="13" borderId="11" xfId="0" applyFont="1" applyFill="1" applyBorder="1" applyAlignment="1">
      <alignment horizontal="center" vertical="top"/>
    </xf>
    <xf numFmtId="0" fontId="7" fillId="0" borderId="11" xfId="0" applyFont="1" applyBorder="1" applyAlignment="1">
      <alignment vertical="top"/>
    </xf>
    <xf numFmtId="0" fontId="7" fillId="0" borderId="2" xfId="0" applyFont="1" applyBorder="1" applyAlignment="1">
      <alignment vertical="top"/>
    </xf>
    <xf numFmtId="0" fontId="8" fillId="0" borderId="4" xfId="0" applyNumberFormat="1" applyFont="1" applyFill="1" applyBorder="1" applyAlignment="1" applyProtection="1">
      <alignment vertical="center" wrapText="1"/>
    </xf>
    <xf numFmtId="0" fontId="8" fillId="0" borderId="0" xfId="0" applyNumberFormat="1" applyFont="1" applyFill="1" applyBorder="1" applyAlignment="1" applyProtection="1">
      <alignment vertical="center" wrapText="1"/>
    </xf>
    <xf numFmtId="0" fontId="8" fillId="0" borderId="3" xfId="0" applyNumberFormat="1" applyFont="1" applyFill="1" applyBorder="1" applyAlignment="1" applyProtection="1">
      <alignment vertical="center"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1" fillId="4" borderId="38" xfId="1" applyNumberFormat="1" applyFont="1" applyFill="1" applyBorder="1" applyAlignment="1" applyProtection="1">
      <alignment horizontal="left" vertical="center" wrapText="1"/>
      <protection locked="0"/>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49" fontId="4" fillId="4" borderId="4" xfId="0" applyNumberFormat="1" applyFont="1" applyFill="1" applyBorder="1" applyAlignment="1" applyProtection="1">
      <alignment vertical="top" wrapText="1"/>
      <protection locked="0"/>
    </xf>
    <xf numFmtId="49" fontId="4" fillId="4" borderId="0" xfId="0" applyNumberFormat="1" applyFont="1" applyFill="1" applyAlignment="1" applyProtection="1">
      <alignment vertical="top" wrapText="1"/>
      <protection locked="0"/>
    </xf>
    <xf numFmtId="49" fontId="4" fillId="4" borderId="3" xfId="0" applyNumberFormat="1" applyFont="1" applyFill="1" applyBorder="1" applyAlignment="1" applyProtection="1">
      <alignment vertical="top" wrapText="1"/>
      <protection locked="0"/>
    </xf>
    <xf numFmtId="49" fontId="4" fillId="4" borderId="0" xfId="0" applyNumberFormat="1" applyFont="1" applyFill="1" applyBorder="1" applyAlignment="1" applyProtection="1">
      <alignment vertical="top" wrapText="1"/>
      <protection locked="0"/>
    </xf>
    <xf numFmtId="0" fontId="6" fillId="3" borderId="0" xfId="0" applyNumberFormat="1" applyFont="1" applyFill="1" applyBorder="1" applyAlignment="1" applyProtection="1">
      <alignment horizontal="left" wrapText="1"/>
    </xf>
    <xf numFmtId="0" fontId="8" fillId="0" borderId="51"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0" xfId="0" applyFont="1" applyBorder="1" applyAlignment="1">
      <alignment horizontal="left" vertical="center" wrapText="1"/>
    </xf>
    <xf numFmtId="0" fontId="8" fillId="0" borderId="60"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6" fillId="3" borderId="0" xfId="0" applyNumberFormat="1" applyFont="1" applyFill="1" applyBorder="1" applyAlignment="1" applyProtection="1">
      <alignment horizontal="left" vertical="top" wrapText="1"/>
    </xf>
    <xf numFmtId="0" fontId="13" fillId="7" borderId="42" xfId="0" applyFont="1" applyFill="1" applyBorder="1" applyAlignment="1">
      <alignment horizontal="center" vertical="center" wrapText="1"/>
    </xf>
    <xf numFmtId="0" fontId="13" fillId="7" borderId="52" xfId="0" applyFont="1" applyFill="1" applyBorder="1" applyAlignment="1">
      <alignment horizontal="center" vertical="center" wrapText="1"/>
    </xf>
    <xf numFmtId="0" fontId="13" fillId="7" borderId="61" xfId="0" applyFont="1" applyFill="1" applyBorder="1" applyAlignment="1">
      <alignment horizontal="center" vertical="center" wrapText="1"/>
    </xf>
    <xf numFmtId="0" fontId="9" fillId="2" borderId="62" xfId="0" applyFont="1" applyFill="1" applyBorder="1" applyAlignment="1">
      <alignment horizontal="center" vertical="center"/>
    </xf>
    <xf numFmtId="0" fontId="9" fillId="2" borderId="66" xfId="0" applyFont="1" applyFill="1" applyBorder="1" applyAlignment="1">
      <alignment horizontal="center" vertical="center"/>
    </xf>
    <xf numFmtId="0" fontId="11" fillId="4" borderId="44"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9" fillId="2" borderId="63" xfId="0" applyFont="1" applyFill="1" applyBorder="1" applyAlignment="1">
      <alignment horizontal="center" vertical="center"/>
    </xf>
    <xf numFmtId="0" fontId="11" fillId="4" borderId="39" xfId="1" applyNumberFormat="1" applyFont="1" applyFill="1" applyBorder="1" applyAlignment="1" applyProtection="1">
      <alignment horizontal="left" vertical="center" wrapText="1"/>
      <protection locked="0"/>
    </xf>
    <xf numFmtId="0" fontId="8" fillId="7" borderId="42" xfId="0" applyNumberFormat="1" applyFont="1" applyFill="1" applyBorder="1" applyAlignment="1" applyProtection="1">
      <alignment horizontal="left" vertical="top" wrapText="1"/>
    </xf>
    <xf numFmtId="0" fontId="8" fillId="7" borderId="44" xfId="0" applyNumberFormat="1" applyFont="1" applyFill="1" applyBorder="1" applyAlignment="1" applyProtection="1">
      <alignment horizontal="left" vertical="top" wrapText="1"/>
    </xf>
    <xf numFmtId="0" fontId="8" fillId="7" borderId="38" xfId="0" applyNumberFormat="1" applyFont="1" applyFill="1" applyBorder="1" applyAlignment="1" applyProtection="1">
      <alignment horizontal="left" vertical="top" wrapText="1"/>
    </xf>
    <xf numFmtId="0" fontId="8" fillId="7" borderId="39" xfId="0" applyNumberFormat="1" applyFont="1" applyFill="1" applyBorder="1" applyAlignment="1" applyProtection="1">
      <alignment horizontal="left" vertical="top" wrapText="1"/>
    </xf>
    <xf numFmtId="0" fontId="8" fillId="7" borderId="45" xfId="0" applyNumberFormat="1" applyFont="1" applyFill="1" applyBorder="1" applyAlignment="1" applyProtection="1">
      <alignment horizontal="left" vertical="top" wrapText="1"/>
    </xf>
    <xf numFmtId="0" fontId="8" fillId="7" borderId="47" xfId="0" applyNumberFormat="1" applyFont="1" applyFill="1" applyBorder="1" applyAlignment="1" applyProtection="1">
      <alignment horizontal="lef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13" fillId="6" borderId="1" xfId="0" applyFont="1" applyFill="1" applyBorder="1" applyAlignment="1">
      <alignment horizontal="center" vertical="top"/>
    </xf>
    <xf numFmtId="0" fontId="13" fillId="6" borderId="11" xfId="0" applyFont="1" applyFill="1" applyBorder="1" applyAlignment="1">
      <alignment horizontal="center" vertical="top"/>
    </xf>
    <xf numFmtId="0" fontId="13" fillId="6" borderId="2" xfId="0" applyFont="1" applyFill="1" applyBorder="1" applyAlignment="1">
      <alignment horizontal="center" vertical="top"/>
    </xf>
    <xf numFmtId="0" fontId="8" fillId="0" borderId="0" xfId="0" applyFont="1" applyAlignment="1">
      <alignment vertical="top" wrapText="1"/>
    </xf>
    <xf numFmtId="0" fontId="7" fillId="0" borderId="4" xfId="0" applyFont="1" applyBorder="1" applyAlignment="1">
      <alignment horizontal="right" vertical="center" indent="1"/>
    </xf>
    <xf numFmtId="0" fontId="7" fillId="0" borderId="3" xfId="0" applyFont="1" applyBorder="1" applyAlignment="1">
      <alignment horizontal="right" vertical="center" inden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13" fillId="6" borderId="4" xfId="0" applyNumberFormat="1" applyFont="1" applyFill="1" applyBorder="1" applyAlignment="1" applyProtection="1">
      <alignment horizontal="center" vertical="top"/>
    </xf>
    <xf numFmtId="0" fontId="13" fillId="6" borderId="0" xfId="0" applyNumberFormat="1" applyFont="1" applyFill="1" applyBorder="1" applyAlignment="1" applyProtection="1">
      <alignment horizontal="center" vertical="top"/>
    </xf>
    <xf numFmtId="0" fontId="13" fillId="6" borderId="3" xfId="0" applyNumberFormat="1" applyFont="1" applyFill="1" applyBorder="1" applyAlignment="1" applyProtection="1">
      <alignment horizontal="center" vertical="top"/>
    </xf>
    <xf numFmtId="0" fontId="9" fillId="7" borderId="37" xfId="0" applyNumberFormat="1" applyFont="1" applyFill="1" applyBorder="1" applyAlignment="1" applyProtection="1">
      <alignment horizontal="center" vertical="top" wrapText="1"/>
    </xf>
    <xf numFmtId="0" fontId="9" fillId="7" borderId="40" xfId="0" applyNumberFormat="1" applyFont="1" applyFill="1" applyBorder="1" applyAlignment="1" applyProtection="1">
      <alignment horizontal="center" vertical="top" wrapText="1"/>
    </xf>
    <xf numFmtId="0" fontId="8" fillId="0" borderId="41"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horizontal="left" vertical="top" wrapText="1"/>
    </xf>
    <xf numFmtId="0" fontId="11" fillId="4" borderId="37" xfId="1" applyNumberFormat="1" applyFont="1" applyFill="1" applyBorder="1" applyAlignment="1" applyProtection="1">
      <alignment horizontal="center" vertical="top" wrapText="1"/>
      <protection locked="0"/>
    </xf>
    <xf numFmtId="0" fontId="8" fillId="0" borderId="72" xfId="0" applyNumberFormat="1" applyFont="1" applyFill="1" applyBorder="1" applyAlignment="1" applyProtection="1">
      <alignment horizontal="left" vertical="top" wrapText="1"/>
    </xf>
    <xf numFmtId="0" fontId="8" fillId="0" borderId="73" xfId="0" applyNumberFormat="1" applyFont="1" applyFill="1" applyBorder="1" applyAlignment="1" applyProtection="1">
      <alignment horizontal="left" vertical="top" wrapText="1"/>
    </xf>
    <xf numFmtId="0" fontId="11" fillId="4" borderId="73" xfId="1" applyNumberFormat="1" applyFont="1" applyFill="1" applyBorder="1" applyAlignment="1" applyProtection="1">
      <alignment horizontal="center" vertical="top" wrapText="1"/>
      <protection locked="0"/>
    </xf>
    <xf numFmtId="0" fontId="11" fillId="4" borderId="73" xfId="1" applyNumberFormat="1" applyFont="1" applyFill="1" applyBorder="1" applyAlignment="1" applyProtection="1">
      <alignment horizontal="left" vertical="top" wrapText="1"/>
      <protection locked="0"/>
    </xf>
    <xf numFmtId="0" fontId="11" fillId="4" borderId="74" xfId="1" applyNumberFormat="1" applyFont="1" applyFill="1" applyBorder="1" applyAlignment="1" applyProtection="1">
      <alignment horizontal="left" vertical="top" wrapText="1"/>
      <protection locked="0"/>
    </xf>
    <xf numFmtId="0" fontId="13" fillId="0" borderId="48" xfId="0" applyFont="1" applyBorder="1" applyAlignment="1">
      <alignment horizontal="left" vertical="center" wrapText="1" indent="1"/>
    </xf>
    <xf numFmtId="0" fontId="13" fillId="0" borderId="49" xfId="0" applyFont="1" applyBorder="1" applyAlignment="1">
      <alignment horizontal="left" vertical="center" wrapText="1" indent="1"/>
    </xf>
    <xf numFmtId="0" fontId="13" fillId="0" borderId="50" xfId="0" applyFont="1" applyBorder="1" applyAlignment="1">
      <alignment horizontal="left" vertical="center" wrapText="1" indent="1"/>
    </xf>
    <xf numFmtId="0" fontId="13" fillId="7" borderId="48" xfId="0" applyNumberFormat="1" applyFont="1" applyFill="1" applyBorder="1" applyAlignment="1" applyProtection="1">
      <alignment horizontal="left" vertical="top" wrapText="1"/>
    </xf>
    <xf numFmtId="0" fontId="13" fillId="7" borderId="49" xfId="0" applyNumberFormat="1" applyFont="1" applyFill="1" applyBorder="1" applyAlignment="1" applyProtection="1">
      <alignment horizontal="left" vertical="top" wrapText="1"/>
    </xf>
    <xf numFmtId="0" fontId="13" fillId="7" borderId="50" xfId="0" applyNumberFormat="1" applyFont="1" applyFill="1" applyBorder="1" applyAlignment="1" applyProtection="1">
      <alignment horizontal="left" vertical="top" wrapText="1"/>
    </xf>
    <xf numFmtId="0" fontId="9" fillId="7" borderId="75" xfId="0" applyNumberFormat="1" applyFont="1" applyFill="1" applyBorder="1" applyAlignment="1" applyProtection="1">
      <alignment horizontal="center" vertical="center" wrapText="1"/>
    </xf>
    <xf numFmtId="0" fontId="9" fillId="7" borderId="49" xfId="0" applyNumberFormat="1" applyFont="1" applyFill="1" applyBorder="1" applyAlignment="1" applyProtection="1">
      <alignment horizontal="center" vertical="center" wrapText="1"/>
    </xf>
    <xf numFmtId="0" fontId="9" fillId="7" borderId="50" xfId="0" applyNumberFormat="1" applyFont="1" applyFill="1" applyBorder="1" applyAlignment="1" applyProtection="1">
      <alignment horizontal="center" vertical="center" wrapText="1"/>
    </xf>
    <xf numFmtId="0" fontId="8" fillId="0" borderId="48" xfId="0" applyFont="1" applyBorder="1" applyAlignment="1">
      <alignment horizontal="left" vertical="center" wrapText="1" indent="1"/>
    </xf>
    <xf numFmtId="0" fontId="8" fillId="0" borderId="49" xfId="0" applyFont="1" applyBorder="1" applyAlignment="1">
      <alignment horizontal="left" vertical="center" wrapText="1" indent="1"/>
    </xf>
    <xf numFmtId="0" fontId="8" fillId="0" borderId="50" xfId="0" applyFont="1" applyBorder="1" applyAlignment="1">
      <alignment horizontal="left" vertical="center" wrapText="1" indent="1"/>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7" fillId="4" borderId="0" xfId="0" applyFont="1" applyFill="1" applyAlignment="1" applyProtection="1">
      <alignment horizontal="left" vertical="top" wrapText="1"/>
      <protection locked="0"/>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9" fillId="7" borderId="42" xfId="0" applyNumberFormat="1" applyFont="1" applyFill="1" applyBorder="1" applyAlignment="1" applyProtection="1">
      <alignment horizontal="center" vertical="center" wrapText="1"/>
    </xf>
    <xf numFmtId="0" fontId="9" fillId="7" borderId="43"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9" fillId="7" borderId="46"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13" fillId="7" borderId="79" xfId="0" applyFont="1" applyFill="1" applyBorder="1" applyAlignment="1">
      <alignment horizontal="center" vertical="center" wrapText="1"/>
    </xf>
    <xf numFmtId="0" fontId="13" fillId="7" borderId="80" xfId="0" applyFont="1" applyFill="1" applyBorder="1" applyAlignment="1">
      <alignment horizontal="center" vertical="center" wrapText="1"/>
    </xf>
    <xf numFmtId="0" fontId="13" fillId="7" borderId="82" xfId="0" applyFont="1" applyFill="1" applyBorder="1" applyAlignment="1">
      <alignment horizontal="center" vertical="center" wrapText="1"/>
    </xf>
    <xf numFmtId="165" fontId="10" fillId="7" borderId="82" xfId="6" applyNumberFormat="1" applyFont="1" applyFill="1" applyBorder="1" applyAlignment="1" applyProtection="1">
      <alignment horizontal="center" vertical="top" wrapText="1"/>
    </xf>
    <xf numFmtId="165" fontId="10" fillId="7" borderId="83" xfId="6" applyNumberFormat="1" applyFont="1" applyFill="1" applyBorder="1" applyAlignment="1" applyProtection="1">
      <alignment horizontal="center" vertical="top" wrapText="1"/>
    </xf>
    <xf numFmtId="0" fontId="13" fillId="0" borderId="58" xfId="0" applyFont="1" applyBorder="1" applyAlignment="1">
      <alignment horizontal="left" vertical="center" wrapText="1" indent="1"/>
    </xf>
    <xf numFmtId="0" fontId="9" fillId="0" borderId="55" xfId="0" applyFont="1" applyBorder="1" applyAlignment="1">
      <alignment horizontal="left" vertical="center" wrapText="1" indent="1"/>
    </xf>
    <xf numFmtId="0" fontId="13" fillId="0" borderId="41" xfId="0" applyFont="1" applyBorder="1" applyAlignment="1">
      <alignment horizontal="left" vertical="center" wrapText="1" indent="1"/>
    </xf>
    <xf numFmtId="0" fontId="9" fillId="0" borderId="37" xfId="0" applyFont="1" applyBorder="1" applyAlignment="1">
      <alignment horizontal="left" vertical="center" wrapText="1" indent="1"/>
    </xf>
    <xf numFmtId="0" fontId="13" fillId="0" borderId="59" xfId="0" applyFont="1" applyBorder="1" applyAlignment="1">
      <alignment horizontal="left" vertical="center" wrapText="1" indent="1"/>
    </xf>
    <xf numFmtId="0" fontId="9" fillId="0" borderId="56" xfId="0" applyFont="1" applyBorder="1" applyAlignment="1">
      <alignment horizontal="left" vertical="center" wrapText="1" indent="1"/>
    </xf>
    <xf numFmtId="0" fontId="13" fillId="0" borderId="37" xfId="0" applyFont="1" applyBorder="1" applyAlignment="1">
      <alignment horizontal="right" vertical="top" wrapText="1" indent="1"/>
    </xf>
    <xf numFmtId="0" fontId="13" fillId="0" borderId="56" xfId="0" applyFont="1" applyBorder="1" applyAlignment="1">
      <alignment horizontal="right" vertical="top" wrapText="1" indent="1"/>
    </xf>
    <xf numFmtId="0" fontId="8" fillId="0" borderId="66"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8" fillId="0" borderId="41" xfId="0" applyNumberFormat="1" applyFont="1" applyFill="1" applyBorder="1" applyAlignment="1" applyProtection="1">
      <alignment horizontal="left" vertical="center" wrapText="1" indent="1"/>
    </xf>
    <xf numFmtId="0" fontId="7" fillId="0" borderId="37" xfId="0" applyFont="1" applyBorder="1" applyAlignment="1">
      <alignment horizontal="left" vertical="center" wrapText="1" indent="1"/>
    </xf>
    <xf numFmtId="0" fontId="8" fillId="0" borderId="59" xfId="0" applyNumberFormat="1" applyFont="1" applyFill="1" applyBorder="1" applyAlignment="1" applyProtection="1">
      <alignment horizontal="left" vertical="center" wrapText="1" indent="1"/>
    </xf>
    <xf numFmtId="0" fontId="7" fillId="0" borderId="56" xfId="0" applyFont="1" applyBorder="1" applyAlignment="1">
      <alignment horizontal="left" vertical="center" wrapText="1" indent="1"/>
    </xf>
    <xf numFmtId="0" fontId="8" fillId="0" borderId="58" xfId="0" applyNumberFormat="1" applyFont="1" applyFill="1" applyBorder="1" applyAlignment="1" applyProtection="1">
      <alignment horizontal="left" vertical="center" wrapText="1" indent="1"/>
    </xf>
    <xf numFmtId="0" fontId="8" fillId="0" borderId="55" xfId="0" applyNumberFormat="1" applyFont="1" applyFill="1" applyBorder="1" applyAlignment="1" applyProtection="1">
      <alignment horizontal="left" vertical="center" wrapText="1" indent="1"/>
    </xf>
    <xf numFmtId="0" fontId="8" fillId="0" borderId="37"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left" vertical="center" wrapText="1" indent="1"/>
    </xf>
    <xf numFmtId="0" fontId="8" fillId="0" borderId="55" xfId="0" applyNumberFormat="1" applyFont="1" applyFill="1" applyBorder="1" applyAlignment="1" applyProtection="1">
      <alignment horizontal="right" vertical="top" wrapText="1" indent="1"/>
    </xf>
    <xf numFmtId="0" fontId="8" fillId="0" borderId="37" xfId="0" applyNumberFormat="1" applyFont="1" applyFill="1" applyBorder="1" applyAlignment="1" applyProtection="1">
      <alignment horizontal="right" vertical="top" wrapText="1" indent="1"/>
    </xf>
    <xf numFmtId="0" fontId="8" fillId="0" borderId="56" xfId="0" applyNumberFormat="1" applyFont="1" applyFill="1" applyBorder="1" applyAlignment="1" applyProtection="1">
      <alignment horizontal="right" vertical="top" wrapText="1" indent="1"/>
    </xf>
    <xf numFmtId="0" fontId="9" fillId="7" borderId="71" xfId="0" applyNumberFormat="1" applyFont="1" applyFill="1" applyBorder="1" applyAlignment="1" applyProtection="1">
      <alignment horizontal="center" vertical="center" wrapText="1"/>
    </xf>
    <xf numFmtId="165" fontId="10" fillId="7" borderId="79" xfId="6" applyNumberFormat="1" applyFont="1" applyFill="1" applyBorder="1" applyAlignment="1" applyProtection="1">
      <alignment horizontal="left" vertical="top" wrapText="1"/>
    </xf>
    <xf numFmtId="165" fontId="10" fillId="7" borderId="80" xfId="6" applyNumberFormat="1" applyFont="1" applyFill="1" applyBorder="1" applyAlignment="1" applyProtection="1">
      <alignment horizontal="left" vertical="top" wrapText="1"/>
    </xf>
    <xf numFmtId="165" fontId="10" fillId="7" borderId="81" xfId="6" applyNumberFormat="1" applyFont="1" applyFill="1" applyBorder="1" applyAlignment="1" applyProtection="1">
      <alignment horizontal="left" vertical="top" wrapText="1"/>
    </xf>
    <xf numFmtId="165" fontId="10" fillId="7" borderId="84" xfId="6" applyNumberFormat="1" applyFont="1" applyFill="1" applyBorder="1" applyAlignment="1" applyProtection="1">
      <alignment horizontal="left" vertical="top" wrapText="1"/>
    </xf>
    <xf numFmtId="165" fontId="10" fillId="7" borderId="82" xfId="6" applyNumberFormat="1" applyFont="1" applyFill="1" applyBorder="1" applyAlignment="1" applyProtection="1">
      <alignment horizontal="left" vertical="top" wrapText="1"/>
    </xf>
    <xf numFmtId="165" fontId="10" fillId="7" borderId="83" xfId="6" applyNumberFormat="1" applyFont="1" applyFill="1" applyBorder="1" applyAlignment="1" applyProtection="1">
      <alignment horizontal="left" vertical="top" wrapText="1"/>
    </xf>
    <xf numFmtId="0" fontId="8" fillId="0" borderId="54" xfId="0" applyNumberFormat="1" applyFont="1" applyFill="1" applyBorder="1" applyAlignment="1" applyProtection="1">
      <alignment horizontal="right" vertical="top" wrapText="1" indent="1"/>
    </xf>
    <xf numFmtId="0" fontId="8" fillId="0" borderId="37" xfId="0" applyFont="1" applyBorder="1" applyAlignment="1">
      <alignment horizontal="right" vertical="top" wrapText="1" indent="1"/>
    </xf>
    <xf numFmtId="0" fontId="7" fillId="0" borderId="55" xfId="0" applyFont="1" applyBorder="1" applyAlignment="1">
      <alignment horizontal="left" vertical="center" wrapText="1" indent="1"/>
    </xf>
    <xf numFmtId="0" fontId="8" fillId="0" borderId="62"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left" vertical="center" wrapText="1" indent="1"/>
    </xf>
    <xf numFmtId="0" fontId="8" fillId="0" borderId="54"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5" fontId="11" fillId="5" borderId="53" xfId="6" applyNumberFormat="1" applyFont="1" applyFill="1" applyBorder="1" applyAlignment="1" applyProtection="1">
      <alignment horizontal="right" vertical="center" wrapText="1"/>
    </xf>
    <xf numFmtId="165" fontId="11" fillId="5" borderId="54" xfId="6" applyNumberFormat="1" applyFont="1" applyFill="1" applyBorder="1" applyAlignment="1" applyProtection="1">
      <alignment horizontal="right" vertical="center" wrapText="1"/>
    </xf>
    <xf numFmtId="0" fontId="8" fillId="0" borderId="48" xfId="0" applyNumberFormat="1" applyFont="1" applyFill="1" applyBorder="1" applyAlignment="1" applyProtection="1">
      <alignment horizontal="left" vertical="top" wrapText="1" indent="1"/>
    </xf>
    <xf numFmtId="0" fontId="8" fillId="0" borderId="4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41"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0" fontId="8" fillId="4" borderId="4" xfId="0" applyNumberFormat="1" applyFont="1" applyFill="1" applyBorder="1" applyAlignment="1" applyProtection="1">
      <alignment horizontal="left" vertical="top" wrapText="1"/>
      <protection locked="0"/>
    </xf>
    <xf numFmtId="0" fontId="8" fillId="4" borderId="0" xfId="0" applyNumberFormat="1" applyFont="1" applyFill="1" applyBorder="1" applyAlignment="1" applyProtection="1">
      <alignment horizontal="left" vertical="top" wrapText="1"/>
      <protection locked="0"/>
    </xf>
    <xf numFmtId="0" fontId="8" fillId="4" borderId="3" xfId="0" applyNumberFormat="1" applyFont="1" applyFill="1" applyBorder="1" applyAlignment="1" applyProtection="1">
      <alignment horizontal="left" vertical="top" wrapText="1"/>
      <protection locked="0"/>
    </xf>
    <xf numFmtId="0" fontId="9" fillId="7" borderId="51" xfId="0" applyNumberFormat="1" applyFont="1" applyFill="1" applyBorder="1" applyAlignment="1" applyProtection="1">
      <alignment horizontal="center" vertical="center" wrapText="1"/>
    </xf>
    <xf numFmtId="0" fontId="9" fillId="7" borderId="60" xfId="0" applyNumberFormat="1" applyFont="1" applyFill="1" applyBorder="1" applyAlignment="1" applyProtection="1">
      <alignment horizontal="center" vertical="center" wrapText="1"/>
    </xf>
    <xf numFmtId="0" fontId="13" fillId="0" borderId="41" xfId="0" applyNumberFormat="1" applyFont="1" applyFill="1" applyBorder="1" applyAlignment="1" applyProtection="1">
      <alignment horizontal="left" vertical="top" wrapText="1" indent="1"/>
    </xf>
    <xf numFmtId="0" fontId="7" fillId="0" borderId="37" xfId="0" applyFont="1" applyBorder="1" applyAlignment="1">
      <alignment horizontal="left" vertical="top" wrapText="1" indent="1"/>
    </xf>
    <xf numFmtId="0" fontId="13" fillId="0" borderId="37" xfId="0" applyNumberFormat="1" applyFont="1" applyFill="1" applyBorder="1" applyAlignment="1" applyProtection="1">
      <alignment horizontal="left" vertical="top" wrapText="1" indent="1"/>
    </xf>
    <xf numFmtId="0" fontId="8" fillId="0" borderId="48" xfId="0" applyNumberFormat="1" applyFont="1" applyFill="1" applyBorder="1" applyAlignment="1" applyProtection="1">
      <alignment horizontal="left" vertical="top" wrapText="1" indent="2"/>
    </xf>
    <xf numFmtId="0" fontId="8" fillId="0" borderId="49" xfId="0" applyNumberFormat="1" applyFont="1" applyFill="1" applyBorder="1" applyAlignment="1" applyProtection="1">
      <alignment horizontal="left" vertical="top" wrapText="1" indent="2"/>
    </xf>
    <xf numFmtId="0" fontId="8" fillId="0" borderId="50" xfId="0" applyNumberFormat="1" applyFont="1" applyFill="1" applyBorder="1" applyAlignment="1" applyProtection="1">
      <alignment horizontal="left" vertical="top" wrapText="1" indent="2"/>
    </xf>
    <xf numFmtId="0" fontId="13" fillId="0" borderId="48" xfId="0" applyNumberFormat="1" applyFont="1" applyFill="1" applyBorder="1" applyAlignment="1" applyProtection="1">
      <alignment horizontal="left" vertical="top" wrapText="1" indent="1"/>
    </xf>
    <xf numFmtId="0" fontId="13" fillId="0" borderId="4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7" fillId="4" borderId="4" xfId="0" applyFont="1" applyFill="1" applyBorder="1" applyAlignment="1" applyProtection="1">
      <alignment horizontal="center" vertical="top" wrapText="1"/>
      <protection locked="0"/>
    </xf>
    <xf numFmtId="0" fontId="7" fillId="4" borderId="0" xfId="0" applyFont="1" applyFill="1" applyBorder="1" applyAlignment="1" applyProtection="1">
      <alignment horizontal="center" vertical="top" wrapText="1"/>
      <protection locked="0"/>
    </xf>
    <xf numFmtId="0" fontId="7" fillId="4" borderId="3" xfId="0" applyFont="1" applyFill="1" applyBorder="1" applyAlignment="1" applyProtection="1">
      <alignment horizontal="center" vertical="top" wrapText="1"/>
      <protection locked="0"/>
    </xf>
    <xf numFmtId="0" fontId="6" fillId="3" borderId="4"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8" fillId="4" borderId="4" xfId="0" applyNumberFormat="1" applyFont="1" applyFill="1" applyBorder="1" applyAlignment="1" applyProtection="1">
      <alignment vertical="top" wrapText="1"/>
      <protection locked="0"/>
    </xf>
    <xf numFmtId="0" fontId="8" fillId="4" borderId="0" xfId="0" applyNumberFormat="1" applyFont="1" applyFill="1" applyBorder="1" applyAlignment="1" applyProtection="1">
      <alignment vertical="top" wrapText="1"/>
      <protection locked="0"/>
    </xf>
    <xf numFmtId="0" fontId="8" fillId="4" borderId="3" xfId="0" applyNumberFormat="1" applyFont="1" applyFill="1" applyBorder="1" applyAlignment="1" applyProtection="1">
      <alignment vertical="top" wrapText="1"/>
      <protection locked="0"/>
    </xf>
    <xf numFmtId="0" fontId="8" fillId="0" borderId="41" xfId="0" applyNumberFormat="1" applyFont="1" applyFill="1" applyBorder="1" applyAlignment="1" applyProtection="1">
      <alignment horizontal="center" vertical="center" wrapText="1"/>
    </xf>
    <xf numFmtId="0" fontId="8" fillId="4" borderId="37" xfId="0" applyNumberFormat="1" applyFont="1" applyFill="1" applyBorder="1" applyAlignment="1" applyProtection="1">
      <alignment horizontal="center" vertical="center" wrapText="1"/>
      <protection locked="0"/>
    </xf>
    <xf numFmtId="0" fontId="8" fillId="0" borderId="51" xfId="0" applyNumberFormat="1" applyFont="1" applyFill="1" applyBorder="1" applyAlignment="1" applyProtection="1">
      <alignment horizontal="left" vertical="center" wrapText="1" indent="1"/>
    </xf>
    <xf numFmtId="0" fontId="8" fillId="0" borderId="43"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13" fillId="0" borderId="41" xfId="0" applyNumberFormat="1" applyFont="1" applyFill="1" applyBorder="1" applyAlignment="1" applyProtection="1">
      <alignment horizontal="left" vertical="top" wrapText="1" indent="2"/>
    </xf>
    <xf numFmtId="0" fontId="13" fillId="0" borderId="37" xfId="0" applyNumberFormat="1" applyFont="1" applyFill="1" applyBorder="1" applyAlignment="1" applyProtection="1">
      <alignment horizontal="left" vertical="top" wrapText="1" indent="2"/>
    </xf>
    <xf numFmtId="0" fontId="8" fillId="0" borderId="41" xfId="0" applyNumberFormat="1" applyFont="1" applyFill="1" applyBorder="1" applyAlignment="1" applyProtection="1">
      <alignment horizontal="left" vertical="top" wrapText="1" indent="2"/>
    </xf>
    <xf numFmtId="0" fontId="8" fillId="0" borderId="37" xfId="0" applyNumberFormat="1" applyFont="1" applyFill="1" applyBorder="1" applyAlignment="1" applyProtection="1">
      <alignment horizontal="left" vertical="top" wrapText="1" indent="2"/>
    </xf>
    <xf numFmtId="0" fontId="13" fillId="7" borderId="51" xfId="0" applyNumberFormat="1" applyFont="1" applyFill="1" applyBorder="1" applyAlignment="1" applyProtection="1">
      <alignment horizontal="center" vertical="center" wrapText="1"/>
    </xf>
    <xf numFmtId="0" fontId="13" fillId="7" borderId="43" xfId="0" applyNumberFormat="1" applyFont="1" applyFill="1" applyBorder="1" applyAlignment="1" applyProtection="1">
      <alignment horizontal="center" vertical="center" wrapText="1"/>
    </xf>
    <xf numFmtId="0" fontId="13" fillId="7" borderId="44" xfId="0" applyNumberFormat="1" applyFont="1" applyFill="1" applyBorder="1" applyAlignment="1" applyProtection="1">
      <alignment horizontal="center" vertical="center" wrapText="1"/>
    </xf>
    <xf numFmtId="0" fontId="13" fillId="7" borderId="60" xfId="0" applyNumberFormat="1" applyFont="1" applyFill="1" applyBorder="1" applyAlignment="1" applyProtection="1">
      <alignment horizontal="center" vertical="center" wrapText="1"/>
    </xf>
    <xf numFmtId="0" fontId="13" fillId="7" borderId="46" xfId="0" applyNumberFormat="1" applyFont="1" applyFill="1" applyBorder="1" applyAlignment="1" applyProtection="1">
      <alignment horizontal="center" vertical="center" wrapText="1"/>
    </xf>
    <xf numFmtId="0" fontId="13" fillId="7" borderId="47" xfId="0" applyNumberFormat="1" applyFont="1" applyFill="1" applyBorder="1" applyAlignment="1" applyProtection="1">
      <alignment horizontal="center" vertical="center" wrapText="1"/>
    </xf>
    <xf numFmtId="1" fontId="11" fillId="5" borderId="53" xfId="1" applyNumberFormat="1" applyFont="1" applyFill="1" applyBorder="1" applyAlignment="1" applyProtection="1">
      <alignment horizontal="center" vertical="center" wrapText="1"/>
    </xf>
    <xf numFmtId="1" fontId="11" fillId="5" borderId="64"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center" wrapText="1" indent="1"/>
    </xf>
    <xf numFmtId="0" fontId="8" fillId="0" borderId="0" xfId="0" applyNumberFormat="1" applyFont="1" applyFill="1" applyBorder="1" applyAlignment="1" applyProtection="1">
      <alignment horizontal="left" vertical="center" wrapText="1" indent="1"/>
    </xf>
    <xf numFmtId="0" fontId="8" fillId="0" borderId="39" xfId="0" applyNumberFormat="1" applyFont="1" applyFill="1" applyBorder="1" applyAlignment="1" applyProtection="1">
      <alignment horizontal="left" vertical="center" wrapText="1" indent="1"/>
    </xf>
    <xf numFmtId="0" fontId="8" fillId="0" borderId="60" xfId="0" applyNumberFormat="1" applyFont="1" applyFill="1" applyBorder="1" applyAlignment="1" applyProtection="1">
      <alignment horizontal="left" vertical="center" wrapText="1" indent="1"/>
    </xf>
    <xf numFmtId="0" fontId="8" fillId="0" borderId="46"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39" xfId="0" applyNumberFormat="1" applyFont="1" applyFill="1" applyBorder="1" applyAlignment="1" applyProtection="1">
      <alignment horizontal="right" vertical="top" wrapText="1" indent="1"/>
    </xf>
    <xf numFmtId="0" fontId="8" fillId="2" borderId="51" xfId="0" applyNumberFormat="1" applyFont="1" applyFill="1" applyBorder="1" applyAlignment="1" applyProtection="1">
      <alignment horizontal="left" vertical="center" wrapText="1"/>
    </xf>
    <xf numFmtId="0" fontId="8" fillId="2" borderId="44" xfId="0" applyNumberFormat="1" applyFont="1" applyFill="1" applyBorder="1" applyAlignment="1" applyProtection="1">
      <alignment horizontal="left" vertical="center" wrapText="1"/>
    </xf>
    <xf numFmtId="0" fontId="8" fillId="2" borderId="4" xfId="0" applyNumberFormat="1" applyFont="1" applyFill="1" applyBorder="1" applyAlignment="1" applyProtection="1">
      <alignment horizontal="left" vertical="center" wrapText="1"/>
    </xf>
    <xf numFmtId="0" fontId="8" fillId="2" borderId="39" xfId="0" applyNumberFormat="1" applyFont="1" applyFill="1" applyBorder="1" applyAlignment="1" applyProtection="1">
      <alignment horizontal="left" vertical="center" wrapText="1"/>
    </xf>
    <xf numFmtId="0" fontId="8" fillId="2" borderId="60" xfId="0" applyNumberFormat="1" applyFont="1" applyFill="1" applyBorder="1" applyAlignment="1" applyProtection="1">
      <alignment horizontal="left" vertical="center" wrapText="1"/>
    </xf>
    <xf numFmtId="0" fontId="8" fillId="2" borderId="47" xfId="0" applyNumberFormat="1" applyFont="1" applyFill="1" applyBorder="1" applyAlignment="1" applyProtection="1">
      <alignment horizontal="left" vertical="center" wrapText="1"/>
    </xf>
    <xf numFmtId="0" fontId="8" fillId="0" borderId="7"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0" fontId="11" fillId="4" borderId="78" xfId="1" applyNumberFormat="1" applyFont="1" applyFill="1" applyBorder="1" applyAlignment="1" applyProtection="1">
      <alignment horizontal="left" vertical="center" wrapText="1"/>
      <protection locked="0"/>
    </xf>
    <xf numFmtId="0" fontId="11" fillId="4" borderId="10" xfId="1" applyNumberFormat="1" applyFont="1" applyFill="1" applyBorder="1" applyAlignment="1" applyProtection="1">
      <alignment horizontal="left" vertical="center" wrapText="1"/>
      <protection locked="0"/>
    </xf>
    <xf numFmtId="0" fontId="11" fillId="4" borderId="8" xfId="1" applyNumberFormat="1" applyFont="1" applyFill="1" applyBorder="1" applyAlignment="1" applyProtection="1">
      <alignment horizontal="left" vertical="center" wrapText="1"/>
      <protection locked="0"/>
    </xf>
    <xf numFmtId="0" fontId="8" fillId="0" borderId="39" xfId="0" applyNumberFormat="1" applyFont="1" applyFill="1" applyBorder="1" applyAlignment="1" applyProtection="1">
      <alignment horizontal="left" vertical="center" wrapText="1"/>
    </xf>
    <xf numFmtId="0" fontId="11" fillId="4" borderId="42" xfId="1" applyNumberFormat="1" applyFont="1" applyFill="1" applyBorder="1" applyAlignment="1" applyProtection="1">
      <alignment horizontal="center" vertical="center" wrapText="1"/>
      <protection locked="0"/>
    </xf>
    <xf numFmtId="0" fontId="11" fillId="4" borderId="44"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39"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6" fillId="3" borderId="4"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9" fillId="7" borderId="62" xfId="0" applyFont="1" applyFill="1" applyBorder="1" applyAlignment="1">
      <alignment horizontal="center" vertical="center" wrapText="1"/>
    </xf>
    <xf numFmtId="0" fontId="9" fillId="7" borderId="66"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13" fillId="0" borderId="6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47" xfId="0" applyFont="1" applyBorder="1" applyAlignment="1">
      <alignment horizontal="center" vertical="center" wrapText="1"/>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11" fillId="4" borderId="41" xfId="1" applyNumberFormat="1" applyFont="1" applyFill="1" applyBorder="1" applyAlignment="1" applyProtection="1">
      <alignment horizontal="center" vertical="center" wrapText="1"/>
      <protection locked="0"/>
    </xf>
    <xf numFmtId="0" fontId="8" fillId="0" borderId="7" xfId="0" applyFont="1" applyBorder="1" applyAlignment="1">
      <alignment horizontal="center" vertical="center" wrapText="1"/>
    </xf>
    <xf numFmtId="0" fontId="8" fillId="0" borderId="68" xfId="0" applyFont="1" applyBorder="1" applyAlignment="1">
      <alignment horizontal="center" vertical="center" wrapText="1"/>
    </xf>
    <xf numFmtId="0" fontId="7" fillId="0" borderId="63" xfId="0" applyFont="1" applyBorder="1" applyAlignment="1">
      <alignment horizontal="center" vertical="top"/>
    </xf>
    <xf numFmtId="0" fontId="7" fillId="0" borderId="64" xfId="0" applyFont="1" applyBorder="1" applyAlignment="1">
      <alignment horizontal="center" vertical="top"/>
    </xf>
    <xf numFmtId="0" fontId="7" fillId="0" borderId="66" xfId="0" applyFont="1" applyBorder="1" applyAlignment="1">
      <alignment horizontal="center" vertical="center"/>
    </xf>
    <xf numFmtId="0" fontId="7" fillId="0" borderId="54" xfId="0" applyFont="1" applyBorder="1" applyAlignment="1">
      <alignment horizontal="center" vertical="center"/>
    </xf>
    <xf numFmtId="0" fontId="8" fillId="0" borderId="62" xfId="0" applyFont="1" applyBorder="1" applyAlignment="1">
      <alignment horizontal="left" vertical="center" wrapText="1"/>
    </xf>
    <xf numFmtId="0" fontId="8" fillId="0" borderId="53" xfId="0" applyFont="1" applyBorder="1" applyAlignment="1">
      <alignment horizontal="left" vertical="center" wrapText="1"/>
    </xf>
    <xf numFmtId="0" fontId="8" fillId="0" borderId="66" xfId="0" applyFont="1" applyBorder="1" applyAlignment="1">
      <alignment horizontal="left" vertical="center" wrapText="1"/>
    </xf>
    <xf numFmtId="0" fontId="8" fillId="0" borderId="54" xfId="0" applyFont="1" applyBorder="1" applyAlignment="1">
      <alignment horizontal="left" vertical="center" wrapText="1"/>
    </xf>
    <xf numFmtId="0" fontId="11" fillId="4" borderId="53" xfId="1" applyNumberFormat="1" applyFont="1" applyFill="1" applyBorder="1" applyAlignment="1" applyProtection="1">
      <alignment horizontal="center" vertical="center" wrapText="1"/>
      <protection locked="0"/>
    </xf>
    <xf numFmtId="0" fontId="11" fillId="4" borderId="54" xfId="1" applyNumberFormat="1" applyFont="1" applyFill="1" applyBorder="1" applyAlignment="1" applyProtection="1">
      <alignment horizontal="center" vertical="center" wrapText="1"/>
      <protection locked="0"/>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49" xfId="0" applyNumberFormat="1" applyFont="1" applyFill="1" applyBorder="1" applyAlignment="1" applyProtection="1">
      <alignment horizontal="left" vertical="center" wrapText="1"/>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3" fillId="7" borderId="5" xfId="0" applyNumberFormat="1" applyFont="1" applyFill="1" applyBorder="1" applyAlignment="1" applyProtection="1">
      <alignment horizontal="center" vertical="top" wrapText="1"/>
    </xf>
    <xf numFmtId="0" fontId="13" fillId="7" borderId="9" xfId="0" applyNumberFormat="1" applyFont="1" applyFill="1" applyBorder="1" applyAlignment="1" applyProtection="1">
      <alignment horizontal="center" vertical="top" wrapText="1"/>
    </xf>
    <xf numFmtId="0" fontId="13" fillId="7" borderId="6" xfId="0" applyNumberFormat="1" applyFont="1" applyFill="1" applyBorder="1" applyAlignment="1" applyProtection="1">
      <alignment horizontal="center" vertical="top" wrapText="1"/>
    </xf>
    <xf numFmtId="0" fontId="46" fillId="0" borderId="12" xfId="0" applyFont="1" applyBorder="1" applyAlignment="1">
      <alignment horizontal="center"/>
    </xf>
    <xf numFmtId="0" fontId="46" fillId="0" borderId="13" xfId="0" applyFont="1" applyBorder="1" applyAlignment="1">
      <alignment horizontal="center"/>
    </xf>
    <xf numFmtId="0" fontId="46" fillId="0" borderId="90" xfId="0" applyFont="1" applyBorder="1" applyAlignment="1">
      <alignment horizontal="center"/>
    </xf>
    <xf numFmtId="0" fontId="50" fillId="0" borderId="16" xfId="0" applyFont="1" applyBorder="1" applyAlignment="1">
      <alignment horizontal="center"/>
    </xf>
    <xf numFmtId="0" fontId="48" fillId="18" borderId="10" xfId="0" applyFont="1" applyFill="1" applyBorder="1" applyAlignment="1">
      <alignment horizontal="center"/>
    </xf>
    <xf numFmtId="0" fontId="24" fillId="2" borderId="10" xfId="0" applyFont="1" applyFill="1" applyBorder="1" applyAlignment="1">
      <alignment horizontal="center"/>
    </xf>
    <xf numFmtId="0" fontId="23" fillId="2" borderId="0" xfId="0" applyFont="1" applyFill="1" applyAlignment="1">
      <alignment horizontal="left" vertical="top" wrapText="1"/>
    </xf>
    <xf numFmtId="167" fontId="24" fillId="2" borderId="10" xfId="6" applyNumberFormat="1" applyFont="1" applyFill="1" applyBorder="1" applyAlignment="1">
      <alignment horizontal="center"/>
    </xf>
    <xf numFmtId="0" fontId="21" fillId="2" borderId="10" xfId="0" applyFont="1" applyFill="1" applyBorder="1" applyAlignment="1">
      <alignment horizontal="center"/>
    </xf>
    <xf numFmtId="0" fontId="14" fillId="2" borderId="0" xfId="0" applyFont="1" applyFill="1" applyAlignment="1">
      <alignment horizontal="left" vertical="top" wrapText="1" indent="3"/>
    </xf>
    <xf numFmtId="167" fontId="24" fillId="2" borderId="9" xfId="0" applyNumberFormat="1" applyFont="1" applyFill="1" applyBorder="1" applyAlignment="1">
      <alignment horizontal="center"/>
    </xf>
    <xf numFmtId="0" fontId="24"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Hyperlink" xfId="10" builtinId="8"/>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1">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317500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569450" y="0"/>
          <a:ext cx="16764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F36"/>
  <sheetViews>
    <sheetView showGridLines="0" topLeftCell="A11" zoomScaleNormal="100" workbookViewId="0">
      <selection activeCell="C34" sqref="C34"/>
    </sheetView>
  </sheetViews>
  <sheetFormatPr defaultColWidth="9.42578125" defaultRowHeight="14.25" x14ac:dyDescent="0.25"/>
  <cols>
    <col min="1" max="1" width="24.42578125" style="244" bestFit="1" customWidth="1"/>
    <col min="2" max="2" width="29.42578125" style="163" customWidth="1"/>
    <col min="3" max="3" width="30.7109375" style="163" customWidth="1"/>
    <col min="4" max="4" width="22.7109375" style="163" customWidth="1"/>
    <col min="5" max="5" width="16.85546875" style="163" customWidth="1"/>
    <col min="6" max="16384" width="9.42578125" style="163"/>
  </cols>
  <sheetData>
    <row r="1" spans="1:6" s="243" customFormat="1" x14ac:dyDescent="0.25">
      <c r="A1" s="298" t="s">
        <v>129</v>
      </c>
      <c r="B1" s="298" t="s">
        <v>128</v>
      </c>
      <c r="C1" s="298" t="s">
        <v>130</v>
      </c>
      <c r="F1" s="298" t="s">
        <v>273</v>
      </c>
    </row>
    <row r="2" spans="1:6" x14ac:dyDescent="0.25">
      <c r="A2" s="244" t="s">
        <v>131</v>
      </c>
      <c r="B2" s="163" t="s">
        <v>672</v>
      </c>
      <c r="C2" s="150" t="str">
        <f>B2</f>
        <v>RR-2025-004</v>
      </c>
      <c r="D2" s="150"/>
      <c r="E2" s="150"/>
      <c r="F2" s="163" t="s">
        <v>359</v>
      </c>
    </row>
    <row r="3" spans="1:6" x14ac:dyDescent="0.25">
      <c r="A3" s="244" t="s">
        <v>132</v>
      </c>
      <c r="B3" s="163" t="s">
        <v>673</v>
      </c>
      <c r="C3" s="163" t="s">
        <v>674</v>
      </c>
      <c r="D3" s="163" t="s">
        <v>706</v>
      </c>
      <c r="E3" s="163" t="s">
        <v>707</v>
      </c>
      <c r="F3" s="163" t="s">
        <v>489</v>
      </c>
    </row>
    <row r="4" spans="1:6" x14ac:dyDescent="0.25">
      <c r="A4" s="244" t="s">
        <v>301</v>
      </c>
      <c r="B4" s="163" t="s">
        <v>675</v>
      </c>
      <c r="C4" s="163" t="s">
        <v>676</v>
      </c>
      <c r="D4" s="150"/>
      <c r="E4" s="150"/>
      <c r="F4" s="163" t="s">
        <v>490</v>
      </c>
    </row>
    <row r="5" spans="1:6" ht="41.25" customHeight="1" x14ac:dyDescent="0.25">
      <c r="A5" s="245" t="s">
        <v>652</v>
      </c>
      <c r="B5" s="163" t="s">
        <v>677</v>
      </c>
      <c r="C5" s="163" t="s">
        <v>678</v>
      </c>
      <c r="D5" s="150" t="s">
        <v>636</v>
      </c>
      <c r="E5" s="150"/>
    </row>
    <row r="6" spans="1:6" x14ac:dyDescent="0.25">
      <c r="A6" s="246" t="s">
        <v>557</v>
      </c>
      <c r="B6" s="247">
        <v>2023</v>
      </c>
      <c r="C6" s="247">
        <f>B6</f>
        <v>2023</v>
      </c>
      <c r="D6" s="150"/>
      <c r="E6" s="150"/>
      <c r="F6" s="222" t="s">
        <v>516</v>
      </c>
    </row>
    <row r="7" spans="1:6" x14ac:dyDescent="0.25">
      <c r="A7" s="246" t="s">
        <v>558</v>
      </c>
      <c r="B7" s="248" t="s">
        <v>679</v>
      </c>
      <c r="C7" s="321" t="s">
        <v>680</v>
      </c>
      <c r="D7" s="150"/>
      <c r="E7" s="150"/>
      <c r="F7" s="163" t="s">
        <v>644</v>
      </c>
    </row>
    <row r="8" spans="1:6" x14ac:dyDescent="0.25">
      <c r="A8" s="246" t="s">
        <v>559</v>
      </c>
      <c r="B8" s="247">
        <v>2025</v>
      </c>
      <c r="C8" s="247">
        <f>B8</f>
        <v>2025</v>
      </c>
      <c r="D8" s="150"/>
      <c r="E8" s="150"/>
      <c r="F8" s="163" t="s">
        <v>643</v>
      </c>
    </row>
    <row r="9" spans="1:6" x14ac:dyDescent="0.25">
      <c r="A9" s="244" t="s">
        <v>491</v>
      </c>
      <c r="B9" s="150"/>
      <c r="C9" s="150"/>
      <c r="D9" s="150"/>
      <c r="E9" s="150"/>
      <c r="F9" s="223" t="s">
        <v>544</v>
      </c>
    </row>
    <row r="10" spans="1:6" x14ac:dyDescent="0.25">
      <c r="A10" s="244" t="s">
        <v>492</v>
      </c>
      <c r="B10" s="150"/>
      <c r="C10" s="150"/>
      <c r="D10" s="150"/>
      <c r="E10" s="150"/>
    </row>
    <row r="11" spans="1:6" x14ac:dyDescent="0.25">
      <c r="A11" s="244" t="s">
        <v>258</v>
      </c>
      <c r="B11" s="249" t="s">
        <v>681</v>
      </c>
      <c r="C11" s="248" t="s">
        <v>682</v>
      </c>
      <c r="D11" s="150"/>
      <c r="E11" s="150"/>
    </row>
    <row r="12" spans="1:6" x14ac:dyDescent="0.25">
      <c r="B12" s="248"/>
      <c r="C12" s="248"/>
      <c r="D12" s="150"/>
      <c r="E12" s="150"/>
    </row>
    <row r="13" spans="1:6" x14ac:dyDescent="0.25">
      <c r="A13" s="244" t="s">
        <v>589</v>
      </c>
      <c r="B13" s="163" t="s">
        <v>742</v>
      </c>
      <c r="C13" s="163" t="s">
        <v>743</v>
      </c>
      <c r="D13" s="163" t="s">
        <v>744</v>
      </c>
      <c r="E13" s="150"/>
    </row>
    <row r="14" spans="1:6" x14ac:dyDescent="0.25">
      <c r="A14" s="244" t="s">
        <v>590</v>
      </c>
      <c r="B14" s="163" t="s">
        <v>683</v>
      </c>
      <c r="C14" s="163" t="s">
        <v>684</v>
      </c>
      <c r="D14" s="163" t="s">
        <v>685</v>
      </c>
      <c r="E14" s="150"/>
    </row>
    <row r="15" spans="1:6" x14ac:dyDescent="0.25">
      <c r="B15" s="150"/>
      <c r="C15" s="150"/>
      <c r="D15" s="150"/>
      <c r="E15" s="150"/>
    </row>
    <row r="16" spans="1:6" x14ac:dyDescent="0.25">
      <c r="A16" s="244" t="s">
        <v>260</v>
      </c>
      <c r="B16" s="163" t="s">
        <v>717</v>
      </c>
      <c r="C16" s="163" t="s">
        <v>718</v>
      </c>
      <c r="D16" s="150"/>
      <c r="E16" s="150"/>
    </row>
    <row r="17" spans="1:5" ht="15" x14ac:dyDescent="0.25">
      <c r="A17" s="250" t="s">
        <v>556</v>
      </c>
      <c r="B17" s="331" t="s">
        <v>686</v>
      </c>
      <c r="C17" s="331" t="s">
        <v>687</v>
      </c>
      <c r="D17" s="150"/>
      <c r="E17" s="150"/>
    </row>
    <row r="18" spans="1:5" x14ac:dyDescent="0.25">
      <c r="B18" s="150"/>
      <c r="C18" s="150"/>
      <c r="D18" s="150"/>
      <c r="E18" s="150"/>
    </row>
    <row r="19" spans="1:5" x14ac:dyDescent="0.25">
      <c r="A19" s="244" t="s">
        <v>268</v>
      </c>
      <c r="B19" s="332" t="s">
        <v>688</v>
      </c>
      <c r="C19" s="332" t="s">
        <v>689</v>
      </c>
      <c r="D19" s="150"/>
      <c r="E19" s="150"/>
    </row>
    <row r="20" spans="1:5" x14ac:dyDescent="0.25">
      <c r="A20" s="244" t="s">
        <v>269</v>
      </c>
      <c r="B20" s="333" t="s">
        <v>690</v>
      </c>
      <c r="C20" s="333"/>
      <c r="D20" s="150"/>
      <c r="E20" s="150"/>
    </row>
    <row r="21" spans="1:5" x14ac:dyDescent="0.25">
      <c r="A21" s="244" t="s">
        <v>270</v>
      </c>
      <c r="B21" s="332" t="s">
        <v>691</v>
      </c>
      <c r="C21" s="333"/>
      <c r="D21" s="150"/>
      <c r="E21" s="150"/>
    </row>
    <row r="22" spans="1:5" x14ac:dyDescent="0.25">
      <c r="B22" s="150"/>
      <c r="C22" s="150"/>
      <c r="D22" s="150"/>
      <c r="E22" s="150"/>
    </row>
    <row r="23" spans="1:5" x14ac:dyDescent="0.25">
      <c r="A23" s="244" t="s">
        <v>517</v>
      </c>
      <c r="B23" s="150" t="s">
        <v>560</v>
      </c>
      <c r="C23" s="150" t="s">
        <v>560</v>
      </c>
      <c r="D23" s="150"/>
      <c r="E23" s="150"/>
    </row>
    <row r="24" spans="1:5" x14ac:dyDescent="0.25">
      <c r="A24" s="244" t="s">
        <v>518</v>
      </c>
      <c r="B24" s="150" t="s">
        <v>561</v>
      </c>
      <c r="C24" s="150" t="s">
        <v>561</v>
      </c>
      <c r="D24" s="150"/>
      <c r="E24" s="150"/>
    </row>
    <row r="25" spans="1:5" x14ac:dyDescent="0.25">
      <c r="B25" s="150"/>
      <c r="C25" s="150"/>
      <c r="D25" s="150"/>
      <c r="E25" s="150"/>
    </row>
    <row r="26" spans="1:5" x14ac:dyDescent="0.25">
      <c r="A26" s="244" t="s">
        <v>151</v>
      </c>
      <c r="B26" s="150" t="s">
        <v>562</v>
      </c>
      <c r="C26" s="150" t="s">
        <v>563</v>
      </c>
      <c r="D26" s="150"/>
      <c r="E26" s="150"/>
    </row>
    <row r="27" spans="1:5" x14ac:dyDescent="0.25">
      <c r="A27" s="244" t="s">
        <v>497</v>
      </c>
      <c r="B27" s="150" t="s">
        <v>564</v>
      </c>
      <c r="C27" s="150" t="s">
        <v>630</v>
      </c>
      <c r="D27" s="150"/>
      <c r="E27" s="150"/>
    </row>
    <row r="29" spans="1:5" x14ac:dyDescent="0.25">
      <c r="A29" s="611" t="s">
        <v>609</v>
      </c>
      <c r="B29" s="611"/>
      <c r="C29" s="611"/>
      <c r="D29" s="611"/>
    </row>
    <row r="30" spans="1:5" x14ac:dyDescent="0.25">
      <c r="A30" s="244" t="s">
        <v>619</v>
      </c>
      <c r="B30" s="163" t="s">
        <v>610</v>
      </c>
      <c r="C30" s="163" t="s">
        <v>611</v>
      </c>
      <c r="D30" s="244" t="str">
        <f>IF(Intro!$G$26="English",B30,C30)</f>
        <v>Oui</v>
      </c>
    </row>
    <row r="31" spans="1:5" x14ac:dyDescent="0.25">
      <c r="B31" s="163" t="s">
        <v>528</v>
      </c>
      <c r="C31" s="163" t="s">
        <v>529</v>
      </c>
      <c r="D31" s="244" t="str">
        <f>IF(Intro!$G$26="English",B31,C31)</f>
        <v>Non</v>
      </c>
    </row>
    <row r="32" spans="1:5" x14ac:dyDescent="0.25">
      <c r="D32" s="244"/>
    </row>
    <row r="33" spans="1:4" x14ac:dyDescent="0.25">
      <c r="A33" s="244" t="s">
        <v>617</v>
      </c>
      <c r="B33" s="151" t="s">
        <v>528</v>
      </c>
      <c r="C33" s="151" t="s">
        <v>529</v>
      </c>
      <c r="D33" s="306" t="str">
        <f>IF(Intro!G$26="english",B33,C33)</f>
        <v>Non</v>
      </c>
    </row>
    <row r="34" spans="1:4" x14ac:dyDescent="0.25">
      <c r="B34" s="151" t="s">
        <v>531</v>
      </c>
      <c r="C34" s="151" t="s">
        <v>532</v>
      </c>
      <c r="D34" s="306" t="str">
        <f>IF(Intro!G$26="english",B34,C34)</f>
        <v>Oui, modifier les données ou expliquez ci-dessous.</v>
      </c>
    </row>
    <row r="36" spans="1:4" x14ac:dyDescent="0.25">
      <c r="B36" s="163" t="s">
        <v>706</v>
      </c>
      <c r="C36" s="163" t="s">
        <v>707</v>
      </c>
    </row>
  </sheetData>
  <sheetProtection algorithmName="SHA-512" hashValue="75y9EubItSV6Zi830ilUG8BQziz28ISvKBC7/QFZzjwdZLZTPlX9YgSoWBdkgPCut1fqnIM/Xg5jhLsxeptqog==" saltValue="B+dmg8p1G59f501PDKITXA==" spinCount="100000" sheet="1" objects="1" scenarios="1" selectLockedCells="1"/>
  <mergeCells count="1">
    <mergeCell ref="A29:D29"/>
  </mergeCells>
  <phoneticPr fontId="18" type="noConversion"/>
  <dataValidations count="2">
    <dataValidation type="list" allowBlank="1" showInputMessage="1" showErrorMessage="1" sqref="C4" xr:uid="{FFC085AF-AB83-4583-BED2-007D5FE83879}">
      <formula1>"le dumping, le dumping et le subventionnement"</formula1>
    </dataValidation>
    <dataValidation type="list" allowBlank="1" showInputMessage="1" showErrorMessage="1" sqref="B4" xr:uid="{A106B867-2B84-4AA6-85AA-A1AE56742A55}">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62"/>
  <sheetViews>
    <sheetView showGridLines="0" zoomScaleNormal="100" workbookViewId="0"/>
  </sheetViews>
  <sheetFormatPr defaultColWidth="9.42578125" defaultRowHeight="14.25" x14ac:dyDescent="0.25"/>
  <cols>
    <col min="1" max="1" width="1.5703125" style="12" customWidth="1"/>
    <col min="2" max="2" width="12.42578125" style="22" customWidth="1"/>
    <col min="3" max="3" width="5.85546875" style="22" customWidth="1"/>
    <col min="4" max="4" width="18.5703125" style="22" customWidth="1"/>
    <col min="5" max="12" width="15.42578125" style="22" customWidth="1"/>
    <col min="13" max="13" width="6.42578125" style="1" customWidth="1"/>
    <col min="14" max="14" width="9.42578125" style="2" customWidth="1"/>
    <col min="15" max="15" width="20.5703125" style="2" hidden="1" customWidth="1"/>
    <col min="16" max="16" width="23.42578125" style="2" hidden="1" customWidth="1"/>
    <col min="17" max="17" width="9.42578125" style="2" customWidth="1"/>
    <col min="18" max="16384" width="9.42578125" style="2"/>
  </cols>
  <sheetData>
    <row r="1" spans="1:16" x14ac:dyDescent="0.25">
      <c r="O1" s="2" t="s">
        <v>651</v>
      </c>
      <c r="P1" s="2" t="s">
        <v>651</v>
      </c>
    </row>
    <row r="2" spans="1:16" x14ac:dyDescent="0.25">
      <c r="B2" s="23" t="str">
        <f>'Pro 1'!B2</f>
        <v>PROTÉGÉ</v>
      </c>
      <c r="O2" s="3" t="s">
        <v>128</v>
      </c>
      <c r="P2" s="3" t="s">
        <v>130</v>
      </c>
    </row>
    <row r="3" spans="1:16" x14ac:dyDescent="0.25">
      <c r="B3" s="24"/>
      <c r="O3" s="7"/>
      <c r="P3" s="7"/>
    </row>
    <row r="4" spans="1:16" s="7" customFormat="1" x14ac:dyDescent="0.25">
      <c r="A4" s="18"/>
      <c r="B4" s="715" t="str">
        <f>Info!B4</f>
        <v>QUESTIONNAIRE À L’INTENTION DES PRODUCTEURS</v>
      </c>
      <c r="C4" s="715"/>
      <c r="D4" s="715"/>
      <c r="E4" s="715"/>
      <c r="F4" s="715"/>
      <c r="G4" s="715"/>
      <c r="H4" s="715"/>
      <c r="I4" s="715"/>
      <c r="J4" s="715"/>
      <c r="K4" s="715"/>
      <c r="L4" s="715"/>
      <c r="M4" s="19"/>
      <c r="N4" s="19"/>
      <c r="O4" s="15"/>
      <c r="P4" s="15"/>
    </row>
    <row r="5" spans="1:16" s="7" customFormat="1" x14ac:dyDescent="0.25">
      <c r="A5" s="18"/>
      <c r="B5" s="715" t="str">
        <f>Info!B5</f>
        <v>RR-2025-004</v>
      </c>
      <c r="C5" s="715"/>
      <c r="D5" s="715"/>
      <c r="E5" s="715"/>
      <c r="F5" s="715"/>
      <c r="G5" s="715"/>
      <c r="H5" s="715"/>
      <c r="I5" s="715"/>
      <c r="J5" s="715"/>
      <c r="K5" s="715"/>
      <c r="L5" s="715"/>
      <c r="M5" s="19"/>
      <c r="N5" s="19"/>
      <c r="O5" s="15"/>
      <c r="P5" s="15"/>
    </row>
    <row r="6" spans="1:16" s="16" customFormat="1" x14ac:dyDescent="0.25">
      <c r="A6" s="18"/>
      <c r="B6" s="715" t="str">
        <f>Info!B6</f>
        <v>FEUILLES D'ACIER RÉSISTANT À LA CORROSION II</v>
      </c>
      <c r="C6" s="715"/>
      <c r="D6" s="715"/>
      <c r="E6" s="715"/>
      <c r="F6" s="715"/>
      <c r="G6" s="715"/>
      <c r="H6" s="715"/>
      <c r="I6" s="715"/>
      <c r="J6" s="715"/>
      <c r="K6" s="715"/>
      <c r="L6" s="715"/>
      <c r="M6" s="15"/>
      <c r="N6" s="15"/>
      <c r="O6" s="17"/>
      <c r="P6" s="17"/>
    </row>
    <row r="7" spans="1:16" s="8" customFormat="1" x14ac:dyDescent="0.25">
      <c r="A7" s="18"/>
      <c r="B7" s="25"/>
      <c r="C7" s="26"/>
      <c r="D7" s="26"/>
      <c r="E7" s="26"/>
      <c r="F7" s="26"/>
      <c r="G7" s="26"/>
      <c r="H7" s="26"/>
      <c r="I7" s="26"/>
      <c r="J7" s="26"/>
      <c r="K7" s="26"/>
      <c r="L7" s="26"/>
      <c r="O7" s="9"/>
      <c r="P7" s="9"/>
    </row>
    <row r="8" spans="1:16" x14ac:dyDescent="0.25">
      <c r="B8" s="830" t="str">
        <f>IF(Intro!$G$26="English",O8,P8)</f>
        <v>COMMENTAIRES PROTÉGÉS</v>
      </c>
      <c r="C8" s="831"/>
      <c r="D8" s="831"/>
      <c r="E8" s="831"/>
      <c r="F8" s="831"/>
      <c r="G8" s="831"/>
      <c r="H8" s="831"/>
      <c r="I8" s="831"/>
      <c r="J8" s="831"/>
      <c r="K8" s="831"/>
      <c r="L8" s="832"/>
      <c r="M8" s="151"/>
      <c r="O8" s="2" t="s">
        <v>118</v>
      </c>
      <c r="P8" s="2" t="s">
        <v>356</v>
      </c>
    </row>
    <row r="9" spans="1:16" s="10" customFormat="1" x14ac:dyDescent="0.25">
      <c r="A9" s="12"/>
      <c r="B9" s="27"/>
      <c r="C9" s="29"/>
      <c r="D9" s="29"/>
      <c r="E9" s="29"/>
      <c r="F9" s="29"/>
      <c r="G9" s="29"/>
      <c r="H9" s="29"/>
      <c r="I9" s="29"/>
      <c r="J9" s="29"/>
      <c r="K9" s="29"/>
      <c r="L9" s="30"/>
    </row>
    <row r="10" spans="1:16" s="10" customFormat="1" x14ac:dyDescent="0.25">
      <c r="A10" s="12"/>
      <c r="B10" s="612" t="str">
        <f>IF(Intro!$G$26="English",O10,P10)</f>
        <v>Si votre entreprise désire ajouter des commentaires concernant vos réponses, vous les inscrivez ici. Indiquez à quelle question se rapportent vos commentaires.</v>
      </c>
      <c r="C10" s="613"/>
      <c r="D10" s="613"/>
      <c r="E10" s="613"/>
      <c r="F10" s="613"/>
      <c r="G10" s="613"/>
      <c r="H10" s="613"/>
      <c r="I10" s="613"/>
      <c r="J10" s="613"/>
      <c r="K10" s="613"/>
      <c r="L10" s="653"/>
      <c r="O10" s="11" t="s">
        <v>493</v>
      </c>
      <c r="P10" s="10" t="s">
        <v>343</v>
      </c>
    </row>
    <row r="11" spans="1:16" s="10" customFormat="1" x14ac:dyDescent="0.25">
      <c r="A11" s="12"/>
      <c r="B11" s="229"/>
      <c r="C11" s="29"/>
      <c r="D11" s="29"/>
      <c r="E11" s="29"/>
      <c r="F11" s="29"/>
      <c r="G11" s="29"/>
      <c r="H11" s="29"/>
      <c r="I11" s="29"/>
      <c r="J11" s="29"/>
      <c r="K11" s="29"/>
      <c r="L11" s="30"/>
      <c r="O11" s="323" t="s">
        <v>634</v>
      </c>
      <c r="P11" s="323" t="s">
        <v>635</v>
      </c>
    </row>
    <row r="12" spans="1:16" s="10" customFormat="1" x14ac:dyDescent="0.25">
      <c r="A12" s="12"/>
      <c r="B12" s="229"/>
      <c r="D12" s="307" t="str">
        <f>IF(Intro!$G$26="English",O11,P11)</f>
        <v>Onglet et question</v>
      </c>
      <c r="E12" s="836" t="str">
        <f>IF(Intro!$G$26="English",O12,P12)</f>
        <v>Commentaires</v>
      </c>
      <c r="F12" s="836"/>
      <c r="G12" s="836"/>
      <c r="H12" s="836"/>
      <c r="I12" s="836"/>
      <c r="J12" s="836"/>
      <c r="K12" s="836"/>
      <c r="L12" s="837"/>
      <c r="O12" s="11" t="s">
        <v>216</v>
      </c>
      <c r="P12" s="10" t="s">
        <v>217</v>
      </c>
    </row>
    <row r="13" spans="1:16" s="151" customFormat="1" x14ac:dyDescent="0.25">
      <c r="A13" s="257"/>
      <c r="B13" s="838" t="str">
        <f>IF(Intro!$G$26="English",O13,P13)</f>
        <v>Commentaire 1</v>
      </c>
      <c r="C13" s="839"/>
      <c r="D13" s="840"/>
      <c r="E13" s="765"/>
      <c r="F13" s="765"/>
      <c r="G13" s="765"/>
      <c r="H13" s="765"/>
      <c r="I13" s="765"/>
      <c r="J13" s="765"/>
      <c r="K13" s="765"/>
      <c r="L13" s="766"/>
      <c r="O13" s="11" t="s">
        <v>218</v>
      </c>
      <c r="P13" s="10" t="s">
        <v>219</v>
      </c>
    </row>
    <row r="14" spans="1:16" s="151" customFormat="1" x14ac:dyDescent="0.25">
      <c r="A14" s="257"/>
      <c r="B14" s="838"/>
      <c r="C14" s="839"/>
      <c r="D14" s="840"/>
      <c r="E14" s="765"/>
      <c r="F14" s="765"/>
      <c r="G14" s="765"/>
      <c r="H14" s="765"/>
      <c r="I14" s="765"/>
      <c r="J14" s="765"/>
      <c r="K14" s="765"/>
      <c r="L14" s="766"/>
      <c r="O14" s="11"/>
      <c r="P14" s="10"/>
    </row>
    <row r="15" spans="1:16" s="151" customFormat="1" x14ac:dyDescent="0.25">
      <c r="A15" s="257"/>
      <c r="B15" s="838"/>
      <c r="C15" s="839"/>
      <c r="D15" s="840"/>
      <c r="E15" s="765"/>
      <c r="F15" s="765"/>
      <c r="G15" s="765"/>
      <c r="H15" s="765"/>
      <c r="I15" s="765"/>
      <c r="J15" s="765"/>
      <c r="K15" s="765"/>
      <c r="L15" s="766"/>
      <c r="O15" s="11"/>
      <c r="P15" s="10"/>
    </row>
    <row r="16" spans="1:16" s="151" customFormat="1" x14ac:dyDescent="0.25">
      <c r="A16" s="257"/>
      <c r="B16" s="838"/>
      <c r="C16" s="839"/>
      <c r="D16" s="840"/>
      <c r="E16" s="765"/>
      <c r="F16" s="765"/>
      <c r="G16" s="765"/>
      <c r="H16" s="765"/>
      <c r="I16" s="765"/>
      <c r="J16" s="765"/>
      <c r="K16" s="765"/>
      <c r="L16" s="766"/>
      <c r="O16" s="11"/>
      <c r="P16" s="10"/>
    </row>
    <row r="17" spans="1:16" s="151" customFormat="1" x14ac:dyDescent="0.25">
      <c r="A17" s="257"/>
      <c r="B17" s="838"/>
      <c r="C17" s="839"/>
      <c r="D17" s="840"/>
      <c r="E17" s="765"/>
      <c r="F17" s="765"/>
      <c r="G17" s="765"/>
      <c r="H17" s="765"/>
      <c r="I17" s="765"/>
      <c r="J17" s="765"/>
      <c r="K17" s="765"/>
      <c r="L17" s="766"/>
      <c r="O17" s="11"/>
      <c r="P17" s="10"/>
    </row>
    <row r="18" spans="1:16" s="151" customFormat="1" x14ac:dyDescent="0.25">
      <c r="A18" s="257"/>
      <c r="B18" s="838"/>
      <c r="C18" s="839"/>
      <c r="D18" s="840"/>
      <c r="E18" s="765"/>
      <c r="F18" s="765"/>
      <c r="G18" s="765"/>
      <c r="H18" s="765"/>
      <c r="I18" s="765"/>
      <c r="J18" s="765"/>
      <c r="K18" s="765"/>
      <c r="L18" s="766"/>
      <c r="O18" s="11"/>
      <c r="P18" s="10"/>
    </row>
    <row r="19" spans="1:16" s="151" customFormat="1" x14ac:dyDescent="0.25">
      <c r="A19" s="257"/>
      <c r="B19" s="838"/>
      <c r="C19" s="839"/>
      <c r="D19" s="840"/>
      <c r="E19" s="765"/>
      <c r="F19" s="765"/>
      <c r="G19" s="765"/>
      <c r="H19" s="765"/>
      <c r="I19" s="765"/>
      <c r="J19" s="765"/>
      <c r="K19" s="765"/>
      <c r="L19" s="766"/>
      <c r="O19" s="11"/>
      <c r="P19" s="10"/>
    </row>
    <row r="20" spans="1:16" s="151" customFormat="1" x14ac:dyDescent="0.25">
      <c r="A20" s="257"/>
      <c r="B20" s="838"/>
      <c r="C20" s="839"/>
      <c r="D20" s="840"/>
      <c r="E20" s="765"/>
      <c r="F20" s="765"/>
      <c r="G20" s="765"/>
      <c r="H20" s="765"/>
      <c r="I20" s="765"/>
      <c r="J20" s="765"/>
      <c r="K20" s="765"/>
      <c r="L20" s="766"/>
      <c r="O20" s="11"/>
      <c r="P20" s="10"/>
    </row>
    <row r="21" spans="1:16" s="151" customFormat="1" x14ac:dyDescent="0.25">
      <c r="A21" s="257"/>
      <c r="B21" s="838"/>
      <c r="C21" s="839"/>
      <c r="D21" s="840"/>
      <c r="E21" s="765"/>
      <c r="F21" s="765"/>
      <c r="G21" s="765"/>
      <c r="H21" s="765"/>
      <c r="I21" s="765"/>
      <c r="J21" s="765"/>
      <c r="K21" s="765"/>
      <c r="L21" s="766"/>
      <c r="O21" s="11"/>
      <c r="P21" s="10"/>
    </row>
    <row r="22" spans="1:16" s="151" customFormat="1" x14ac:dyDescent="0.25">
      <c r="A22" s="257"/>
      <c r="B22" s="838"/>
      <c r="C22" s="839"/>
      <c r="D22" s="840"/>
      <c r="E22" s="765"/>
      <c r="F22" s="765"/>
      <c r="G22" s="765"/>
      <c r="H22" s="765"/>
      <c r="I22" s="765"/>
      <c r="J22" s="765"/>
      <c r="K22" s="765"/>
      <c r="L22" s="766"/>
      <c r="O22" s="11"/>
      <c r="P22" s="10"/>
    </row>
    <row r="23" spans="1:16" s="151" customFormat="1" x14ac:dyDescent="0.25">
      <c r="A23" s="257"/>
      <c r="B23" s="838" t="str">
        <f>IF(Intro!$G$26="English",O23,P23)</f>
        <v>Commentaire 2</v>
      </c>
      <c r="C23" s="839"/>
      <c r="D23" s="840"/>
      <c r="E23" s="765"/>
      <c r="F23" s="765"/>
      <c r="G23" s="765"/>
      <c r="H23" s="765"/>
      <c r="I23" s="765"/>
      <c r="J23" s="765"/>
      <c r="K23" s="765"/>
      <c r="L23" s="766"/>
      <c r="O23" s="11" t="s">
        <v>220</v>
      </c>
      <c r="P23" s="10" t="s">
        <v>221</v>
      </c>
    </row>
    <row r="24" spans="1:16" s="151" customFormat="1" x14ac:dyDescent="0.25">
      <c r="A24" s="257"/>
      <c r="B24" s="838"/>
      <c r="C24" s="839"/>
      <c r="D24" s="840"/>
      <c r="E24" s="765"/>
      <c r="F24" s="765"/>
      <c r="G24" s="765"/>
      <c r="H24" s="765"/>
      <c r="I24" s="765"/>
      <c r="J24" s="765"/>
      <c r="K24" s="765"/>
      <c r="L24" s="766"/>
    </row>
    <row r="25" spans="1:16" s="151" customFormat="1" x14ac:dyDescent="0.25">
      <c r="A25" s="257"/>
      <c r="B25" s="838"/>
      <c r="C25" s="839"/>
      <c r="D25" s="840"/>
      <c r="E25" s="765"/>
      <c r="F25" s="765"/>
      <c r="G25" s="765"/>
      <c r="H25" s="765"/>
      <c r="I25" s="765"/>
      <c r="J25" s="765"/>
      <c r="K25" s="765"/>
      <c r="L25" s="766"/>
    </row>
    <row r="26" spans="1:16" s="151" customFormat="1" x14ac:dyDescent="0.25">
      <c r="A26" s="257"/>
      <c r="B26" s="838"/>
      <c r="C26" s="839"/>
      <c r="D26" s="840"/>
      <c r="E26" s="765"/>
      <c r="F26" s="765"/>
      <c r="G26" s="765"/>
      <c r="H26" s="765"/>
      <c r="I26" s="765"/>
      <c r="J26" s="765"/>
      <c r="K26" s="765"/>
      <c r="L26" s="766"/>
      <c r="O26" s="11"/>
      <c r="P26" s="10"/>
    </row>
    <row r="27" spans="1:16" s="151" customFormat="1" x14ac:dyDescent="0.25">
      <c r="A27" s="257"/>
      <c r="B27" s="838"/>
      <c r="C27" s="839"/>
      <c r="D27" s="840"/>
      <c r="E27" s="765"/>
      <c r="F27" s="765"/>
      <c r="G27" s="765"/>
      <c r="H27" s="765"/>
      <c r="I27" s="765"/>
      <c r="J27" s="765"/>
      <c r="K27" s="765"/>
      <c r="L27" s="766"/>
      <c r="O27" s="11"/>
      <c r="P27" s="10"/>
    </row>
    <row r="28" spans="1:16" s="151" customFormat="1" x14ac:dyDescent="0.25">
      <c r="A28" s="257"/>
      <c r="B28" s="838"/>
      <c r="C28" s="839"/>
      <c r="D28" s="840"/>
      <c r="E28" s="765"/>
      <c r="F28" s="765"/>
      <c r="G28" s="765"/>
      <c r="H28" s="765"/>
      <c r="I28" s="765"/>
      <c r="J28" s="765"/>
      <c r="K28" s="765"/>
      <c r="L28" s="766"/>
    </row>
    <row r="29" spans="1:16" s="179" customFormat="1" x14ac:dyDescent="0.25">
      <c r="A29" s="262"/>
      <c r="B29" s="838"/>
      <c r="C29" s="839"/>
      <c r="D29" s="840"/>
      <c r="E29" s="765"/>
      <c r="F29" s="765"/>
      <c r="G29" s="765"/>
      <c r="H29" s="765"/>
      <c r="I29" s="765"/>
      <c r="J29" s="765"/>
      <c r="K29" s="765"/>
      <c r="L29" s="766"/>
      <c r="N29" s="263"/>
    </row>
    <row r="30" spans="1:16" x14ac:dyDescent="0.25">
      <c r="B30" s="838"/>
      <c r="C30" s="839"/>
      <c r="D30" s="840"/>
      <c r="E30" s="765"/>
      <c r="F30" s="765"/>
      <c r="G30" s="765"/>
      <c r="H30" s="765"/>
      <c r="I30" s="765"/>
      <c r="J30" s="765"/>
      <c r="K30" s="765"/>
      <c r="L30" s="766"/>
    </row>
    <row r="31" spans="1:16" x14ac:dyDescent="0.25">
      <c r="B31" s="838"/>
      <c r="C31" s="839"/>
      <c r="D31" s="840"/>
      <c r="E31" s="765"/>
      <c r="F31" s="765"/>
      <c r="G31" s="765"/>
      <c r="H31" s="765"/>
      <c r="I31" s="765"/>
      <c r="J31" s="765"/>
      <c r="K31" s="765"/>
      <c r="L31" s="766"/>
    </row>
    <row r="32" spans="1:16" x14ac:dyDescent="0.25">
      <c r="B32" s="838"/>
      <c r="C32" s="839"/>
      <c r="D32" s="840"/>
      <c r="E32" s="765"/>
      <c r="F32" s="765"/>
      <c r="G32" s="765"/>
      <c r="H32" s="765"/>
      <c r="I32" s="765"/>
      <c r="J32" s="765"/>
      <c r="K32" s="765"/>
      <c r="L32" s="766"/>
    </row>
    <row r="33" spans="1:16" x14ac:dyDescent="0.25">
      <c r="B33" s="838" t="str">
        <f>IF(Intro!$G$26="English",O33,P33)</f>
        <v>Commentaire 3</v>
      </c>
      <c r="C33" s="839"/>
      <c r="D33" s="840"/>
      <c r="E33" s="765"/>
      <c r="F33" s="765"/>
      <c r="G33" s="765"/>
      <c r="H33" s="765"/>
      <c r="I33" s="765"/>
      <c r="J33" s="765"/>
      <c r="K33" s="765"/>
      <c r="L33" s="766"/>
      <c r="O33" s="11" t="s">
        <v>222</v>
      </c>
      <c r="P33" s="10" t="s">
        <v>223</v>
      </c>
    </row>
    <row r="34" spans="1:16" x14ac:dyDescent="0.25">
      <c r="B34" s="838"/>
      <c r="C34" s="839"/>
      <c r="D34" s="840"/>
      <c r="E34" s="765"/>
      <c r="F34" s="765"/>
      <c r="G34" s="765"/>
      <c r="H34" s="765"/>
      <c r="I34" s="765"/>
      <c r="J34" s="765"/>
      <c r="K34" s="765"/>
      <c r="L34" s="766"/>
    </row>
    <row r="35" spans="1:16" x14ac:dyDescent="0.25">
      <c r="B35" s="838"/>
      <c r="C35" s="839"/>
      <c r="D35" s="840"/>
      <c r="E35" s="765"/>
      <c r="F35" s="765"/>
      <c r="G35" s="765"/>
      <c r="H35" s="765"/>
      <c r="I35" s="765"/>
      <c r="J35" s="765"/>
      <c r="K35" s="765"/>
      <c r="L35" s="766"/>
    </row>
    <row r="36" spans="1:16" x14ac:dyDescent="0.25">
      <c r="B36" s="838"/>
      <c r="C36" s="839"/>
      <c r="D36" s="840"/>
      <c r="E36" s="765"/>
      <c r="F36" s="765"/>
      <c r="G36" s="765"/>
      <c r="H36" s="765"/>
      <c r="I36" s="765"/>
      <c r="J36" s="765"/>
      <c r="K36" s="765"/>
      <c r="L36" s="766"/>
    </row>
    <row r="37" spans="1:16" s="151" customFormat="1" x14ac:dyDescent="0.25">
      <c r="A37" s="257"/>
      <c r="B37" s="838"/>
      <c r="C37" s="839"/>
      <c r="D37" s="840"/>
      <c r="E37" s="765"/>
      <c r="F37" s="765"/>
      <c r="G37" s="765"/>
      <c r="H37" s="765"/>
      <c r="I37" s="765"/>
      <c r="J37" s="765"/>
      <c r="K37" s="765"/>
      <c r="L37" s="766"/>
      <c r="O37" s="11"/>
      <c r="P37" s="10"/>
    </row>
    <row r="38" spans="1:16" s="151" customFormat="1" x14ac:dyDescent="0.25">
      <c r="A38" s="257"/>
      <c r="B38" s="838"/>
      <c r="C38" s="839"/>
      <c r="D38" s="840"/>
      <c r="E38" s="765"/>
      <c r="F38" s="765"/>
      <c r="G38" s="765"/>
      <c r="H38" s="765"/>
      <c r="I38" s="765"/>
      <c r="J38" s="765"/>
      <c r="K38" s="765"/>
      <c r="L38" s="766"/>
      <c r="O38" s="11"/>
      <c r="P38" s="10"/>
    </row>
    <row r="39" spans="1:16" x14ac:dyDescent="0.25">
      <c r="B39" s="838"/>
      <c r="C39" s="839"/>
      <c r="D39" s="840"/>
      <c r="E39" s="765"/>
      <c r="F39" s="765"/>
      <c r="G39" s="765"/>
      <c r="H39" s="765"/>
      <c r="I39" s="765"/>
      <c r="J39" s="765"/>
      <c r="K39" s="765"/>
      <c r="L39" s="766"/>
    </row>
    <row r="40" spans="1:16" x14ac:dyDescent="0.25">
      <c r="B40" s="838"/>
      <c r="C40" s="839"/>
      <c r="D40" s="840"/>
      <c r="E40" s="765"/>
      <c r="F40" s="765"/>
      <c r="G40" s="765"/>
      <c r="H40" s="765"/>
      <c r="I40" s="765"/>
      <c r="J40" s="765"/>
      <c r="K40" s="765"/>
      <c r="L40" s="766"/>
    </row>
    <row r="41" spans="1:16" x14ac:dyDescent="0.25">
      <c r="B41" s="838"/>
      <c r="C41" s="839"/>
      <c r="D41" s="840"/>
      <c r="E41" s="765"/>
      <c r="F41" s="765"/>
      <c r="G41" s="765"/>
      <c r="H41" s="765"/>
      <c r="I41" s="765"/>
      <c r="J41" s="765"/>
      <c r="K41" s="765"/>
      <c r="L41" s="766"/>
    </row>
    <row r="42" spans="1:16" x14ac:dyDescent="0.25">
      <c r="B42" s="838"/>
      <c r="C42" s="839"/>
      <c r="D42" s="840"/>
      <c r="E42" s="765"/>
      <c r="F42" s="765"/>
      <c r="G42" s="765"/>
      <c r="H42" s="765"/>
      <c r="I42" s="765"/>
      <c r="J42" s="765"/>
      <c r="K42" s="765"/>
      <c r="L42" s="766"/>
    </row>
    <row r="43" spans="1:16" x14ac:dyDescent="0.25">
      <c r="B43" s="838" t="str">
        <f>IF(Intro!$G$26="English",O43,P43)</f>
        <v>Commentaire 4</v>
      </c>
      <c r="C43" s="839"/>
      <c r="D43" s="840"/>
      <c r="E43" s="765"/>
      <c r="F43" s="765"/>
      <c r="G43" s="765"/>
      <c r="H43" s="765"/>
      <c r="I43" s="765"/>
      <c r="J43" s="765"/>
      <c r="K43" s="765"/>
      <c r="L43" s="766"/>
      <c r="O43" s="11" t="s">
        <v>224</v>
      </c>
      <c r="P43" s="10" t="s">
        <v>225</v>
      </c>
    </row>
    <row r="44" spans="1:16" x14ac:dyDescent="0.25">
      <c r="B44" s="838"/>
      <c r="C44" s="839"/>
      <c r="D44" s="840"/>
      <c r="E44" s="765"/>
      <c r="F44" s="765"/>
      <c r="G44" s="765"/>
      <c r="H44" s="765"/>
      <c r="I44" s="765"/>
      <c r="J44" s="765"/>
      <c r="K44" s="765"/>
      <c r="L44" s="766"/>
    </row>
    <row r="45" spans="1:16" x14ac:dyDescent="0.25">
      <c r="B45" s="838"/>
      <c r="C45" s="839"/>
      <c r="D45" s="840"/>
      <c r="E45" s="765"/>
      <c r="F45" s="765"/>
      <c r="G45" s="765"/>
      <c r="H45" s="765"/>
      <c r="I45" s="765"/>
      <c r="J45" s="765"/>
      <c r="K45" s="765"/>
      <c r="L45" s="766"/>
    </row>
    <row r="46" spans="1:16" x14ac:dyDescent="0.25">
      <c r="B46" s="838"/>
      <c r="C46" s="839"/>
      <c r="D46" s="840"/>
      <c r="E46" s="765"/>
      <c r="F46" s="765"/>
      <c r="G46" s="765"/>
      <c r="H46" s="765"/>
      <c r="I46" s="765"/>
      <c r="J46" s="765"/>
      <c r="K46" s="765"/>
      <c r="L46" s="766"/>
    </row>
    <row r="47" spans="1:16" s="151" customFormat="1" x14ac:dyDescent="0.25">
      <c r="A47" s="257"/>
      <c r="B47" s="838"/>
      <c r="C47" s="839"/>
      <c r="D47" s="840"/>
      <c r="E47" s="765"/>
      <c r="F47" s="765"/>
      <c r="G47" s="765"/>
      <c r="H47" s="765"/>
      <c r="I47" s="765"/>
      <c r="J47" s="765"/>
      <c r="K47" s="765"/>
      <c r="L47" s="766"/>
      <c r="O47" s="11"/>
      <c r="P47" s="10"/>
    </row>
    <row r="48" spans="1:16" s="151" customFormat="1" x14ac:dyDescent="0.25">
      <c r="A48" s="257"/>
      <c r="B48" s="838"/>
      <c r="C48" s="839"/>
      <c r="D48" s="840"/>
      <c r="E48" s="765"/>
      <c r="F48" s="765"/>
      <c r="G48" s="765"/>
      <c r="H48" s="765"/>
      <c r="I48" s="765"/>
      <c r="J48" s="765"/>
      <c r="K48" s="765"/>
      <c r="L48" s="766"/>
      <c r="O48" s="11"/>
      <c r="P48" s="10"/>
    </row>
    <row r="49" spans="1:16" x14ac:dyDescent="0.25">
      <c r="B49" s="838"/>
      <c r="C49" s="839"/>
      <c r="D49" s="840"/>
      <c r="E49" s="765"/>
      <c r="F49" s="765"/>
      <c r="G49" s="765"/>
      <c r="H49" s="765"/>
      <c r="I49" s="765"/>
      <c r="J49" s="765"/>
      <c r="K49" s="765"/>
      <c r="L49" s="766"/>
    </row>
    <row r="50" spans="1:16" x14ac:dyDescent="0.25">
      <c r="B50" s="838"/>
      <c r="C50" s="839"/>
      <c r="D50" s="840"/>
      <c r="E50" s="765"/>
      <c r="F50" s="765"/>
      <c r="G50" s="765"/>
      <c r="H50" s="765"/>
      <c r="I50" s="765"/>
      <c r="J50" s="765"/>
      <c r="K50" s="765"/>
      <c r="L50" s="766"/>
    </row>
    <row r="51" spans="1:16" x14ac:dyDescent="0.25">
      <c r="B51" s="838"/>
      <c r="C51" s="839"/>
      <c r="D51" s="840"/>
      <c r="E51" s="765"/>
      <c r="F51" s="765"/>
      <c r="G51" s="765"/>
      <c r="H51" s="765"/>
      <c r="I51" s="765"/>
      <c r="J51" s="765"/>
      <c r="K51" s="765"/>
      <c r="L51" s="766"/>
    </row>
    <row r="52" spans="1:16" x14ac:dyDescent="0.25">
      <c r="B52" s="838"/>
      <c r="C52" s="839"/>
      <c r="D52" s="840"/>
      <c r="E52" s="765"/>
      <c r="F52" s="765"/>
      <c r="G52" s="765"/>
      <c r="H52" s="765"/>
      <c r="I52" s="765"/>
      <c r="J52" s="765"/>
      <c r="K52" s="765"/>
      <c r="L52" s="766"/>
    </row>
    <row r="53" spans="1:16" x14ac:dyDescent="0.25">
      <c r="B53" s="838" t="str">
        <f>IF(Intro!$G$26="English",O53,P53)</f>
        <v>Commentaire 5</v>
      </c>
      <c r="C53" s="839"/>
      <c r="D53" s="840"/>
      <c r="E53" s="765"/>
      <c r="F53" s="765"/>
      <c r="G53" s="765"/>
      <c r="H53" s="765"/>
      <c r="I53" s="765"/>
      <c r="J53" s="765"/>
      <c r="K53" s="765"/>
      <c r="L53" s="766"/>
      <c r="O53" s="11" t="s">
        <v>226</v>
      </c>
      <c r="P53" s="10" t="s">
        <v>227</v>
      </c>
    </row>
    <row r="54" spans="1:16" x14ac:dyDescent="0.25">
      <c r="B54" s="838"/>
      <c r="C54" s="839"/>
      <c r="D54" s="840"/>
      <c r="E54" s="765"/>
      <c r="F54" s="765"/>
      <c r="G54" s="765"/>
      <c r="H54" s="765"/>
      <c r="I54" s="765"/>
      <c r="J54" s="765"/>
      <c r="K54" s="765"/>
      <c r="L54" s="766"/>
    </row>
    <row r="55" spans="1:16" x14ac:dyDescent="0.25">
      <c r="B55" s="838"/>
      <c r="C55" s="839"/>
      <c r="D55" s="840"/>
      <c r="E55" s="765"/>
      <c r="F55" s="765"/>
      <c r="G55" s="765"/>
      <c r="H55" s="765"/>
      <c r="I55" s="765"/>
      <c r="J55" s="765"/>
      <c r="K55" s="765"/>
      <c r="L55" s="766"/>
    </row>
    <row r="56" spans="1:16" s="151" customFormat="1" x14ac:dyDescent="0.25">
      <c r="A56" s="257"/>
      <c r="B56" s="838"/>
      <c r="C56" s="839"/>
      <c r="D56" s="840"/>
      <c r="E56" s="765"/>
      <c r="F56" s="765"/>
      <c r="G56" s="765"/>
      <c r="H56" s="765"/>
      <c r="I56" s="765"/>
      <c r="J56" s="765"/>
      <c r="K56" s="765"/>
      <c r="L56" s="766"/>
      <c r="O56" s="11"/>
      <c r="P56" s="10"/>
    </row>
    <row r="57" spans="1:16" s="151" customFormat="1" x14ac:dyDescent="0.25">
      <c r="A57" s="257"/>
      <c r="B57" s="838"/>
      <c r="C57" s="839"/>
      <c r="D57" s="840"/>
      <c r="E57" s="765"/>
      <c r="F57" s="765"/>
      <c r="G57" s="765"/>
      <c r="H57" s="765"/>
      <c r="I57" s="765"/>
      <c r="J57" s="765"/>
      <c r="K57" s="765"/>
      <c r="L57" s="766"/>
      <c r="O57" s="11"/>
      <c r="P57" s="10"/>
    </row>
    <row r="58" spans="1:16" x14ac:dyDescent="0.25">
      <c r="B58" s="838"/>
      <c r="C58" s="839"/>
      <c r="D58" s="840"/>
      <c r="E58" s="765"/>
      <c r="F58" s="765"/>
      <c r="G58" s="765"/>
      <c r="H58" s="765"/>
      <c r="I58" s="765"/>
      <c r="J58" s="765"/>
      <c r="K58" s="765"/>
      <c r="L58" s="766"/>
    </row>
    <row r="59" spans="1:16" x14ac:dyDescent="0.25">
      <c r="B59" s="838"/>
      <c r="C59" s="839"/>
      <c r="D59" s="840"/>
      <c r="E59" s="765"/>
      <c r="F59" s="765"/>
      <c r="G59" s="765"/>
      <c r="H59" s="765"/>
      <c r="I59" s="765"/>
      <c r="J59" s="765"/>
      <c r="K59" s="765"/>
      <c r="L59" s="766"/>
    </row>
    <row r="60" spans="1:16" x14ac:dyDescent="0.25">
      <c r="B60" s="838"/>
      <c r="C60" s="839"/>
      <c r="D60" s="840"/>
      <c r="E60" s="765"/>
      <c r="F60" s="765"/>
      <c r="G60" s="765"/>
      <c r="H60" s="765"/>
      <c r="I60" s="765"/>
      <c r="J60" s="765"/>
      <c r="K60" s="765"/>
      <c r="L60" s="766"/>
    </row>
    <row r="61" spans="1:16" x14ac:dyDescent="0.25">
      <c r="B61" s="838"/>
      <c r="C61" s="839"/>
      <c r="D61" s="840"/>
      <c r="E61" s="765"/>
      <c r="F61" s="765"/>
      <c r="G61" s="765"/>
      <c r="H61" s="765"/>
      <c r="I61" s="765"/>
      <c r="J61" s="765"/>
      <c r="K61" s="765"/>
      <c r="L61" s="766"/>
    </row>
    <row r="62" spans="1:16" x14ac:dyDescent="0.25">
      <c r="B62" s="841"/>
      <c r="C62" s="842"/>
      <c r="D62" s="843"/>
      <c r="E62" s="844"/>
      <c r="F62" s="844"/>
      <c r="G62" s="844"/>
      <c r="H62" s="844"/>
      <c r="I62" s="844"/>
      <c r="J62" s="844"/>
      <c r="K62" s="844"/>
      <c r="L62" s="845"/>
    </row>
  </sheetData>
  <sheetProtection algorithmName="SHA-512" hashValue="m38hGcenk62yCTeTT0EmaIsBXWAlaEe+rJGtDENmVK5IBykw3MmQOTe8et9+JamdC/PwMdb4j/7MtZFIOaO4Aw==" saltValue="tX9e8IAEEuohO2hpK4Yhxw==" spinCount="100000" sheet="1" objects="1" scenarios="1" selectLockedCells="1"/>
  <mergeCells count="21">
    <mergeCell ref="B43:C52"/>
    <mergeCell ref="D43:D52"/>
    <mergeCell ref="E43:L52"/>
    <mergeCell ref="B53:C62"/>
    <mergeCell ref="D53:D62"/>
    <mergeCell ref="E53:L62"/>
    <mergeCell ref="B23:C32"/>
    <mergeCell ref="D23:D32"/>
    <mergeCell ref="E23:L32"/>
    <mergeCell ref="B33:C42"/>
    <mergeCell ref="D33:D42"/>
    <mergeCell ref="E33:L42"/>
    <mergeCell ref="B13:C22"/>
    <mergeCell ref="D13:D22"/>
    <mergeCell ref="E13:L22"/>
    <mergeCell ref="E12:L12"/>
    <mergeCell ref="B4:L4"/>
    <mergeCell ref="B5:L5"/>
    <mergeCell ref="B6:L6"/>
    <mergeCell ref="B10:L10"/>
    <mergeCell ref="B8:L8"/>
  </mergeCells>
  <phoneticPr fontId="18" type="noConversion"/>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E23 E33 E43 E53 E13" xr:uid="{CB9E09A2-6216-46AA-AC79-311139B5EFD5}">
      <formula1>1000</formula1>
    </dataValidation>
    <dataValidation allowBlank="1" showInputMessage="1" showErrorMessage="1" sqref="D13:D62" xr:uid="{6F689230-8450-44EE-8D58-C41DC764743B}"/>
  </dataValidations>
  <printOptions horizontalCentered="1"/>
  <pageMargins left="0.25" right="0.25" top="0.75" bottom="0.75" header="0.3" footer="0.3"/>
  <pageSetup scale="63"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P54"/>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5" width="32" style="2" hidden="1" customWidth="1"/>
    <col min="16" max="16" width="24.140625" style="2" hidden="1" customWidth="1"/>
    <col min="17" max="18" width="9.42578125" style="2" customWidth="1"/>
    <col min="19" max="16384" width="9.42578125" style="2"/>
  </cols>
  <sheetData>
    <row r="1" spans="1:16" x14ac:dyDescent="0.25">
      <c r="O1" s="2" t="s">
        <v>651</v>
      </c>
      <c r="P1" s="2" t="s">
        <v>651</v>
      </c>
    </row>
    <row r="2" spans="1:16" x14ac:dyDescent="0.25">
      <c r="B2" s="23" t="s">
        <v>0</v>
      </c>
      <c r="C2" s="23"/>
      <c r="O2" s="3" t="s">
        <v>128</v>
      </c>
      <c r="P2" s="3" t="s">
        <v>130</v>
      </c>
    </row>
    <row r="3" spans="1:16" x14ac:dyDescent="0.25">
      <c r="B3" s="24"/>
      <c r="C3" s="24"/>
      <c r="O3" s="7"/>
      <c r="P3" s="7"/>
    </row>
    <row r="4" spans="1:16" s="7" customFormat="1" x14ac:dyDescent="0.25">
      <c r="A4" s="18"/>
      <c r="B4" s="715" t="str">
        <f>Info!B4</f>
        <v>QUESTIONNAIRE À L’INTENTION DES PRODUCTEURS</v>
      </c>
      <c r="C4" s="715"/>
      <c r="D4" s="715"/>
      <c r="E4" s="715"/>
      <c r="F4" s="715"/>
      <c r="G4" s="715"/>
      <c r="H4" s="715"/>
      <c r="I4" s="715"/>
      <c r="J4" s="715"/>
      <c r="K4" s="715"/>
      <c r="L4" s="715"/>
      <c r="M4" s="19"/>
      <c r="N4" s="19"/>
      <c r="O4" s="15"/>
      <c r="P4" s="15"/>
    </row>
    <row r="5" spans="1:16" s="7" customFormat="1" x14ac:dyDescent="0.25">
      <c r="A5" s="18"/>
      <c r="B5" s="715" t="str">
        <f>Info!B5</f>
        <v>RR-2025-004</v>
      </c>
      <c r="C5" s="715"/>
      <c r="D5" s="715"/>
      <c r="E5" s="715"/>
      <c r="F5" s="715"/>
      <c r="G5" s="715"/>
      <c r="H5" s="715"/>
      <c r="I5" s="715"/>
      <c r="J5" s="715"/>
      <c r="K5" s="715"/>
      <c r="L5" s="715"/>
      <c r="M5" s="19"/>
      <c r="N5" s="19"/>
      <c r="O5" s="15"/>
      <c r="P5" s="15"/>
    </row>
    <row r="6" spans="1:16" s="16" customFormat="1" x14ac:dyDescent="0.25">
      <c r="A6" s="18"/>
      <c r="B6" s="715" t="str">
        <f>Info!B6</f>
        <v>FEUILLES D'ACIER RÉSISTANT À LA CORROSION II</v>
      </c>
      <c r="C6" s="715"/>
      <c r="D6" s="715"/>
      <c r="E6" s="715"/>
      <c r="F6" s="715"/>
      <c r="G6" s="715"/>
      <c r="H6" s="715"/>
      <c r="I6" s="715"/>
      <c r="J6" s="715"/>
      <c r="K6" s="715"/>
      <c r="L6" s="715"/>
      <c r="M6" s="15"/>
      <c r="N6" s="15"/>
      <c r="O6" s="17"/>
      <c r="P6" s="17"/>
    </row>
    <row r="7" spans="1:16" s="8" customFormat="1" x14ac:dyDescent="0.25">
      <c r="A7" s="18"/>
      <c r="B7" s="25"/>
      <c r="C7" s="25"/>
      <c r="D7" s="26"/>
      <c r="E7" s="26"/>
      <c r="F7" s="26"/>
      <c r="G7" s="26"/>
      <c r="H7" s="26"/>
      <c r="I7" s="26"/>
      <c r="J7" s="26"/>
      <c r="K7" s="26"/>
      <c r="L7" s="26"/>
      <c r="O7" s="9"/>
      <c r="P7" s="9"/>
    </row>
    <row r="8" spans="1:16" x14ac:dyDescent="0.25">
      <c r="B8" s="784" t="str">
        <f>IF(Intro!$G$26="English",O8,P8)</f>
        <v>CONFIRMATION DES DONNÉES DÉCLARÉES</v>
      </c>
      <c r="C8" s="785"/>
      <c r="D8" s="785"/>
      <c r="E8" s="785"/>
      <c r="F8" s="785"/>
      <c r="G8" s="785"/>
      <c r="H8" s="785"/>
      <c r="I8" s="785"/>
      <c r="J8" s="785"/>
      <c r="K8" s="785"/>
      <c r="L8" s="786"/>
      <c r="M8" s="151"/>
      <c r="O8" s="2" t="s">
        <v>18</v>
      </c>
      <c r="P8" s="2" t="s">
        <v>19</v>
      </c>
    </row>
    <row r="9" spans="1:16" x14ac:dyDescent="0.25">
      <c r="B9" s="830" t="str">
        <f>IF(Intro!$G$26="English",O9,P9)</f>
        <v>GÉNÉRAL</v>
      </c>
      <c r="C9" s="831"/>
      <c r="D9" s="831"/>
      <c r="E9" s="831"/>
      <c r="F9" s="831"/>
      <c r="G9" s="831"/>
      <c r="H9" s="831"/>
      <c r="I9" s="831"/>
      <c r="J9" s="831"/>
      <c r="K9" s="831"/>
      <c r="L9" s="832"/>
      <c r="M9" s="151"/>
      <c r="O9" s="2" t="s">
        <v>587</v>
      </c>
      <c r="P9" s="242" t="s">
        <v>588</v>
      </c>
    </row>
    <row r="10" spans="1:16" s="151" customFormat="1" x14ac:dyDescent="0.25">
      <c r="A10" s="257"/>
      <c r="B10" s="219"/>
      <c r="C10" s="213"/>
      <c r="D10" s="213"/>
      <c r="E10" s="213"/>
      <c r="F10" s="213"/>
      <c r="G10" s="213"/>
      <c r="H10" s="213"/>
      <c r="I10" s="213"/>
      <c r="J10" s="213"/>
      <c r="K10" s="213"/>
      <c r="L10" s="214"/>
    </row>
    <row r="11" spans="1:16" s="178" customFormat="1" ht="14.1" customHeight="1" x14ac:dyDescent="0.25">
      <c r="A11" s="258"/>
      <c r="B11" s="668" t="str">
        <f>IF(Intro!$G$26="English",O11,P11)</f>
        <v>Confirmez que toutes les données déclarées dans ce questionnaire concernent les marchandises telles que définies dans l’onglet « Intro » et telles que décrites sous les "renseignements additionnels sur le produit" de l'onglet "Info".</v>
      </c>
      <c r="C11" s="669"/>
      <c r="D11" s="669"/>
      <c r="E11" s="669"/>
      <c r="F11" s="669"/>
      <c r="G11" s="669"/>
      <c r="H11" s="669"/>
      <c r="I11" s="669"/>
      <c r="J11" s="670"/>
      <c r="K11" s="1020"/>
      <c r="L11" s="259"/>
      <c r="O11" s="163" t="s">
        <v>757</v>
      </c>
      <c r="P11" s="163" t="s">
        <v>758</v>
      </c>
    </row>
    <row r="12" spans="1:16" s="178" customFormat="1" ht="14.1" customHeight="1" x14ac:dyDescent="0.25">
      <c r="A12" s="258"/>
      <c r="B12" s="671"/>
      <c r="C12" s="672"/>
      <c r="D12" s="672"/>
      <c r="E12" s="672"/>
      <c r="F12" s="672"/>
      <c r="G12" s="672"/>
      <c r="H12" s="672"/>
      <c r="I12" s="672"/>
      <c r="J12" s="673"/>
      <c r="K12" s="1021"/>
      <c r="L12" s="259"/>
    </row>
    <row r="13" spans="1:16" s="178" customFormat="1" ht="14.1" customHeight="1" x14ac:dyDescent="0.25">
      <c r="A13" s="258"/>
      <c r="B13" s="640" t="str">
        <f>IF(Intro!$G$26="English",O13,P13)</f>
        <v>Confirmez que tous les volumes déclarés dans ce questionnaire sont en tonnes.</v>
      </c>
      <c r="C13" s="1025"/>
      <c r="D13" s="1025"/>
      <c r="E13" s="1025"/>
      <c r="F13" s="1025"/>
      <c r="G13" s="1025"/>
      <c r="H13" s="1025"/>
      <c r="I13" s="1025"/>
      <c r="J13" s="641"/>
      <c r="K13" s="228"/>
      <c r="L13" s="259"/>
      <c r="O13" s="178" t="str">
        <f>"Confirm that all volumes reported in this questionnaire are in "&amp;Variables!B23&amp;"."</f>
        <v>Confirm that all volumes reported in this questionnaire are in tonnes.</v>
      </c>
      <c r="P13" s="178" t="str">
        <f>"Confirmez que tous les volumes déclarés dans ce questionnaire sont en "&amp;Variables!C23&amp;"."</f>
        <v>Confirmez que tous les volumes déclarés dans ce questionnaire sont en tonnes.</v>
      </c>
    </row>
    <row r="14" spans="1:16" s="178" customFormat="1" ht="14.1" customHeight="1" x14ac:dyDescent="0.25">
      <c r="A14" s="258"/>
      <c r="B14" s="640" t="str">
        <f>IF(Intro!$G$26="English",O14,P14)</f>
        <v>Confirmez que toutes les valeurs déclarées dans ce questionnaire sont en dollars canadiens.</v>
      </c>
      <c r="C14" s="1025"/>
      <c r="D14" s="1025"/>
      <c r="E14" s="1025"/>
      <c r="F14" s="1025"/>
      <c r="G14" s="1025"/>
      <c r="H14" s="1025"/>
      <c r="I14" s="1025"/>
      <c r="J14" s="641"/>
      <c r="K14" s="228"/>
      <c r="L14" s="259"/>
      <c r="O14" s="178" t="s">
        <v>358</v>
      </c>
      <c r="P14" s="178" t="s">
        <v>357</v>
      </c>
    </row>
    <row r="15" spans="1:16" s="178" customFormat="1" ht="14.1" customHeight="1" x14ac:dyDescent="0.25">
      <c r="A15" s="258"/>
      <c r="B15" s="640" t="str">
        <f>IF(Intro!$G$26="English",O15,P15)</f>
        <v>Confirmez que tous les renseignements déclarés le sont selon l’année civile.</v>
      </c>
      <c r="C15" s="1025"/>
      <c r="D15" s="1025"/>
      <c r="E15" s="1025"/>
      <c r="F15" s="1025"/>
      <c r="G15" s="1025"/>
      <c r="H15" s="1025"/>
      <c r="I15" s="1025"/>
      <c r="J15" s="641"/>
      <c r="K15" s="228"/>
      <c r="L15" s="259"/>
      <c r="O15" s="178" t="s">
        <v>119</v>
      </c>
      <c r="P15" s="178" t="s">
        <v>120</v>
      </c>
    </row>
    <row r="16" spans="1:16" customFormat="1" ht="14.1" customHeight="1" x14ac:dyDescent="0.25">
      <c r="A16" s="338"/>
      <c r="B16" s="1022" t="str">
        <f>IF(Intro!$G$26="English",O16,P16)</f>
        <v>Confirmez que les donées sur la production excluent les marchandises produites pour d'autres entreprises dans le cadre d'une entente d'exploitation à façon.</v>
      </c>
      <c r="C16" s="1023"/>
      <c r="D16" s="1023"/>
      <c r="E16" s="1023"/>
      <c r="F16" s="1023"/>
      <c r="G16" s="1023"/>
      <c r="H16" s="1023"/>
      <c r="I16" s="1023"/>
      <c r="J16" s="1024"/>
      <c r="K16" s="348"/>
      <c r="L16" s="339"/>
      <c r="M16" s="178"/>
      <c r="N16" s="178"/>
      <c r="O16" s="163" t="s">
        <v>692</v>
      </c>
      <c r="P16" s="163" t="s">
        <v>755</v>
      </c>
    </row>
    <row r="17" spans="1:16" customFormat="1" ht="14.1" customHeight="1" x14ac:dyDescent="0.25">
      <c r="A17" s="338"/>
      <c r="B17" s="1016" t="str">
        <f>IF(Intro!$G$26="English",O17,P17)</f>
        <v>Confirmez que les donées sur la production incluent les marchandises produites par d'autres entreprises dans le cadre d'une entente d'exploitation à façon en votre nom.</v>
      </c>
      <c r="C17" s="1017"/>
      <c r="D17" s="1017"/>
      <c r="E17" s="1017"/>
      <c r="F17" s="1017"/>
      <c r="G17" s="1017"/>
      <c r="H17" s="1017"/>
      <c r="I17" s="1017"/>
      <c r="J17" s="1017"/>
      <c r="K17" s="1020"/>
      <c r="L17" s="339"/>
      <c r="M17" s="178"/>
      <c r="N17" s="178"/>
      <c r="O17" s="163" t="s">
        <v>693</v>
      </c>
      <c r="P17" s="163" t="s">
        <v>756</v>
      </c>
    </row>
    <row r="18" spans="1:16" customFormat="1" ht="14.1" customHeight="1" x14ac:dyDescent="0.25">
      <c r="A18" s="338"/>
      <c r="B18" s="1018"/>
      <c r="C18" s="1019"/>
      <c r="D18" s="1019"/>
      <c r="E18" s="1019"/>
      <c r="F18" s="1019"/>
      <c r="G18" s="1019"/>
      <c r="H18" s="1019"/>
      <c r="I18" s="1019"/>
      <c r="J18" s="1019"/>
      <c r="K18" s="1021"/>
      <c r="L18" s="339"/>
      <c r="M18" s="178"/>
      <c r="N18" s="178"/>
      <c r="O18" s="163"/>
      <c r="P18" s="163"/>
    </row>
    <row r="19" spans="1:16" s="178" customFormat="1" x14ac:dyDescent="0.25">
      <c r="A19" s="258"/>
      <c r="B19" s="232"/>
      <c r="C19" s="233"/>
      <c r="D19" s="233"/>
      <c r="E19" s="233"/>
      <c r="F19" s="233"/>
      <c r="G19" s="233"/>
      <c r="H19" s="233"/>
      <c r="I19" s="233"/>
      <c r="J19" s="233"/>
      <c r="K19" s="233"/>
      <c r="L19" s="259"/>
    </row>
    <row r="20" spans="1:16" s="178" customFormat="1" x14ac:dyDescent="0.25">
      <c r="A20" s="258"/>
      <c r="B20" s="612" t="str">
        <f>IF(Intro!$G$26="English",O20,P20)</f>
        <v>Si non, expliquez.</v>
      </c>
      <c r="C20" s="613"/>
      <c r="D20" s="613"/>
      <c r="E20" s="613"/>
      <c r="F20" s="613"/>
      <c r="G20" s="613"/>
      <c r="H20" s="613"/>
      <c r="I20" s="613"/>
      <c r="J20" s="613"/>
      <c r="K20" s="233"/>
      <c r="L20" s="259"/>
      <c r="O20" s="304" t="s">
        <v>498</v>
      </c>
      <c r="P20" s="175" t="s">
        <v>499</v>
      </c>
    </row>
    <row r="21" spans="1:16" s="178" customFormat="1" x14ac:dyDescent="0.25">
      <c r="A21" s="258"/>
      <c r="B21" s="310"/>
      <c r="C21" s="311"/>
      <c r="D21" s="311"/>
      <c r="E21" s="311"/>
      <c r="F21" s="311"/>
      <c r="G21" s="311"/>
      <c r="H21" s="311"/>
      <c r="I21" s="311"/>
      <c r="J21" s="311"/>
      <c r="K21" s="313"/>
      <c r="L21" s="259"/>
      <c r="O21" s="304"/>
      <c r="P21" s="175"/>
    </row>
    <row r="22" spans="1:16" s="178" customFormat="1" x14ac:dyDescent="0.25">
      <c r="A22" s="258"/>
      <c r="B22" s="1026"/>
      <c r="C22" s="1027"/>
      <c r="D22" s="1027"/>
      <c r="E22" s="1027"/>
      <c r="F22" s="1027"/>
      <c r="G22" s="1027"/>
      <c r="H22" s="1027"/>
      <c r="I22" s="1027"/>
      <c r="J22" s="1027"/>
      <c r="K22" s="1027"/>
      <c r="L22" s="1028"/>
    </row>
    <row r="23" spans="1:16" s="178" customFormat="1" x14ac:dyDescent="0.25">
      <c r="A23" s="258"/>
      <c r="B23" s="1026"/>
      <c r="C23" s="1027"/>
      <c r="D23" s="1027"/>
      <c r="E23" s="1027"/>
      <c r="F23" s="1027"/>
      <c r="G23" s="1027"/>
      <c r="H23" s="1027"/>
      <c r="I23" s="1027"/>
      <c r="J23" s="1027"/>
      <c r="K23" s="1027"/>
      <c r="L23" s="1028"/>
    </row>
    <row r="24" spans="1:16" s="178" customFormat="1" x14ac:dyDescent="0.25">
      <c r="A24" s="258"/>
      <c r="B24" s="1026"/>
      <c r="C24" s="1027"/>
      <c r="D24" s="1027"/>
      <c r="E24" s="1027"/>
      <c r="F24" s="1027"/>
      <c r="G24" s="1027"/>
      <c r="H24" s="1027"/>
      <c r="I24" s="1027"/>
      <c r="J24" s="1027"/>
      <c r="K24" s="1027"/>
      <c r="L24" s="1028"/>
    </row>
    <row r="25" spans="1:16" s="178" customFormat="1" x14ac:dyDescent="0.25">
      <c r="A25" s="258"/>
      <c r="B25" s="1026"/>
      <c r="C25" s="1027"/>
      <c r="D25" s="1027"/>
      <c r="E25" s="1027"/>
      <c r="F25" s="1027"/>
      <c r="G25" s="1027"/>
      <c r="H25" s="1027"/>
      <c r="I25" s="1027"/>
      <c r="J25" s="1027"/>
      <c r="K25" s="1027"/>
      <c r="L25" s="1028"/>
    </row>
    <row r="26" spans="1:16" s="178" customFormat="1" x14ac:dyDescent="0.25">
      <c r="A26" s="258"/>
      <c r="B26" s="1026"/>
      <c r="C26" s="1027"/>
      <c r="D26" s="1027"/>
      <c r="E26" s="1027"/>
      <c r="F26" s="1027"/>
      <c r="G26" s="1027"/>
      <c r="H26" s="1027"/>
      <c r="I26" s="1027"/>
      <c r="J26" s="1027"/>
      <c r="K26" s="1027"/>
      <c r="L26" s="1028"/>
    </row>
    <row r="27" spans="1:16" s="178" customFormat="1" x14ac:dyDescent="0.25">
      <c r="A27" s="258"/>
      <c r="B27" s="1026"/>
      <c r="C27" s="1027"/>
      <c r="D27" s="1027"/>
      <c r="E27" s="1027"/>
      <c r="F27" s="1027"/>
      <c r="G27" s="1027"/>
      <c r="H27" s="1027"/>
      <c r="I27" s="1027"/>
      <c r="J27" s="1027"/>
      <c r="K27" s="1027"/>
      <c r="L27" s="1028"/>
    </row>
    <row r="28" spans="1:16" s="178" customFormat="1" x14ac:dyDescent="0.25">
      <c r="A28" s="258"/>
      <c r="B28" s="1026"/>
      <c r="C28" s="1027"/>
      <c r="D28" s="1027"/>
      <c r="E28" s="1027"/>
      <c r="F28" s="1027"/>
      <c r="G28" s="1027"/>
      <c r="H28" s="1027"/>
      <c r="I28" s="1027"/>
      <c r="J28" s="1027"/>
      <c r="K28" s="1027"/>
      <c r="L28" s="1028"/>
    </row>
    <row r="29" spans="1:16" s="178" customFormat="1" x14ac:dyDescent="0.25">
      <c r="A29" s="258"/>
      <c r="B29" s="1026"/>
      <c r="C29" s="1027"/>
      <c r="D29" s="1027"/>
      <c r="E29" s="1027"/>
      <c r="F29" s="1027"/>
      <c r="G29" s="1027"/>
      <c r="H29" s="1027"/>
      <c r="I29" s="1027"/>
      <c r="J29" s="1027"/>
      <c r="K29" s="1027"/>
      <c r="L29" s="1028"/>
    </row>
    <row r="30" spans="1:16" s="151" customFormat="1" x14ac:dyDescent="0.25">
      <c r="A30" s="257"/>
      <c r="B30" s="252"/>
      <c r="C30" s="253"/>
      <c r="D30" s="253"/>
      <c r="E30" s="253"/>
      <c r="F30" s="253"/>
      <c r="G30" s="253"/>
      <c r="H30" s="253"/>
      <c r="I30" s="253"/>
      <c r="J30" s="253"/>
      <c r="K30" s="253"/>
      <c r="L30" s="254"/>
    </row>
    <row r="31" spans="1:16" x14ac:dyDescent="0.25">
      <c r="B31" s="623" t="str">
        <f>IF(Intro!$G$26="English",O31,P31)</f>
        <v>PRODUCTION ET VENTES</v>
      </c>
      <c r="C31" s="624"/>
      <c r="D31" s="624"/>
      <c r="E31" s="624"/>
      <c r="F31" s="624"/>
      <c r="G31" s="624"/>
      <c r="H31" s="624"/>
      <c r="I31" s="624"/>
      <c r="J31" s="624"/>
      <c r="K31" s="624"/>
      <c r="L31" s="625"/>
      <c r="M31" s="151"/>
      <c r="O31" s="2" t="s">
        <v>585</v>
      </c>
      <c r="P31" s="2" t="s">
        <v>586</v>
      </c>
    </row>
    <row r="32" spans="1:16" s="151" customFormat="1" x14ac:dyDescent="0.25">
      <c r="A32" s="257"/>
      <c r="B32" s="219"/>
      <c r="C32" s="213"/>
      <c r="D32" s="213"/>
      <c r="E32" s="213"/>
      <c r="F32" s="213"/>
      <c r="G32" s="213"/>
      <c r="H32" s="213"/>
      <c r="I32" s="213"/>
      <c r="J32" s="213"/>
      <c r="K32" s="213"/>
      <c r="L32" s="214"/>
    </row>
    <row r="33" spans="1:16" s="151" customFormat="1" x14ac:dyDescent="0.25">
      <c r="A33" s="257"/>
      <c r="B33" s="777" t="str">
        <f>IF(Intro!$G$26="English",O33,P33)</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3" s="778"/>
      <c r="D33" s="778"/>
      <c r="E33" s="778"/>
      <c r="F33" s="778"/>
      <c r="G33" s="778"/>
      <c r="H33" s="778"/>
      <c r="I33" s="778"/>
      <c r="J33" s="778"/>
      <c r="K33" s="778"/>
      <c r="L33" s="779"/>
      <c r="O33" s="151" t="s">
        <v>276</v>
      </c>
      <c r="P33" s="151" t="s">
        <v>277</v>
      </c>
    </row>
    <row r="34" spans="1:16" s="151" customFormat="1" x14ac:dyDescent="0.25">
      <c r="A34" s="257"/>
      <c r="B34" s="777"/>
      <c r="C34" s="778"/>
      <c r="D34" s="778"/>
      <c r="E34" s="778"/>
      <c r="F34" s="778"/>
      <c r="G34" s="778"/>
      <c r="H34" s="778"/>
      <c r="I34" s="778"/>
      <c r="J34" s="778"/>
      <c r="K34" s="778"/>
      <c r="L34" s="779"/>
    </row>
    <row r="35" spans="1:16" s="151" customFormat="1" x14ac:dyDescent="0.25">
      <c r="A35" s="257"/>
      <c r="B35" s="219"/>
      <c r="C35" s="213"/>
      <c r="D35" s="213"/>
      <c r="E35" s="213"/>
      <c r="F35" s="213"/>
      <c r="G35" s="213"/>
      <c r="H35" s="213"/>
      <c r="I35" s="213"/>
      <c r="J35" s="213"/>
      <c r="K35" s="213"/>
      <c r="L35" s="214"/>
    </row>
    <row r="36" spans="1:16" s="10" customFormat="1" x14ac:dyDescent="0.25">
      <c r="A36" s="12"/>
      <c r="B36" s="366"/>
      <c r="C36" s="28"/>
      <c r="F36" s="368">
        <f>Variables!B6</f>
        <v>2023</v>
      </c>
      <c r="G36" s="368">
        <f>F36+1</f>
        <v>2024</v>
      </c>
      <c r="H36" s="368">
        <f>G36+1</f>
        <v>2025</v>
      </c>
      <c r="I36" s="213"/>
      <c r="J36" s="213"/>
      <c r="K36" s="369"/>
      <c r="L36" s="297"/>
      <c r="M36" s="151"/>
      <c r="O36" s="11"/>
    </row>
    <row r="37" spans="1:16" s="10" customFormat="1" x14ac:dyDescent="0.25">
      <c r="A37" s="12"/>
      <c r="B37" s="1029" t="str">
        <f>IF(Intro!$G$26="English",O37,P37)</f>
        <v>Production</v>
      </c>
      <c r="C37" s="1030"/>
      <c r="D37" s="1030"/>
      <c r="E37" s="1030"/>
      <c r="F37" s="1030"/>
      <c r="G37" s="1030"/>
      <c r="H37" s="1031"/>
      <c r="I37" s="213"/>
      <c r="J37" s="213"/>
      <c r="K37" s="369"/>
      <c r="L37" s="297"/>
      <c r="M37" s="151"/>
      <c r="O37" s="11" t="s">
        <v>763</v>
      </c>
      <c r="P37" s="10" t="s">
        <v>763</v>
      </c>
    </row>
    <row r="38" spans="1:16" s="178" customFormat="1" x14ac:dyDescent="0.25">
      <c r="A38" s="258"/>
      <c r="B38" s="763" t="str">
        <f>IF(Intro!$G$26="English",O38,P38)</f>
        <v>Marchandises de premier choix</v>
      </c>
      <c r="C38" s="764"/>
      <c r="D38" s="764"/>
      <c r="E38" s="764"/>
      <c r="F38" s="367" t="str">
        <f>IF('Pro 1'!G51&lt;&gt;0,"X","-")</f>
        <v>-</v>
      </c>
      <c r="G38" s="367" t="str">
        <f>IF('Pro 1'!H51&lt;&gt;0,"X","-")</f>
        <v>-</v>
      </c>
      <c r="H38" s="367" t="str">
        <f>IF('Pro 1'!I51&lt;&gt;0,"X","-")</f>
        <v>-</v>
      </c>
      <c r="I38" s="213"/>
      <c r="J38" s="213"/>
      <c r="K38" s="369"/>
      <c r="L38" s="297"/>
      <c r="M38" s="151"/>
      <c r="O38" s="178" t="s">
        <v>715</v>
      </c>
      <c r="P38" s="178" t="s">
        <v>751</v>
      </c>
    </row>
    <row r="39" spans="1:16" s="178" customFormat="1" x14ac:dyDescent="0.25">
      <c r="A39" s="258"/>
      <c r="B39" s="763" t="str">
        <f>IF(Intro!$G$26="English",O39,P39)</f>
        <v>Marchandises de second choix</v>
      </c>
      <c r="C39" s="764"/>
      <c r="D39" s="764"/>
      <c r="E39" s="764"/>
      <c r="F39" s="211" t="str">
        <f>IF('Pro 1'!G56&lt;&gt;0,"X","-")</f>
        <v>-</v>
      </c>
      <c r="G39" s="211" t="str">
        <f>IF('Pro 1'!H56&lt;&gt;0,"X","-")</f>
        <v>-</v>
      </c>
      <c r="H39" s="211" t="str">
        <f>IF('Pro 1'!I56&lt;&gt;0,"X","-")</f>
        <v>-</v>
      </c>
      <c r="I39" s="213"/>
      <c r="J39" s="213"/>
      <c r="K39" s="369"/>
      <c r="L39" s="297"/>
      <c r="O39" s="178" t="s">
        <v>716</v>
      </c>
      <c r="P39" s="178" t="s">
        <v>752</v>
      </c>
    </row>
    <row r="40" spans="1:16" s="151" customFormat="1" x14ac:dyDescent="0.25">
      <c r="A40" s="257"/>
      <c r="B40" s="219"/>
      <c r="C40" s="213"/>
      <c r="D40" s="213"/>
      <c r="E40" s="213"/>
      <c r="F40" s="213"/>
      <c r="G40" s="213"/>
      <c r="H40" s="213"/>
      <c r="I40" s="213"/>
      <c r="J40" s="213"/>
      <c r="K40" s="213"/>
      <c r="L40" s="214"/>
    </row>
    <row r="41" spans="1:16" s="151" customFormat="1" x14ac:dyDescent="0.25">
      <c r="A41" s="257"/>
      <c r="B41" s="219"/>
      <c r="C41" s="213"/>
      <c r="D41" s="213"/>
      <c r="E41" s="213"/>
      <c r="F41" s="368">
        <f>Variables!B6</f>
        <v>2023</v>
      </c>
      <c r="G41" s="368">
        <f>F41+1</f>
        <v>2024</v>
      </c>
      <c r="H41" s="368">
        <f>G41+1</f>
        <v>2025</v>
      </c>
      <c r="I41" s="213"/>
      <c r="J41" s="213"/>
      <c r="K41" s="213"/>
      <c r="L41" s="214"/>
    </row>
    <row r="42" spans="1:16" s="151" customFormat="1" x14ac:dyDescent="0.25">
      <c r="A42" s="257"/>
      <c r="B42" s="1029" t="str">
        <f>IF(Intro!$G$26="English",O42,P42)</f>
        <v>Ventes aux distributeurs au Canada</v>
      </c>
      <c r="C42" s="1030"/>
      <c r="D42" s="1030"/>
      <c r="E42" s="1030"/>
      <c r="F42" s="1030"/>
      <c r="G42" s="1030"/>
      <c r="H42" s="1031"/>
      <c r="I42" s="213"/>
      <c r="J42" s="213"/>
      <c r="K42" s="213"/>
      <c r="L42" s="214"/>
      <c r="O42" s="178" t="s">
        <v>764</v>
      </c>
      <c r="P42" s="178" t="s">
        <v>765</v>
      </c>
    </row>
    <row r="43" spans="1:16" s="178" customFormat="1" x14ac:dyDescent="0.25">
      <c r="A43" s="258"/>
      <c r="B43" s="763" t="str">
        <f>IF(Intro!$G$26="English",O43,P43)</f>
        <v xml:space="preserve">Ventes de marchandises de premier choix </v>
      </c>
      <c r="C43" s="764"/>
      <c r="D43" s="764"/>
      <c r="E43" s="764"/>
      <c r="F43" s="211" t="str">
        <f>IF(SUM('Pro 2'!H29:H30)&lt;&gt;0,"X","-")</f>
        <v>-</v>
      </c>
      <c r="G43" s="211" t="str">
        <f>IF(SUM('Pro 2'!I29:I30)&lt;&gt;0,"X","-")</f>
        <v>-</v>
      </c>
      <c r="H43" s="211" t="str">
        <f>IF(SUM('Pro 2'!J29:J30)&lt;&gt;0,"X","-")</f>
        <v>-</v>
      </c>
      <c r="I43" s="213"/>
      <c r="J43" s="213"/>
      <c r="K43" s="369"/>
      <c r="L43" s="297"/>
      <c r="M43" s="151"/>
      <c r="O43" s="178" t="s">
        <v>766</v>
      </c>
      <c r="P43" s="178" t="s">
        <v>768</v>
      </c>
    </row>
    <row r="44" spans="1:16" s="178" customFormat="1" x14ac:dyDescent="0.25">
      <c r="A44" s="258"/>
      <c r="B44" s="763" t="str">
        <f>IF(Intro!$G$26="English",O44,P44)</f>
        <v>Ventes de marchandises de second choix</v>
      </c>
      <c r="C44" s="764"/>
      <c r="D44" s="764"/>
      <c r="E44" s="764"/>
      <c r="F44" s="211" t="str">
        <f>IF(SUM('Pro 2'!H32:H33)&lt;&gt;0,"X","-")</f>
        <v>-</v>
      </c>
      <c r="G44" s="211" t="str">
        <f>IF(SUM('Pro 2'!I32:I33)&lt;&gt;0,"X","-")</f>
        <v>-</v>
      </c>
      <c r="H44" s="211" t="str">
        <f>IF(SUM('Pro 2'!J32:J33)&lt;&gt;0,"X","-")</f>
        <v>-</v>
      </c>
      <c r="I44" s="213"/>
      <c r="J44" s="213"/>
      <c r="K44" s="369"/>
      <c r="L44" s="297"/>
      <c r="M44" s="151"/>
      <c r="O44" s="178" t="s">
        <v>767</v>
      </c>
      <c r="P44" s="178" t="s">
        <v>769</v>
      </c>
    </row>
    <row r="45" spans="1:16" s="151" customFormat="1" x14ac:dyDescent="0.25">
      <c r="A45" s="257"/>
      <c r="B45" s="219"/>
      <c r="C45" s="213"/>
      <c r="D45" s="213"/>
      <c r="E45" s="213"/>
      <c r="F45" s="213"/>
      <c r="G45" s="213"/>
      <c r="H45" s="213"/>
      <c r="I45" s="213"/>
      <c r="J45" s="213"/>
      <c r="K45" s="213"/>
      <c r="L45" s="214"/>
    </row>
    <row r="46" spans="1:16" s="151" customFormat="1" x14ac:dyDescent="0.25">
      <c r="A46" s="257"/>
      <c r="B46" s="219"/>
      <c r="C46" s="213"/>
      <c r="D46" s="213"/>
      <c r="E46" s="213"/>
      <c r="F46" s="368">
        <f>Variables!B6</f>
        <v>2023</v>
      </c>
      <c r="G46" s="368">
        <f>F46+1</f>
        <v>2024</v>
      </c>
      <c r="H46" s="368">
        <f>G46+1</f>
        <v>2025</v>
      </c>
      <c r="I46" s="213"/>
      <c r="J46" s="213"/>
      <c r="K46" s="213"/>
      <c r="L46" s="214"/>
    </row>
    <row r="47" spans="1:16" s="151" customFormat="1" x14ac:dyDescent="0.25">
      <c r="A47" s="257"/>
      <c r="B47" s="1029" t="str">
        <f>IF(Intro!$G$26="English",O47,P47)</f>
        <v>Ventes aux utilisateurs finals au Canada</v>
      </c>
      <c r="C47" s="1030"/>
      <c r="D47" s="1030"/>
      <c r="E47" s="1030"/>
      <c r="F47" s="1030"/>
      <c r="G47" s="1030"/>
      <c r="H47" s="1031"/>
      <c r="I47" s="213"/>
      <c r="J47" s="213"/>
      <c r="K47" s="213"/>
      <c r="L47" s="214"/>
      <c r="O47" s="178" t="s">
        <v>770</v>
      </c>
      <c r="P47" s="178" t="s">
        <v>771</v>
      </c>
    </row>
    <row r="48" spans="1:16" s="178" customFormat="1" ht="14.25" customHeight="1" x14ac:dyDescent="0.25">
      <c r="A48" s="258"/>
      <c r="B48" s="763" t="str">
        <f>IF(Intro!$G$26="English",O48,P48)</f>
        <v xml:space="preserve">Ventes de marchandises de premier choix </v>
      </c>
      <c r="C48" s="764"/>
      <c r="D48" s="764"/>
      <c r="E48" s="764"/>
      <c r="F48" s="211" t="str">
        <f>IF(SUM('Pro 2'!H36:H37)&lt;&gt;0,"X","-")</f>
        <v>-</v>
      </c>
      <c r="G48" s="211" t="str">
        <f>IF(SUM('Pro 2'!I36:I37)&lt;&gt;0,"X","-")</f>
        <v>-</v>
      </c>
      <c r="H48" s="211" t="str">
        <f>IF(SUM('Pro 2'!J36:J37)&lt;&gt;0,"X","-")</f>
        <v>-</v>
      </c>
      <c r="I48" s="213"/>
      <c r="J48" s="213"/>
      <c r="K48" s="369"/>
      <c r="L48" s="297"/>
      <c r="O48" s="178" t="s">
        <v>766</v>
      </c>
      <c r="P48" s="178" t="s">
        <v>768</v>
      </c>
    </row>
    <row r="49" spans="1:16" s="178" customFormat="1" ht="14.25" customHeight="1" x14ac:dyDescent="0.25">
      <c r="A49" s="258"/>
      <c r="B49" s="763" t="str">
        <f>IF(Intro!$G$26="English",O49,P49)</f>
        <v>Ventes de marchandises de second choix</v>
      </c>
      <c r="C49" s="764"/>
      <c r="D49" s="764"/>
      <c r="E49" s="764"/>
      <c r="F49" s="211" t="str">
        <f>IF(SUM('Pro 2'!H39:H40)&lt;&gt;0,"X","-")</f>
        <v>-</v>
      </c>
      <c r="G49" s="211" t="str">
        <f>IF(SUM('Pro 2'!I39:I40)&lt;&gt;0,"X","-")</f>
        <v>-</v>
      </c>
      <c r="H49" s="211" t="str">
        <f>IF(SUM('Pro 2'!J39:J40)&lt;&gt;0,"X","-")</f>
        <v>-</v>
      </c>
      <c r="I49" s="213"/>
      <c r="J49" s="213"/>
      <c r="K49" s="369"/>
      <c r="L49" s="297"/>
      <c r="O49" s="178" t="s">
        <v>767</v>
      </c>
      <c r="P49" s="178" t="s">
        <v>769</v>
      </c>
    </row>
    <row r="50" spans="1:16" s="151" customFormat="1" x14ac:dyDescent="0.25">
      <c r="A50" s="257"/>
      <c r="B50" s="219"/>
      <c r="C50" s="213"/>
      <c r="D50" s="213"/>
      <c r="E50" s="213"/>
      <c r="F50" s="213"/>
      <c r="G50" s="213"/>
      <c r="H50" s="213"/>
      <c r="I50" s="213"/>
      <c r="J50" s="213"/>
      <c r="K50" s="213"/>
      <c r="L50" s="214"/>
    </row>
    <row r="51" spans="1:16" s="151" customFormat="1" x14ac:dyDescent="0.25">
      <c r="A51" s="257"/>
      <c r="B51" s="219"/>
      <c r="C51" s="213"/>
      <c r="D51" s="213"/>
      <c r="E51" s="213"/>
      <c r="F51" s="368">
        <f>Variables!B6</f>
        <v>2023</v>
      </c>
      <c r="G51" s="368">
        <f>F51+1</f>
        <v>2024</v>
      </c>
      <c r="H51" s="368">
        <f>G51+1</f>
        <v>2025</v>
      </c>
      <c r="I51" s="213"/>
      <c r="J51" s="213"/>
      <c r="K51" s="213"/>
      <c r="L51" s="214"/>
    </row>
    <row r="52" spans="1:16" s="151" customFormat="1" x14ac:dyDescent="0.25">
      <c r="A52" s="257"/>
      <c r="B52" s="1029" t="str">
        <f>IF(Intro!$G$26="English",O52,P52)</f>
        <v>Ventes à l'exportation</v>
      </c>
      <c r="C52" s="1030"/>
      <c r="D52" s="1030"/>
      <c r="E52" s="1030"/>
      <c r="F52" s="1030"/>
      <c r="G52" s="1030"/>
      <c r="H52" s="1031"/>
      <c r="I52" s="213"/>
      <c r="J52" s="213"/>
      <c r="K52" s="213"/>
      <c r="L52" s="214"/>
      <c r="O52" s="151" t="s">
        <v>772</v>
      </c>
      <c r="P52" s="151" t="s">
        <v>773</v>
      </c>
    </row>
    <row r="53" spans="1:16" s="178" customFormat="1" ht="31.5" customHeight="1" x14ac:dyDescent="0.25">
      <c r="A53" s="258"/>
      <c r="B53" s="763" t="str">
        <f>IF(Intro!$G$26="English",O53,P53)</f>
        <v>Ventes à l'exportation (marchandises de premier choix et de second choix combinées)</v>
      </c>
      <c r="C53" s="764"/>
      <c r="D53" s="764"/>
      <c r="E53" s="764"/>
      <c r="F53" s="211" t="str">
        <f>IF(SUM('Pro 2'!H47:H48)&lt;&gt;0,"X","-")</f>
        <v>-</v>
      </c>
      <c r="G53" s="211" t="str">
        <f>IF(SUM('Pro 2'!I47:I48)&lt;&gt;0,"X","-")</f>
        <v>-</v>
      </c>
      <c r="H53" s="211" t="str">
        <f>IF(SUM('Pro 2'!J47:J48)&lt;&gt;0,"X","-")</f>
        <v>-</v>
      </c>
      <c r="I53" s="213"/>
      <c r="J53" s="213"/>
      <c r="K53" s="369"/>
      <c r="L53" s="297"/>
      <c r="O53" s="151" t="s">
        <v>745</v>
      </c>
      <c r="P53" s="151" t="s">
        <v>754</v>
      </c>
    </row>
    <row r="54" spans="1:16" s="151" customFormat="1" x14ac:dyDescent="0.25">
      <c r="A54" s="257"/>
      <c r="B54" s="252"/>
      <c r="C54" s="253"/>
      <c r="D54" s="253"/>
      <c r="E54" s="253"/>
      <c r="F54" s="253"/>
      <c r="G54" s="253"/>
      <c r="H54" s="253"/>
      <c r="I54" s="253"/>
      <c r="J54" s="253"/>
      <c r="K54" s="253"/>
      <c r="L54" s="254"/>
    </row>
  </sheetData>
  <sheetProtection algorithmName="SHA-512" hashValue="dvlcKYqFq/hJXDhpP4suAJaTzIBWnjqDfUX21dXPdKOjlrWKMn/NNyVKfUMEy/U7b/3utTZcaj3Oq5uUFHzXgQ==" saltValue="XziEoeh24xVqm4s5/4n7zQ==" spinCount="100000" sheet="1" objects="1" scenarios="1" selectLockedCells="1"/>
  <mergeCells count="28">
    <mergeCell ref="B53:E53"/>
    <mergeCell ref="B31:L31"/>
    <mergeCell ref="B38:E38"/>
    <mergeCell ref="B20:J20"/>
    <mergeCell ref="B22:L29"/>
    <mergeCell ref="B33:L34"/>
    <mergeCell ref="B39:E39"/>
    <mergeCell ref="B43:E43"/>
    <mergeCell ref="B44:E44"/>
    <mergeCell ref="B48:E48"/>
    <mergeCell ref="B49:E49"/>
    <mergeCell ref="B37:H37"/>
    <mergeCell ref="B42:H42"/>
    <mergeCell ref="B47:H47"/>
    <mergeCell ref="B52:H52"/>
    <mergeCell ref="B11:J12"/>
    <mergeCell ref="K11:K12"/>
    <mergeCell ref="B4:L4"/>
    <mergeCell ref="B5:L5"/>
    <mergeCell ref="B6:L6"/>
    <mergeCell ref="B9:L9"/>
    <mergeCell ref="B8:L8"/>
    <mergeCell ref="B17:J18"/>
    <mergeCell ref="K17:K18"/>
    <mergeCell ref="B16:J16"/>
    <mergeCell ref="B13:J13"/>
    <mergeCell ref="B14:J14"/>
    <mergeCell ref="B15:J15"/>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2:B27" xr:uid="{98189501-58D8-41C6-8064-4494BB217640}">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0FF472E-7929-47C8-A771-4AA6BB51FDD5}">
          <x14:formula1>
            <xm:f>Variables!$D$30:$D$31</xm:f>
          </x14:formula1>
          <xm:sqref>K11 K13:K17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42527-77D9-475E-BF5A-6F108FF8F954}">
  <sheetPr>
    <tabColor rgb="FFFF0000"/>
  </sheetPr>
  <dimension ref="A2:AE22"/>
  <sheetViews>
    <sheetView workbookViewId="0">
      <selection activeCell="D8" sqref="D8:H8"/>
    </sheetView>
  </sheetViews>
  <sheetFormatPr defaultRowHeight="15" x14ac:dyDescent="0.25"/>
  <cols>
    <col min="1" max="1" width="22.7109375" customWidth="1"/>
    <col min="2" max="2" width="11.85546875" bestFit="1" customWidth="1"/>
    <col min="3" max="3" width="12.5703125" bestFit="1" customWidth="1"/>
    <col min="4" max="4" width="13.7109375" bestFit="1" customWidth="1"/>
    <col min="5" max="5" width="17.5703125" bestFit="1" customWidth="1"/>
    <col min="6" max="6" width="38" customWidth="1"/>
    <col min="7" max="7" width="11.28515625" customWidth="1"/>
    <col min="8" max="8" width="21.28515625" bestFit="1" customWidth="1"/>
    <col min="9" max="9" width="13" customWidth="1"/>
    <col min="10" max="10" width="17.85546875" bestFit="1" customWidth="1"/>
    <col min="11" max="11" width="14" bestFit="1" customWidth="1"/>
    <col min="12" max="12" width="12.85546875" bestFit="1" customWidth="1"/>
    <col min="13" max="14" width="13.42578125" customWidth="1"/>
    <col min="15" max="16" width="13.42578125" hidden="1" customWidth="1"/>
    <col min="17" max="19" width="12.5703125" customWidth="1"/>
    <col min="20" max="21" width="12.5703125" hidden="1" customWidth="1"/>
    <col min="22" max="24" width="10.85546875" customWidth="1"/>
    <col min="25" max="26" width="10.85546875" hidden="1" customWidth="1"/>
    <col min="27" max="29" width="10.85546875" customWidth="1"/>
    <col min="30" max="31" width="10.85546875" hidden="1" customWidth="1"/>
  </cols>
  <sheetData>
    <row r="2" spans="1:31" ht="24.75" x14ac:dyDescent="0.25">
      <c r="A2" s="370" t="s">
        <v>403</v>
      </c>
      <c r="B2" s="370" t="s">
        <v>404</v>
      </c>
      <c r="C2" s="370" t="s">
        <v>405</v>
      </c>
      <c r="D2" s="370" t="s">
        <v>408</v>
      </c>
      <c r="E2" s="371" t="s">
        <v>774</v>
      </c>
      <c r="F2" s="370" t="s">
        <v>409</v>
      </c>
      <c r="G2" s="372" t="s">
        <v>775</v>
      </c>
      <c r="H2" s="370" t="s">
        <v>466</v>
      </c>
      <c r="I2" s="370" t="s">
        <v>411</v>
      </c>
      <c r="J2" s="370" t="s">
        <v>412</v>
      </c>
      <c r="K2" s="370" t="s">
        <v>776</v>
      </c>
      <c r="L2" s="373" t="s">
        <v>777</v>
      </c>
      <c r="M2" s="373" t="s">
        <v>778</v>
      </c>
      <c r="N2" s="373" t="s">
        <v>779</v>
      </c>
      <c r="O2" s="374" t="s">
        <v>780</v>
      </c>
      <c r="P2" s="374" t="s">
        <v>781</v>
      </c>
      <c r="Q2" s="375" t="s">
        <v>782</v>
      </c>
      <c r="R2" s="375" t="s">
        <v>783</v>
      </c>
      <c r="S2" s="376" t="s">
        <v>784</v>
      </c>
      <c r="T2" s="376" t="s">
        <v>785</v>
      </c>
      <c r="U2" s="376" t="s">
        <v>786</v>
      </c>
      <c r="V2" s="377" t="s">
        <v>787</v>
      </c>
      <c r="W2" s="377" t="s">
        <v>788</v>
      </c>
      <c r="X2" s="377" t="s">
        <v>789</v>
      </c>
      <c r="Y2" s="377" t="s">
        <v>790</v>
      </c>
      <c r="Z2" s="377" t="s">
        <v>791</v>
      </c>
      <c r="AA2" s="378" t="s">
        <v>792</v>
      </c>
      <c r="AB2" s="378" t="s">
        <v>793</v>
      </c>
      <c r="AC2" s="378" t="s">
        <v>794</v>
      </c>
      <c r="AD2" s="378" t="s">
        <v>795</v>
      </c>
      <c r="AE2" s="378" t="s">
        <v>796</v>
      </c>
    </row>
    <row r="3" spans="1:31" x14ac:dyDescent="0.25">
      <c r="A3" s="379">
        <f>Intro!E95</f>
        <v>0</v>
      </c>
      <c r="B3" s="380" t="s">
        <v>419</v>
      </c>
      <c r="C3" s="381" t="s">
        <v>797</v>
      </c>
      <c r="D3" s="380" t="s">
        <v>421</v>
      </c>
      <c r="E3" s="380" t="s">
        <v>421</v>
      </c>
      <c r="F3" s="380" t="s">
        <v>421</v>
      </c>
      <c r="G3" s="380"/>
      <c r="H3" s="380" t="s">
        <v>421</v>
      </c>
      <c r="I3" s="382" t="s">
        <v>423</v>
      </c>
      <c r="J3" s="380" t="s">
        <v>424</v>
      </c>
      <c r="K3" s="383" t="s">
        <v>715</v>
      </c>
      <c r="L3" s="384">
        <f>'Pro 2'!H29</f>
        <v>0</v>
      </c>
      <c r="M3" s="384">
        <f>'Pro 2'!I29</f>
        <v>0</v>
      </c>
      <c r="N3" s="385">
        <f>'Pro 2'!J29</f>
        <v>0</v>
      </c>
      <c r="O3" s="386"/>
      <c r="P3" s="386"/>
      <c r="Q3" s="387">
        <f>'Pro 2'!H30/1000</f>
        <v>0</v>
      </c>
      <c r="R3" s="384">
        <f>'Pro 2'!I30/1000</f>
        <v>0</v>
      </c>
      <c r="S3" s="385">
        <f>'Pro 2'!J30/1000</f>
        <v>0</v>
      </c>
      <c r="T3" s="388"/>
      <c r="U3" s="388"/>
      <c r="V3" s="389">
        <f>(IF(ISERROR(Q3/L3),0,Q3/L3))*1000</f>
        <v>0</v>
      </c>
      <c r="W3" s="390">
        <f t="shared" ref="W3:X6" si="0">(IF(ISERROR(R3/M3),0,R3/M3))*1000</f>
        <v>0</v>
      </c>
      <c r="X3" s="391">
        <f t="shared" si="0"/>
        <v>0</v>
      </c>
      <c r="Y3" s="392">
        <v>0</v>
      </c>
      <c r="Z3" s="392">
        <v>0</v>
      </c>
      <c r="AA3" s="393">
        <f>Q3*('Pro 2'!E$150/100)</f>
        <v>0</v>
      </c>
      <c r="AB3" s="394">
        <f>R3*('Pro 2'!F$150/100)</f>
        <v>0</v>
      </c>
      <c r="AC3" s="395">
        <f>S3*('Pro 2'!G$150/100)</f>
        <v>0</v>
      </c>
      <c r="AD3" s="396"/>
      <c r="AE3" s="397"/>
    </row>
    <row r="4" spans="1:31" x14ac:dyDescent="0.25">
      <c r="A4" s="398">
        <f>A3</f>
        <v>0</v>
      </c>
      <c r="B4" s="398" t="s">
        <v>419</v>
      </c>
      <c r="C4" s="398" t="s">
        <v>797</v>
      </c>
      <c r="D4" s="398" t="s">
        <v>421</v>
      </c>
      <c r="E4" s="398" t="s">
        <v>421</v>
      </c>
      <c r="F4" s="398" t="s">
        <v>421</v>
      </c>
      <c r="G4" s="398"/>
      <c r="H4" s="398" t="s">
        <v>421</v>
      </c>
      <c r="I4" s="399" t="s">
        <v>423</v>
      </c>
      <c r="J4" s="398" t="s">
        <v>424</v>
      </c>
      <c r="K4" s="400" t="s">
        <v>716</v>
      </c>
      <c r="L4" s="401">
        <f>'Pro 2'!H32</f>
        <v>0</v>
      </c>
      <c r="M4" s="401">
        <f>'Pro 2'!I32</f>
        <v>0</v>
      </c>
      <c r="N4" s="402">
        <f>'Pro 2'!J32</f>
        <v>0</v>
      </c>
      <c r="O4" s="403"/>
      <c r="P4" s="403"/>
      <c r="Q4" s="404">
        <f>'Pro 2'!H33/1000</f>
        <v>0</v>
      </c>
      <c r="R4" s="401">
        <f>'Pro 2'!I33/1000</f>
        <v>0</v>
      </c>
      <c r="S4" s="402">
        <f>'Pro 2'!J33/1000</f>
        <v>0</v>
      </c>
      <c r="T4" s="405"/>
      <c r="U4" s="405"/>
      <c r="V4" s="406">
        <f t="shared" ref="V4:V6" si="1">(IF(ISERROR(Q4/L4),0,Q4/L4))*1000</f>
        <v>0</v>
      </c>
      <c r="W4" s="407">
        <f t="shared" si="0"/>
        <v>0</v>
      </c>
      <c r="X4" s="408">
        <f t="shared" si="0"/>
        <v>0</v>
      </c>
      <c r="Y4" s="409">
        <v>0</v>
      </c>
      <c r="Z4" s="409">
        <v>0</v>
      </c>
      <c r="AA4" s="410">
        <f>Q4*('Pro 2'!E$150/100)</f>
        <v>0</v>
      </c>
      <c r="AB4" s="411">
        <f>R4*('Pro 2'!F$150/100)</f>
        <v>0</v>
      </c>
      <c r="AC4" s="412">
        <f>S4*('Pro 2'!G$150/100)</f>
        <v>0</v>
      </c>
      <c r="AD4" s="413"/>
      <c r="AE4" s="414"/>
    </row>
    <row r="5" spans="1:31" x14ac:dyDescent="0.25">
      <c r="A5" s="398">
        <f>A4</f>
        <v>0</v>
      </c>
      <c r="B5" s="398" t="s">
        <v>419</v>
      </c>
      <c r="C5" s="398" t="s">
        <v>797</v>
      </c>
      <c r="D5" s="398" t="s">
        <v>421</v>
      </c>
      <c r="E5" s="398" t="s">
        <v>421</v>
      </c>
      <c r="F5" s="398" t="s">
        <v>421</v>
      </c>
      <c r="G5" s="398"/>
      <c r="H5" s="398" t="s">
        <v>421</v>
      </c>
      <c r="I5" s="399" t="s">
        <v>423</v>
      </c>
      <c r="J5" s="398" t="s">
        <v>425</v>
      </c>
      <c r="K5" s="400" t="s">
        <v>715</v>
      </c>
      <c r="L5" s="401">
        <f>'Pro 2'!H36</f>
        <v>0</v>
      </c>
      <c r="M5" s="401">
        <f>'Pro 2'!I36</f>
        <v>0</v>
      </c>
      <c r="N5" s="402">
        <f>'Pro 2'!J36</f>
        <v>0</v>
      </c>
      <c r="O5" s="403"/>
      <c r="P5" s="403"/>
      <c r="Q5" s="404">
        <f>'Pro 2'!H37/1000</f>
        <v>0</v>
      </c>
      <c r="R5" s="401">
        <f>'Pro 2'!I37/1000</f>
        <v>0</v>
      </c>
      <c r="S5" s="402">
        <f>'Pro 2'!J37/1000</f>
        <v>0</v>
      </c>
      <c r="T5" s="405"/>
      <c r="U5" s="405"/>
      <c r="V5" s="406">
        <f t="shared" si="1"/>
        <v>0</v>
      </c>
      <c r="W5" s="407">
        <f t="shared" si="0"/>
        <v>0</v>
      </c>
      <c r="X5" s="408">
        <f t="shared" si="0"/>
        <v>0</v>
      </c>
      <c r="Y5" s="409">
        <v>0</v>
      </c>
      <c r="Z5" s="409">
        <v>0</v>
      </c>
      <c r="AA5" s="410">
        <f>Q5*('Pro 2'!E$150/100)</f>
        <v>0</v>
      </c>
      <c r="AB5" s="411">
        <f>R5*('Pro 2'!F$150/100)</f>
        <v>0</v>
      </c>
      <c r="AC5" s="412">
        <f>S5*('Pro 2'!G$150/100)</f>
        <v>0</v>
      </c>
      <c r="AD5" s="413"/>
      <c r="AE5" s="414"/>
    </row>
    <row r="6" spans="1:31" x14ac:dyDescent="0.25">
      <c r="A6" s="398">
        <f>A5</f>
        <v>0</v>
      </c>
      <c r="B6" s="398" t="s">
        <v>419</v>
      </c>
      <c r="C6" s="398" t="s">
        <v>797</v>
      </c>
      <c r="D6" s="398" t="s">
        <v>421</v>
      </c>
      <c r="E6" s="398" t="s">
        <v>421</v>
      </c>
      <c r="F6" s="398" t="s">
        <v>421</v>
      </c>
      <c r="G6" s="398"/>
      <c r="H6" s="398" t="s">
        <v>421</v>
      </c>
      <c r="I6" s="399" t="s">
        <v>423</v>
      </c>
      <c r="J6" s="398" t="s">
        <v>425</v>
      </c>
      <c r="K6" s="400" t="s">
        <v>716</v>
      </c>
      <c r="L6" s="401">
        <f>'Pro 2'!H39</f>
        <v>0</v>
      </c>
      <c r="M6" s="401">
        <f>'Pro 2'!I39</f>
        <v>0</v>
      </c>
      <c r="N6" s="402">
        <f>'Pro 2'!J39</f>
        <v>0</v>
      </c>
      <c r="O6" s="403"/>
      <c r="P6" s="403"/>
      <c r="Q6" s="404">
        <f>'Pro 2'!H40/1000</f>
        <v>0</v>
      </c>
      <c r="R6" s="401">
        <f>'Pro 2'!I40/1000</f>
        <v>0</v>
      </c>
      <c r="S6" s="402">
        <f>'Pro 2'!J40/1000</f>
        <v>0</v>
      </c>
      <c r="T6" s="405"/>
      <c r="U6" s="405"/>
      <c r="V6" s="406">
        <f t="shared" si="1"/>
        <v>0</v>
      </c>
      <c r="W6" s="407">
        <f t="shared" si="0"/>
        <v>0</v>
      </c>
      <c r="X6" s="408">
        <f t="shared" si="0"/>
        <v>0</v>
      </c>
      <c r="Y6" s="409">
        <v>0</v>
      </c>
      <c r="Z6" s="409">
        <v>0</v>
      </c>
      <c r="AA6" s="410">
        <f>Q6*('Pro 2'!E$150/100)</f>
        <v>0</v>
      </c>
      <c r="AB6" s="411">
        <f>R6*('Pro 2'!F$150/100)</f>
        <v>0</v>
      </c>
      <c r="AC6" s="412">
        <f>S6*('Pro 2'!G$150/100)</f>
        <v>0</v>
      </c>
      <c r="AD6" s="413"/>
      <c r="AE6" s="414"/>
    </row>
    <row r="13" spans="1:31" ht="15.75" thickBot="1" x14ac:dyDescent="0.3"/>
    <row r="14" spans="1:31" x14ac:dyDescent="0.25">
      <c r="C14" s="1032" t="s">
        <v>798</v>
      </c>
      <c r="D14" s="1033"/>
      <c r="E14" s="1033"/>
      <c r="F14" s="1033"/>
      <c r="G14" s="1033"/>
      <c r="H14" s="1033"/>
      <c r="I14" s="1033"/>
      <c r="J14" s="1033"/>
      <c r="K14" s="1033"/>
      <c r="L14" s="1033"/>
      <c r="M14" s="1033"/>
      <c r="N14" s="1034"/>
    </row>
    <row r="15" spans="1:31" x14ac:dyDescent="0.25">
      <c r="C15" s="415" t="s">
        <v>799</v>
      </c>
      <c r="D15" s="416" t="s">
        <v>800</v>
      </c>
      <c r="E15" s="416" t="s">
        <v>801</v>
      </c>
      <c r="F15" s="417" t="s">
        <v>802</v>
      </c>
      <c r="G15" s="417" t="s">
        <v>803</v>
      </c>
      <c r="H15" s="417" t="s">
        <v>804</v>
      </c>
      <c r="I15" s="418" t="s">
        <v>805</v>
      </c>
      <c r="J15" s="419" t="s">
        <v>806</v>
      </c>
      <c r="K15" s="417" t="s">
        <v>776</v>
      </c>
      <c r="L15" s="420">
        <v>2023</v>
      </c>
      <c r="M15" s="420">
        <v>2024</v>
      </c>
      <c r="N15" s="421">
        <v>2025</v>
      </c>
    </row>
    <row r="16" spans="1:31" x14ac:dyDescent="0.25">
      <c r="C16" s="422">
        <f>A3</f>
        <v>0</v>
      </c>
      <c r="D16" s="423" t="s">
        <v>807</v>
      </c>
      <c r="E16" s="423" t="s">
        <v>763</v>
      </c>
      <c r="F16" s="424" t="s">
        <v>421</v>
      </c>
      <c r="G16" s="424" t="s">
        <v>421</v>
      </c>
      <c r="H16" s="424"/>
      <c r="I16" s="424" t="s">
        <v>420</v>
      </c>
      <c r="J16" s="425" t="s">
        <v>420</v>
      </c>
      <c r="K16" s="426" t="s">
        <v>715</v>
      </c>
      <c r="L16" s="427" t="str">
        <f>Confirm!F38</f>
        <v>-</v>
      </c>
      <c r="M16" s="428" t="str">
        <f>Confirm!G38</f>
        <v>-</v>
      </c>
      <c r="N16" s="429" t="str">
        <f>Confirm!H38</f>
        <v>-</v>
      </c>
    </row>
    <row r="17" spans="3:14" x14ac:dyDescent="0.25">
      <c r="C17" s="430">
        <f t="shared" ref="C17:C22" si="2">C16</f>
        <v>0</v>
      </c>
      <c r="D17" s="431" t="s">
        <v>807</v>
      </c>
      <c r="E17" s="431" t="s">
        <v>763</v>
      </c>
      <c r="F17" s="432" t="s">
        <v>421</v>
      </c>
      <c r="G17" s="432" t="s">
        <v>421</v>
      </c>
      <c r="H17" s="432"/>
      <c r="I17" s="433" t="s">
        <v>420</v>
      </c>
      <c r="J17" s="432" t="s">
        <v>420</v>
      </c>
      <c r="K17" s="434" t="s">
        <v>716</v>
      </c>
      <c r="L17" s="435" t="str">
        <f>Confirm!F39</f>
        <v>-</v>
      </c>
      <c r="M17" s="609" t="str">
        <f>Confirm!G39</f>
        <v>-</v>
      </c>
      <c r="N17" s="610" t="str">
        <f>Confirm!H39</f>
        <v>-</v>
      </c>
    </row>
    <row r="18" spans="3:14" x14ac:dyDescent="0.25">
      <c r="C18" s="438">
        <f t="shared" si="2"/>
        <v>0</v>
      </c>
      <c r="D18" s="439" t="s">
        <v>807</v>
      </c>
      <c r="E18" s="439" t="s">
        <v>808</v>
      </c>
      <c r="F18" s="440" t="s">
        <v>421</v>
      </c>
      <c r="G18" s="440" t="s">
        <v>421</v>
      </c>
      <c r="H18" s="440"/>
      <c r="I18" s="441" t="s">
        <v>420</v>
      </c>
      <c r="J18" s="440" t="s">
        <v>809</v>
      </c>
      <c r="K18" s="442" t="s">
        <v>715</v>
      </c>
      <c r="L18" s="435" t="str">
        <f>Confirm!F43</f>
        <v>-</v>
      </c>
      <c r="M18" s="436" t="str">
        <f>Confirm!G43</f>
        <v>-</v>
      </c>
      <c r="N18" s="437" t="str">
        <f>Confirm!H43</f>
        <v>-</v>
      </c>
    </row>
    <row r="19" spans="3:14" x14ac:dyDescent="0.25">
      <c r="C19" s="430">
        <f t="shared" si="2"/>
        <v>0</v>
      </c>
      <c r="D19" s="431" t="s">
        <v>807</v>
      </c>
      <c r="E19" s="431" t="s">
        <v>808</v>
      </c>
      <c r="F19" s="432" t="s">
        <v>421</v>
      </c>
      <c r="G19" s="432" t="s">
        <v>421</v>
      </c>
      <c r="H19" s="432"/>
      <c r="I19" s="433" t="s">
        <v>420</v>
      </c>
      <c r="J19" s="432" t="s">
        <v>809</v>
      </c>
      <c r="K19" s="434" t="s">
        <v>716</v>
      </c>
      <c r="L19" s="435" t="str">
        <f>Confirm!F44</f>
        <v>-</v>
      </c>
      <c r="M19" s="436" t="str">
        <f>Confirm!G44</f>
        <v>-</v>
      </c>
      <c r="N19" s="437" t="str">
        <f>Confirm!H44</f>
        <v>-</v>
      </c>
    </row>
    <row r="20" spans="3:14" x14ac:dyDescent="0.25">
      <c r="C20" s="438">
        <f t="shared" si="2"/>
        <v>0</v>
      </c>
      <c r="D20" s="439" t="s">
        <v>807</v>
      </c>
      <c r="E20" s="439" t="s">
        <v>808</v>
      </c>
      <c r="F20" s="440" t="s">
        <v>421</v>
      </c>
      <c r="G20" s="440" t="s">
        <v>421</v>
      </c>
      <c r="H20" s="440"/>
      <c r="I20" s="441" t="s">
        <v>420</v>
      </c>
      <c r="J20" s="440" t="s">
        <v>810</v>
      </c>
      <c r="K20" s="442" t="s">
        <v>715</v>
      </c>
      <c r="L20" s="435" t="str">
        <f>Confirm!F48</f>
        <v>-</v>
      </c>
      <c r="M20" s="609" t="str">
        <f>Confirm!G48</f>
        <v>-</v>
      </c>
      <c r="N20" s="610" t="str">
        <f>Confirm!H48</f>
        <v>-</v>
      </c>
    </row>
    <row r="21" spans="3:14" x14ac:dyDescent="0.25">
      <c r="C21" s="430">
        <f t="shared" si="2"/>
        <v>0</v>
      </c>
      <c r="D21" s="431" t="s">
        <v>807</v>
      </c>
      <c r="E21" s="431" t="s">
        <v>808</v>
      </c>
      <c r="F21" s="432" t="s">
        <v>421</v>
      </c>
      <c r="G21" s="432" t="s">
        <v>421</v>
      </c>
      <c r="H21" s="432"/>
      <c r="I21" s="433" t="s">
        <v>420</v>
      </c>
      <c r="J21" s="432" t="s">
        <v>810</v>
      </c>
      <c r="K21" s="434" t="s">
        <v>716</v>
      </c>
      <c r="L21" s="435" t="str">
        <f>Confirm!F49</f>
        <v>-</v>
      </c>
      <c r="M21" s="609" t="str">
        <f>Confirm!G49</f>
        <v>-</v>
      </c>
      <c r="N21" s="610" t="str">
        <f>Confirm!H49</f>
        <v>-</v>
      </c>
    </row>
    <row r="22" spans="3:14" ht="15.75" thickBot="1" x14ac:dyDescent="0.3">
      <c r="C22" s="443">
        <f t="shared" si="2"/>
        <v>0</v>
      </c>
      <c r="D22" s="444" t="s">
        <v>807</v>
      </c>
      <c r="E22" s="444" t="s">
        <v>811</v>
      </c>
      <c r="F22" s="445" t="s">
        <v>421</v>
      </c>
      <c r="G22" s="445" t="s">
        <v>421</v>
      </c>
      <c r="H22" s="445"/>
      <c r="I22" s="446" t="s">
        <v>420</v>
      </c>
      <c r="J22" s="445" t="s">
        <v>420</v>
      </c>
      <c r="K22" s="447" t="s">
        <v>420</v>
      </c>
      <c r="L22" s="448" t="str">
        <f>Confirm!F53</f>
        <v>-</v>
      </c>
      <c r="M22" s="449" t="str">
        <f>Confirm!G53</f>
        <v>-</v>
      </c>
      <c r="N22" s="450" t="str">
        <f>Confirm!H53</f>
        <v>-</v>
      </c>
    </row>
  </sheetData>
  <sheetProtection algorithmName="SHA-512" hashValue="/Kn5aEvXqiymaKBnwfYiJ8qsX8H4qy0CfDDKfgSzeH+Vhkslb00TIOflrnVkuUOMBSYo9Po+Ze95VHOPGWKgpw==" saltValue="tAqPV+bHURVXZljKVtzaNw==" spinCount="100000" sheet="1" objects="1" scenarios="1" selectLockedCells="1"/>
  <mergeCells count="1">
    <mergeCell ref="C14:N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8923E-0834-4E11-890A-67F05F20719B}">
  <sheetPr>
    <tabColor rgb="FFFF0000"/>
  </sheetPr>
  <dimension ref="A1:X50"/>
  <sheetViews>
    <sheetView workbookViewId="0">
      <selection activeCell="D8" sqref="D8:H8"/>
    </sheetView>
  </sheetViews>
  <sheetFormatPr defaultColWidth="9.28515625" defaultRowHeight="15" x14ac:dyDescent="0.25"/>
  <cols>
    <col min="2" max="2" width="4.5703125" customWidth="1"/>
    <col min="3" max="3" width="30.42578125" customWidth="1"/>
    <col min="4" max="4" width="9.28515625" hidden="1" customWidth="1"/>
    <col min="5" max="7" width="10" customWidth="1"/>
    <col min="8" max="9" width="0" hidden="1" customWidth="1"/>
    <col min="10" max="10" width="2.7109375" customWidth="1"/>
    <col min="11" max="11" width="36.5703125" customWidth="1"/>
    <col min="12" max="12" width="1.28515625" customWidth="1"/>
    <col min="13" max="13" width="2.7109375" customWidth="1"/>
    <col min="14" max="14" width="4.5703125" customWidth="1"/>
    <col min="15" max="15" width="32.5703125" customWidth="1"/>
    <col min="16" max="16" width="9.28515625" hidden="1" customWidth="1"/>
    <col min="17" max="19" width="10" customWidth="1"/>
    <col min="20" max="21" width="0" hidden="1" customWidth="1"/>
    <col min="22" max="22" width="1.28515625" customWidth="1"/>
    <col min="23" max="23" width="37.28515625" customWidth="1"/>
    <col min="24" max="24" width="1.28515625" customWidth="1"/>
  </cols>
  <sheetData>
    <row r="1" spans="1:24" x14ac:dyDescent="0.25">
      <c r="A1" s="451"/>
    </row>
    <row r="2" spans="1:24" ht="15.75" thickBot="1" x14ac:dyDescent="0.3">
      <c r="B2" s="452"/>
      <c r="C2" s="1035" t="s">
        <v>812</v>
      </c>
      <c r="D2" s="1035"/>
      <c r="E2" s="1035"/>
      <c r="F2" s="1035"/>
      <c r="G2" s="1035"/>
      <c r="H2" s="1035"/>
      <c r="I2" s="1035"/>
      <c r="J2" s="1035"/>
      <c r="K2" s="1035"/>
      <c r="L2" s="452"/>
      <c r="M2" s="452"/>
      <c r="N2" s="453"/>
      <c r="O2" s="1035" t="s">
        <v>813</v>
      </c>
      <c r="P2" s="1035"/>
      <c r="Q2" s="1035"/>
      <c r="R2" s="1035"/>
      <c r="S2" s="1035"/>
      <c r="T2" s="1035"/>
      <c r="U2" s="1035"/>
      <c r="V2" s="1035"/>
      <c r="W2" s="1035"/>
      <c r="X2" s="452"/>
    </row>
    <row r="3" spans="1:24" x14ac:dyDescent="0.25">
      <c r="B3" s="454"/>
      <c r="C3" s="455"/>
      <c r="D3" s="455"/>
      <c r="E3" s="456"/>
      <c r="F3" s="456"/>
      <c r="G3" s="456"/>
      <c r="H3" s="456"/>
      <c r="I3" s="456"/>
      <c r="J3" s="456"/>
      <c r="K3" s="456"/>
      <c r="L3" s="457"/>
      <c r="M3" s="452"/>
      <c r="N3" s="454"/>
      <c r="O3" s="455"/>
      <c r="P3" s="455"/>
      <c r="Q3" s="456"/>
      <c r="R3" s="456"/>
      <c r="S3" s="456"/>
      <c r="T3" s="456"/>
      <c r="U3" s="456"/>
      <c r="V3" s="456"/>
      <c r="W3" s="456"/>
      <c r="X3" s="457"/>
    </row>
    <row r="4" spans="1:24" x14ac:dyDescent="0.25">
      <c r="B4" s="458"/>
      <c r="C4" s="459"/>
      <c r="D4" s="459"/>
      <c r="E4" s="460"/>
      <c r="F4" s="460"/>
      <c r="G4" s="460"/>
      <c r="H4" s="460"/>
      <c r="I4" s="460"/>
      <c r="J4" s="460"/>
      <c r="K4" s="460"/>
      <c r="L4" s="461"/>
      <c r="M4" s="452"/>
      <c r="N4" s="458"/>
      <c r="O4" s="459"/>
      <c r="P4" s="459"/>
      <c r="Q4" s="460"/>
      <c r="R4" s="460"/>
      <c r="S4" s="460"/>
      <c r="T4" s="460"/>
      <c r="U4" s="460"/>
      <c r="V4" s="460"/>
      <c r="W4" s="460"/>
      <c r="X4" s="461"/>
    </row>
    <row r="5" spans="1:24" x14ac:dyDescent="0.25">
      <c r="B5" s="458"/>
      <c r="C5" s="459"/>
      <c r="D5" s="459"/>
      <c r="E5" s="460"/>
      <c r="F5" s="460"/>
      <c r="G5" s="460"/>
      <c r="H5" s="1036" t="s">
        <v>814</v>
      </c>
      <c r="I5" s="1036"/>
      <c r="J5" s="462"/>
      <c r="K5" s="462"/>
      <c r="L5" s="461"/>
      <c r="M5" s="452"/>
      <c r="N5" s="458"/>
      <c r="O5" s="459"/>
      <c r="P5" s="459"/>
      <c r="Q5" s="460"/>
      <c r="R5" s="460"/>
      <c r="S5" s="460"/>
      <c r="T5" s="1036" t="s">
        <v>814</v>
      </c>
      <c r="U5" s="1036"/>
      <c r="V5" s="462"/>
      <c r="W5" s="462"/>
      <c r="X5" s="461"/>
    </row>
    <row r="6" spans="1:24" x14ac:dyDescent="0.25">
      <c r="B6" s="463"/>
      <c r="C6" s="464">
        <f>Intro!E95</f>
        <v>0</v>
      </c>
      <c r="D6" s="464"/>
      <c r="E6" s="459">
        <v>2023</v>
      </c>
      <c r="F6" s="459">
        <v>2024</v>
      </c>
      <c r="G6" s="459">
        <v>2025</v>
      </c>
      <c r="H6" s="459">
        <v>2024</v>
      </c>
      <c r="I6" s="459">
        <v>2025</v>
      </c>
      <c r="J6" s="459"/>
      <c r="K6" s="459"/>
      <c r="L6" s="461"/>
      <c r="M6" s="452"/>
      <c r="N6" s="463"/>
      <c r="O6" s="464">
        <f>C6</f>
        <v>0</v>
      </c>
      <c r="P6" s="464"/>
      <c r="Q6" s="459">
        <v>2023</v>
      </c>
      <c r="R6" s="459">
        <v>2024</v>
      </c>
      <c r="S6" s="459">
        <v>2025</v>
      </c>
      <c r="T6" s="459">
        <v>2024</v>
      </c>
      <c r="U6" s="459">
        <v>2025</v>
      </c>
      <c r="V6" s="459"/>
      <c r="W6" s="459"/>
      <c r="X6" s="461"/>
    </row>
    <row r="7" spans="1:24" x14ac:dyDescent="0.25">
      <c r="B7" s="463"/>
      <c r="C7" s="465" t="s">
        <v>364</v>
      </c>
      <c r="D7" s="465" t="s">
        <v>815</v>
      </c>
      <c r="E7" s="466"/>
      <c r="F7" s="466"/>
      <c r="G7" s="466"/>
      <c r="H7" s="466"/>
      <c r="I7" s="466"/>
      <c r="J7" s="466"/>
      <c r="K7" s="465" t="s">
        <v>815</v>
      </c>
      <c r="L7" s="461"/>
      <c r="M7" s="452"/>
      <c r="N7" s="463"/>
      <c r="O7" s="465" t="s">
        <v>364</v>
      </c>
      <c r="P7" s="465" t="s">
        <v>815</v>
      </c>
      <c r="Q7" s="467"/>
      <c r="R7" s="467"/>
      <c r="S7" s="467"/>
      <c r="T7" s="467"/>
      <c r="U7" s="467"/>
      <c r="V7" s="467"/>
      <c r="W7" s="465" t="s">
        <v>815</v>
      </c>
      <c r="X7" s="461"/>
    </row>
    <row r="8" spans="1:24" x14ac:dyDescent="0.25">
      <c r="B8" s="463"/>
      <c r="C8" s="465"/>
      <c r="D8" s="465"/>
      <c r="E8" s="466"/>
      <c r="F8" s="466"/>
      <c r="G8" s="466"/>
      <c r="H8" s="466"/>
      <c r="I8" s="466"/>
      <c r="J8" s="466"/>
      <c r="K8" s="465"/>
      <c r="L8" s="461"/>
      <c r="M8" s="452"/>
      <c r="N8" s="463"/>
      <c r="O8" s="465"/>
      <c r="P8" s="465"/>
      <c r="Q8" s="467"/>
      <c r="R8" s="467"/>
      <c r="S8" s="467"/>
      <c r="T8" s="467"/>
      <c r="U8" s="467"/>
      <c r="V8" s="467"/>
      <c r="W8" s="465"/>
      <c r="X8" s="461"/>
    </row>
    <row r="9" spans="1:24" x14ac:dyDescent="0.25">
      <c r="B9" s="463"/>
      <c r="C9" s="468" t="s">
        <v>560</v>
      </c>
      <c r="D9" s="469" t="s">
        <v>560</v>
      </c>
      <c r="E9" s="466"/>
      <c r="F9" s="466"/>
      <c r="G9" s="466"/>
      <c r="H9" s="466"/>
      <c r="I9" s="466"/>
      <c r="J9" s="470"/>
      <c r="K9" s="469" t="s">
        <v>560</v>
      </c>
      <c r="L9" s="461"/>
      <c r="M9" s="452"/>
      <c r="N9" s="463"/>
      <c r="O9" s="468" t="s">
        <v>560</v>
      </c>
      <c r="P9" s="469" t="s">
        <v>560</v>
      </c>
      <c r="Q9" s="467"/>
      <c r="R9" s="467"/>
      <c r="S9" s="467"/>
      <c r="T9" s="467"/>
      <c r="U9" s="467"/>
      <c r="V9" s="467"/>
      <c r="W9" s="469" t="s">
        <v>560</v>
      </c>
      <c r="X9" s="461"/>
    </row>
    <row r="10" spans="1:24" x14ac:dyDescent="0.25">
      <c r="B10" s="463"/>
      <c r="C10" s="471" t="s">
        <v>367</v>
      </c>
      <c r="D10" s="471" t="s">
        <v>816</v>
      </c>
      <c r="E10" s="472">
        <f>'Pro 1'!G58</f>
        <v>0</v>
      </c>
      <c r="F10" s="472">
        <f>'Pro 1'!H58</f>
        <v>0</v>
      </c>
      <c r="G10" s="472">
        <f>'Pro 1'!I58</f>
        <v>0</v>
      </c>
      <c r="H10" s="472">
        <v>0</v>
      </c>
      <c r="I10" s="472">
        <v>0</v>
      </c>
      <c r="J10" s="470"/>
      <c r="K10" s="471" t="s">
        <v>816</v>
      </c>
      <c r="L10" s="461"/>
      <c r="M10" s="452"/>
      <c r="N10" s="463"/>
      <c r="O10" s="471" t="s">
        <v>367</v>
      </c>
      <c r="P10" s="471" t="s">
        <v>816</v>
      </c>
      <c r="Q10" s="472">
        <f>'Pro 1'!G59</f>
        <v>0</v>
      </c>
      <c r="R10" s="472">
        <f>'Pro 1'!H59</f>
        <v>0</v>
      </c>
      <c r="S10" s="472">
        <f>'Pro 1'!I59</f>
        <v>0</v>
      </c>
      <c r="T10" s="472">
        <v>0</v>
      </c>
      <c r="U10" s="472">
        <v>0</v>
      </c>
      <c r="V10" s="473"/>
      <c r="W10" s="471" t="s">
        <v>816</v>
      </c>
      <c r="X10" s="461"/>
    </row>
    <row r="11" spans="1:24" x14ac:dyDescent="0.25">
      <c r="B11" s="474"/>
      <c r="C11" s="475"/>
      <c r="D11" s="475"/>
      <c r="E11" s="470"/>
      <c r="F11" s="470"/>
      <c r="G11" s="470"/>
      <c r="H11" s="470"/>
      <c r="I11" s="470"/>
      <c r="J11" s="470"/>
      <c r="K11" s="475">
        <v>0</v>
      </c>
      <c r="L11" s="476"/>
      <c r="M11" s="477"/>
      <c r="N11" s="474"/>
      <c r="O11" s="475"/>
      <c r="P11" s="475"/>
      <c r="Q11" s="470"/>
      <c r="R11" s="470"/>
      <c r="S11" s="470"/>
      <c r="T11" s="470"/>
      <c r="U11" s="470"/>
      <c r="V11" s="470"/>
      <c r="W11" s="475"/>
      <c r="X11" s="476"/>
    </row>
    <row r="12" spans="1:24" x14ac:dyDescent="0.25">
      <c r="B12" s="463"/>
      <c r="C12" s="469" t="s">
        <v>365</v>
      </c>
      <c r="D12" s="469" t="s">
        <v>817</v>
      </c>
      <c r="E12" s="473"/>
      <c r="F12" s="473"/>
      <c r="G12" s="473"/>
      <c r="H12" s="473"/>
      <c r="I12" s="473"/>
      <c r="J12" s="473"/>
      <c r="K12" s="469" t="s">
        <v>817</v>
      </c>
      <c r="L12" s="461"/>
      <c r="M12" s="452"/>
      <c r="N12" s="463"/>
      <c r="O12" s="469" t="s">
        <v>365</v>
      </c>
      <c r="P12" s="469" t="s">
        <v>817</v>
      </c>
      <c r="Q12" s="473"/>
      <c r="R12" s="473"/>
      <c r="S12" s="473"/>
      <c r="T12" s="473"/>
      <c r="U12" s="473"/>
      <c r="V12" s="473"/>
      <c r="W12" s="469" t="s">
        <v>817</v>
      </c>
      <c r="X12" s="461"/>
    </row>
    <row r="13" spans="1:24" x14ac:dyDescent="0.25">
      <c r="B13" s="463"/>
      <c r="C13" s="478" t="s">
        <v>126</v>
      </c>
      <c r="D13" s="478" t="s">
        <v>73</v>
      </c>
      <c r="E13" s="472">
        <f>'Pro 3'!H73/1000</f>
        <v>0</v>
      </c>
      <c r="F13" s="472">
        <f>'Pro 3'!I73/1000</f>
        <v>0</v>
      </c>
      <c r="G13" s="472">
        <f>'Pro 3'!J73/1000</f>
        <v>0</v>
      </c>
      <c r="H13" s="472">
        <v>0</v>
      </c>
      <c r="I13" s="472">
        <v>0</v>
      </c>
      <c r="J13" s="473"/>
      <c r="K13" s="478" t="s">
        <v>73</v>
      </c>
      <c r="L13" s="461"/>
      <c r="M13" s="452"/>
      <c r="N13" s="463"/>
      <c r="O13" s="478" t="s">
        <v>126</v>
      </c>
      <c r="P13" s="478" t="s">
        <v>73</v>
      </c>
      <c r="Q13" s="472">
        <f>'Pro 3'!H96/1000</f>
        <v>0</v>
      </c>
      <c r="R13" s="472">
        <f>'Pro 3'!I96/1000</f>
        <v>0</v>
      </c>
      <c r="S13" s="472">
        <f>'Pro 3'!J96/1000</f>
        <v>0</v>
      </c>
      <c r="T13" s="472">
        <v>0</v>
      </c>
      <c r="U13" s="472">
        <v>0</v>
      </c>
      <c r="V13" s="473"/>
      <c r="W13" s="478" t="s">
        <v>73</v>
      </c>
      <c r="X13" s="461"/>
    </row>
    <row r="14" spans="1:24" x14ac:dyDescent="0.25">
      <c r="B14" s="463"/>
      <c r="C14" s="478" t="s">
        <v>369</v>
      </c>
      <c r="D14" s="478" t="s">
        <v>818</v>
      </c>
      <c r="E14" s="472">
        <f>SUM('Pro 3'!H74:H77)/1000</f>
        <v>0</v>
      </c>
      <c r="F14" s="472">
        <f>SUM('Pro 3'!I74:I77)/1000</f>
        <v>0</v>
      </c>
      <c r="G14" s="472">
        <f>SUM('Pro 3'!J74:J77)/1000</f>
        <v>0</v>
      </c>
      <c r="H14" s="472">
        <v>0</v>
      </c>
      <c r="I14" s="472">
        <v>0</v>
      </c>
      <c r="J14" s="473"/>
      <c r="K14" s="478" t="s">
        <v>818</v>
      </c>
      <c r="L14" s="461"/>
      <c r="M14" s="452"/>
      <c r="N14" s="463"/>
      <c r="O14" s="478" t="s">
        <v>369</v>
      </c>
      <c r="P14" s="478" t="s">
        <v>818</v>
      </c>
      <c r="Q14" s="472">
        <f>SUM('Pro 3'!H97:H100)/1000</f>
        <v>0</v>
      </c>
      <c r="R14" s="472">
        <f>SUM('Pro 3'!I97:I100)/1000</f>
        <v>0</v>
      </c>
      <c r="S14" s="472">
        <f>SUM('Pro 3'!J97:J100)/1000</f>
        <v>0</v>
      </c>
      <c r="T14" s="472">
        <v>0</v>
      </c>
      <c r="U14" s="472">
        <v>0</v>
      </c>
      <c r="V14" s="473"/>
      <c r="W14" s="478" t="s">
        <v>818</v>
      </c>
      <c r="X14" s="461"/>
    </row>
    <row r="15" spans="1:24" x14ac:dyDescent="0.25">
      <c r="B15" s="463"/>
      <c r="C15" s="478" t="s">
        <v>370</v>
      </c>
      <c r="D15" s="478" t="s">
        <v>67</v>
      </c>
      <c r="E15" s="472">
        <f>'Pro 3'!H78/1000</f>
        <v>0</v>
      </c>
      <c r="F15" s="472">
        <f>'Pro 3'!I78/1000</f>
        <v>0</v>
      </c>
      <c r="G15" s="472">
        <f>'Pro 3'!J78/1000</f>
        <v>0</v>
      </c>
      <c r="H15" s="472">
        <v>0</v>
      </c>
      <c r="I15" s="472">
        <v>0</v>
      </c>
      <c r="J15" s="473"/>
      <c r="K15" s="478" t="s">
        <v>67</v>
      </c>
      <c r="L15" s="461"/>
      <c r="M15" s="452"/>
      <c r="N15" s="463"/>
      <c r="O15" s="478" t="s">
        <v>370</v>
      </c>
      <c r="P15" s="478" t="s">
        <v>67</v>
      </c>
      <c r="Q15" s="472">
        <f>'Pro 3'!H101/1000</f>
        <v>0</v>
      </c>
      <c r="R15" s="472">
        <f>'Pro 3'!I101/1000</f>
        <v>0</v>
      </c>
      <c r="S15" s="472">
        <f>'Pro 3'!J101/1000</f>
        <v>0</v>
      </c>
      <c r="T15" s="472">
        <v>0</v>
      </c>
      <c r="U15" s="472">
        <v>0</v>
      </c>
      <c r="V15" s="473"/>
      <c r="W15" s="478" t="s">
        <v>67</v>
      </c>
      <c r="X15" s="461"/>
    </row>
    <row r="16" spans="1:24" x14ac:dyDescent="0.25">
      <c r="B16" s="463"/>
      <c r="C16" s="478" t="s">
        <v>349</v>
      </c>
      <c r="D16" s="478" t="s">
        <v>819</v>
      </c>
      <c r="E16" s="472">
        <f>'Pro 3'!H79/1000</f>
        <v>0</v>
      </c>
      <c r="F16" s="472">
        <f>'Pro 3'!I79/1000</f>
        <v>0</v>
      </c>
      <c r="G16" s="472">
        <f>'Pro 3'!J79/1000</f>
        <v>0</v>
      </c>
      <c r="H16" s="472">
        <v>0</v>
      </c>
      <c r="I16" s="472">
        <v>0</v>
      </c>
      <c r="J16" s="473"/>
      <c r="K16" s="478" t="s">
        <v>819</v>
      </c>
      <c r="L16" s="461"/>
      <c r="M16" s="452"/>
      <c r="N16" s="463"/>
      <c r="O16" s="478" t="s">
        <v>349</v>
      </c>
      <c r="P16" s="478" t="s">
        <v>819</v>
      </c>
      <c r="Q16" s="472">
        <f>'Pro 3'!H102/1000</f>
        <v>0</v>
      </c>
      <c r="R16" s="472">
        <f>'Pro 3'!I102/1000</f>
        <v>0</v>
      </c>
      <c r="S16" s="472">
        <f>'Pro 3'!J102/1000</f>
        <v>0</v>
      </c>
      <c r="T16" s="472">
        <v>0</v>
      </c>
      <c r="U16" s="472">
        <v>0</v>
      </c>
      <c r="V16" s="473"/>
      <c r="W16" s="478" t="s">
        <v>819</v>
      </c>
      <c r="X16" s="461"/>
    </row>
    <row r="17" spans="2:24" x14ac:dyDescent="0.25">
      <c r="B17" s="463"/>
      <c r="C17" s="478" t="s">
        <v>372</v>
      </c>
      <c r="D17" s="478" t="s">
        <v>820</v>
      </c>
      <c r="E17" s="472">
        <f>'Pro 3'!H80/1000</f>
        <v>0</v>
      </c>
      <c r="F17" s="472">
        <f>'Pro 3'!I80/1000</f>
        <v>0</v>
      </c>
      <c r="G17" s="472">
        <f>'Pro 3'!J80/1000</f>
        <v>0</v>
      </c>
      <c r="H17" s="472">
        <v>0</v>
      </c>
      <c r="I17" s="472">
        <v>0</v>
      </c>
      <c r="J17" s="473"/>
      <c r="K17" s="478" t="s">
        <v>820</v>
      </c>
      <c r="L17" s="461"/>
      <c r="M17" s="452"/>
      <c r="N17" s="463"/>
      <c r="O17" s="478" t="s">
        <v>372</v>
      </c>
      <c r="P17" s="478" t="s">
        <v>820</v>
      </c>
      <c r="Q17" s="472">
        <f>'Pro 3'!H103/1000</f>
        <v>0</v>
      </c>
      <c r="R17" s="472">
        <f>'Pro 3'!I103/1000</f>
        <v>0</v>
      </c>
      <c r="S17" s="472">
        <f>'Pro 3'!J103/1000</f>
        <v>0</v>
      </c>
      <c r="T17" s="472">
        <v>0</v>
      </c>
      <c r="U17" s="472">
        <v>0</v>
      </c>
      <c r="V17" s="473"/>
      <c r="W17" s="478" t="s">
        <v>820</v>
      </c>
      <c r="X17" s="461"/>
    </row>
    <row r="18" spans="2:24" x14ac:dyDescent="0.25">
      <c r="B18" s="463"/>
      <c r="C18" s="479" t="s">
        <v>374</v>
      </c>
      <c r="D18" s="479" t="s">
        <v>210</v>
      </c>
      <c r="E18" s="480">
        <f>SUM(E13:E16)-E17</f>
        <v>0</v>
      </c>
      <c r="F18" s="480">
        <f t="shared" ref="F18:G18" si="0">SUM(F13:F16)-F17</f>
        <v>0</v>
      </c>
      <c r="G18" s="480">
        <f t="shared" si="0"/>
        <v>0</v>
      </c>
      <c r="H18" s="480">
        <v>0</v>
      </c>
      <c r="I18" s="480">
        <v>0</v>
      </c>
      <c r="J18" s="470"/>
      <c r="K18" s="479" t="s">
        <v>210</v>
      </c>
      <c r="L18" s="461"/>
      <c r="M18" s="452"/>
      <c r="N18" s="463"/>
      <c r="O18" s="479" t="s">
        <v>374</v>
      </c>
      <c r="P18" s="479" t="s">
        <v>210</v>
      </c>
      <c r="Q18" s="480">
        <f>SUM(Q13:Q16)-Q17</f>
        <v>0</v>
      </c>
      <c r="R18" s="480">
        <f t="shared" ref="R18:S18" si="1">SUM(R13:R16)-R17</f>
        <v>0</v>
      </c>
      <c r="S18" s="480">
        <f t="shared" si="1"/>
        <v>0</v>
      </c>
      <c r="T18" s="480">
        <v>0</v>
      </c>
      <c r="U18" s="480">
        <v>0</v>
      </c>
      <c r="V18" s="470"/>
      <c r="W18" s="479" t="s">
        <v>210</v>
      </c>
      <c r="X18" s="461"/>
    </row>
    <row r="19" spans="2:24" x14ac:dyDescent="0.25">
      <c r="B19" s="481"/>
      <c r="C19" s="459"/>
      <c r="D19" s="459"/>
      <c r="E19" s="470"/>
      <c r="F19" s="470"/>
      <c r="G19" s="470"/>
      <c r="H19" s="470"/>
      <c r="I19" s="470"/>
      <c r="J19" s="470"/>
      <c r="K19" s="459"/>
      <c r="L19" s="461"/>
      <c r="M19" s="452"/>
      <c r="N19" s="481"/>
      <c r="O19" s="459"/>
      <c r="P19" s="459"/>
      <c r="Q19" s="470"/>
      <c r="R19" s="470"/>
      <c r="S19" s="470"/>
      <c r="T19" s="470"/>
      <c r="U19" s="470"/>
      <c r="V19" s="470"/>
      <c r="W19" s="459"/>
      <c r="X19" s="461"/>
    </row>
    <row r="20" spans="2:24" x14ac:dyDescent="0.25">
      <c r="B20" s="481"/>
      <c r="C20" s="465" t="s">
        <v>375</v>
      </c>
      <c r="D20" s="465" t="s">
        <v>821</v>
      </c>
      <c r="E20" s="470"/>
      <c r="F20" s="470"/>
      <c r="G20" s="470"/>
      <c r="H20" s="470"/>
      <c r="I20" s="470"/>
      <c r="J20" s="470"/>
      <c r="K20" s="465" t="s">
        <v>821</v>
      </c>
      <c r="L20" s="461"/>
      <c r="M20" s="452"/>
      <c r="N20" s="481"/>
      <c r="O20" s="465" t="s">
        <v>375</v>
      </c>
      <c r="P20" s="465" t="s">
        <v>821</v>
      </c>
      <c r="Q20" s="470"/>
      <c r="R20" s="470"/>
      <c r="S20" s="470"/>
      <c r="T20" s="470"/>
      <c r="U20" s="470"/>
      <c r="V20" s="470"/>
      <c r="W20" s="465" t="s">
        <v>821</v>
      </c>
      <c r="X20" s="461"/>
    </row>
    <row r="21" spans="2:24" x14ac:dyDescent="0.25">
      <c r="B21" s="481"/>
      <c r="C21" s="465"/>
      <c r="D21" s="465"/>
      <c r="E21" s="470"/>
      <c r="F21" s="470"/>
      <c r="G21" s="470"/>
      <c r="H21" s="470"/>
      <c r="I21" s="470"/>
      <c r="J21" s="470"/>
      <c r="K21" s="465"/>
      <c r="L21" s="461"/>
      <c r="M21" s="452"/>
      <c r="N21" s="481"/>
      <c r="O21" s="465"/>
      <c r="P21" s="465"/>
      <c r="Q21" s="470"/>
      <c r="R21" s="470"/>
      <c r="S21" s="470"/>
      <c r="T21" s="470"/>
      <c r="U21" s="470"/>
      <c r="V21" s="470"/>
      <c r="W21" s="465"/>
      <c r="X21" s="461"/>
    </row>
    <row r="22" spans="2:24" x14ac:dyDescent="0.25">
      <c r="B22" s="463"/>
      <c r="C22" s="482" t="s">
        <v>822</v>
      </c>
      <c r="D22" s="482" t="s">
        <v>823</v>
      </c>
      <c r="E22" s="472">
        <f>'Pro 2'!H43</f>
        <v>0</v>
      </c>
      <c r="F22" s="472">
        <f>'Pro 2'!I43</f>
        <v>0</v>
      </c>
      <c r="G22" s="472">
        <f>'Pro 2'!J43</f>
        <v>0</v>
      </c>
      <c r="H22" s="472">
        <v>0</v>
      </c>
      <c r="I22" s="472">
        <v>0</v>
      </c>
      <c r="J22" s="473"/>
      <c r="K22" s="482" t="s">
        <v>823</v>
      </c>
      <c r="L22" s="461"/>
      <c r="M22" s="452"/>
      <c r="N22" s="463"/>
      <c r="O22" s="482" t="s">
        <v>822</v>
      </c>
      <c r="P22" s="482" t="s">
        <v>823</v>
      </c>
      <c r="Q22" s="472">
        <f>'Pro 2'!H47</f>
        <v>0</v>
      </c>
      <c r="R22" s="472">
        <f>'Pro 2'!I47</f>
        <v>0</v>
      </c>
      <c r="S22" s="472">
        <f>'Pro 2'!J47</f>
        <v>0</v>
      </c>
      <c r="T22" s="472">
        <v>0</v>
      </c>
      <c r="U22" s="472">
        <v>0</v>
      </c>
      <c r="V22" s="473"/>
      <c r="W22" s="482" t="s">
        <v>823</v>
      </c>
      <c r="X22" s="461"/>
    </row>
    <row r="23" spans="2:24" x14ac:dyDescent="0.25">
      <c r="B23" s="481"/>
      <c r="C23" s="465"/>
      <c r="D23" s="465"/>
      <c r="E23" s="470"/>
      <c r="F23" s="470"/>
      <c r="G23" s="470"/>
      <c r="H23" s="470"/>
      <c r="I23" s="470"/>
      <c r="J23" s="470"/>
      <c r="K23" s="465"/>
      <c r="L23" s="461"/>
      <c r="M23" s="452"/>
      <c r="N23" s="481"/>
      <c r="O23" s="465"/>
      <c r="P23" s="465"/>
      <c r="Q23" s="470"/>
      <c r="R23" s="470"/>
      <c r="S23" s="470"/>
      <c r="T23" s="470"/>
      <c r="U23" s="470"/>
      <c r="V23" s="470"/>
      <c r="W23" s="465"/>
      <c r="X23" s="461"/>
    </row>
    <row r="24" spans="2:24" x14ac:dyDescent="0.25">
      <c r="B24" s="463"/>
      <c r="C24" s="469" t="s">
        <v>365</v>
      </c>
      <c r="D24" s="469" t="s">
        <v>817</v>
      </c>
      <c r="E24" s="473"/>
      <c r="F24" s="473"/>
      <c r="G24" s="473"/>
      <c r="H24" s="473"/>
      <c r="I24" s="473"/>
      <c r="J24" s="473"/>
      <c r="K24" s="469" t="s">
        <v>817</v>
      </c>
      <c r="L24" s="461"/>
      <c r="M24" s="452"/>
      <c r="N24" s="463"/>
      <c r="O24" s="469" t="s">
        <v>365</v>
      </c>
      <c r="P24" s="469" t="s">
        <v>817</v>
      </c>
      <c r="Q24" s="473"/>
      <c r="R24" s="473"/>
      <c r="S24" s="473"/>
      <c r="T24" s="473"/>
      <c r="U24" s="473"/>
      <c r="V24" s="473"/>
      <c r="W24" s="469" t="s">
        <v>817</v>
      </c>
      <c r="X24" s="461"/>
    </row>
    <row r="25" spans="2:24" x14ac:dyDescent="0.25">
      <c r="B25" s="481"/>
      <c r="C25" s="483" t="s">
        <v>312</v>
      </c>
      <c r="D25" s="483" t="s">
        <v>824</v>
      </c>
      <c r="E25" s="472">
        <f>'Pro 3'!G245/1000</f>
        <v>0</v>
      </c>
      <c r="F25" s="472">
        <f>'Pro 3'!H245/1000</f>
        <v>0</v>
      </c>
      <c r="G25" s="472">
        <f>'Pro 3'!I245/1000</f>
        <v>0</v>
      </c>
      <c r="H25" s="472">
        <v>0</v>
      </c>
      <c r="I25" s="472">
        <v>0</v>
      </c>
      <c r="J25" s="473"/>
      <c r="K25" s="483" t="s">
        <v>824</v>
      </c>
      <c r="L25" s="461"/>
      <c r="M25" s="452"/>
      <c r="N25" s="481"/>
      <c r="O25" s="483" t="s">
        <v>312</v>
      </c>
      <c r="P25" s="483" t="s">
        <v>824</v>
      </c>
      <c r="Q25" s="472">
        <f>'Pro 3'!G269/1000</f>
        <v>0</v>
      </c>
      <c r="R25" s="472">
        <f>'Pro 3'!H269/1000</f>
        <v>0</v>
      </c>
      <c r="S25" s="472">
        <f>'Pro 3'!I269/1000</f>
        <v>0</v>
      </c>
      <c r="T25" s="472">
        <v>0</v>
      </c>
      <c r="U25" s="472">
        <v>0</v>
      </c>
      <c r="V25" s="473"/>
      <c r="W25" s="483" t="s">
        <v>824</v>
      </c>
      <c r="X25" s="461"/>
    </row>
    <row r="26" spans="2:24" x14ac:dyDescent="0.25">
      <c r="B26" s="463"/>
      <c r="C26" s="484" t="s">
        <v>126</v>
      </c>
      <c r="D26" s="484" t="s">
        <v>73</v>
      </c>
      <c r="E26" s="472">
        <f>'Pro 3'!G246/1000</f>
        <v>0</v>
      </c>
      <c r="F26" s="472">
        <f>'Pro 3'!H246/1000</f>
        <v>0</v>
      </c>
      <c r="G26" s="472">
        <f>'Pro 3'!I246/1000</f>
        <v>0</v>
      </c>
      <c r="H26" s="472">
        <v>0</v>
      </c>
      <c r="I26" s="472">
        <v>0</v>
      </c>
      <c r="J26" s="473"/>
      <c r="K26" s="484" t="s">
        <v>73</v>
      </c>
      <c r="L26" s="461"/>
      <c r="M26" s="452"/>
      <c r="N26" s="463"/>
      <c r="O26" s="484" t="s">
        <v>126</v>
      </c>
      <c r="P26" s="484" t="s">
        <v>73</v>
      </c>
      <c r="Q26" s="472">
        <f>'Pro 3'!G270/1000</f>
        <v>0</v>
      </c>
      <c r="R26" s="472">
        <f>'Pro 3'!H270/1000</f>
        <v>0</v>
      </c>
      <c r="S26" s="472">
        <f>'Pro 3'!I270/1000</f>
        <v>0</v>
      </c>
      <c r="T26" s="472">
        <v>0</v>
      </c>
      <c r="U26" s="472">
        <v>0</v>
      </c>
      <c r="V26" s="473"/>
      <c r="W26" s="484" t="s">
        <v>73</v>
      </c>
      <c r="X26" s="461"/>
    </row>
    <row r="27" spans="2:24" x14ac:dyDescent="0.25">
      <c r="B27" s="463"/>
      <c r="C27" s="485" t="s">
        <v>374</v>
      </c>
      <c r="D27" s="485" t="s">
        <v>210</v>
      </c>
      <c r="E27" s="486">
        <f>E18</f>
        <v>0</v>
      </c>
      <c r="F27" s="486">
        <f t="shared" ref="F27:G27" si="2">F18</f>
        <v>0</v>
      </c>
      <c r="G27" s="486">
        <f t="shared" si="2"/>
        <v>0</v>
      </c>
      <c r="H27" s="486">
        <v>0</v>
      </c>
      <c r="I27" s="486">
        <v>0</v>
      </c>
      <c r="J27" s="473"/>
      <c r="K27" s="485" t="s">
        <v>210</v>
      </c>
      <c r="L27" s="461"/>
      <c r="M27" s="452"/>
      <c r="N27" s="463"/>
      <c r="O27" s="485" t="s">
        <v>374</v>
      </c>
      <c r="P27" s="485" t="s">
        <v>210</v>
      </c>
      <c r="Q27" s="486">
        <f>Q18</f>
        <v>0</v>
      </c>
      <c r="R27" s="486">
        <f t="shared" ref="R27:S27" si="3">R18</f>
        <v>0</v>
      </c>
      <c r="S27" s="486">
        <f t="shared" si="3"/>
        <v>0</v>
      </c>
      <c r="T27" s="486">
        <v>0</v>
      </c>
      <c r="U27" s="486">
        <v>0</v>
      </c>
      <c r="V27" s="473"/>
      <c r="W27" s="485" t="s">
        <v>210</v>
      </c>
      <c r="X27" s="461"/>
    </row>
    <row r="28" spans="2:24" x14ac:dyDescent="0.25">
      <c r="B28" s="463"/>
      <c r="C28" s="485" t="s">
        <v>127</v>
      </c>
      <c r="D28" s="485" t="s">
        <v>513</v>
      </c>
      <c r="E28" s="472">
        <f>'Pro 3'!G248/1000</f>
        <v>0</v>
      </c>
      <c r="F28" s="472">
        <f>'Pro 3'!H248/1000</f>
        <v>0</v>
      </c>
      <c r="G28" s="472">
        <f>'Pro 3'!I248/1000</f>
        <v>0</v>
      </c>
      <c r="H28" s="472">
        <v>0</v>
      </c>
      <c r="I28" s="472">
        <v>0</v>
      </c>
      <c r="J28" s="473"/>
      <c r="K28" s="485" t="s">
        <v>513</v>
      </c>
      <c r="L28" s="487"/>
      <c r="M28" s="453"/>
      <c r="N28" s="463"/>
      <c r="O28" s="485" t="s">
        <v>127</v>
      </c>
      <c r="P28" s="485" t="s">
        <v>513</v>
      </c>
      <c r="Q28" s="472">
        <f>'Pro 3'!G272/1000</f>
        <v>0</v>
      </c>
      <c r="R28" s="472">
        <f>'Pro 3'!H272/1000</f>
        <v>0</v>
      </c>
      <c r="S28" s="472">
        <f>'Pro 3'!I272/1000</f>
        <v>0</v>
      </c>
      <c r="T28" s="472">
        <v>0</v>
      </c>
      <c r="U28" s="472">
        <v>0</v>
      </c>
      <c r="V28" s="473"/>
      <c r="W28" s="485" t="s">
        <v>513</v>
      </c>
      <c r="X28" s="487"/>
    </row>
    <row r="29" spans="2:24" x14ac:dyDescent="0.25">
      <c r="B29" s="463"/>
      <c r="C29" s="485" t="s">
        <v>306</v>
      </c>
      <c r="D29" s="485" t="s">
        <v>48</v>
      </c>
      <c r="E29" s="488">
        <f>(E26+E27)-E28</f>
        <v>0</v>
      </c>
      <c r="F29" s="488">
        <f t="shared" ref="F29:G29" si="4">(F26+F27)-F28</f>
        <v>0</v>
      </c>
      <c r="G29" s="488">
        <f t="shared" si="4"/>
        <v>0</v>
      </c>
      <c r="H29" s="488">
        <v>0</v>
      </c>
      <c r="I29" s="488">
        <v>0</v>
      </c>
      <c r="J29" s="473"/>
      <c r="K29" s="485" t="s">
        <v>48</v>
      </c>
      <c r="L29" s="461"/>
      <c r="M29" s="452"/>
      <c r="N29" s="463"/>
      <c r="O29" s="485" t="s">
        <v>306</v>
      </c>
      <c r="P29" s="485" t="s">
        <v>48</v>
      </c>
      <c r="Q29" s="488">
        <f t="shared" ref="Q29" si="5">(Q26+Q27)-Q28</f>
        <v>0</v>
      </c>
      <c r="R29" s="488">
        <f t="shared" ref="R29:S29" si="6">(R26+R27)-R28</f>
        <v>0</v>
      </c>
      <c r="S29" s="488">
        <f t="shared" si="6"/>
        <v>0</v>
      </c>
      <c r="T29" s="488">
        <v>0</v>
      </c>
      <c r="U29" s="488">
        <v>0</v>
      </c>
      <c r="V29" s="473"/>
      <c r="W29" s="485" t="s">
        <v>48</v>
      </c>
      <c r="X29" s="461"/>
    </row>
    <row r="30" spans="2:24" x14ac:dyDescent="0.25">
      <c r="B30" s="481"/>
      <c r="C30" s="483" t="s">
        <v>368</v>
      </c>
      <c r="D30" s="483" t="s">
        <v>825</v>
      </c>
      <c r="E30" s="489">
        <f>E25-E29</f>
        <v>0</v>
      </c>
      <c r="F30" s="489">
        <f t="shared" ref="F30:G30" si="7">F25-F29</f>
        <v>0</v>
      </c>
      <c r="G30" s="489">
        <f t="shared" si="7"/>
        <v>0</v>
      </c>
      <c r="H30" s="489">
        <v>0</v>
      </c>
      <c r="I30" s="489">
        <v>0</v>
      </c>
      <c r="J30" s="470"/>
      <c r="K30" s="483" t="s">
        <v>825</v>
      </c>
      <c r="L30" s="487"/>
      <c r="M30" s="453"/>
      <c r="N30" s="481"/>
      <c r="O30" s="483" t="s">
        <v>368</v>
      </c>
      <c r="P30" s="483" t="s">
        <v>825</v>
      </c>
      <c r="Q30" s="489">
        <f>Q25-Q29</f>
        <v>0</v>
      </c>
      <c r="R30" s="489">
        <f t="shared" ref="R30:S30" si="8">R25-R29</f>
        <v>0</v>
      </c>
      <c r="S30" s="489">
        <f t="shared" si="8"/>
        <v>0</v>
      </c>
      <c r="T30" s="489">
        <v>0</v>
      </c>
      <c r="U30" s="489">
        <v>0</v>
      </c>
      <c r="V30" s="470"/>
      <c r="W30" s="483" t="s">
        <v>825</v>
      </c>
      <c r="X30" s="487"/>
    </row>
    <row r="31" spans="2:24" ht="25.5" customHeight="1" x14ac:dyDescent="0.25">
      <c r="B31" s="463"/>
      <c r="C31" s="490" t="s">
        <v>309</v>
      </c>
      <c r="D31" s="490" t="s">
        <v>826</v>
      </c>
      <c r="E31" s="472">
        <f>'Pro 3'!G251/1000</f>
        <v>0</v>
      </c>
      <c r="F31" s="472">
        <f>'Pro 3'!H251/1000</f>
        <v>0</v>
      </c>
      <c r="G31" s="472">
        <f>'Pro 3'!I251/1000</f>
        <v>0</v>
      </c>
      <c r="H31" s="472">
        <v>0</v>
      </c>
      <c r="I31" s="472">
        <v>0</v>
      </c>
      <c r="J31" s="473"/>
      <c r="K31" s="490" t="s">
        <v>826</v>
      </c>
      <c r="L31" s="461"/>
      <c r="M31" s="452"/>
      <c r="N31" s="463"/>
      <c r="O31" s="490" t="s">
        <v>309</v>
      </c>
      <c r="P31" s="490" t="s">
        <v>826</v>
      </c>
      <c r="Q31" s="472">
        <f>'Pro 3'!G275/1000</f>
        <v>0</v>
      </c>
      <c r="R31" s="472">
        <f>'Pro 3'!H275/1000</f>
        <v>0</v>
      </c>
      <c r="S31" s="472">
        <f>'Pro 3'!I275/1000</f>
        <v>0</v>
      </c>
      <c r="T31" s="472">
        <v>0</v>
      </c>
      <c r="U31" s="472">
        <v>0</v>
      </c>
      <c r="V31" s="473"/>
      <c r="W31" s="490" t="s">
        <v>826</v>
      </c>
      <c r="X31" s="461"/>
    </row>
    <row r="32" spans="2:24" x14ac:dyDescent="0.25">
      <c r="B32" s="463"/>
      <c r="C32" s="485" t="s">
        <v>308</v>
      </c>
      <c r="D32" s="485" t="s">
        <v>54</v>
      </c>
      <c r="E32" s="472">
        <f>'Pro 3'!G252/1000</f>
        <v>0</v>
      </c>
      <c r="F32" s="472">
        <f>'Pro 3'!H252/1000</f>
        <v>0</v>
      </c>
      <c r="G32" s="472">
        <f>'Pro 3'!I252/1000</f>
        <v>0</v>
      </c>
      <c r="H32" s="472">
        <v>0</v>
      </c>
      <c r="I32" s="472">
        <v>0</v>
      </c>
      <c r="J32" s="473"/>
      <c r="K32" s="485" t="s">
        <v>54</v>
      </c>
      <c r="L32" s="461"/>
      <c r="M32" s="452"/>
      <c r="N32" s="463"/>
      <c r="O32" s="485" t="s">
        <v>308</v>
      </c>
      <c r="P32" s="485" t="s">
        <v>54</v>
      </c>
      <c r="Q32" s="472">
        <f>'Pro 3'!G276/1000</f>
        <v>0</v>
      </c>
      <c r="R32" s="472">
        <f>'Pro 3'!H276/1000</f>
        <v>0</v>
      </c>
      <c r="S32" s="472">
        <f>'Pro 3'!I276/1000</f>
        <v>0</v>
      </c>
      <c r="T32" s="472">
        <v>0</v>
      </c>
      <c r="U32" s="472">
        <v>0</v>
      </c>
      <c r="V32" s="473"/>
      <c r="W32" s="485" t="s">
        <v>54</v>
      </c>
      <c r="X32" s="461"/>
    </row>
    <row r="33" spans="2:24" x14ac:dyDescent="0.25">
      <c r="B33" s="463"/>
      <c r="C33" s="485" t="s">
        <v>99</v>
      </c>
      <c r="D33" s="485" t="s">
        <v>100</v>
      </c>
      <c r="E33" s="472">
        <f>'Pro 3'!G253/1000</f>
        <v>0</v>
      </c>
      <c r="F33" s="472">
        <f>'Pro 3'!H253/1000</f>
        <v>0</v>
      </c>
      <c r="G33" s="472">
        <f>'Pro 3'!I253/1000</f>
        <v>0</v>
      </c>
      <c r="H33" s="472">
        <v>0</v>
      </c>
      <c r="I33" s="472">
        <v>0</v>
      </c>
      <c r="J33" s="473"/>
      <c r="K33" s="485" t="s">
        <v>100</v>
      </c>
      <c r="L33" s="461"/>
      <c r="M33" s="452"/>
      <c r="N33" s="463"/>
      <c r="O33" s="485" t="s">
        <v>99</v>
      </c>
      <c r="P33" s="485" t="s">
        <v>100</v>
      </c>
      <c r="Q33" s="472">
        <f>'Pro 3'!G277/1000</f>
        <v>0</v>
      </c>
      <c r="R33" s="472">
        <f>'Pro 3'!H277/1000</f>
        <v>0</v>
      </c>
      <c r="S33" s="472">
        <f>'Pro 3'!I277/1000</f>
        <v>0</v>
      </c>
      <c r="T33" s="472">
        <v>0</v>
      </c>
      <c r="U33" s="472">
        <v>0</v>
      </c>
      <c r="V33" s="473"/>
      <c r="W33" s="485" t="s">
        <v>100</v>
      </c>
      <c r="X33" s="461"/>
    </row>
    <row r="34" spans="2:24" x14ac:dyDescent="0.25">
      <c r="B34" s="481"/>
      <c r="C34" s="483" t="s">
        <v>373</v>
      </c>
      <c r="D34" s="483" t="s">
        <v>827</v>
      </c>
      <c r="E34" s="480">
        <f>E30-E31-E32-E33</f>
        <v>0</v>
      </c>
      <c r="F34" s="480">
        <f t="shared" ref="F34:G34" si="9">F30-F31-F32-F33</f>
        <v>0</v>
      </c>
      <c r="G34" s="480">
        <f t="shared" si="9"/>
        <v>0</v>
      </c>
      <c r="H34" s="480">
        <v>0</v>
      </c>
      <c r="I34" s="480">
        <v>0</v>
      </c>
      <c r="J34" s="470"/>
      <c r="K34" s="483" t="s">
        <v>827</v>
      </c>
      <c r="L34" s="461"/>
      <c r="M34" s="452"/>
      <c r="N34" s="481"/>
      <c r="O34" s="483" t="s">
        <v>373</v>
      </c>
      <c r="P34" s="483" t="s">
        <v>827</v>
      </c>
      <c r="Q34" s="480">
        <f>Q30-Q31-Q32-Q33</f>
        <v>0</v>
      </c>
      <c r="R34" s="480">
        <f t="shared" ref="R34:S34" si="10">R30-R31-R32-R33</f>
        <v>0</v>
      </c>
      <c r="S34" s="480">
        <f t="shared" si="10"/>
        <v>0</v>
      </c>
      <c r="T34" s="480">
        <v>0</v>
      </c>
      <c r="U34" s="480">
        <v>0</v>
      </c>
      <c r="V34" s="470"/>
      <c r="W34" s="483" t="s">
        <v>827</v>
      </c>
      <c r="X34" s="461"/>
    </row>
    <row r="35" spans="2:24" ht="15.75" thickBot="1" x14ac:dyDescent="0.3">
      <c r="B35" s="491"/>
      <c r="C35" s="492"/>
      <c r="D35" s="492"/>
      <c r="E35" s="492"/>
      <c r="F35" s="492"/>
      <c r="G35" s="492"/>
      <c r="H35" s="492"/>
      <c r="I35" s="492"/>
      <c r="J35" s="492"/>
      <c r="K35" s="492"/>
      <c r="L35" s="493"/>
      <c r="M35" s="494"/>
      <c r="N35" s="491"/>
      <c r="O35" s="492"/>
      <c r="P35" s="492"/>
      <c r="Q35" s="492"/>
      <c r="R35" s="492"/>
      <c r="S35" s="492"/>
      <c r="T35" s="492"/>
      <c r="U35" s="492"/>
      <c r="V35" s="492"/>
      <c r="W35" s="492"/>
      <c r="X35" s="493"/>
    </row>
    <row r="37" spans="2:24" ht="15.75" thickBot="1" x14ac:dyDescent="0.3">
      <c r="C37" s="495" t="s">
        <v>828</v>
      </c>
      <c r="D37" s="495"/>
      <c r="E37" s="495"/>
      <c r="F37" s="495"/>
      <c r="G37" s="495"/>
      <c r="H37" s="495"/>
      <c r="I37" s="495"/>
      <c r="J37" s="495"/>
      <c r="K37" s="495"/>
    </row>
    <row r="38" spans="2:24" x14ac:dyDescent="0.25">
      <c r="B38" s="496"/>
      <c r="C38" s="497"/>
      <c r="D38" s="497"/>
      <c r="E38" s="498"/>
      <c r="F38" s="498"/>
      <c r="G38" s="498"/>
      <c r="H38" s="498"/>
      <c r="I38" s="498"/>
      <c r="J38" s="498"/>
      <c r="K38" s="498"/>
      <c r="L38" s="499"/>
    </row>
    <row r="39" spans="2:24" x14ac:dyDescent="0.25">
      <c r="B39" s="500"/>
      <c r="C39" s="501"/>
      <c r="D39" s="501"/>
      <c r="E39" s="502"/>
      <c r="F39" s="502"/>
      <c r="G39" s="502"/>
      <c r="H39" s="502"/>
      <c r="I39" s="502"/>
      <c r="J39" s="502"/>
      <c r="K39" s="502"/>
      <c r="L39" s="503"/>
    </row>
    <row r="40" spans="2:24" x14ac:dyDescent="0.25">
      <c r="B40" s="500"/>
      <c r="C40" s="504"/>
      <c r="D40" s="504"/>
      <c r="E40" s="502"/>
      <c r="F40" s="502"/>
      <c r="G40" s="502"/>
      <c r="H40" s="1037" t="s">
        <v>814</v>
      </c>
      <c r="I40" s="1037"/>
      <c r="J40" s="505"/>
      <c r="K40" s="505"/>
      <c r="L40" s="503"/>
    </row>
    <row r="41" spans="2:24" x14ac:dyDescent="0.25">
      <c r="B41" s="506"/>
      <c r="C41" s="504">
        <f>C6</f>
        <v>0</v>
      </c>
      <c r="D41" s="504"/>
      <c r="E41" s="501">
        <v>2023</v>
      </c>
      <c r="F41" s="501">
        <v>2024</v>
      </c>
      <c r="G41" s="501">
        <v>2025</v>
      </c>
      <c r="H41" s="501">
        <v>2024</v>
      </c>
      <c r="I41" s="501">
        <v>2025</v>
      </c>
      <c r="J41" s="501"/>
      <c r="K41" s="501"/>
      <c r="L41" s="503"/>
    </row>
    <row r="42" spans="2:24" x14ac:dyDescent="0.25">
      <c r="B42" s="506"/>
      <c r="C42" s="507" t="s">
        <v>365</v>
      </c>
      <c r="D42" s="507" t="s">
        <v>817</v>
      </c>
      <c r="E42" s="508"/>
      <c r="F42" s="508"/>
      <c r="G42" s="508"/>
      <c r="H42" s="508"/>
      <c r="I42" s="508"/>
      <c r="J42" s="508"/>
      <c r="K42" s="507" t="s">
        <v>817</v>
      </c>
      <c r="L42" s="503"/>
    </row>
    <row r="43" spans="2:24" x14ac:dyDescent="0.25">
      <c r="B43" s="506"/>
      <c r="C43" s="509" t="s">
        <v>312</v>
      </c>
      <c r="D43" s="509" t="s">
        <v>824</v>
      </c>
      <c r="E43" s="510">
        <f>'Pro 3'!G24/1000</f>
        <v>0</v>
      </c>
      <c r="F43" s="510">
        <f>'Pro 3'!H24/1000</f>
        <v>0</v>
      </c>
      <c r="G43" s="510">
        <f>'Pro 3'!I24/1000</f>
        <v>0</v>
      </c>
      <c r="H43" s="510">
        <v>0</v>
      </c>
      <c r="I43" s="510">
        <v>0</v>
      </c>
      <c r="J43" s="508"/>
      <c r="K43" s="509" t="s">
        <v>824</v>
      </c>
      <c r="L43" s="503"/>
    </row>
    <row r="44" spans="2:24" x14ac:dyDescent="0.25">
      <c r="B44" s="506"/>
      <c r="C44" s="511" t="s">
        <v>306</v>
      </c>
      <c r="D44" s="511" t="s">
        <v>48</v>
      </c>
      <c r="E44" s="512">
        <f>'Pro 3'!G25/1000</f>
        <v>0</v>
      </c>
      <c r="F44" s="512">
        <f>'Pro 3'!H25/1000</f>
        <v>0</v>
      </c>
      <c r="G44" s="512">
        <f>'Pro 3'!I25/1000</f>
        <v>0</v>
      </c>
      <c r="H44" s="512">
        <v>0</v>
      </c>
      <c r="I44" s="512">
        <v>0</v>
      </c>
      <c r="J44" s="508"/>
      <c r="K44" s="511" t="s">
        <v>48</v>
      </c>
      <c r="L44" s="503"/>
    </row>
    <row r="45" spans="2:24" x14ac:dyDescent="0.25">
      <c r="B45" s="506"/>
      <c r="C45" s="509" t="s">
        <v>368</v>
      </c>
      <c r="D45" s="509" t="s">
        <v>825</v>
      </c>
      <c r="E45" s="513">
        <f>E43-E44</f>
        <v>0</v>
      </c>
      <c r="F45" s="513">
        <f t="shared" ref="F45:G45" si="11">F43-F44</f>
        <v>0</v>
      </c>
      <c r="G45" s="513">
        <f t="shared" si="11"/>
        <v>0</v>
      </c>
      <c r="H45" s="513">
        <v>0</v>
      </c>
      <c r="I45" s="513">
        <v>0</v>
      </c>
      <c r="J45" s="514"/>
      <c r="K45" s="509" t="s">
        <v>825</v>
      </c>
      <c r="L45" s="503"/>
    </row>
    <row r="46" spans="2:24" ht="26.25" x14ac:dyDescent="0.25">
      <c r="B46" s="506"/>
      <c r="C46" s="515" t="s">
        <v>309</v>
      </c>
      <c r="D46" s="511" t="s">
        <v>826</v>
      </c>
      <c r="E46" s="510">
        <f>'Pro 3'!G27/1000</f>
        <v>0</v>
      </c>
      <c r="F46" s="510">
        <f>'Pro 3'!H27/1000</f>
        <v>0</v>
      </c>
      <c r="G46" s="510">
        <f>'Pro 3'!I27/1000</f>
        <v>0</v>
      </c>
      <c r="H46" s="510">
        <v>0</v>
      </c>
      <c r="I46" s="510">
        <v>0</v>
      </c>
      <c r="J46" s="508"/>
      <c r="K46" s="515" t="s">
        <v>826</v>
      </c>
      <c r="L46" s="503"/>
    </row>
    <row r="47" spans="2:24" x14ac:dyDescent="0.25">
      <c r="B47" s="506"/>
      <c r="C47" s="511" t="s">
        <v>308</v>
      </c>
      <c r="D47" s="511" t="s">
        <v>54</v>
      </c>
      <c r="E47" s="510">
        <f>'Pro 3'!G28/1000</f>
        <v>0</v>
      </c>
      <c r="F47" s="510">
        <f>'Pro 3'!H28/1000</f>
        <v>0</v>
      </c>
      <c r="G47" s="510">
        <f>'Pro 3'!I28/1000</f>
        <v>0</v>
      </c>
      <c r="H47" s="510">
        <v>0</v>
      </c>
      <c r="I47" s="510">
        <v>0</v>
      </c>
      <c r="J47" s="508"/>
      <c r="K47" s="511" t="s">
        <v>54</v>
      </c>
      <c r="L47" s="503"/>
    </row>
    <row r="48" spans="2:24" x14ac:dyDescent="0.25">
      <c r="B48" s="506"/>
      <c r="C48" s="511" t="s">
        <v>99</v>
      </c>
      <c r="D48" s="511" t="s">
        <v>100</v>
      </c>
      <c r="E48" s="510">
        <f>'Pro 3'!G29/1000</f>
        <v>0</v>
      </c>
      <c r="F48" s="510">
        <f>'Pro 3'!H29/1000</f>
        <v>0</v>
      </c>
      <c r="G48" s="510">
        <f>'Pro 3'!I29/1000</f>
        <v>0</v>
      </c>
      <c r="H48" s="510">
        <v>0</v>
      </c>
      <c r="I48" s="510">
        <v>0</v>
      </c>
      <c r="J48" s="508"/>
      <c r="K48" s="511" t="s">
        <v>100</v>
      </c>
      <c r="L48" s="503"/>
    </row>
    <row r="49" spans="2:12" x14ac:dyDescent="0.25">
      <c r="B49" s="506"/>
      <c r="C49" s="509" t="s">
        <v>373</v>
      </c>
      <c r="D49" s="509" t="s">
        <v>827</v>
      </c>
      <c r="E49" s="516">
        <f>E45-E46-E47-E48</f>
        <v>0</v>
      </c>
      <c r="F49" s="516">
        <f t="shared" ref="F49:G49" si="12">F45-F46-F47-F48</f>
        <v>0</v>
      </c>
      <c r="G49" s="516">
        <f t="shared" si="12"/>
        <v>0</v>
      </c>
      <c r="H49" s="516">
        <v>0</v>
      </c>
      <c r="I49" s="516">
        <v>0</v>
      </c>
      <c r="J49" s="514"/>
      <c r="K49" s="509" t="s">
        <v>827</v>
      </c>
      <c r="L49" s="503"/>
    </row>
    <row r="50" spans="2:12" ht="15.75" thickBot="1" x14ac:dyDescent="0.3">
      <c r="B50" s="491"/>
      <c r="C50" s="492"/>
      <c r="D50" s="492"/>
      <c r="E50" s="492"/>
      <c r="F50" s="492"/>
      <c r="G50" s="492"/>
      <c r="H50" s="492"/>
      <c r="I50" s="492"/>
      <c r="J50" s="492"/>
      <c r="K50" s="492"/>
      <c r="L50" s="493"/>
    </row>
  </sheetData>
  <sheetProtection algorithmName="SHA-512" hashValue="fNAt7pkiN+USO/7MfHtja0GSDQmty37PAqnybM9WZu6lKmBhVh6aia6bWyWxIdAkpaixSQ+1t55mBYV7P11KNA==" saltValue="R5VY0O3dwSnQaQY4ZOP9TA==" spinCount="100000" sheet="1" objects="1" scenarios="1" selectLockedCells="1"/>
  <mergeCells count="5">
    <mergeCell ref="C2:K2"/>
    <mergeCell ref="O2:W2"/>
    <mergeCell ref="H5:I5"/>
    <mergeCell ref="T5:U5"/>
    <mergeCell ref="H40:I4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BCE1-6445-4CD3-AF84-5DDEB963CC25}">
  <sheetPr>
    <tabColor rgb="FFFF0000"/>
  </sheetPr>
  <dimension ref="B1:L68"/>
  <sheetViews>
    <sheetView workbookViewId="0">
      <selection activeCell="D8" sqref="D8:H8"/>
    </sheetView>
  </sheetViews>
  <sheetFormatPr defaultColWidth="9.28515625" defaultRowHeight="15" x14ac:dyDescent="0.25"/>
  <cols>
    <col min="1" max="1" width="3.28515625" customWidth="1"/>
    <col min="2" max="2" width="2.7109375" customWidth="1"/>
    <col min="3" max="3" width="31.5703125" customWidth="1"/>
    <col min="4" max="4" width="9.28515625" hidden="1" customWidth="1"/>
    <col min="5" max="7" width="13.28515625" bestFit="1" customWidth="1"/>
    <col min="8" max="10" width="9.28515625" hidden="1" customWidth="1"/>
    <col min="11" max="11" width="30.7109375" customWidth="1"/>
    <col min="12" max="12" width="2.7109375" customWidth="1"/>
    <col min="13" max="14" width="1.7109375" customWidth="1"/>
  </cols>
  <sheetData>
    <row r="1" spans="2:12" x14ac:dyDescent="0.25">
      <c r="B1" s="517" t="s">
        <v>829</v>
      </c>
    </row>
    <row r="2" spans="2:12" ht="18.75" x14ac:dyDescent="0.3">
      <c r="B2" s="518"/>
    </row>
    <row r="3" spans="2:12" ht="15.75" thickBot="1" x14ac:dyDescent="0.3">
      <c r="B3" s="48"/>
      <c r="C3" s="519" t="s">
        <v>830</v>
      </c>
      <c r="D3" s="519"/>
      <c r="E3" s="48"/>
      <c r="F3" s="48"/>
      <c r="G3" s="48"/>
      <c r="H3" s="48"/>
      <c r="I3" s="48"/>
      <c r="J3" s="520"/>
      <c r="K3" s="48"/>
      <c r="L3" s="48"/>
    </row>
    <row r="4" spans="2:12" x14ac:dyDescent="0.25">
      <c r="B4" s="521"/>
      <c r="C4" s="522"/>
      <c r="D4" s="522"/>
      <c r="E4" s="522"/>
      <c r="F4" s="522"/>
      <c r="G4" s="522"/>
      <c r="H4" s="522"/>
      <c r="I4" s="522"/>
      <c r="J4" s="522"/>
      <c r="K4" s="522"/>
      <c r="L4" s="523"/>
    </row>
    <row r="5" spans="2:12" x14ac:dyDescent="0.25">
      <c r="B5" s="524"/>
      <c r="C5" s="520"/>
      <c r="D5" s="520"/>
      <c r="E5" s="520"/>
      <c r="F5" s="520"/>
      <c r="G5" s="520"/>
      <c r="H5" s="1040" t="s">
        <v>814</v>
      </c>
      <c r="I5" s="1040"/>
      <c r="J5" s="525"/>
      <c r="K5" s="526"/>
      <c r="L5" s="527"/>
    </row>
    <row r="6" spans="2:12" x14ac:dyDescent="0.25">
      <c r="B6" s="500"/>
      <c r="C6" s="528">
        <f>Intro!E95</f>
        <v>0</v>
      </c>
      <c r="D6" s="528"/>
      <c r="E6" s="504">
        <v>2023</v>
      </c>
      <c r="F6" s="504">
        <v>2024</v>
      </c>
      <c r="G6" s="504">
        <v>2025</v>
      </c>
      <c r="H6" s="504">
        <v>2024</v>
      </c>
      <c r="I6" s="504">
        <v>2025</v>
      </c>
      <c r="J6" s="504"/>
      <c r="K6" s="504"/>
      <c r="L6" s="527"/>
    </row>
    <row r="7" spans="2:12" x14ac:dyDescent="0.25">
      <c r="B7" s="500"/>
      <c r="C7" s="528"/>
      <c r="D7" s="528"/>
      <c r="E7" s="504"/>
      <c r="F7" s="504"/>
      <c r="G7" s="504"/>
      <c r="H7" s="504"/>
      <c r="I7" s="504"/>
      <c r="J7" s="504"/>
      <c r="K7" s="504"/>
      <c r="L7" s="527"/>
    </row>
    <row r="8" spans="2:12" x14ac:dyDescent="0.25">
      <c r="B8" s="500"/>
      <c r="C8" s="529" t="s">
        <v>831</v>
      </c>
      <c r="D8" s="529" t="s">
        <v>832</v>
      </c>
      <c r="E8" s="530">
        <f>'Pro 1'!G62</f>
        <v>0</v>
      </c>
      <c r="F8" s="530">
        <f>'Pro 1'!H62</f>
        <v>0</v>
      </c>
      <c r="G8" s="530">
        <f>'Pro 1'!I62</f>
        <v>0</v>
      </c>
      <c r="H8" s="530">
        <v>0</v>
      </c>
      <c r="I8" s="530">
        <v>0</v>
      </c>
      <c r="J8" s="531"/>
      <c r="K8" s="529" t="s">
        <v>832</v>
      </c>
      <c r="L8" s="527"/>
    </row>
    <row r="9" spans="2:12" x14ac:dyDescent="0.25">
      <c r="B9" s="500"/>
      <c r="C9" s="528"/>
      <c r="D9" s="528"/>
      <c r="E9" s="532"/>
      <c r="F9" s="532"/>
      <c r="G9" s="532"/>
      <c r="H9" s="532"/>
      <c r="I9" s="532"/>
      <c r="J9" s="532"/>
      <c r="K9" s="528"/>
      <c r="L9" s="527"/>
    </row>
    <row r="10" spans="2:12" x14ac:dyDescent="0.25">
      <c r="B10" s="500"/>
      <c r="C10" s="529" t="s">
        <v>833</v>
      </c>
      <c r="D10" s="529" t="s">
        <v>833</v>
      </c>
      <c r="E10" s="532"/>
      <c r="F10" s="532"/>
      <c r="G10" s="532"/>
      <c r="H10" s="532"/>
      <c r="I10" s="532"/>
      <c r="J10" s="532"/>
      <c r="K10" s="529" t="s">
        <v>833</v>
      </c>
      <c r="L10" s="527"/>
    </row>
    <row r="11" spans="2:12" x14ac:dyDescent="0.25">
      <c r="B11" s="524"/>
      <c r="C11" s="533" t="s">
        <v>834</v>
      </c>
      <c r="D11" s="533" t="s">
        <v>835</v>
      </c>
      <c r="E11" s="530">
        <f>'Pro 1'!G58</f>
        <v>0</v>
      </c>
      <c r="F11" s="530">
        <f>'Pro 1'!H58</f>
        <v>0</v>
      </c>
      <c r="G11" s="530">
        <f>'Pro 1'!I58</f>
        <v>0</v>
      </c>
      <c r="H11" s="530">
        <v>0</v>
      </c>
      <c r="I11" s="530">
        <v>0</v>
      </c>
      <c r="J11" s="534"/>
      <c r="K11" s="533" t="s">
        <v>835</v>
      </c>
      <c r="L11" s="527"/>
    </row>
    <row r="12" spans="2:12" x14ac:dyDescent="0.25">
      <c r="B12" s="524"/>
      <c r="C12" s="533" t="s">
        <v>836</v>
      </c>
      <c r="D12" s="533" t="s">
        <v>837</v>
      </c>
      <c r="E12" s="530">
        <f>'Pro 1'!G59</f>
        <v>0</v>
      </c>
      <c r="F12" s="530">
        <f>'Pro 1'!H59</f>
        <v>0</v>
      </c>
      <c r="G12" s="530">
        <f>'Pro 1'!I59</f>
        <v>0</v>
      </c>
      <c r="H12" s="530">
        <v>0</v>
      </c>
      <c r="I12" s="530">
        <v>0</v>
      </c>
      <c r="J12" s="534"/>
      <c r="K12" s="533" t="s">
        <v>837</v>
      </c>
      <c r="L12" s="527"/>
    </row>
    <row r="13" spans="2:12" x14ac:dyDescent="0.25">
      <c r="B13" s="524"/>
      <c r="C13" s="533" t="s">
        <v>838</v>
      </c>
      <c r="D13" s="533" t="s">
        <v>839</v>
      </c>
      <c r="E13" s="530">
        <f>SUM('Pro 1'!G50,'Pro 1'!G55)</f>
        <v>0</v>
      </c>
      <c r="F13" s="530">
        <f>SUM('Pro 1'!H50,'Pro 1'!H55)</f>
        <v>0</v>
      </c>
      <c r="G13" s="530">
        <f>SUM('Pro 1'!I50,'Pro 1'!I55)</f>
        <v>0</v>
      </c>
      <c r="H13" s="530">
        <v>0</v>
      </c>
      <c r="I13" s="530">
        <v>0</v>
      </c>
      <c r="J13" s="534"/>
      <c r="K13" s="533" t="s">
        <v>839</v>
      </c>
      <c r="L13" s="527"/>
    </row>
    <row r="14" spans="2:12" x14ac:dyDescent="0.25">
      <c r="B14" s="524"/>
      <c r="C14" s="535" t="s">
        <v>388</v>
      </c>
      <c r="D14" s="535" t="s">
        <v>388</v>
      </c>
      <c r="E14" s="536">
        <f>SUM(E11:E13)</f>
        <v>0</v>
      </c>
      <c r="F14" s="536">
        <f t="shared" ref="F14:G14" si="0">SUM(F11:F13)</f>
        <v>0</v>
      </c>
      <c r="G14" s="536">
        <f t="shared" si="0"/>
        <v>0</v>
      </c>
      <c r="H14" s="536">
        <v>0</v>
      </c>
      <c r="I14" s="536">
        <v>0</v>
      </c>
      <c r="J14" s="537"/>
      <c r="K14" s="535" t="s">
        <v>388</v>
      </c>
      <c r="L14" s="527"/>
    </row>
    <row r="15" spans="2:12" x14ac:dyDescent="0.25">
      <c r="B15" s="524"/>
      <c r="C15" s="1041" t="s">
        <v>389</v>
      </c>
      <c r="D15" s="1041" t="s">
        <v>840</v>
      </c>
      <c r="E15" s="538">
        <f>'Pro 1'!G60</f>
        <v>0</v>
      </c>
      <c r="F15" s="538">
        <f>'Pro 1'!H60</f>
        <v>0</v>
      </c>
      <c r="G15" s="538">
        <f>'Pro 1'!I60</f>
        <v>0</v>
      </c>
      <c r="H15" s="538">
        <v>0</v>
      </c>
      <c r="I15" s="538">
        <v>0</v>
      </c>
      <c r="J15" s="534"/>
      <c r="K15" s="1041" t="s">
        <v>840</v>
      </c>
      <c r="L15" s="527"/>
    </row>
    <row r="16" spans="2:12" x14ac:dyDescent="0.25">
      <c r="B16" s="524"/>
      <c r="C16" s="1041"/>
      <c r="D16" s="1041">
        <v>0</v>
      </c>
      <c r="E16" s="534"/>
      <c r="F16" s="534"/>
      <c r="G16" s="534"/>
      <c r="H16" s="534"/>
      <c r="I16" s="534"/>
      <c r="J16" s="534"/>
      <c r="K16" s="1041">
        <v>0</v>
      </c>
      <c r="L16" s="527"/>
    </row>
    <row r="17" spans="2:12" x14ac:dyDescent="0.25">
      <c r="B17" s="524"/>
      <c r="C17" s="520"/>
      <c r="D17" s="520"/>
      <c r="E17" s="539"/>
      <c r="F17" s="539"/>
      <c r="G17" s="539"/>
      <c r="H17" s="539"/>
      <c r="I17" s="539"/>
      <c r="J17" s="539"/>
      <c r="K17" s="520"/>
      <c r="L17" s="527"/>
    </row>
    <row r="18" spans="2:12" x14ac:dyDescent="0.25">
      <c r="B18" s="500"/>
      <c r="C18" s="529" t="s">
        <v>841</v>
      </c>
      <c r="D18" s="529" t="s">
        <v>842</v>
      </c>
      <c r="E18" s="532"/>
      <c r="F18" s="532"/>
      <c r="G18" s="532"/>
      <c r="H18" s="532"/>
      <c r="I18" s="532"/>
      <c r="J18" s="532"/>
      <c r="K18" s="529" t="s">
        <v>842</v>
      </c>
      <c r="L18" s="527"/>
    </row>
    <row r="19" spans="2:12" x14ac:dyDescent="0.25">
      <c r="B19" s="524"/>
      <c r="C19" s="533" t="s">
        <v>834</v>
      </c>
      <c r="D19" s="533" t="s">
        <v>835</v>
      </c>
      <c r="E19" s="62">
        <f>IF(E$8=0,0,E11/E$8)*100</f>
        <v>0</v>
      </c>
      <c r="F19" s="62">
        <f t="shared" ref="F19:G23" si="1">IF(F$8=0,0,F11/F$8)*100</f>
        <v>0</v>
      </c>
      <c r="G19" s="62">
        <f t="shared" si="1"/>
        <v>0</v>
      </c>
      <c r="H19" s="62">
        <v>0</v>
      </c>
      <c r="I19" s="62">
        <v>0</v>
      </c>
      <c r="J19" s="534"/>
      <c r="K19" s="533" t="s">
        <v>835</v>
      </c>
      <c r="L19" s="527"/>
    </row>
    <row r="20" spans="2:12" x14ac:dyDescent="0.25">
      <c r="B20" s="524"/>
      <c r="C20" s="533" t="s">
        <v>836</v>
      </c>
      <c r="D20" s="533" t="s">
        <v>837</v>
      </c>
      <c r="E20" s="62">
        <f>IF(E$8=0,0,E12/E$8)*100</f>
        <v>0</v>
      </c>
      <c r="F20" s="62">
        <f t="shared" si="1"/>
        <v>0</v>
      </c>
      <c r="G20" s="62">
        <f t="shared" si="1"/>
        <v>0</v>
      </c>
      <c r="H20" s="62">
        <v>0</v>
      </c>
      <c r="I20" s="62">
        <v>0</v>
      </c>
      <c r="J20" s="534"/>
      <c r="K20" s="533" t="s">
        <v>837</v>
      </c>
      <c r="L20" s="527"/>
    </row>
    <row r="21" spans="2:12" x14ac:dyDescent="0.25">
      <c r="B21" s="524"/>
      <c r="C21" s="533" t="s">
        <v>838</v>
      </c>
      <c r="D21" s="533" t="s">
        <v>839</v>
      </c>
      <c r="E21" s="62">
        <f>IF(E$8=0,0,E13/E$8)*100</f>
        <v>0</v>
      </c>
      <c r="F21" s="62">
        <f t="shared" si="1"/>
        <v>0</v>
      </c>
      <c r="G21" s="62">
        <f t="shared" si="1"/>
        <v>0</v>
      </c>
      <c r="H21" s="62">
        <v>0</v>
      </c>
      <c r="I21" s="62">
        <v>0</v>
      </c>
      <c r="J21" s="534"/>
      <c r="K21" s="533" t="s">
        <v>839</v>
      </c>
      <c r="L21" s="527"/>
    </row>
    <row r="22" spans="2:12" x14ac:dyDescent="0.25">
      <c r="B22" s="540"/>
      <c r="C22" s="535" t="s">
        <v>388</v>
      </c>
      <c r="D22" s="535" t="s">
        <v>388</v>
      </c>
      <c r="E22" s="536">
        <f>IF(E$8=0,0,E14/E$8)*100</f>
        <v>0</v>
      </c>
      <c r="F22" s="536">
        <f t="shared" si="1"/>
        <v>0</v>
      </c>
      <c r="G22" s="536">
        <f t="shared" si="1"/>
        <v>0</v>
      </c>
      <c r="H22" s="536">
        <v>0</v>
      </c>
      <c r="I22" s="536">
        <v>0</v>
      </c>
      <c r="J22" s="537"/>
      <c r="K22" s="535" t="s">
        <v>388</v>
      </c>
      <c r="L22" s="541"/>
    </row>
    <row r="23" spans="2:12" x14ac:dyDescent="0.25">
      <c r="B23" s="524"/>
      <c r="C23" s="1041" t="s">
        <v>389</v>
      </c>
      <c r="D23" s="1041" t="s">
        <v>840</v>
      </c>
      <c r="E23" s="62">
        <f>IF(E$8=0,0,E15/E$8)*100</f>
        <v>0</v>
      </c>
      <c r="F23" s="62">
        <f t="shared" si="1"/>
        <v>0</v>
      </c>
      <c r="G23" s="62">
        <f t="shared" si="1"/>
        <v>0</v>
      </c>
      <c r="H23" s="62">
        <v>0</v>
      </c>
      <c r="I23" s="62">
        <v>0</v>
      </c>
      <c r="J23" s="534"/>
      <c r="K23" s="1041" t="s">
        <v>840</v>
      </c>
      <c r="L23" s="527"/>
    </row>
    <row r="24" spans="2:12" x14ac:dyDescent="0.25">
      <c r="B24" s="524"/>
      <c r="C24" s="1041"/>
      <c r="D24" s="1041">
        <v>0</v>
      </c>
      <c r="E24" s="542"/>
      <c r="F24" s="542"/>
      <c r="G24" s="542"/>
      <c r="H24" s="542"/>
      <c r="I24" s="542"/>
      <c r="J24" s="542"/>
      <c r="K24" s="1041">
        <v>0</v>
      </c>
      <c r="L24" s="527"/>
    </row>
    <row r="25" spans="2:12" x14ac:dyDescent="0.25">
      <c r="B25" s="524"/>
      <c r="C25" s="533"/>
      <c r="D25" s="533"/>
      <c r="E25" s="539"/>
      <c r="F25" s="539"/>
      <c r="G25" s="539"/>
      <c r="H25" s="539"/>
      <c r="I25" s="539"/>
      <c r="J25" s="539"/>
      <c r="K25" s="533"/>
      <c r="L25" s="527"/>
    </row>
    <row r="26" spans="2:12" x14ac:dyDescent="0.25">
      <c r="B26" s="524"/>
      <c r="C26" s="1038" t="s">
        <v>843</v>
      </c>
      <c r="D26" s="1038" t="s">
        <v>844</v>
      </c>
      <c r="E26" s="539"/>
      <c r="F26" s="539"/>
      <c r="G26" s="539"/>
      <c r="H26" s="539"/>
      <c r="I26" s="539"/>
      <c r="J26" s="539"/>
      <c r="K26" s="1038" t="s">
        <v>844</v>
      </c>
      <c r="L26" s="527"/>
    </row>
    <row r="27" spans="2:12" x14ac:dyDescent="0.25">
      <c r="B27" s="524"/>
      <c r="C27" s="1038"/>
      <c r="D27" s="1038">
        <v>0</v>
      </c>
      <c r="E27" s="539"/>
      <c r="F27" s="539"/>
      <c r="G27" s="539"/>
      <c r="H27" s="539"/>
      <c r="I27" s="539"/>
      <c r="J27" s="539"/>
      <c r="K27" s="1038">
        <v>0</v>
      </c>
      <c r="L27" s="527"/>
    </row>
    <row r="28" spans="2:12" x14ac:dyDescent="0.25">
      <c r="B28" s="524"/>
      <c r="C28" s="533" t="s">
        <v>845</v>
      </c>
      <c r="D28" s="533" t="s">
        <v>845</v>
      </c>
      <c r="E28" s="538">
        <f>'Pro 2'!H43</f>
        <v>0</v>
      </c>
      <c r="F28" s="538">
        <f>'Pro 2'!I43</f>
        <v>0</v>
      </c>
      <c r="G28" s="538">
        <f>'Pro 2'!J43</f>
        <v>0</v>
      </c>
      <c r="H28" s="538">
        <v>0</v>
      </c>
      <c r="I28" s="538">
        <v>0</v>
      </c>
      <c r="J28" s="534"/>
      <c r="K28" s="533" t="s">
        <v>845</v>
      </c>
      <c r="L28" s="527"/>
    </row>
    <row r="29" spans="2:12" x14ac:dyDescent="0.25">
      <c r="B29" s="524"/>
      <c r="C29" s="533" t="s">
        <v>464</v>
      </c>
      <c r="D29" s="533" t="s">
        <v>846</v>
      </c>
      <c r="E29" s="538">
        <f>'Pro 2'!H44/1000</f>
        <v>0</v>
      </c>
      <c r="F29" s="538">
        <f>'Pro 2'!I44/1000</f>
        <v>0</v>
      </c>
      <c r="G29" s="538">
        <f>'Pro 2'!J44/1000</f>
        <v>0</v>
      </c>
      <c r="H29" s="538">
        <v>0</v>
      </c>
      <c r="I29" s="538">
        <v>0</v>
      </c>
      <c r="J29" s="534"/>
      <c r="K29" s="533" t="s">
        <v>846</v>
      </c>
      <c r="L29" s="527"/>
    </row>
    <row r="30" spans="2:12" x14ac:dyDescent="0.25">
      <c r="B30" s="540"/>
      <c r="C30" s="543" t="s">
        <v>847</v>
      </c>
      <c r="D30" s="543" t="s">
        <v>848</v>
      </c>
      <c r="E30" s="536">
        <f>IF(E28=0,0,E29/E28)*1000</f>
        <v>0</v>
      </c>
      <c r="F30" s="536">
        <f t="shared" ref="F30:G30" si="2">IF(F28=0,0,F29/F28)*1000</f>
        <v>0</v>
      </c>
      <c r="G30" s="536">
        <f t="shared" si="2"/>
        <v>0</v>
      </c>
      <c r="H30" s="536">
        <v>0</v>
      </c>
      <c r="I30" s="536">
        <v>0</v>
      </c>
      <c r="J30" s="537"/>
      <c r="K30" s="543" t="s">
        <v>848</v>
      </c>
      <c r="L30" s="541"/>
    </row>
    <row r="31" spans="2:12" x14ac:dyDescent="0.25">
      <c r="B31" s="540"/>
      <c r="C31" s="520"/>
      <c r="D31" s="520"/>
      <c r="E31" s="537"/>
      <c r="F31" s="537"/>
      <c r="G31" s="537"/>
      <c r="H31" s="537"/>
      <c r="I31" s="537"/>
      <c r="J31" s="537"/>
      <c r="K31" s="520"/>
      <c r="L31" s="527"/>
    </row>
    <row r="32" spans="2:12" x14ac:dyDescent="0.25">
      <c r="B32" s="524"/>
      <c r="C32" s="529" t="s">
        <v>849</v>
      </c>
      <c r="D32" s="529" t="s">
        <v>850</v>
      </c>
      <c r="E32" s="539"/>
      <c r="F32" s="539"/>
      <c r="G32" s="539"/>
      <c r="H32" s="539"/>
      <c r="I32" s="539"/>
      <c r="J32" s="539"/>
      <c r="K32" s="529" t="s">
        <v>850</v>
      </c>
      <c r="L32" s="527"/>
    </row>
    <row r="33" spans="2:12" x14ac:dyDescent="0.25">
      <c r="B33" s="524"/>
      <c r="C33" s="533" t="s">
        <v>845</v>
      </c>
      <c r="D33" s="533" t="s">
        <v>845</v>
      </c>
      <c r="E33" s="538">
        <f>'Pro 2'!H47</f>
        <v>0</v>
      </c>
      <c r="F33" s="538">
        <f>'Pro 2'!I47</f>
        <v>0</v>
      </c>
      <c r="G33" s="538">
        <f>'Pro 2'!J47</f>
        <v>0</v>
      </c>
      <c r="H33" s="538">
        <v>0</v>
      </c>
      <c r="I33" s="538">
        <v>0</v>
      </c>
      <c r="J33" s="534"/>
      <c r="K33" s="533" t="s">
        <v>845</v>
      </c>
      <c r="L33" s="527"/>
    </row>
    <row r="34" spans="2:12" x14ac:dyDescent="0.25">
      <c r="B34" s="524"/>
      <c r="C34" s="533" t="s">
        <v>464</v>
      </c>
      <c r="D34" s="533" t="s">
        <v>846</v>
      </c>
      <c r="E34" s="538">
        <f>'Pro 2'!H48/1000</f>
        <v>0</v>
      </c>
      <c r="F34" s="538">
        <f>'Pro 2'!I48/1000</f>
        <v>0</v>
      </c>
      <c r="G34" s="538">
        <f>'Pro 2'!J48/1000</f>
        <v>0</v>
      </c>
      <c r="H34" s="538">
        <v>0</v>
      </c>
      <c r="I34" s="538">
        <v>0</v>
      </c>
      <c r="J34" s="534"/>
      <c r="K34" s="533" t="s">
        <v>846</v>
      </c>
      <c r="L34" s="527"/>
    </row>
    <row r="35" spans="2:12" x14ac:dyDescent="0.25">
      <c r="B35" s="540"/>
      <c r="C35" s="535" t="s">
        <v>847</v>
      </c>
      <c r="D35" s="535" t="s">
        <v>848</v>
      </c>
      <c r="E35" s="536">
        <f>IF(E33=0,0,E34/E33)*1000</f>
        <v>0</v>
      </c>
      <c r="F35" s="536">
        <f t="shared" ref="F35:G35" si="3">IF(F33=0,0,F34/F33)*1000</f>
        <v>0</v>
      </c>
      <c r="G35" s="536">
        <f t="shared" si="3"/>
        <v>0</v>
      </c>
      <c r="H35" s="536">
        <v>0</v>
      </c>
      <c r="I35" s="536">
        <v>0</v>
      </c>
      <c r="J35" s="537"/>
      <c r="K35" s="535" t="s">
        <v>848</v>
      </c>
      <c r="L35" s="541"/>
    </row>
    <row r="36" spans="2:12" x14ac:dyDescent="0.25">
      <c r="B36" s="524"/>
      <c r="C36" s="520"/>
      <c r="D36" s="520"/>
      <c r="E36" s="539"/>
      <c r="F36" s="539"/>
      <c r="G36" s="539"/>
      <c r="H36" s="539"/>
      <c r="I36" s="539"/>
      <c r="J36" s="539"/>
      <c r="K36" s="520"/>
      <c r="L36" s="527"/>
    </row>
    <row r="37" spans="2:12" x14ac:dyDescent="0.25">
      <c r="B37" s="524"/>
      <c r="C37" s="529" t="s">
        <v>350</v>
      </c>
      <c r="D37" s="529" t="s">
        <v>175</v>
      </c>
      <c r="E37" s="539"/>
      <c r="F37" s="539"/>
      <c r="G37" s="539"/>
      <c r="H37" s="539"/>
      <c r="I37" s="539"/>
      <c r="J37" s="539"/>
      <c r="K37" s="529" t="s">
        <v>175</v>
      </c>
      <c r="L37" s="527"/>
    </row>
    <row r="38" spans="2:12" x14ac:dyDescent="0.25">
      <c r="B38" s="524"/>
      <c r="C38" s="533" t="s">
        <v>307</v>
      </c>
      <c r="D38" s="533" t="s">
        <v>67</v>
      </c>
      <c r="E38" s="538">
        <f>'Pro 3'!H150</f>
        <v>0</v>
      </c>
      <c r="F38" s="538">
        <f>'Pro 3'!I150</f>
        <v>0</v>
      </c>
      <c r="G38" s="538">
        <f>'Pro 3'!J150</f>
        <v>0</v>
      </c>
      <c r="H38" s="538">
        <v>0</v>
      </c>
      <c r="I38" s="538">
        <v>0</v>
      </c>
      <c r="J38" s="534"/>
      <c r="K38" s="533" t="s">
        <v>67</v>
      </c>
      <c r="L38" s="527"/>
    </row>
    <row r="39" spans="2:12" x14ac:dyDescent="0.25">
      <c r="B39" s="524"/>
      <c r="C39" s="533" t="s">
        <v>310</v>
      </c>
      <c r="D39" s="533" t="s">
        <v>69</v>
      </c>
      <c r="E39" s="538">
        <f>'Pro 3'!H151</f>
        <v>0</v>
      </c>
      <c r="F39" s="538">
        <f>'Pro 3'!I151</f>
        <v>0</v>
      </c>
      <c r="G39" s="538">
        <f>'Pro 3'!J151</f>
        <v>0</v>
      </c>
      <c r="H39" s="538">
        <v>0</v>
      </c>
      <c r="I39" s="538">
        <v>0</v>
      </c>
      <c r="J39" s="534"/>
      <c r="K39" s="533" t="s">
        <v>69</v>
      </c>
      <c r="L39" s="527"/>
    </row>
    <row r="40" spans="2:12" x14ac:dyDescent="0.25">
      <c r="B40" s="540"/>
      <c r="C40" s="529" t="s">
        <v>851</v>
      </c>
      <c r="D40" s="529" t="s">
        <v>852</v>
      </c>
      <c r="E40" s="536">
        <f>SUM(E38:E39)</f>
        <v>0</v>
      </c>
      <c r="F40" s="536">
        <f t="shared" ref="F40:G40" si="4">SUM(F38:F39)</f>
        <v>0</v>
      </c>
      <c r="G40" s="536">
        <f t="shared" si="4"/>
        <v>0</v>
      </c>
      <c r="H40" s="536">
        <v>0</v>
      </c>
      <c r="I40" s="536">
        <v>0</v>
      </c>
      <c r="J40" s="537"/>
      <c r="K40" s="529" t="s">
        <v>852</v>
      </c>
      <c r="L40" s="541"/>
    </row>
    <row r="41" spans="2:12" x14ac:dyDescent="0.25">
      <c r="B41" s="524"/>
      <c r="C41" s="544"/>
      <c r="D41" s="544"/>
      <c r="E41" s="539"/>
      <c r="F41" s="539"/>
      <c r="G41" s="539"/>
      <c r="H41" s="539"/>
      <c r="I41" s="539"/>
      <c r="J41" s="539"/>
      <c r="K41" s="544"/>
      <c r="L41" s="527"/>
    </row>
    <row r="42" spans="2:12" x14ac:dyDescent="0.25">
      <c r="B42" s="524"/>
      <c r="C42" s="529" t="s">
        <v>853</v>
      </c>
      <c r="D42" s="529" t="s">
        <v>854</v>
      </c>
      <c r="E42" s="539"/>
      <c r="F42" s="539"/>
      <c r="G42" s="539"/>
      <c r="H42" s="539"/>
      <c r="I42" s="539"/>
      <c r="J42" s="539"/>
      <c r="K42" s="529" t="s">
        <v>854</v>
      </c>
      <c r="L42" s="527"/>
    </row>
    <row r="43" spans="2:12" x14ac:dyDescent="0.25">
      <c r="B43" s="524"/>
      <c r="C43" s="533" t="s">
        <v>307</v>
      </c>
      <c r="D43" s="533" t="s">
        <v>67</v>
      </c>
      <c r="E43" s="538">
        <f>'Pro 3'!H156/1000</f>
        <v>0</v>
      </c>
      <c r="F43" s="538">
        <f>'Pro 3'!I156/1000</f>
        <v>0</v>
      </c>
      <c r="G43" s="538">
        <f>'Pro 3'!J156/1000</f>
        <v>0</v>
      </c>
      <c r="H43" s="538">
        <v>0</v>
      </c>
      <c r="I43" s="538">
        <v>0</v>
      </c>
      <c r="J43" s="534"/>
      <c r="K43" s="533" t="s">
        <v>67</v>
      </c>
      <c r="L43" s="527"/>
    </row>
    <row r="44" spans="2:12" x14ac:dyDescent="0.25">
      <c r="B44" s="524"/>
      <c r="C44" s="533" t="s">
        <v>310</v>
      </c>
      <c r="D44" s="533" t="s">
        <v>69</v>
      </c>
      <c r="E44" s="538">
        <f>'Pro 3'!H157/1000</f>
        <v>0</v>
      </c>
      <c r="F44" s="538">
        <f>'Pro 3'!I157/1000</f>
        <v>0</v>
      </c>
      <c r="G44" s="538">
        <f>'Pro 3'!J157/1000</f>
        <v>0</v>
      </c>
      <c r="H44" s="538">
        <v>0</v>
      </c>
      <c r="I44" s="538">
        <v>0</v>
      </c>
      <c r="J44" s="534"/>
      <c r="K44" s="533" t="s">
        <v>69</v>
      </c>
      <c r="L44" s="527"/>
    </row>
    <row r="45" spans="2:12" x14ac:dyDescent="0.25">
      <c r="B45" s="540"/>
      <c r="C45" s="545" t="s">
        <v>855</v>
      </c>
      <c r="D45" s="545" t="s">
        <v>856</v>
      </c>
      <c r="E45" s="536">
        <f>SUM(E43:E44)</f>
        <v>0</v>
      </c>
      <c r="F45" s="536">
        <f t="shared" ref="F45:G45" si="5">SUM(F43:F44)</f>
        <v>0</v>
      </c>
      <c r="G45" s="536">
        <f t="shared" si="5"/>
        <v>0</v>
      </c>
      <c r="H45" s="536">
        <v>0</v>
      </c>
      <c r="I45" s="536">
        <v>0</v>
      </c>
      <c r="J45" s="537"/>
      <c r="K45" s="535" t="s">
        <v>856</v>
      </c>
      <c r="L45" s="541"/>
    </row>
    <row r="46" spans="2:12" x14ac:dyDescent="0.25">
      <c r="B46" s="524"/>
      <c r="C46" s="544"/>
      <c r="D46" s="544"/>
      <c r="E46" s="534"/>
      <c r="F46" s="534"/>
      <c r="G46" s="534"/>
      <c r="H46" s="534"/>
      <c r="I46" s="534"/>
      <c r="J46" s="534"/>
      <c r="K46" s="544"/>
      <c r="L46" s="527"/>
    </row>
    <row r="47" spans="2:12" x14ac:dyDescent="0.25">
      <c r="B47" s="524"/>
      <c r="C47" s="529" t="s">
        <v>459</v>
      </c>
      <c r="D47" s="529" t="s">
        <v>857</v>
      </c>
      <c r="E47" s="539"/>
      <c r="F47" s="539"/>
      <c r="G47" s="539"/>
      <c r="H47" s="539"/>
      <c r="I47" s="539"/>
      <c r="J47" s="539"/>
      <c r="K47" s="529" t="s">
        <v>857</v>
      </c>
      <c r="L47" s="527"/>
    </row>
    <row r="48" spans="2:12" x14ac:dyDescent="0.25">
      <c r="B48" s="524"/>
      <c r="C48" s="533" t="s">
        <v>307</v>
      </c>
      <c r="D48" s="533" t="s">
        <v>67</v>
      </c>
      <c r="E48" s="538">
        <f>SUM('Pro 3'!H162:H163)/1000</f>
        <v>0</v>
      </c>
      <c r="F48" s="538">
        <f>SUM('Pro 3'!I162:I163)/1000</f>
        <v>0</v>
      </c>
      <c r="G48" s="538">
        <f>SUM('Pro 3'!J162:J163)/1000</f>
        <v>0</v>
      </c>
      <c r="H48" s="538">
        <v>0</v>
      </c>
      <c r="I48" s="538">
        <v>0</v>
      </c>
      <c r="J48" s="534"/>
      <c r="K48" s="533" t="s">
        <v>67</v>
      </c>
      <c r="L48" s="527"/>
    </row>
    <row r="49" spans="2:12" x14ac:dyDescent="0.25">
      <c r="B49" s="524"/>
      <c r="C49" s="533" t="s">
        <v>310</v>
      </c>
      <c r="D49" s="533" t="s">
        <v>69</v>
      </c>
      <c r="E49" s="538">
        <f>'Pro 3'!H164/1000</f>
        <v>0</v>
      </c>
      <c r="F49" s="538">
        <f>'Pro 3'!I164/1000</f>
        <v>0</v>
      </c>
      <c r="G49" s="538">
        <f>'Pro 3'!J164/1000</f>
        <v>0</v>
      </c>
      <c r="H49" s="538">
        <v>0</v>
      </c>
      <c r="I49" s="538">
        <v>0</v>
      </c>
      <c r="J49" s="534"/>
      <c r="K49" s="533" t="s">
        <v>69</v>
      </c>
      <c r="L49" s="527"/>
    </row>
    <row r="50" spans="2:12" x14ac:dyDescent="0.25">
      <c r="B50" s="540"/>
      <c r="C50" s="545" t="s">
        <v>460</v>
      </c>
      <c r="D50" s="545" t="s">
        <v>858</v>
      </c>
      <c r="E50" s="536">
        <f>SUM(E48:E49)</f>
        <v>0</v>
      </c>
      <c r="F50" s="536">
        <f t="shared" ref="F50:G50" si="6">SUM(F48:F49)</f>
        <v>0</v>
      </c>
      <c r="G50" s="536">
        <f t="shared" si="6"/>
        <v>0</v>
      </c>
      <c r="H50" s="536">
        <v>0</v>
      </c>
      <c r="I50" s="536">
        <v>0</v>
      </c>
      <c r="J50" s="537"/>
      <c r="K50" s="535" t="s">
        <v>858</v>
      </c>
      <c r="L50" s="541"/>
    </row>
    <row r="51" spans="2:12" x14ac:dyDescent="0.25">
      <c r="B51" s="524"/>
      <c r="C51" s="533"/>
      <c r="D51" s="533"/>
      <c r="E51" s="534"/>
      <c r="F51" s="534"/>
      <c r="G51" s="534"/>
      <c r="H51" s="534"/>
      <c r="I51" s="534"/>
      <c r="J51" s="534"/>
      <c r="K51" s="533"/>
      <c r="L51" s="527"/>
    </row>
    <row r="52" spans="2:12" x14ac:dyDescent="0.25">
      <c r="B52" s="524"/>
      <c r="C52" s="529" t="s">
        <v>80</v>
      </c>
      <c r="D52" s="529" t="s">
        <v>81</v>
      </c>
      <c r="E52" s="534"/>
      <c r="F52" s="534"/>
      <c r="G52" s="534"/>
      <c r="H52" s="534"/>
      <c r="I52" s="534"/>
      <c r="J52" s="534"/>
      <c r="K52" s="529" t="s">
        <v>81</v>
      </c>
      <c r="L52" s="527"/>
    </row>
    <row r="53" spans="2:12" x14ac:dyDescent="0.25">
      <c r="B53" s="524"/>
      <c r="C53" s="533" t="s">
        <v>859</v>
      </c>
      <c r="D53" s="533" t="s">
        <v>860</v>
      </c>
      <c r="E53" s="62">
        <f>IF(E38=0,0,E$14/E38)</f>
        <v>0</v>
      </c>
      <c r="F53" s="62">
        <f t="shared" ref="F53:G53" si="7">IF(F38=0,0,F$14/F38)</f>
        <v>0</v>
      </c>
      <c r="G53" s="62">
        <f t="shared" si="7"/>
        <v>0</v>
      </c>
      <c r="H53" s="62">
        <v>0</v>
      </c>
      <c r="I53" s="62">
        <v>0</v>
      </c>
      <c r="J53" s="534"/>
      <c r="K53" s="533" t="s">
        <v>860</v>
      </c>
      <c r="L53" s="527"/>
    </row>
    <row r="54" spans="2:12" x14ac:dyDescent="0.25">
      <c r="B54" s="524"/>
      <c r="C54" s="533" t="s">
        <v>861</v>
      </c>
      <c r="D54" s="533" t="s">
        <v>862</v>
      </c>
      <c r="E54" s="62">
        <f>IF(E43=0,0,E$14/(E43*1000))</f>
        <v>0</v>
      </c>
      <c r="F54" s="62">
        <f t="shared" ref="F54:G54" si="8">IF(F43=0,0,F$14/(F43*1000))</f>
        <v>0</v>
      </c>
      <c r="G54" s="62">
        <f t="shared" si="8"/>
        <v>0</v>
      </c>
      <c r="H54" s="62">
        <v>0</v>
      </c>
      <c r="I54" s="62">
        <v>0</v>
      </c>
      <c r="J54" s="534"/>
      <c r="K54" s="533" t="s">
        <v>862</v>
      </c>
      <c r="L54" s="527"/>
    </row>
    <row r="55" spans="2:12" x14ac:dyDescent="0.25">
      <c r="B55" s="524"/>
      <c r="C55" s="544"/>
      <c r="D55" s="544"/>
      <c r="E55" s="534"/>
      <c r="F55" s="534"/>
      <c r="G55" s="534"/>
      <c r="H55" s="534"/>
      <c r="I55" s="534"/>
      <c r="J55" s="534"/>
      <c r="K55" s="544"/>
      <c r="L55" s="527"/>
    </row>
    <row r="56" spans="2:12" x14ac:dyDescent="0.25">
      <c r="B56" s="524"/>
      <c r="C56" s="529" t="s">
        <v>463</v>
      </c>
      <c r="D56" s="529" t="s">
        <v>863</v>
      </c>
      <c r="E56" s="534"/>
      <c r="F56" s="534"/>
      <c r="G56" s="534"/>
      <c r="H56" s="534"/>
      <c r="I56" s="534"/>
      <c r="J56" s="534"/>
      <c r="K56" s="529" t="s">
        <v>863</v>
      </c>
      <c r="L56" s="527"/>
    </row>
    <row r="57" spans="2:12" x14ac:dyDescent="0.25">
      <c r="B57" s="524"/>
      <c r="C57" s="533" t="s">
        <v>845</v>
      </c>
      <c r="D57" s="533" t="s">
        <v>845</v>
      </c>
      <c r="E57" s="538">
        <f>'Pro 2'!H50</f>
        <v>0</v>
      </c>
      <c r="F57" s="538">
        <f>'Pro 2'!I50</f>
        <v>0</v>
      </c>
      <c r="G57" s="538">
        <f>'Pro 2'!J50</f>
        <v>0</v>
      </c>
      <c r="H57" s="538">
        <v>0</v>
      </c>
      <c r="I57" s="538">
        <v>0</v>
      </c>
      <c r="J57" s="534"/>
      <c r="K57" s="533" t="s">
        <v>845</v>
      </c>
      <c r="L57" s="527"/>
    </row>
    <row r="58" spans="2:12" x14ac:dyDescent="0.25">
      <c r="B58" s="524"/>
      <c r="C58" s="533" t="s">
        <v>464</v>
      </c>
      <c r="D58" s="533" t="s">
        <v>846</v>
      </c>
      <c r="E58" s="538">
        <f>'Pro 2'!H51/1000</f>
        <v>0</v>
      </c>
      <c r="F58" s="538">
        <f>'Pro 2'!I51/1000</f>
        <v>0</v>
      </c>
      <c r="G58" s="538">
        <f>'Pro 2'!J51/1000</f>
        <v>0</v>
      </c>
      <c r="H58" s="538">
        <v>0</v>
      </c>
      <c r="I58" s="538">
        <v>0</v>
      </c>
      <c r="J58" s="534"/>
      <c r="K58" s="533" t="s">
        <v>846</v>
      </c>
      <c r="L58" s="527"/>
    </row>
    <row r="59" spans="2:12" x14ac:dyDescent="0.25">
      <c r="B59" s="540"/>
      <c r="C59" s="535" t="s">
        <v>847</v>
      </c>
      <c r="D59" s="535" t="s">
        <v>848</v>
      </c>
      <c r="E59" s="536">
        <f>IF(E57=0,0,E58/E57)*1000</f>
        <v>0</v>
      </c>
      <c r="F59" s="536">
        <f t="shared" ref="F59:G59" si="9">IF(F57=0,0,F58/F57)*1000</f>
        <v>0</v>
      </c>
      <c r="G59" s="536">
        <f t="shared" si="9"/>
        <v>0</v>
      </c>
      <c r="H59" s="536">
        <v>0</v>
      </c>
      <c r="I59" s="536">
        <v>0</v>
      </c>
      <c r="J59" s="537"/>
      <c r="K59" s="535" t="s">
        <v>848</v>
      </c>
      <c r="L59" s="541"/>
    </row>
    <row r="60" spans="2:12" x14ac:dyDescent="0.25">
      <c r="B60" s="524"/>
      <c r="C60" s="544"/>
      <c r="D60" s="544"/>
      <c r="E60" s="534"/>
      <c r="F60" s="534"/>
      <c r="G60" s="534"/>
      <c r="H60" s="534"/>
      <c r="I60" s="534"/>
      <c r="J60" s="534"/>
      <c r="K60" s="544"/>
      <c r="L60" s="527"/>
    </row>
    <row r="61" spans="2:12" x14ac:dyDescent="0.25">
      <c r="B61" s="546"/>
      <c r="C61" s="544"/>
      <c r="D61" s="544"/>
      <c r="E61" s="534"/>
      <c r="F61" s="534"/>
      <c r="G61" s="534"/>
      <c r="H61" s="1039" t="s">
        <v>864</v>
      </c>
      <c r="I61" s="1039"/>
      <c r="J61" s="1039"/>
      <c r="K61" s="544"/>
      <c r="L61" s="527"/>
    </row>
    <row r="62" spans="2:12" x14ac:dyDescent="0.25">
      <c r="B62" s="524"/>
      <c r="C62" s="544"/>
      <c r="D62" s="544"/>
      <c r="E62" s="504">
        <v>2023</v>
      </c>
      <c r="F62" s="504">
        <v>2024</v>
      </c>
      <c r="G62" s="504">
        <v>2025</v>
      </c>
      <c r="H62" s="532">
        <v>2025</v>
      </c>
      <c r="I62" s="532">
        <v>206</v>
      </c>
      <c r="J62" s="532">
        <v>2027</v>
      </c>
      <c r="K62" s="544"/>
      <c r="L62" s="527"/>
    </row>
    <row r="63" spans="2:12" x14ac:dyDescent="0.25">
      <c r="B63" s="524"/>
      <c r="C63" s="529" t="s">
        <v>865</v>
      </c>
      <c r="D63" s="529" t="s">
        <v>866</v>
      </c>
      <c r="E63" s="538">
        <f>'Pro 3'!E368/1000</f>
        <v>0</v>
      </c>
      <c r="F63" s="538">
        <f>'Pro 3'!F368/1000</f>
        <v>0</v>
      </c>
      <c r="G63" s="538">
        <f>'Pro 3'!G368/1000</f>
        <v>0</v>
      </c>
      <c r="H63" s="538"/>
      <c r="I63" s="538"/>
      <c r="J63" s="538"/>
      <c r="K63" s="529" t="s">
        <v>866</v>
      </c>
      <c r="L63" s="527"/>
    </row>
    <row r="64" spans="2:12" x14ac:dyDescent="0.25">
      <c r="B64" s="524"/>
      <c r="C64" s="529"/>
      <c r="D64" s="529"/>
      <c r="E64" s="534"/>
      <c r="F64" s="534"/>
      <c r="G64" s="534"/>
      <c r="H64" s="534"/>
      <c r="I64" s="534"/>
      <c r="J64" s="534"/>
      <c r="K64" s="529"/>
      <c r="L64" s="527"/>
    </row>
    <row r="65" spans="2:12" x14ac:dyDescent="0.25">
      <c r="B65" s="524"/>
      <c r="C65" s="529"/>
      <c r="D65" s="529"/>
      <c r="E65" s="504">
        <v>2026</v>
      </c>
      <c r="F65" s="504">
        <v>2027</v>
      </c>
      <c r="G65" s="504">
        <v>2028</v>
      </c>
      <c r="H65" s="534"/>
      <c r="I65" s="534"/>
      <c r="J65" s="534"/>
      <c r="K65" s="529"/>
      <c r="L65" s="527"/>
    </row>
    <row r="66" spans="2:12" x14ac:dyDescent="0.25">
      <c r="B66" s="524"/>
      <c r="C66" s="529" t="s">
        <v>867</v>
      </c>
      <c r="D66" s="529" t="s">
        <v>868</v>
      </c>
      <c r="E66" s="538">
        <f>'Pro 3'!H368/1000</f>
        <v>0</v>
      </c>
      <c r="F66" s="538">
        <f>'Pro 3'!I368/1000</f>
        <v>0</v>
      </c>
      <c r="G66" s="538">
        <f>'Pro 3'!J368/1000</f>
        <v>0</v>
      </c>
      <c r="H66" s="538"/>
      <c r="I66" s="538"/>
      <c r="J66" s="538"/>
      <c r="K66" s="529" t="s">
        <v>868</v>
      </c>
      <c r="L66" s="527"/>
    </row>
    <row r="67" spans="2:12" x14ac:dyDescent="0.25">
      <c r="B67" s="524"/>
      <c r="C67" s="529"/>
      <c r="D67" s="529"/>
      <c r="E67" s="534"/>
      <c r="F67" s="534"/>
      <c r="G67" s="534"/>
      <c r="H67" s="534"/>
      <c r="I67" s="534"/>
      <c r="J67" s="534"/>
      <c r="K67" s="529"/>
      <c r="L67" s="527"/>
    </row>
    <row r="68" spans="2:12" ht="15.75" thickBot="1" x14ac:dyDescent="0.3">
      <c r="B68" s="547"/>
      <c r="C68" s="492"/>
      <c r="D68" s="492"/>
      <c r="E68" s="548"/>
      <c r="F68" s="548"/>
      <c r="G68" s="548"/>
      <c r="H68" s="548"/>
      <c r="I68" s="548"/>
      <c r="J68" s="548"/>
      <c r="K68" s="548"/>
      <c r="L68" s="549"/>
    </row>
  </sheetData>
  <sheetProtection algorithmName="SHA-512" hashValue="TXmoKF64tZCJZM9kdN89IDqT9HsvXCvdpM5Z7dF0CM945YbHezhGIlplgCaywBVbXxtqgU3X3aX7F/Ow1hT5AQ==" saltValue="MI/YosSOlPjf30N56snL5Q==" spinCount="100000" sheet="1" objects="1" scenarios="1" selectLockedCells="1"/>
  <mergeCells count="11">
    <mergeCell ref="C26:C27"/>
    <mergeCell ref="D26:D27"/>
    <mergeCell ref="K26:K27"/>
    <mergeCell ref="H61:J61"/>
    <mergeCell ref="H5:I5"/>
    <mergeCell ref="C15:C16"/>
    <mergeCell ref="D15:D16"/>
    <mergeCell ref="K15:K16"/>
    <mergeCell ref="C23:C24"/>
    <mergeCell ref="D23:D24"/>
    <mergeCell ref="K23:K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B17F-20E5-402D-80F6-4F3E7E018295}">
  <sheetPr>
    <tabColor rgb="FFFF0000"/>
  </sheetPr>
  <dimension ref="A1:W30"/>
  <sheetViews>
    <sheetView workbookViewId="0">
      <selection activeCell="D8" sqref="D8:H8"/>
    </sheetView>
  </sheetViews>
  <sheetFormatPr defaultColWidth="8" defaultRowHeight="15" x14ac:dyDescent="0.25"/>
  <cols>
    <col min="1" max="1" width="2" customWidth="1"/>
    <col min="2" max="2" width="38.5703125" customWidth="1"/>
    <col min="3" max="3" width="8" hidden="1" customWidth="1"/>
    <col min="4" max="6" width="10" customWidth="1"/>
    <col min="7" max="8" width="0" hidden="1" customWidth="1"/>
    <col min="9" max="9" width="2.7109375" customWidth="1"/>
    <col min="10" max="10" width="38.5703125" customWidth="1"/>
    <col min="11" max="11" width="2" customWidth="1"/>
    <col min="12" max="12" width="2.7109375" customWidth="1"/>
    <col min="13" max="13" width="4.28515625" customWidth="1"/>
    <col min="14" max="14" width="38.5703125" customWidth="1"/>
    <col min="15" max="15" width="37.7109375" hidden="1" customWidth="1"/>
    <col min="16" max="18" width="10" customWidth="1"/>
    <col min="19" max="20" width="8" hidden="1" customWidth="1"/>
    <col min="21" max="21" width="2.7109375" customWidth="1"/>
    <col min="22" max="22" width="38.5703125" customWidth="1"/>
    <col min="23" max="23" width="4.28515625" customWidth="1"/>
  </cols>
  <sheetData>
    <row r="1" spans="1:23" x14ac:dyDescent="0.25">
      <c r="A1" s="494"/>
      <c r="B1" s="550"/>
      <c r="C1" s="550"/>
      <c r="D1" s="494"/>
      <c r="E1" s="494"/>
      <c r="F1" s="494"/>
      <c r="G1" s="494"/>
      <c r="H1" s="494"/>
      <c r="I1" s="494"/>
      <c r="J1" s="494"/>
      <c r="K1" s="494"/>
      <c r="L1" s="494"/>
      <c r="M1" s="494"/>
      <c r="N1" s="550"/>
      <c r="O1" s="551" t="s">
        <v>651</v>
      </c>
      <c r="P1" s="494"/>
      <c r="Q1" s="494"/>
      <c r="R1" s="494"/>
      <c r="S1" s="494"/>
      <c r="T1" s="494"/>
      <c r="U1" s="494"/>
      <c r="V1" s="494"/>
      <c r="W1" s="494"/>
    </row>
    <row r="2" spans="1:23" ht="21" x14ac:dyDescent="0.35">
      <c r="A2" s="494"/>
      <c r="B2" s="550"/>
      <c r="C2" s="550"/>
      <c r="D2" s="494"/>
      <c r="E2" s="494"/>
      <c r="F2" s="494"/>
      <c r="G2" s="494"/>
      <c r="H2" s="494"/>
      <c r="I2" s="494"/>
      <c r="J2" s="552"/>
      <c r="K2" s="494"/>
      <c r="L2" s="494"/>
      <c r="M2" s="494"/>
      <c r="N2" s="550"/>
      <c r="O2" s="550"/>
      <c r="P2" s="494"/>
      <c r="Q2" s="494"/>
      <c r="R2" s="494"/>
      <c r="S2" s="494"/>
      <c r="T2" s="494"/>
      <c r="U2" s="494"/>
      <c r="V2" s="494"/>
      <c r="W2" s="494"/>
    </row>
    <row r="3" spans="1:23" ht="21" x14ac:dyDescent="0.35">
      <c r="A3" s="552"/>
      <c r="B3" s="553" t="s">
        <v>362</v>
      </c>
      <c r="C3" s="553"/>
      <c r="D3" s="554"/>
      <c r="E3" s="554"/>
      <c r="F3" s="554"/>
      <c r="G3" s="552"/>
      <c r="H3" s="552"/>
      <c r="I3" s="552"/>
      <c r="J3" s="552"/>
      <c r="K3" s="552"/>
      <c r="L3" s="552"/>
      <c r="M3" s="552"/>
      <c r="N3" s="553" t="s">
        <v>40</v>
      </c>
      <c r="O3" s="553"/>
      <c r="P3" s="554"/>
      <c r="Q3" s="554"/>
      <c r="R3" s="554"/>
      <c r="S3" s="552"/>
      <c r="T3" s="552"/>
      <c r="U3" s="552"/>
      <c r="V3" s="552"/>
      <c r="W3" s="552"/>
    </row>
    <row r="4" spans="1:23" x14ac:dyDescent="0.25">
      <c r="A4" s="550"/>
      <c r="B4" s="550" t="s">
        <v>469</v>
      </c>
      <c r="C4" s="550"/>
      <c r="D4" s="555">
        <f>'Pro 1'!G58</f>
        <v>0</v>
      </c>
      <c r="E4" s="555">
        <f>'Pro 1'!H58</f>
        <v>0</v>
      </c>
      <c r="F4" s="555">
        <f>'Pro 1'!I58</f>
        <v>0</v>
      </c>
      <c r="G4" s="555">
        <v>0</v>
      </c>
      <c r="H4" s="555">
        <v>0</v>
      </c>
      <c r="I4" s="555"/>
      <c r="J4" s="555"/>
      <c r="K4" s="550"/>
      <c r="L4" s="550"/>
      <c r="M4" s="550"/>
      <c r="N4" s="550" t="s">
        <v>469</v>
      </c>
      <c r="O4" s="550"/>
      <c r="P4" s="555">
        <f>'Pro 1'!G59</f>
        <v>0</v>
      </c>
      <c r="Q4" s="555">
        <f>'Pro 1'!H59</f>
        <v>0</v>
      </c>
      <c r="R4" s="555">
        <f>'Pro 1'!I59</f>
        <v>0</v>
      </c>
      <c r="S4" s="555">
        <v>0</v>
      </c>
      <c r="T4" s="555">
        <v>0</v>
      </c>
      <c r="U4" s="555"/>
      <c r="V4" s="555"/>
      <c r="W4" s="550"/>
    </row>
    <row r="5" spans="1:23" ht="15.75" thickBot="1" x14ac:dyDescent="0.3">
      <c r="A5" s="494"/>
      <c r="B5" s="494"/>
      <c r="C5" s="494"/>
      <c r="D5" s="556"/>
      <c r="E5" s="556"/>
      <c r="F5" s="556"/>
      <c r="G5" s="494"/>
      <c r="H5" s="494"/>
      <c r="I5" s="494"/>
      <c r="J5" s="494"/>
      <c r="K5" s="494"/>
      <c r="L5" s="494"/>
      <c r="M5" s="494"/>
      <c r="N5" s="494"/>
      <c r="O5" s="494"/>
      <c r="P5" s="556"/>
      <c r="Q5" s="556"/>
      <c r="R5" s="556"/>
      <c r="S5" s="494"/>
      <c r="T5" s="494"/>
      <c r="U5" s="494"/>
      <c r="V5" s="494"/>
      <c r="W5" s="494"/>
    </row>
    <row r="6" spans="1:23" x14ac:dyDescent="0.25">
      <c r="A6" s="496"/>
      <c r="B6" s="557"/>
      <c r="C6" s="557"/>
      <c r="D6" s="498"/>
      <c r="E6" s="498"/>
      <c r="F6" s="498"/>
      <c r="G6" s="498"/>
      <c r="H6" s="498"/>
      <c r="I6" s="498"/>
      <c r="J6" s="558"/>
      <c r="K6" s="499"/>
      <c r="L6" s="494"/>
      <c r="M6" s="496"/>
      <c r="N6" s="557"/>
      <c r="O6" s="557"/>
      <c r="P6" s="498"/>
      <c r="Q6" s="498"/>
      <c r="R6" s="498"/>
      <c r="S6" s="498"/>
      <c r="T6" s="498"/>
      <c r="U6" s="498"/>
      <c r="V6" s="558"/>
      <c r="W6" s="499"/>
    </row>
    <row r="7" spans="1:23" x14ac:dyDescent="0.25">
      <c r="A7" s="506"/>
      <c r="B7" s="559"/>
      <c r="C7" s="559"/>
      <c r="D7" s="501"/>
      <c r="E7" s="501"/>
      <c r="F7" s="501"/>
      <c r="G7" s="501"/>
      <c r="H7" s="501"/>
      <c r="I7" s="501"/>
      <c r="J7" s="559"/>
      <c r="K7" s="560"/>
      <c r="L7" s="550"/>
      <c r="M7" s="546"/>
      <c r="N7" s="559"/>
      <c r="O7" s="559"/>
      <c r="P7" s="501"/>
      <c r="Q7" s="501"/>
      <c r="R7" s="501"/>
      <c r="S7" s="501"/>
      <c r="T7" s="501"/>
      <c r="U7" s="501"/>
      <c r="V7" s="559"/>
      <c r="W7" s="560"/>
    </row>
    <row r="8" spans="1:23" x14ac:dyDescent="0.25">
      <c r="A8" s="506"/>
      <c r="B8" s="504">
        <f>Intro!E95</f>
        <v>0</v>
      </c>
      <c r="C8" s="504"/>
      <c r="D8" s="1037" t="s">
        <v>869</v>
      </c>
      <c r="E8" s="1037"/>
      <c r="F8" s="1037"/>
      <c r="G8" s="1037"/>
      <c r="H8" s="1037"/>
      <c r="I8" s="505"/>
      <c r="J8" s="559"/>
      <c r="K8" s="560"/>
      <c r="L8" s="550"/>
      <c r="M8" s="546"/>
      <c r="N8" s="504">
        <f>B8</f>
        <v>0</v>
      </c>
      <c r="O8" s="504"/>
      <c r="P8" s="1037" t="s">
        <v>869</v>
      </c>
      <c r="Q8" s="1037"/>
      <c r="R8" s="1037"/>
      <c r="S8" s="1037"/>
      <c r="T8" s="1037"/>
      <c r="U8" s="505"/>
      <c r="V8" s="559"/>
      <c r="W8" s="560"/>
    </row>
    <row r="9" spans="1:23" x14ac:dyDescent="0.25">
      <c r="A9" s="506"/>
      <c r="B9" s="502"/>
      <c r="C9" s="502"/>
      <c r="D9" s="502"/>
      <c r="E9" s="502"/>
      <c r="F9" s="502"/>
      <c r="G9" s="1040" t="s">
        <v>870</v>
      </c>
      <c r="H9" s="1040"/>
      <c r="I9" s="525"/>
      <c r="J9" s="561"/>
      <c r="K9" s="503"/>
      <c r="L9" s="494"/>
      <c r="M9" s="506"/>
      <c r="N9" s="502"/>
      <c r="O9" s="502"/>
      <c r="P9" s="502"/>
      <c r="Q9" s="502"/>
      <c r="R9" s="502"/>
      <c r="S9" s="1042" t="s">
        <v>870</v>
      </c>
      <c r="T9" s="1042"/>
      <c r="U9" s="562"/>
      <c r="V9" s="561"/>
      <c r="W9" s="503"/>
    </row>
    <row r="10" spans="1:23" x14ac:dyDescent="0.25">
      <c r="A10" s="506"/>
      <c r="B10" s="563" t="s">
        <v>871</v>
      </c>
      <c r="C10" s="563" t="s">
        <v>872</v>
      </c>
      <c r="D10" s="564">
        <v>2023</v>
      </c>
      <c r="E10" s="564">
        <v>2024</v>
      </c>
      <c r="F10" s="564">
        <v>2025</v>
      </c>
      <c r="G10" s="564">
        <v>2024</v>
      </c>
      <c r="H10" s="564">
        <v>2025</v>
      </c>
      <c r="I10" s="564"/>
      <c r="J10" s="565" t="s">
        <v>872</v>
      </c>
      <c r="K10" s="503"/>
      <c r="L10" s="494"/>
      <c r="M10" s="506"/>
      <c r="N10" s="563" t="s">
        <v>871</v>
      </c>
      <c r="O10" s="563" t="s">
        <v>872</v>
      </c>
      <c r="P10" s="564">
        <v>2023</v>
      </c>
      <c r="Q10" s="564">
        <v>2024</v>
      </c>
      <c r="R10" s="564">
        <v>2025</v>
      </c>
      <c r="S10" s="564">
        <v>2024</v>
      </c>
      <c r="T10" s="564">
        <v>2025</v>
      </c>
      <c r="U10" s="564"/>
      <c r="V10" s="565" t="s">
        <v>872</v>
      </c>
      <c r="W10" s="503"/>
    </row>
    <row r="11" spans="1:23" x14ac:dyDescent="0.25">
      <c r="A11" s="566"/>
      <c r="B11" s="567"/>
      <c r="C11" s="567"/>
      <c r="D11" s="568"/>
      <c r="E11" s="568"/>
      <c r="F11" s="568"/>
      <c r="G11" s="568"/>
      <c r="H11" s="568"/>
      <c r="I11" s="568"/>
      <c r="J11" s="569"/>
      <c r="K11" s="570"/>
      <c r="L11" s="571"/>
      <c r="M11" s="566"/>
      <c r="N11" s="567"/>
      <c r="O11" s="567"/>
      <c r="P11" s="568"/>
      <c r="Q11" s="568"/>
      <c r="R11" s="568"/>
      <c r="S11" s="568"/>
      <c r="T11" s="568"/>
      <c r="U11" s="568"/>
      <c r="V11" s="569"/>
      <c r="W11" s="570"/>
    </row>
    <row r="12" spans="1:23" x14ac:dyDescent="0.25">
      <c r="A12" s="506"/>
      <c r="B12" s="572">
        <f t="shared" ref="B12:C14" si="0">B23</f>
        <v>0</v>
      </c>
      <c r="C12" s="572">
        <f t="shared" si="0"/>
        <v>0</v>
      </c>
      <c r="D12" s="573">
        <f>IF(ISERROR(D23/D$4),0,(D23/D$4))*1000</f>
        <v>0</v>
      </c>
      <c r="E12" s="573">
        <f t="shared" ref="E12:F12" si="1">IF(ISERROR(E23/E$4),0,(E23/E$4))*1000</f>
        <v>0</v>
      </c>
      <c r="F12" s="573">
        <f t="shared" si="1"/>
        <v>0</v>
      </c>
      <c r="G12" s="573">
        <v>0</v>
      </c>
      <c r="H12" s="573">
        <v>0</v>
      </c>
      <c r="I12" s="574"/>
      <c r="J12" s="575">
        <f>J23</f>
        <v>0</v>
      </c>
      <c r="K12" s="503"/>
      <c r="L12" s="494"/>
      <c r="M12" s="506"/>
      <c r="N12" s="572">
        <f t="shared" ref="N12:O14" si="2">N23</f>
        <v>0</v>
      </c>
      <c r="O12" s="572">
        <f t="shared" si="2"/>
        <v>0</v>
      </c>
      <c r="P12" s="573">
        <f>IF(ISERROR(P23/P$4),0,(P23/P$4))*1000</f>
        <v>0</v>
      </c>
      <c r="Q12" s="573">
        <f t="shared" ref="Q12:R12" si="3">IF(ISERROR(Q23/Q$4),0,(Q23/Q$4))*1000</f>
        <v>0</v>
      </c>
      <c r="R12" s="573">
        <f t="shared" si="3"/>
        <v>0</v>
      </c>
      <c r="S12" s="573">
        <v>0</v>
      </c>
      <c r="T12" s="573">
        <v>0</v>
      </c>
      <c r="U12" s="574"/>
      <c r="V12" s="576">
        <f>O12</f>
        <v>0</v>
      </c>
      <c r="W12" s="503"/>
    </row>
    <row r="13" spans="1:23" x14ac:dyDescent="0.25">
      <c r="A13" s="506"/>
      <c r="B13" s="572">
        <f t="shared" si="0"/>
        <v>0</v>
      </c>
      <c r="C13" s="572">
        <f t="shared" si="0"/>
        <v>0</v>
      </c>
      <c r="D13" s="573">
        <f t="shared" ref="D13:F16" si="4">IF(ISERROR(D24/D$4),0,(D24/D$4))*1000</f>
        <v>0</v>
      </c>
      <c r="E13" s="573">
        <f t="shared" si="4"/>
        <v>0</v>
      </c>
      <c r="F13" s="573">
        <f t="shared" si="4"/>
        <v>0</v>
      </c>
      <c r="G13" s="573">
        <v>0</v>
      </c>
      <c r="H13" s="573">
        <v>0</v>
      </c>
      <c r="I13" s="574"/>
      <c r="J13" s="575">
        <f>J24</f>
        <v>0</v>
      </c>
      <c r="K13" s="503"/>
      <c r="L13" s="494"/>
      <c r="M13" s="506"/>
      <c r="N13" s="572">
        <f t="shared" si="2"/>
        <v>0</v>
      </c>
      <c r="O13" s="572">
        <f t="shared" si="2"/>
        <v>0</v>
      </c>
      <c r="P13" s="573">
        <f t="shared" ref="P13:R16" si="5">IF(ISERROR(P24/P$4),0,(P24/P$4))*1000</f>
        <v>0</v>
      </c>
      <c r="Q13" s="573">
        <f t="shared" si="5"/>
        <v>0</v>
      </c>
      <c r="R13" s="573">
        <f t="shared" si="5"/>
        <v>0</v>
      </c>
      <c r="S13" s="573">
        <v>0</v>
      </c>
      <c r="T13" s="573">
        <v>0</v>
      </c>
      <c r="U13" s="574"/>
      <c r="V13" s="576">
        <f>O13</f>
        <v>0</v>
      </c>
      <c r="W13" s="503"/>
    </row>
    <row r="14" spans="1:23" x14ac:dyDescent="0.25">
      <c r="A14" s="506"/>
      <c r="B14" s="572">
        <f t="shared" si="0"/>
        <v>0</v>
      </c>
      <c r="C14" s="572">
        <f t="shared" si="0"/>
        <v>0</v>
      </c>
      <c r="D14" s="573">
        <f t="shared" si="4"/>
        <v>0</v>
      </c>
      <c r="E14" s="573">
        <f t="shared" si="4"/>
        <v>0</v>
      </c>
      <c r="F14" s="573">
        <f t="shared" si="4"/>
        <v>0</v>
      </c>
      <c r="G14" s="573">
        <v>0</v>
      </c>
      <c r="H14" s="573">
        <v>0</v>
      </c>
      <c r="I14" s="574"/>
      <c r="J14" s="575">
        <f>J25</f>
        <v>0</v>
      </c>
      <c r="K14" s="503"/>
      <c r="L14" s="494"/>
      <c r="M14" s="506"/>
      <c r="N14" s="572">
        <f t="shared" si="2"/>
        <v>0</v>
      </c>
      <c r="O14" s="572">
        <f t="shared" si="2"/>
        <v>0</v>
      </c>
      <c r="P14" s="573">
        <f t="shared" si="5"/>
        <v>0</v>
      </c>
      <c r="Q14" s="573">
        <f t="shared" si="5"/>
        <v>0</v>
      </c>
      <c r="R14" s="573">
        <f t="shared" si="5"/>
        <v>0</v>
      </c>
      <c r="S14" s="573">
        <v>0</v>
      </c>
      <c r="T14" s="573">
        <v>0</v>
      </c>
      <c r="U14" s="574"/>
      <c r="V14" s="576">
        <f>O14</f>
        <v>0</v>
      </c>
      <c r="W14" s="503"/>
    </row>
    <row r="15" spans="1:23" ht="12.75" customHeight="1" x14ac:dyDescent="0.25">
      <c r="A15" s="506"/>
      <c r="B15" s="577" t="s">
        <v>381</v>
      </c>
      <c r="C15" s="577" t="s">
        <v>60</v>
      </c>
      <c r="D15" s="573">
        <f t="shared" si="4"/>
        <v>0</v>
      </c>
      <c r="E15" s="573">
        <f t="shared" si="4"/>
        <v>0</v>
      </c>
      <c r="F15" s="573">
        <f t="shared" si="4"/>
        <v>0</v>
      </c>
      <c r="G15" s="573">
        <v>0</v>
      </c>
      <c r="H15" s="573">
        <v>0</v>
      </c>
      <c r="I15" s="574"/>
      <c r="J15" s="577" t="s">
        <v>60</v>
      </c>
      <c r="K15" s="503"/>
      <c r="L15" s="494"/>
      <c r="M15" s="506"/>
      <c r="N15" s="577" t="s">
        <v>381</v>
      </c>
      <c r="O15" s="577" t="s">
        <v>60</v>
      </c>
      <c r="P15" s="573">
        <f t="shared" si="5"/>
        <v>0</v>
      </c>
      <c r="Q15" s="573">
        <f t="shared" si="5"/>
        <v>0</v>
      </c>
      <c r="R15" s="573">
        <f t="shared" si="5"/>
        <v>0</v>
      </c>
      <c r="S15" s="573">
        <v>0</v>
      </c>
      <c r="T15" s="573">
        <v>0</v>
      </c>
      <c r="U15" s="574"/>
      <c r="V15" s="578" t="s">
        <v>60</v>
      </c>
      <c r="W15" s="503"/>
    </row>
    <row r="16" spans="1:23" x14ac:dyDescent="0.25">
      <c r="A16" s="546"/>
      <c r="B16" s="501" t="s">
        <v>873</v>
      </c>
      <c r="C16" s="501" t="s">
        <v>873</v>
      </c>
      <c r="D16" s="579">
        <f t="shared" si="4"/>
        <v>0</v>
      </c>
      <c r="E16" s="579">
        <f t="shared" si="4"/>
        <v>0</v>
      </c>
      <c r="F16" s="579">
        <f t="shared" si="4"/>
        <v>0</v>
      </c>
      <c r="G16" s="579">
        <v>0</v>
      </c>
      <c r="H16" s="579">
        <v>0</v>
      </c>
      <c r="I16" s="580"/>
      <c r="J16" s="581" t="s">
        <v>873</v>
      </c>
      <c r="K16" s="560"/>
      <c r="L16" s="550"/>
      <c r="M16" s="546"/>
      <c r="N16" s="501" t="s">
        <v>873</v>
      </c>
      <c r="O16" s="501" t="s">
        <v>873</v>
      </c>
      <c r="P16" s="579">
        <f t="shared" si="5"/>
        <v>0</v>
      </c>
      <c r="Q16" s="579">
        <f t="shared" si="5"/>
        <v>0</v>
      </c>
      <c r="R16" s="579">
        <f t="shared" si="5"/>
        <v>0</v>
      </c>
      <c r="S16" s="579">
        <v>0</v>
      </c>
      <c r="T16" s="579">
        <v>0</v>
      </c>
      <c r="U16" s="580"/>
      <c r="V16" s="581" t="s">
        <v>873</v>
      </c>
      <c r="W16" s="560"/>
    </row>
    <row r="17" spans="1:23" x14ac:dyDescent="0.25">
      <c r="A17" s="506"/>
      <c r="B17" s="502"/>
      <c r="C17" s="502"/>
      <c r="D17" s="502"/>
      <c r="E17" s="502"/>
      <c r="F17" s="502"/>
      <c r="G17" s="502"/>
      <c r="H17" s="502"/>
      <c r="I17" s="502"/>
      <c r="J17" s="582"/>
      <c r="K17" s="503"/>
      <c r="L17" s="494"/>
      <c r="M17" s="506"/>
      <c r="N17" s="502"/>
      <c r="O17" s="502"/>
      <c r="P17" s="502"/>
      <c r="Q17" s="502"/>
      <c r="R17" s="502"/>
      <c r="S17" s="502"/>
      <c r="T17" s="502"/>
      <c r="U17" s="502"/>
      <c r="V17" s="582"/>
      <c r="W17" s="503"/>
    </row>
    <row r="18" spans="1:23" x14ac:dyDescent="0.25">
      <c r="A18" s="506"/>
      <c r="B18" s="583" t="s">
        <v>874</v>
      </c>
      <c r="C18" s="584"/>
      <c r="D18" s="502"/>
      <c r="E18" s="502"/>
      <c r="F18" s="502"/>
      <c r="G18" s="502"/>
      <c r="H18" s="502"/>
      <c r="I18" s="502"/>
      <c r="J18" s="502"/>
      <c r="K18" s="503"/>
      <c r="L18" s="494"/>
      <c r="M18" s="506"/>
      <c r="N18" s="583" t="s">
        <v>874</v>
      </c>
      <c r="O18" s="584"/>
      <c r="P18" s="502"/>
      <c r="Q18" s="502"/>
      <c r="R18" s="502"/>
      <c r="S18" s="502"/>
      <c r="T18" s="502"/>
      <c r="U18" s="502"/>
      <c r="V18" s="502"/>
      <c r="W18" s="503"/>
    </row>
    <row r="19" spans="1:23" ht="15.75" thickBot="1" x14ac:dyDescent="0.3">
      <c r="A19" s="491"/>
      <c r="B19" s="492"/>
      <c r="C19" s="492"/>
      <c r="D19" s="492"/>
      <c r="E19" s="492"/>
      <c r="F19" s="492"/>
      <c r="G19" s="492"/>
      <c r="H19" s="492"/>
      <c r="I19" s="492"/>
      <c r="J19" s="492"/>
      <c r="K19" s="493"/>
      <c r="L19" s="494"/>
      <c r="M19" s="491"/>
      <c r="N19" s="492"/>
      <c r="O19" s="492"/>
      <c r="P19" s="492"/>
      <c r="Q19" s="492"/>
      <c r="R19" s="492"/>
      <c r="S19" s="492"/>
      <c r="T19" s="492"/>
      <c r="U19" s="492"/>
      <c r="V19" s="492"/>
      <c r="W19" s="493"/>
    </row>
    <row r="20" spans="1:23" x14ac:dyDescent="0.25">
      <c r="A20" s="494"/>
      <c r="B20" s="494"/>
      <c r="C20" s="494"/>
      <c r="D20" s="494"/>
      <c r="E20" s="494"/>
      <c r="F20" s="494"/>
      <c r="G20" s="494"/>
      <c r="H20" s="494"/>
      <c r="I20" s="494"/>
      <c r="J20" s="494"/>
      <c r="K20" s="494"/>
      <c r="L20" s="494"/>
      <c r="M20" s="494"/>
      <c r="N20" s="494"/>
      <c r="O20" s="494"/>
      <c r="P20" s="494"/>
      <c r="Q20" s="494"/>
      <c r="R20" s="494"/>
      <c r="S20" s="494"/>
      <c r="T20" s="494"/>
      <c r="U20" s="494"/>
      <c r="V20" s="494"/>
      <c r="W20" s="494"/>
    </row>
    <row r="21" spans="1:23" x14ac:dyDescent="0.25">
      <c r="A21" s="494"/>
      <c r="B21" s="494"/>
      <c r="C21" s="494"/>
      <c r="D21" s="494"/>
      <c r="E21" s="494"/>
      <c r="F21" s="494"/>
      <c r="G21" s="494"/>
      <c r="H21" s="494"/>
      <c r="I21" s="494"/>
      <c r="J21" s="494"/>
      <c r="K21" s="494"/>
      <c r="L21" s="494"/>
      <c r="M21" s="494"/>
      <c r="N21" s="494"/>
      <c r="O21" s="494"/>
      <c r="P21" s="494"/>
      <c r="Q21" s="494"/>
      <c r="R21" s="494"/>
      <c r="S21" s="494"/>
      <c r="T21" s="494"/>
      <c r="U21" s="494"/>
      <c r="V21" s="494"/>
      <c r="W21" s="494"/>
    </row>
    <row r="22" spans="1:23" x14ac:dyDescent="0.25">
      <c r="A22" s="494"/>
      <c r="B22" s="494"/>
      <c r="C22" s="494"/>
      <c r="D22" s="494"/>
      <c r="E22" s="494"/>
      <c r="F22" s="494"/>
      <c r="G22" s="494"/>
      <c r="H22" s="494"/>
      <c r="I22" s="494"/>
      <c r="J22" s="494"/>
      <c r="K22" s="494"/>
      <c r="L22" s="494"/>
      <c r="M22" s="494"/>
      <c r="N22" s="494"/>
      <c r="O22" s="494"/>
      <c r="P22" s="494"/>
      <c r="Q22" s="494"/>
      <c r="R22" s="494"/>
      <c r="S22" s="494"/>
      <c r="T22" s="494"/>
      <c r="U22" s="494"/>
      <c r="V22" s="494"/>
      <c r="W22" s="494"/>
    </row>
    <row r="23" spans="1:23" x14ac:dyDescent="0.25">
      <c r="A23" s="494"/>
      <c r="B23" s="585">
        <f>Public!E188</f>
        <v>0</v>
      </c>
      <c r="C23" s="494">
        <f>B23</f>
        <v>0</v>
      </c>
      <c r="D23" s="586">
        <f>'Pro 3'!H74/1000</f>
        <v>0</v>
      </c>
      <c r="E23" s="587">
        <f>'Pro 3'!I74/1000</f>
        <v>0</v>
      </c>
      <c r="F23" s="588">
        <f>'Pro 3'!J74/1000</f>
        <v>0</v>
      </c>
      <c r="G23" s="587">
        <v>0</v>
      </c>
      <c r="H23" s="588">
        <v>0</v>
      </c>
      <c r="I23" s="589"/>
      <c r="J23" s="590">
        <f>C23</f>
        <v>0</v>
      </c>
      <c r="K23" s="494"/>
      <c r="L23" s="494"/>
      <c r="M23" s="494"/>
      <c r="N23" s="585">
        <f t="shared" ref="N23:O25" si="6">B23</f>
        <v>0</v>
      </c>
      <c r="O23" s="494">
        <f t="shared" si="6"/>
        <v>0</v>
      </c>
      <c r="P23" s="586">
        <f>'Pro 3'!H97/1000</f>
        <v>0</v>
      </c>
      <c r="Q23" s="587">
        <f>'Pro 3'!I97/1000</f>
        <v>0</v>
      </c>
      <c r="R23" s="588">
        <f>'Pro 3'!J97/1000</f>
        <v>0</v>
      </c>
      <c r="S23" s="587">
        <v>0</v>
      </c>
      <c r="T23" s="588">
        <v>0</v>
      </c>
      <c r="U23" s="589"/>
      <c r="V23" s="590">
        <f>O23</f>
        <v>0</v>
      </c>
      <c r="W23" s="494"/>
    </row>
    <row r="24" spans="1:23" x14ac:dyDescent="0.25">
      <c r="A24" s="494"/>
      <c r="B24" s="585">
        <f>Public!E189</f>
        <v>0</v>
      </c>
      <c r="C24" s="494">
        <f>B24</f>
        <v>0</v>
      </c>
      <c r="D24" s="591">
        <f>'Pro 3'!H75/1000</f>
        <v>0</v>
      </c>
      <c r="E24" s="592">
        <f>'Pro 3'!I75/1000</f>
        <v>0</v>
      </c>
      <c r="F24" s="593">
        <f>'Pro 3'!J75/1000</f>
        <v>0</v>
      </c>
      <c r="G24" s="592">
        <v>0</v>
      </c>
      <c r="H24" s="593">
        <v>0</v>
      </c>
      <c r="I24" s="589"/>
      <c r="J24" s="590">
        <f>C24</f>
        <v>0</v>
      </c>
      <c r="K24" s="494"/>
      <c r="L24" s="494"/>
      <c r="M24" s="494"/>
      <c r="N24" s="585">
        <f t="shared" si="6"/>
        <v>0</v>
      </c>
      <c r="O24" s="494">
        <f t="shared" si="6"/>
        <v>0</v>
      </c>
      <c r="P24" s="591">
        <f>'Pro 3'!H98/1000</f>
        <v>0</v>
      </c>
      <c r="Q24" s="592">
        <f>'Pro 3'!I98/1000</f>
        <v>0</v>
      </c>
      <c r="R24" s="593">
        <f>'Pro 3'!J98/1000</f>
        <v>0</v>
      </c>
      <c r="S24" s="592">
        <v>0</v>
      </c>
      <c r="T24" s="593">
        <v>0</v>
      </c>
      <c r="U24" s="589"/>
      <c r="V24" s="590">
        <f>O24</f>
        <v>0</v>
      </c>
      <c r="W24" s="494"/>
    </row>
    <row r="25" spans="1:23" x14ac:dyDescent="0.25">
      <c r="A25" s="494"/>
      <c r="B25" s="585">
        <f>Public!E190</f>
        <v>0</v>
      </c>
      <c r="C25" s="494">
        <f>B25</f>
        <v>0</v>
      </c>
      <c r="D25" s="591">
        <f>'Pro 3'!H76/1000</f>
        <v>0</v>
      </c>
      <c r="E25" s="592">
        <f>'Pro 3'!I76/1000</f>
        <v>0</v>
      </c>
      <c r="F25" s="593">
        <f>'Pro 3'!J76/1000</f>
        <v>0</v>
      </c>
      <c r="G25" s="592">
        <v>0</v>
      </c>
      <c r="H25" s="593">
        <v>0</v>
      </c>
      <c r="I25" s="589"/>
      <c r="J25" s="590">
        <f>C25</f>
        <v>0</v>
      </c>
      <c r="K25" s="494"/>
      <c r="L25" s="494"/>
      <c r="M25" s="494"/>
      <c r="N25" s="585">
        <f t="shared" si="6"/>
        <v>0</v>
      </c>
      <c r="O25" s="494">
        <f t="shared" si="6"/>
        <v>0</v>
      </c>
      <c r="P25" s="591">
        <f>'Pro 3'!H99/1000</f>
        <v>0</v>
      </c>
      <c r="Q25" s="592">
        <f>'Pro 3'!I99/1000</f>
        <v>0</v>
      </c>
      <c r="R25" s="593">
        <f>'Pro 3'!J99/1000</f>
        <v>0</v>
      </c>
      <c r="S25" s="592">
        <v>0</v>
      </c>
      <c r="T25" s="593">
        <v>0</v>
      </c>
      <c r="U25" s="589"/>
      <c r="V25" s="590">
        <f>O25</f>
        <v>0</v>
      </c>
      <c r="W25" s="494"/>
    </row>
    <row r="26" spans="1:23" ht="26.25" x14ac:dyDescent="0.25">
      <c r="A26" s="494"/>
      <c r="B26" s="594" t="s">
        <v>875</v>
      </c>
      <c r="C26" s="595"/>
      <c r="D26" s="596">
        <f>'Pro 3'!H77/1000</f>
        <v>0</v>
      </c>
      <c r="E26" s="597">
        <f>'Pro 3'!I77/1000</f>
        <v>0</v>
      </c>
      <c r="F26" s="598">
        <f>'Pro 3'!J77/1000</f>
        <v>0</v>
      </c>
      <c r="G26" s="597">
        <v>0</v>
      </c>
      <c r="H26" s="598">
        <v>0</v>
      </c>
      <c r="I26" s="589"/>
      <c r="J26" s="589"/>
      <c r="K26" s="494"/>
      <c r="L26" s="494"/>
      <c r="M26" s="494"/>
      <c r="N26" s="594" t="s">
        <v>875</v>
      </c>
      <c r="O26" s="595"/>
      <c r="P26" s="596">
        <f>'Pro 3'!H100/1000</f>
        <v>0</v>
      </c>
      <c r="Q26" s="597">
        <f>'Pro 3'!I100/1000</f>
        <v>0</v>
      </c>
      <c r="R26" s="598">
        <f>'Pro 3'!J100/1000</f>
        <v>0</v>
      </c>
      <c r="S26" s="597">
        <v>0</v>
      </c>
      <c r="T26" s="598">
        <v>0</v>
      </c>
      <c r="U26" s="589"/>
      <c r="V26" s="589"/>
      <c r="W26" s="494"/>
    </row>
    <row r="27" spans="1:23" x14ac:dyDescent="0.25">
      <c r="A27" s="550"/>
      <c r="B27" s="550" t="s">
        <v>873</v>
      </c>
      <c r="C27" s="550"/>
      <c r="D27" s="599">
        <f>SUM(D23:D26)</f>
        <v>0</v>
      </c>
      <c r="E27" s="599">
        <f t="shared" ref="E27:F27" si="7">SUM(E23:E26)</f>
        <v>0</v>
      </c>
      <c r="F27" s="599">
        <f t="shared" si="7"/>
        <v>0</v>
      </c>
      <c r="G27" s="599">
        <v>0</v>
      </c>
      <c r="H27" s="599">
        <v>0</v>
      </c>
      <c r="I27" s="599"/>
      <c r="J27" s="599"/>
      <c r="K27" s="550"/>
      <c r="L27" s="550"/>
      <c r="M27" s="550"/>
      <c r="N27" s="550" t="s">
        <v>873</v>
      </c>
      <c r="O27" s="550"/>
      <c r="P27" s="599">
        <f>SUM(P23:P26)</f>
        <v>0</v>
      </c>
      <c r="Q27" s="599">
        <f t="shared" ref="Q27:R27" si="8">SUM(Q23:Q26)</f>
        <v>0</v>
      </c>
      <c r="R27" s="599">
        <f t="shared" si="8"/>
        <v>0</v>
      </c>
      <c r="S27" s="599">
        <v>0</v>
      </c>
      <c r="T27" s="599">
        <v>0</v>
      </c>
      <c r="U27" s="599"/>
      <c r="V27" s="599"/>
      <c r="W27" s="550"/>
    </row>
    <row r="28" spans="1:23" x14ac:dyDescent="0.25">
      <c r="A28" s="494"/>
      <c r="B28" s="494"/>
      <c r="C28" s="494"/>
      <c r="D28" s="494"/>
      <c r="E28" s="494"/>
      <c r="F28" s="494"/>
      <c r="G28" s="494"/>
      <c r="H28" s="494"/>
      <c r="I28" s="494"/>
      <c r="J28" s="494"/>
      <c r="K28" s="494"/>
      <c r="L28" s="494"/>
      <c r="M28" s="494"/>
      <c r="N28" s="494"/>
      <c r="O28" s="494"/>
      <c r="P28" s="494"/>
      <c r="Q28" s="494"/>
      <c r="R28" s="494"/>
      <c r="S28" s="494"/>
      <c r="T28" s="494"/>
      <c r="U28" s="494"/>
      <c r="V28" s="494"/>
      <c r="W28" s="494"/>
    </row>
    <row r="29" spans="1:23" x14ac:dyDescent="0.25">
      <c r="A29" s="494"/>
      <c r="B29" s="494"/>
      <c r="C29" s="494"/>
      <c r="D29" s="600"/>
      <c r="E29" s="600"/>
      <c r="F29" s="600"/>
      <c r="G29" s="600"/>
      <c r="H29" s="600"/>
      <c r="I29" s="600"/>
      <c r="J29" s="600"/>
      <c r="K29" s="494"/>
      <c r="L29" s="494"/>
      <c r="M29" s="494"/>
      <c r="N29" s="494"/>
      <c r="O29" s="494"/>
      <c r="P29" s="600"/>
      <c r="Q29" s="600"/>
      <c r="R29" s="600"/>
      <c r="S29" s="600"/>
      <c r="T29" s="600"/>
      <c r="U29" s="600"/>
      <c r="V29" s="600"/>
      <c r="W29" s="494"/>
    </row>
    <row r="30" spans="1:23" x14ac:dyDescent="0.25">
      <c r="A30" s="494"/>
      <c r="B30" s="494"/>
      <c r="C30" s="494"/>
      <c r="D30" s="550"/>
      <c r="E30" s="550"/>
      <c r="F30" s="550"/>
      <c r="G30" s="550"/>
      <c r="H30" s="550"/>
      <c r="I30" s="550"/>
      <c r="J30" s="550"/>
      <c r="K30" s="494"/>
      <c r="L30" s="494"/>
      <c r="M30" s="494"/>
      <c r="N30" s="494"/>
      <c r="O30" s="494"/>
      <c r="P30" s="550"/>
      <c r="Q30" s="550"/>
      <c r="R30" s="550"/>
      <c r="S30" s="550"/>
      <c r="T30" s="550"/>
      <c r="U30" s="550"/>
      <c r="V30" s="550"/>
      <c r="W30" s="494"/>
    </row>
  </sheetData>
  <sheetProtection algorithmName="SHA-512" hashValue="WGmekzi2mZDXKh9emxou6IxzksdQJHsMW12JkvrjYskQwnWhdtQ3X9HDl2+4e6+Ud+M/4BLSZQ5hYaTBOtu+xw==" saltValue="7x+Gqwr/n4M4Y5j3C9f1wA==" spinCount="100000" sheet="1" objects="1" scenarios="1" selectLockedCells="1"/>
  <mergeCells count="4">
    <mergeCell ref="D8:H8"/>
    <mergeCell ref="P8:T8"/>
    <mergeCell ref="G9:H9"/>
    <mergeCell ref="S9:T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A8101-DDBE-4188-8B93-A0AA7A53E8FE}">
  <sheetPr>
    <tabColor rgb="FFFF0000"/>
  </sheetPr>
  <dimension ref="A1:K16"/>
  <sheetViews>
    <sheetView workbookViewId="0">
      <selection activeCell="D8" sqref="D8:H8"/>
    </sheetView>
  </sheetViews>
  <sheetFormatPr defaultRowHeight="15" x14ac:dyDescent="0.25"/>
  <cols>
    <col min="1" max="1" width="3.5703125" style="494" customWidth="1"/>
    <col min="2" max="2" width="2.85546875" style="494" customWidth="1"/>
    <col min="3" max="3" width="27" style="494" customWidth="1"/>
    <col min="4" max="9" width="14.28515625" style="494" customWidth="1"/>
    <col min="10" max="10" width="2.85546875" style="494" customWidth="1"/>
    <col min="11" max="11" width="6.28515625" style="494" customWidth="1"/>
  </cols>
  <sheetData>
    <row r="1" spans="1:11" x14ac:dyDescent="0.25">
      <c r="C1" s="550"/>
      <c r="D1" s="550"/>
      <c r="E1" s="550"/>
      <c r="F1" s="550"/>
      <c r="G1" s="550"/>
      <c r="H1" s="601" t="s">
        <v>876</v>
      </c>
      <c r="I1" s="550"/>
    </row>
    <row r="2" spans="1:11" x14ac:dyDescent="0.25">
      <c r="B2" s="550" t="s">
        <v>877</v>
      </c>
    </row>
    <row r="3" spans="1:11" x14ac:dyDescent="0.25">
      <c r="B3" s="550" t="s">
        <v>878</v>
      </c>
      <c r="D3" s="1043"/>
      <c r="E3" s="1043"/>
      <c r="F3" s="1043"/>
      <c r="G3" s="1043"/>
      <c r="H3" s="1043"/>
      <c r="I3" s="1043"/>
    </row>
    <row r="4" spans="1:11" ht="15.75" thickBot="1" x14ac:dyDescent="0.3">
      <c r="D4" s="1043"/>
      <c r="E4" s="1043"/>
      <c r="F4" s="1043"/>
      <c r="G4" s="1043"/>
      <c r="H4" s="1043"/>
      <c r="I4" s="1043"/>
    </row>
    <row r="5" spans="1:11" x14ac:dyDescent="0.25">
      <c r="B5" s="496"/>
      <c r="C5" s="498"/>
      <c r="D5" s="602"/>
      <c r="E5" s="602"/>
      <c r="F5" s="602"/>
      <c r="G5" s="602"/>
      <c r="H5" s="602"/>
      <c r="I5" s="602"/>
      <c r="J5" s="499"/>
    </row>
    <row r="6" spans="1:11" ht="77.25" x14ac:dyDescent="0.25">
      <c r="A6" s="550"/>
      <c r="B6" s="546"/>
      <c r="C6" s="504"/>
      <c r="D6" s="603" t="s">
        <v>879</v>
      </c>
      <c r="E6" s="603" t="s">
        <v>880</v>
      </c>
      <c r="F6" s="603" t="s">
        <v>881</v>
      </c>
      <c r="G6" s="603" t="s">
        <v>882</v>
      </c>
      <c r="H6" s="603" t="s">
        <v>883</v>
      </c>
      <c r="I6" s="603" t="s">
        <v>884</v>
      </c>
      <c r="J6" s="503"/>
    </row>
    <row r="7" spans="1:11" x14ac:dyDescent="0.25">
      <c r="A7" s="571"/>
      <c r="B7" s="566"/>
      <c r="C7" s="604"/>
      <c r="D7" s="605"/>
      <c r="E7" s="605"/>
      <c r="F7" s="605"/>
      <c r="G7" s="605"/>
      <c r="H7" s="605"/>
      <c r="I7" s="605"/>
      <c r="J7" s="570"/>
      <c r="K7" s="571"/>
    </row>
    <row r="8" spans="1:11" x14ac:dyDescent="0.25">
      <c r="B8" s="506"/>
      <c r="C8" s="572">
        <f>Intro!E95</f>
        <v>0</v>
      </c>
      <c r="D8" s="606" t="str">
        <f>IF(OR('Pro 4'!B22="Yes",'Pro 4'!B22="Oui"),"X","")</f>
        <v/>
      </c>
      <c r="E8" s="606" t="str">
        <f>IF(OR('Pro 4'!B32="Yes",'Pro 4'!B32="Oui"),"X","")</f>
        <v/>
      </c>
      <c r="F8" s="606" t="str">
        <f>IF(OR('Pro 4'!B42="Yes",'Pro 4'!B42="Oui"),"X","")</f>
        <v/>
      </c>
      <c r="G8" s="606" t="str">
        <f>IF(OR('Pro 4'!B52="Yes",'Pro 4'!B52="Oui"),"X","")</f>
        <v/>
      </c>
      <c r="H8" s="606" t="str">
        <f>IF(OR('Pro 4'!B62="Yes",'Pro 4'!B62="Oui"),"X","")</f>
        <v/>
      </c>
      <c r="I8" s="606" t="str">
        <f>IF(OR('Pro 4'!B72="Yes",'Pro 4'!B72="Oui"),"X","")</f>
        <v/>
      </c>
      <c r="J8" s="503"/>
    </row>
    <row r="9" spans="1:11" x14ac:dyDescent="0.25">
      <c r="B9" s="506"/>
      <c r="C9" s="502"/>
      <c r="D9" s="502"/>
      <c r="E9" s="502"/>
      <c r="F9" s="502"/>
      <c r="G9" s="502"/>
      <c r="H9" s="502"/>
      <c r="I9" s="502"/>
      <c r="J9" s="503"/>
    </row>
    <row r="10" spans="1:11" ht="64.5" x14ac:dyDescent="0.25">
      <c r="B10" s="506"/>
      <c r="C10" s="504"/>
      <c r="D10" s="603" t="s">
        <v>885</v>
      </c>
      <c r="E10" s="603" t="s">
        <v>886</v>
      </c>
      <c r="F10" s="603" t="s">
        <v>887</v>
      </c>
      <c r="G10" s="603" t="s">
        <v>888</v>
      </c>
      <c r="H10" s="603" t="s">
        <v>889</v>
      </c>
      <c r="J10" s="503"/>
    </row>
    <row r="11" spans="1:11" x14ac:dyDescent="0.25">
      <c r="B11" s="506"/>
      <c r="C11" s="604"/>
      <c r="D11" s="605"/>
      <c r="E11" s="605"/>
      <c r="F11" s="605"/>
      <c r="G11" s="605"/>
      <c r="H11" s="605"/>
      <c r="I11" s="605"/>
      <c r="J11" s="503"/>
    </row>
    <row r="12" spans="1:11" x14ac:dyDescent="0.25">
      <c r="B12" s="506"/>
      <c r="C12" s="572">
        <f>C8</f>
        <v>0</v>
      </c>
      <c r="D12" s="606" t="str">
        <f>IF(OR('Pro 4'!B82="Yes",'Pro 4'!B82="Oui"),"X","")</f>
        <v/>
      </c>
      <c r="E12" s="606" t="str">
        <f>IF(OR('Pro 4'!B92="Yes",'Pro 4'!B92="Oui"),"X","")</f>
        <v/>
      </c>
      <c r="F12" s="606" t="str">
        <f>IF(OR('Pro 4'!B102="Yes",'Pro 4'!B102="Oui"),"X","")</f>
        <v/>
      </c>
      <c r="G12" s="606" t="str">
        <f>IF(OR('Pro 4'!B112="Yes",'Pro 4'!B112="Oui"),"X","")</f>
        <v/>
      </c>
      <c r="H12" s="606" t="str">
        <f>IF(OR('Pro 4'!B122="Yes",'Pro 4'!B122="Oui"),"X","")</f>
        <v/>
      </c>
      <c r="I12" s="607"/>
      <c r="J12" s="503"/>
    </row>
    <row r="13" spans="1:11" ht="15.75" thickBot="1" x14ac:dyDescent="0.3">
      <c r="B13" s="491"/>
      <c r="C13" s="492"/>
      <c r="D13" s="492"/>
      <c r="E13" s="492"/>
      <c r="F13" s="492"/>
      <c r="G13" s="492"/>
      <c r="H13" s="492"/>
      <c r="I13" s="492"/>
      <c r="J13" s="493"/>
    </row>
    <row r="16" spans="1:11" x14ac:dyDescent="0.25">
      <c r="A16" s="608"/>
    </row>
  </sheetData>
  <sheetProtection algorithmName="SHA-512" hashValue="MztrxFBMsTOLuF3vbQV5jP9yL3MbreprQ1tjMJOfUVcEHbH7cIbMYnzFdocpHPotVYUwcC+C4iBZfpDzyUFRgg==" saltValue="NwRrqFILpZb2oCwT5m8nkA==" spinCount="100000" sheet="1" objects="1" scenarios="1" selectLockedCells="1"/>
  <mergeCells count="2">
    <mergeCell ref="D3:I3"/>
    <mergeCell ref="D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showGridLines="0" topLeftCell="A25" zoomScaleNormal="100" workbookViewId="0">
      <selection activeCell="D39" sqref="D39"/>
    </sheetView>
  </sheetViews>
  <sheetFormatPr defaultColWidth="9.42578125" defaultRowHeight="12.75" x14ac:dyDescent="0.2"/>
  <cols>
    <col min="1" max="2" width="9.42578125" style="48"/>
    <col min="3" max="3" width="12.42578125" style="48" customWidth="1"/>
    <col min="4" max="4" width="57.5703125" style="48" customWidth="1"/>
    <col min="5" max="15" width="9.42578125" style="48"/>
    <col min="16" max="16" width="24" style="48" customWidth="1"/>
    <col min="17" max="16384" width="9.42578125" style="48"/>
  </cols>
  <sheetData>
    <row r="3" spans="4:27" x14ac:dyDescent="0.2">
      <c r="D3" s="109" t="s">
        <v>361</v>
      </c>
      <c r="E3" s="51" t="s">
        <v>362</v>
      </c>
      <c r="F3" s="51"/>
      <c r="G3" s="51"/>
      <c r="H3" s="51"/>
      <c r="I3" s="51"/>
      <c r="J3" s="51"/>
      <c r="K3" s="51" t="s">
        <v>40</v>
      </c>
      <c r="L3" s="51"/>
      <c r="M3" s="51"/>
      <c r="N3" s="51"/>
      <c r="O3" s="51"/>
      <c r="P3" s="51"/>
      <c r="Q3" s="51"/>
      <c r="R3" s="51"/>
      <c r="S3" s="52"/>
    </row>
    <row r="4" spans="4:27" x14ac:dyDescent="0.2">
      <c r="D4" s="54"/>
      <c r="E4" s="92"/>
      <c r="F4" s="92">
        <v>2022</v>
      </c>
      <c r="G4" s="92">
        <v>2023</v>
      </c>
      <c r="H4" s="92">
        <v>2024</v>
      </c>
      <c r="I4" s="92"/>
      <c r="J4" s="92"/>
      <c r="K4" s="92"/>
      <c r="L4" s="92">
        <v>2022</v>
      </c>
      <c r="M4" s="92">
        <v>2023</v>
      </c>
      <c r="N4" s="92">
        <v>2024</v>
      </c>
      <c r="O4" s="92"/>
      <c r="P4" s="92"/>
      <c r="Q4" s="92"/>
      <c r="R4" s="92"/>
      <c r="S4" s="55"/>
      <c r="Z4" s="92"/>
      <c r="AA4" s="92"/>
    </row>
    <row r="5" spans="4:27" x14ac:dyDescent="0.2">
      <c r="D5" s="54" t="s">
        <v>364</v>
      </c>
      <c r="E5" s="92"/>
      <c r="F5" s="92"/>
      <c r="G5" s="92"/>
      <c r="H5" s="92"/>
      <c r="I5" s="92"/>
      <c r="J5" s="92" t="s">
        <v>364</v>
      </c>
      <c r="K5" s="92"/>
      <c r="L5" s="92"/>
      <c r="M5" s="92"/>
      <c r="N5" s="92"/>
      <c r="O5" s="92"/>
      <c r="P5" s="92" t="s">
        <v>363</v>
      </c>
      <c r="Q5" s="92"/>
      <c r="R5" s="92"/>
      <c r="S5" s="55"/>
      <c r="Z5" s="92"/>
      <c r="AA5" s="92"/>
    </row>
    <row r="6" spans="4:27" x14ac:dyDescent="0.2">
      <c r="D6" s="54"/>
      <c r="E6" s="92"/>
      <c r="F6" s="92"/>
      <c r="G6" s="92"/>
      <c r="H6" s="92"/>
      <c r="I6" s="92"/>
      <c r="J6" s="92"/>
      <c r="K6" s="92"/>
      <c r="L6" s="92"/>
      <c r="M6" s="92"/>
      <c r="N6" s="92"/>
      <c r="O6" s="92"/>
      <c r="P6" s="92"/>
      <c r="Q6" s="92">
        <v>2022</v>
      </c>
      <c r="R6" s="92">
        <v>2023</v>
      </c>
      <c r="S6" s="55">
        <v>2024</v>
      </c>
      <c r="Z6" s="92"/>
      <c r="AA6" s="92"/>
    </row>
    <row r="7" spans="4:27" ht="13.5" thickBot="1" x14ac:dyDescent="0.25">
      <c r="D7" s="54" t="s">
        <v>366</v>
      </c>
      <c r="E7" s="92"/>
      <c r="F7" s="92"/>
      <c r="G7" s="92"/>
      <c r="H7" s="92"/>
      <c r="I7" s="92"/>
      <c r="J7" s="92" t="s">
        <v>366</v>
      </c>
      <c r="K7" s="92"/>
      <c r="L7" s="92"/>
      <c r="M7" s="92"/>
      <c r="N7" s="92"/>
      <c r="O7" s="92"/>
      <c r="P7" s="92" t="s">
        <v>365</v>
      </c>
      <c r="Q7" s="92"/>
      <c r="R7" s="92"/>
      <c r="S7" s="55"/>
      <c r="Z7" s="92"/>
      <c r="AA7" s="92"/>
    </row>
    <row r="8" spans="4:27" x14ac:dyDescent="0.2">
      <c r="D8" s="54" t="s">
        <v>367</v>
      </c>
      <c r="E8" s="92"/>
      <c r="F8" s="49">
        <f>'Pro 1'!G48</f>
        <v>0</v>
      </c>
      <c r="G8" s="49">
        <f>'Pro 1'!H48</f>
        <v>0</v>
      </c>
      <c r="H8" s="49">
        <f>'Pro 1'!I48</f>
        <v>0</v>
      </c>
      <c r="I8" s="92"/>
      <c r="J8" s="92" t="s">
        <v>367</v>
      </c>
      <c r="K8" s="92"/>
      <c r="L8" s="49">
        <f>'Pro 1'!G49</f>
        <v>0</v>
      </c>
      <c r="M8" s="49">
        <f>'Pro 1'!H49</f>
        <v>0</v>
      </c>
      <c r="N8" s="49">
        <f>'Pro 1'!I49</f>
        <v>0</v>
      </c>
      <c r="O8" s="92"/>
      <c r="P8" s="92" t="s">
        <v>312</v>
      </c>
      <c r="Q8" s="92">
        <f>'Pro 3'!G24</f>
        <v>0</v>
      </c>
      <c r="R8" s="92">
        <f>'Pro 3'!H24</f>
        <v>0</v>
      </c>
      <c r="S8" s="55">
        <f>'Pro 3'!I24</f>
        <v>0</v>
      </c>
      <c r="Z8" s="92"/>
      <c r="AA8" s="92"/>
    </row>
    <row r="9" spans="4:27" x14ac:dyDescent="0.2">
      <c r="D9" s="54"/>
      <c r="E9" s="92"/>
      <c r="F9" s="92"/>
      <c r="G9" s="92"/>
      <c r="H9" s="92"/>
      <c r="I9" s="92"/>
      <c r="J9" s="92"/>
      <c r="K9" s="92"/>
      <c r="L9" s="92"/>
      <c r="M9" s="92"/>
      <c r="N9" s="92"/>
      <c r="O9" s="92"/>
      <c r="P9" s="92" t="s">
        <v>306</v>
      </c>
      <c r="Q9" s="92">
        <f>'Pro 3'!G25</f>
        <v>0</v>
      </c>
      <c r="R9" s="92">
        <f>'Pro 3'!H25</f>
        <v>0</v>
      </c>
      <c r="S9" s="55">
        <f>'Pro 3'!I25</f>
        <v>0</v>
      </c>
      <c r="Z9" s="92"/>
      <c r="AA9" s="92"/>
    </row>
    <row r="10" spans="4:27" x14ac:dyDescent="0.2">
      <c r="D10" s="54" t="s">
        <v>365</v>
      </c>
      <c r="E10" s="92"/>
      <c r="F10" s="92"/>
      <c r="G10" s="92"/>
      <c r="H10" s="92"/>
      <c r="I10" s="92"/>
      <c r="J10" s="92" t="s">
        <v>365</v>
      </c>
      <c r="K10" s="92"/>
      <c r="L10" s="92"/>
      <c r="M10" s="92"/>
      <c r="N10" s="92"/>
      <c r="O10" s="92"/>
      <c r="P10" s="92" t="s">
        <v>368</v>
      </c>
      <c r="Q10" s="92"/>
      <c r="R10" s="92"/>
      <c r="S10" s="55"/>
      <c r="Z10" s="92"/>
      <c r="AA10" s="92"/>
    </row>
    <row r="11" spans="4:27" x14ac:dyDescent="0.2">
      <c r="D11" s="54" t="s">
        <v>126</v>
      </c>
      <c r="E11" s="92"/>
      <c r="F11" s="92">
        <f>'Pro 3'!H73/1000</f>
        <v>0</v>
      </c>
      <c r="G11" s="92">
        <f>'Pro 3'!I73/1000</f>
        <v>0</v>
      </c>
      <c r="H11" s="92">
        <f>'Pro 3'!J73/1000</f>
        <v>0</v>
      </c>
      <c r="I11" s="92"/>
      <c r="J11" s="92" t="s">
        <v>126</v>
      </c>
      <c r="K11" s="92"/>
      <c r="L11" s="92">
        <f>'Pro 3'!H96/1000</f>
        <v>0</v>
      </c>
      <c r="M11" s="92">
        <f>'Pro 3'!I96/1000</f>
        <v>0</v>
      </c>
      <c r="N11" s="92">
        <f>'Pro 3'!J96/1000</f>
        <v>0</v>
      </c>
      <c r="O11" s="92"/>
      <c r="P11" s="92" t="s">
        <v>309</v>
      </c>
      <c r="Q11" s="92">
        <f>'Pro 3'!G27</f>
        <v>0</v>
      </c>
      <c r="R11" s="92">
        <f>'Pro 3'!H27</f>
        <v>0</v>
      </c>
      <c r="S11" s="55">
        <f>'Pro 3'!I27</f>
        <v>0</v>
      </c>
      <c r="Z11" s="92"/>
      <c r="AA11" s="92"/>
    </row>
    <row r="12" spans="4:27" x14ac:dyDescent="0.2">
      <c r="D12" s="54" t="s">
        <v>369</v>
      </c>
      <c r="E12" s="92"/>
      <c r="F12" s="92">
        <f>SUM('Pro 3'!H74:H77)/1000</f>
        <v>0</v>
      </c>
      <c r="G12" s="92">
        <f>SUM('Pro 3'!I74:I77)/1000</f>
        <v>0</v>
      </c>
      <c r="H12" s="92">
        <f>SUM('Pro 3'!J74:J77)/1000</f>
        <v>0</v>
      </c>
      <c r="I12" s="92"/>
      <c r="J12" s="92" t="s">
        <v>369</v>
      </c>
      <c r="K12" s="92"/>
      <c r="L12" s="92">
        <f>SUM('Pro 3'!H97:H100)/1000</f>
        <v>0</v>
      </c>
      <c r="M12" s="92">
        <f>SUM('Pro 3'!I97:I100)/1000</f>
        <v>0</v>
      </c>
      <c r="N12" s="92">
        <f>SUM('Pro 3'!J97:J100)/1000</f>
        <v>0</v>
      </c>
      <c r="O12" s="92"/>
      <c r="P12" s="92" t="s">
        <v>308</v>
      </c>
      <c r="Q12" s="92">
        <f>'Pro 3'!G28</f>
        <v>0</v>
      </c>
      <c r="R12" s="92">
        <f>'Pro 3'!H28</f>
        <v>0</v>
      </c>
      <c r="S12" s="55">
        <f>'Pro 3'!I28</f>
        <v>0</v>
      </c>
      <c r="Z12" s="92"/>
      <c r="AA12" s="92"/>
    </row>
    <row r="13" spans="4:27" x14ac:dyDescent="0.2">
      <c r="D13" s="54" t="s">
        <v>370</v>
      </c>
      <c r="E13" s="92"/>
      <c r="F13" s="92">
        <f>'Pro 3'!H78/1000</f>
        <v>0</v>
      </c>
      <c r="G13" s="92">
        <f>'Pro 3'!I78/1000</f>
        <v>0</v>
      </c>
      <c r="H13" s="92">
        <f>'Pro 3'!J78/1000</f>
        <v>0</v>
      </c>
      <c r="I13" s="92"/>
      <c r="J13" s="92" t="s">
        <v>370</v>
      </c>
      <c r="K13" s="92"/>
      <c r="L13" s="92">
        <f>'Pro 3'!H101/1000</f>
        <v>0</v>
      </c>
      <c r="M13" s="92">
        <f>'Pro 3'!I101/1000</f>
        <v>0</v>
      </c>
      <c r="N13" s="92">
        <f>'Pro 3'!J101/1000</f>
        <v>0</v>
      </c>
      <c r="O13" s="92"/>
      <c r="P13" s="92" t="s">
        <v>371</v>
      </c>
      <c r="Q13" s="92">
        <f>'Pro 3'!G29</f>
        <v>0</v>
      </c>
      <c r="R13" s="92">
        <f>'Pro 3'!H29</f>
        <v>0</v>
      </c>
      <c r="S13" s="55">
        <f>'Pro 3'!I29</f>
        <v>0</v>
      </c>
      <c r="Z13" s="92"/>
      <c r="AA13" s="92"/>
    </row>
    <row r="14" spans="4:27" ht="13.5" thickBot="1" x14ac:dyDescent="0.25">
      <c r="D14" s="54" t="s">
        <v>349</v>
      </c>
      <c r="E14" s="92"/>
      <c r="F14" s="92">
        <f>'Pro 3'!H79/1000</f>
        <v>0</v>
      </c>
      <c r="G14" s="92">
        <f>'Pro 3'!I79/1000</f>
        <v>0</v>
      </c>
      <c r="H14" s="92">
        <f>'Pro 3'!J79/1000</f>
        <v>0</v>
      </c>
      <c r="I14" s="92"/>
      <c r="J14" s="92" t="s">
        <v>349</v>
      </c>
      <c r="K14" s="92"/>
      <c r="L14" s="92">
        <f>'Pro 3'!H102/1000</f>
        <v>0</v>
      </c>
      <c r="M14" s="92">
        <f>'Pro 3'!I102/1000</f>
        <v>0</v>
      </c>
      <c r="N14" s="92">
        <f>'Pro 3'!J102/1000</f>
        <v>0</v>
      </c>
      <c r="O14" s="92"/>
      <c r="P14" s="92" t="s">
        <v>373</v>
      </c>
      <c r="Q14" s="50"/>
      <c r="R14" s="50"/>
      <c r="S14" s="108"/>
      <c r="Z14" s="92"/>
      <c r="AA14" s="92"/>
    </row>
    <row r="15" spans="4:27" x14ac:dyDescent="0.2">
      <c r="D15" s="54" t="s">
        <v>372</v>
      </c>
      <c r="E15" s="92"/>
      <c r="F15" s="92">
        <f>'Pro 3'!H80/1000</f>
        <v>0</v>
      </c>
      <c r="G15" s="92">
        <f>'Pro 3'!I80/1000</f>
        <v>0</v>
      </c>
      <c r="H15" s="92">
        <f>'Pro 3'!J80/1000</f>
        <v>0</v>
      </c>
      <c r="I15" s="92"/>
      <c r="J15" s="92" t="s">
        <v>372</v>
      </c>
      <c r="K15" s="92"/>
      <c r="L15" s="92">
        <f>'Pro 3'!H103/1000</f>
        <v>0</v>
      </c>
      <c r="M15" s="92">
        <f>'Pro 3'!I103/1000</f>
        <v>0</v>
      </c>
      <c r="N15" s="92">
        <f>'Pro 3'!J103/1000</f>
        <v>0</v>
      </c>
      <c r="O15" s="92"/>
      <c r="P15" s="92"/>
      <c r="Q15" s="92"/>
      <c r="R15" s="92"/>
      <c r="S15" s="55"/>
      <c r="Z15" s="92"/>
      <c r="AA15" s="92"/>
    </row>
    <row r="16" spans="4:27" x14ac:dyDescent="0.2">
      <c r="D16" s="54" t="s">
        <v>374</v>
      </c>
      <c r="E16" s="92"/>
      <c r="F16" s="92"/>
      <c r="G16" s="92"/>
      <c r="H16" s="92"/>
      <c r="I16" s="92"/>
      <c r="J16" s="92" t="s">
        <v>374</v>
      </c>
      <c r="K16" s="92"/>
      <c r="L16" s="92"/>
      <c r="M16" s="92"/>
      <c r="N16" s="92"/>
      <c r="O16" s="92"/>
      <c r="P16" s="92"/>
      <c r="Q16" s="92"/>
      <c r="R16" s="92"/>
      <c r="S16" s="55"/>
      <c r="Z16" s="92"/>
      <c r="AA16" s="92"/>
    </row>
    <row r="17" spans="4:27" x14ac:dyDescent="0.2">
      <c r="D17" s="54"/>
      <c r="E17" s="92"/>
      <c r="F17" s="92"/>
      <c r="G17" s="92"/>
      <c r="H17" s="92"/>
      <c r="I17" s="92"/>
      <c r="J17" s="92"/>
      <c r="K17" s="92"/>
      <c r="L17" s="92"/>
      <c r="M17" s="92"/>
      <c r="N17" s="92"/>
      <c r="O17" s="92"/>
      <c r="P17" s="92"/>
      <c r="Q17" s="92"/>
      <c r="R17" s="92"/>
      <c r="S17" s="55"/>
      <c r="Z17" s="92"/>
      <c r="AA17" s="92"/>
    </row>
    <row r="18" spans="4:27" x14ac:dyDescent="0.2">
      <c r="D18" s="54" t="s">
        <v>375</v>
      </c>
      <c r="E18" s="92"/>
      <c r="F18" s="92"/>
      <c r="G18" s="92"/>
      <c r="H18" s="92"/>
      <c r="I18" s="92"/>
      <c r="J18" s="92" t="s">
        <v>375</v>
      </c>
      <c r="K18" s="92"/>
      <c r="L18" s="92"/>
      <c r="M18" s="92"/>
      <c r="N18" s="92"/>
      <c r="O18" s="92"/>
      <c r="P18" s="92"/>
      <c r="Q18" s="92"/>
      <c r="R18" s="92"/>
      <c r="S18" s="55"/>
      <c r="Z18" s="92"/>
      <c r="AA18" s="92"/>
    </row>
    <row r="19" spans="4:27" x14ac:dyDescent="0.2">
      <c r="D19" s="54"/>
      <c r="E19" s="92"/>
      <c r="F19" s="92"/>
      <c r="G19" s="92"/>
      <c r="H19" s="92"/>
      <c r="I19" s="92"/>
      <c r="J19" s="92"/>
      <c r="K19" s="92"/>
      <c r="L19" s="92"/>
      <c r="M19" s="92"/>
      <c r="N19" s="92"/>
      <c r="O19" s="92"/>
      <c r="P19" s="92"/>
      <c r="Q19" s="92"/>
      <c r="R19" s="92"/>
      <c r="S19" s="55"/>
    </row>
    <row r="20" spans="4:27" x14ac:dyDescent="0.2">
      <c r="D20" s="54" t="s">
        <v>376</v>
      </c>
      <c r="E20" s="92"/>
      <c r="F20" s="92" t="e">
        <f>'Pro 2'!H29+'Pro 2'!H32+'Pro 2'!#REF!+'Pro 2'!#REF!</f>
        <v>#REF!</v>
      </c>
      <c r="G20" s="92" t="e">
        <f>'Pro 2'!I29+'Pro 2'!I32+'Pro 2'!#REF!+'Pro 2'!#REF!</f>
        <v>#REF!</v>
      </c>
      <c r="H20" s="92" t="e">
        <f>'Pro 2'!J29+'Pro 2'!J32+'Pro 2'!#REF!+'Pro 2'!#REF!</f>
        <v>#REF!</v>
      </c>
      <c r="I20" s="92"/>
      <c r="J20" s="92" t="s">
        <v>376</v>
      </c>
      <c r="K20" s="92"/>
      <c r="L20" s="92">
        <f>'Pro 2'!H47</f>
        <v>0</v>
      </c>
      <c r="M20" s="92">
        <f>'Pro 2'!I47</f>
        <v>0</v>
      </c>
      <c r="N20" s="92">
        <f>'Pro 2'!J47</f>
        <v>0</v>
      </c>
      <c r="O20" s="92"/>
      <c r="P20" s="92"/>
      <c r="Q20" s="92"/>
      <c r="R20" s="92"/>
      <c r="S20" s="55"/>
    </row>
    <row r="21" spans="4:27" x14ac:dyDescent="0.2">
      <c r="D21" s="54"/>
      <c r="E21" s="92"/>
      <c r="F21" s="92"/>
      <c r="G21" s="92"/>
      <c r="H21" s="92"/>
      <c r="I21" s="92"/>
      <c r="J21" s="92"/>
      <c r="K21" s="92"/>
      <c r="L21" s="92"/>
      <c r="M21" s="92"/>
      <c r="N21" s="92"/>
      <c r="O21" s="92"/>
      <c r="P21" s="92"/>
      <c r="Q21" s="92"/>
      <c r="R21" s="92"/>
      <c r="S21" s="55"/>
      <c r="T21" s="92"/>
    </row>
    <row r="22" spans="4:27" x14ac:dyDescent="0.2">
      <c r="D22" s="54" t="s">
        <v>365</v>
      </c>
      <c r="E22" s="92"/>
      <c r="F22" s="92"/>
      <c r="G22" s="92"/>
      <c r="H22" s="92"/>
      <c r="I22" s="92"/>
      <c r="J22" s="92" t="s">
        <v>365</v>
      </c>
      <c r="K22" s="92"/>
      <c r="L22" s="92"/>
      <c r="M22" s="92"/>
      <c r="N22" s="92"/>
      <c r="O22" s="92"/>
      <c r="P22" s="92"/>
      <c r="Q22" s="92"/>
      <c r="R22" s="92"/>
      <c r="S22" s="55"/>
      <c r="T22" s="92"/>
    </row>
    <row r="23" spans="4:27" x14ac:dyDescent="0.2">
      <c r="D23" s="54" t="s">
        <v>312</v>
      </c>
      <c r="E23" s="92"/>
      <c r="F23" s="92">
        <f>'Pro 3'!G245</f>
        <v>0</v>
      </c>
      <c r="G23" s="92">
        <f>'Pro 3'!H245</f>
        <v>0</v>
      </c>
      <c r="H23" s="92">
        <f>'Pro 3'!I245</f>
        <v>0</v>
      </c>
      <c r="I23" s="92"/>
      <c r="J23" s="92" t="s">
        <v>312</v>
      </c>
      <c r="K23" s="92"/>
      <c r="L23" s="92">
        <f>'Pro 3'!G269</f>
        <v>0</v>
      </c>
      <c r="M23" s="92">
        <f>'Pro 3'!H269</f>
        <v>0</v>
      </c>
      <c r="N23" s="92">
        <f>'Pro 3'!I269</f>
        <v>0</v>
      </c>
      <c r="O23" s="92"/>
      <c r="P23" s="92"/>
      <c r="Q23" s="92"/>
      <c r="R23" s="92"/>
      <c r="S23" s="55"/>
      <c r="T23" s="92"/>
    </row>
    <row r="24" spans="4:27" x14ac:dyDescent="0.2">
      <c r="D24" s="54"/>
      <c r="E24" s="92"/>
      <c r="F24" s="92"/>
      <c r="G24" s="92"/>
      <c r="H24" s="92"/>
      <c r="I24" s="92"/>
      <c r="J24" s="92"/>
      <c r="K24" s="92"/>
      <c r="L24" s="92"/>
      <c r="M24" s="92"/>
      <c r="N24" s="92"/>
      <c r="O24" s="92"/>
      <c r="P24" s="92"/>
      <c r="Q24" s="92"/>
      <c r="R24" s="92"/>
      <c r="S24" s="55"/>
      <c r="T24" s="92"/>
    </row>
    <row r="25" spans="4:27" x14ac:dyDescent="0.2">
      <c r="D25" s="54"/>
      <c r="E25" s="92"/>
      <c r="F25" s="92"/>
      <c r="G25" s="92"/>
      <c r="H25" s="92"/>
      <c r="I25" s="92"/>
      <c r="J25" s="92"/>
      <c r="K25" s="92"/>
      <c r="L25" s="92"/>
      <c r="M25" s="92"/>
      <c r="N25" s="92"/>
      <c r="O25" s="92"/>
      <c r="P25" s="92"/>
      <c r="Q25" s="92"/>
      <c r="R25" s="92"/>
      <c r="S25" s="55"/>
      <c r="T25" s="92"/>
    </row>
    <row r="26" spans="4:27" x14ac:dyDescent="0.2">
      <c r="D26" s="54"/>
      <c r="E26" s="92"/>
      <c r="F26" s="92"/>
      <c r="G26" s="92"/>
      <c r="H26" s="92"/>
      <c r="I26" s="92"/>
      <c r="J26" s="92"/>
      <c r="K26" s="92"/>
      <c r="L26" s="92"/>
      <c r="M26" s="92"/>
      <c r="N26" s="92"/>
      <c r="O26" s="92"/>
      <c r="P26" s="92"/>
      <c r="Q26" s="92"/>
      <c r="R26" s="92"/>
      <c r="S26" s="55"/>
      <c r="T26" s="92"/>
    </row>
    <row r="27" spans="4:27" x14ac:dyDescent="0.2">
      <c r="D27" s="54" t="s">
        <v>126</v>
      </c>
      <c r="E27" s="92"/>
      <c r="F27" s="92">
        <f>'Pro 3'!G246</f>
        <v>0</v>
      </c>
      <c r="G27" s="92">
        <f>'Pro 3'!H246</f>
        <v>0</v>
      </c>
      <c r="H27" s="92">
        <f>'Pro 3'!I246</f>
        <v>0</v>
      </c>
      <c r="I27" s="92"/>
      <c r="J27" s="92" t="s">
        <v>126</v>
      </c>
      <c r="K27" s="92"/>
      <c r="L27" s="92">
        <f>'Pro 3'!G270</f>
        <v>0</v>
      </c>
      <c r="M27" s="92">
        <f>'Pro 3'!H270</f>
        <v>0</v>
      </c>
      <c r="N27" s="92">
        <f>'Pro 3'!I270</f>
        <v>0</v>
      </c>
      <c r="O27" s="92"/>
      <c r="P27" s="92"/>
      <c r="Q27" s="92"/>
      <c r="R27" s="92"/>
      <c r="S27" s="55"/>
      <c r="T27" s="92"/>
    </row>
    <row r="28" spans="4:27" x14ac:dyDescent="0.2">
      <c r="D28" s="54" t="s">
        <v>374</v>
      </c>
      <c r="E28" s="92"/>
      <c r="F28" s="92"/>
      <c r="G28" s="92"/>
      <c r="H28" s="92"/>
      <c r="I28" s="92"/>
      <c r="J28" s="92" t="s">
        <v>374</v>
      </c>
      <c r="K28" s="92"/>
      <c r="L28" s="92"/>
      <c r="M28" s="92"/>
      <c r="N28" s="92"/>
      <c r="O28" s="92"/>
      <c r="P28" s="92"/>
      <c r="Q28" s="92"/>
      <c r="R28" s="92"/>
      <c r="S28" s="55"/>
      <c r="T28" s="92"/>
    </row>
    <row r="29" spans="4:27" x14ac:dyDescent="0.2">
      <c r="D29" s="54" t="s">
        <v>127</v>
      </c>
      <c r="E29" s="92"/>
      <c r="F29" s="92">
        <f>'Pro 3'!G248</f>
        <v>0</v>
      </c>
      <c r="G29" s="92">
        <f>'Pro 3'!H248</f>
        <v>0</v>
      </c>
      <c r="H29" s="92">
        <f>'Pro 3'!I248</f>
        <v>0</v>
      </c>
      <c r="I29" s="92"/>
      <c r="J29" s="92" t="s">
        <v>127</v>
      </c>
      <c r="K29" s="92"/>
      <c r="L29" s="92">
        <f>'Pro 3'!G272</f>
        <v>0</v>
      </c>
      <c r="M29" s="92">
        <f>'Pro 3'!H272</f>
        <v>0</v>
      </c>
      <c r="N29" s="92">
        <f>'Pro 3'!I272</f>
        <v>0</v>
      </c>
      <c r="O29" s="92"/>
      <c r="P29" s="92"/>
      <c r="Q29" s="92"/>
      <c r="R29" s="92"/>
      <c r="S29" s="55"/>
      <c r="T29" s="92"/>
    </row>
    <row r="30" spans="4:27" x14ac:dyDescent="0.2">
      <c r="D30" s="54" t="s">
        <v>306</v>
      </c>
      <c r="E30" s="92"/>
      <c r="F30" s="92"/>
      <c r="G30" s="92"/>
      <c r="H30" s="92"/>
      <c r="I30" s="92"/>
      <c r="J30" s="92" t="s">
        <v>306</v>
      </c>
      <c r="K30" s="92"/>
      <c r="L30" s="92"/>
      <c r="M30" s="92"/>
      <c r="N30" s="92"/>
      <c r="O30" s="92"/>
      <c r="P30" s="92"/>
      <c r="Q30" s="92"/>
      <c r="R30" s="92"/>
      <c r="S30" s="55"/>
      <c r="T30" s="92"/>
    </row>
    <row r="31" spans="4:27" x14ac:dyDescent="0.2">
      <c r="D31" s="54" t="s">
        <v>368</v>
      </c>
      <c r="E31" s="92"/>
      <c r="F31" s="92"/>
      <c r="G31" s="92"/>
      <c r="H31" s="92"/>
      <c r="I31" s="92"/>
      <c r="J31" s="92" t="s">
        <v>368</v>
      </c>
      <c r="K31" s="92"/>
      <c r="L31" s="92"/>
      <c r="M31" s="92"/>
      <c r="N31" s="92"/>
      <c r="O31" s="92"/>
      <c r="P31" s="92"/>
      <c r="Q31" s="92"/>
      <c r="R31" s="92"/>
      <c r="S31" s="55"/>
      <c r="T31" s="92"/>
    </row>
    <row r="32" spans="4:27" x14ac:dyDescent="0.2">
      <c r="D32" s="54" t="s">
        <v>309</v>
      </c>
      <c r="E32" s="92"/>
      <c r="F32" s="92">
        <f>'Pro 3'!G251</f>
        <v>0</v>
      </c>
      <c r="G32" s="92">
        <f>'Pro 3'!H251</f>
        <v>0</v>
      </c>
      <c r="H32" s="92">
        <f>'Pro 3'!I251</f>
        <v>0</v>
      </c>
      <c r="I32" s="92"/>
      <c r="J32" s="92" t="s">
        <v>309</v>
      </c>
      <c r="K32" s="92"/>
      <c r="L32" s="92">
        <f>'Pro 3'!G275</f>
        <v>0</v>
      </c>
      <c r="M32" s="92">
        <f>'Pro 3'!H275</f>
        <v>0</v>
      </c>
      <c r="N32" s="92">
        <f>'Pro 3'!I275</f>
        <v>0</v>
      </c>
      <c r="O32" s="92"/>
      <c r="P32" s="92"/>
      <c r="Q32" s="92"/>
      <c r="R32" s="92"/>
      <c r="S32" s="55"/>
      <c r="T32" s="92"/>
    </row>
    <row r="33" spans="4:20" x14ac:dyDescent="0.2">
      <c r="D33" s="54" t="s">
        <v>308</v>
      </c>
      <c r="E33" s="92"/>
      <c r="F33" s="92">
        <f>'Pro 3'!G252</f>
        <v>0</v>
      </c>
      <c r="G33" s="92">
        <f>'Pro 3'!H252</f>
        <v>0</v>
      </c>
      <c r="H33" s="92">
        <f>'Pro 3'!I252</f>
        <v>0</v>
      </c>
      <c r="I33" s="92"/>
      <c r="J33" s="92" t="s">
        <v>308</v>
      </c>
      <c r="K33" s="92"/>
      <c r="L33" s="92">
        <f>'Pro 3'!G276</f>
        <v>0</v>
      </c>
      <c r="M33" s="92">
        <f>'Pro 3'!H276</f>
        <v>0</v>
      </c>
      <c r="N33" s="92">
        <f>'Pro 3'!I276</f>
        <v>0</v>
      </c>
      <c r="O33" s="92"/>
      <c r="P33" s="92"/>
      <c r="Q33" s="92"/>
      <c r="R33" s="92"/>
      <c r="S33" s="55"/>
      <c r="T33" s="92"/>
    </row>
    <row r="34" spans="4:20" ht="13.5" thickBot="1" x14ac:dyDescent="0.25">
      <c r="D34" s="54" t="s">
        <v>371</v>
      </c>
      <c r="E34" s="92"/>
      <c r="F34" s="50">
        <f>'Pro 3'!G253</f>
        <v>0</v>
      </c>
      <c r="G34" s="50">
        <f>'Pro 3'!H253</f>
        <v>0</v>
      </c>
      <c r="H34" s="50">
        <f>'Pro 3'!I253</f>
        <v>0</v>
      </c>
      <c r="I34" s="92"/>
      <c r="J34" s="92" t="s">
        <v>371</v>
      </c>
      <c r="K34" s="92"/>
      <c r="L34" s="50">
        <f>'Pro 3'!G277</f>
        <v>0</v>
      </c>
      <c r="M34" s="50">
        <f>'Pro 3'!H277</f>
        <v>0</v>
      </c>
      <c r="N34" s="50">
        <f>'Pro 3'!I277</f>
        <v>0</v>
      </c>
      <c r="O34" s="92"/>
      <c r="P34" s="92"/>
      <c r="Q34" s="92"/>
      <c r="R34" s="92"/>
      <c r="S34" s="55"/>
      <c r="T34" s="92"/>
    </row>
    <row r="35" spans="4:20" x14ac:dyDescent="0.2">
      <c r="D35" s="57" t="s">
        <v>373</v>
      </c>
      <c r="E35" s="58"/>
      <c r="F35" s="58"/>
      <c r="G35" s="58"/>
      <c r="H35" s="58"/>
      <c r="I35" s="58"/>
      <c r="J35" s="58" t="s">
        <v>373</v>
      </c>
      <c r="K35" s="58"/>
      <c r="L35" s="58"/>
      <c r="M35" s="58"/>
      <c r="N35" s="58"/>
      <c r="O35" s="58"/>
      <c r="P35" s="58"/>
      <c r="Q35" s="58"/>
      <c r="R35" s="58"/>
      <c r="S35" s="59"/>
      <c r="T35" s="92"/>
    </row>
    <row r="36" spans="4:20" x14ac:dyDescent="0.2">
      <c r="I36" s="92"/>
      <c r="R36" s="92"/>
      <c r="S36" s="92"/>
      <c r="T36" s="92"/>
    </row>
    <row r="37" spans="4:20" x14ac:dyDescent="0.2">
      <c r="D37" s="109" t="s">
        <v>377</v>
      </c>
      <c r="E37" s="51"/>
      <c r="F37" s="51">
        <v>2022</v>
      </c>
      <c r="G37" s="51">
        <v>2023</v>
      </c>
      <c r="H37" s="51">
        <v>2024</v>
      </c>
      <c r="I37" s="51"/>
      <c r="J37" s="51"/>
      <c r="K37" s="51">
        <v>2022</v>
      </c>
      <c r="L37" s="51">
        <v>2023</v>
      </c>
      <c r="M37" s="52">
        <v>2024</v>
      </c>
      <c r="R37" s="92"/>
      <c r="S37" s="92"/>
      <c r="T37" s="92"/>
    </row>
    <row r="38" spans="4:20" x14ac:dyDescent="0.2">
      <c r="D38" s="111" t="s">
        <v>484</v>
      </c>
      <c r="E38" s="110"/>
      <c r="F38" s="53">
        <f>'Pro 3'!H74</f>
        <v>0</v>
      </c>
      <c r="G38" s="53">
        <f>'Pro 3'!I74</f>
        <v>0</v>
      </c>
      <c r="H38" s="53">
        <f>'Pro 3'!J74</f>
        <v>0</v>
      </c>
      <c r="I38" s="53"/>
      <c r="J38" s="92" t="s">
        <v>378</v>
      </c>
      <c r="K38" s="92">
        <f>'Pro 3'!H97</f>
        <v>0</v>
      </c>
      <c r="L38" s="92">
        <f>'Pro 3'!I97</f>
        <v>0</v>
      </c>
      <c r="M38" s="55">
        <f>'Pro 3'!J97</f>
        <v>0</v>
      </c>
      <c r="R38" s="92"/>
    </row>
    <row r="39" spans="4:20" x14ac:dyDescent="0.2">
      <c r="D39" s="111" t="s">
        <v>485</v>
      </c>
      <c r="E39" s="110"/>
      <c r="F39" s="53">
        <f>'Pro 3'!H75</f>
        <v>0</v>
      </c>
      <c r="G39" s="53">
        <f>'Pro 3'!I75</f>
        <v>0</v>
      </c>
      <c r="H39" s="53">
        <f>'Pro 3'!J75</f>
        <v>0</v>
      </c>
      <c r="I39" s="53"/>
      <c r="J39" s="92" t="s">
        <v>379</v>
      </c>
      <c r="K39" s="92">
        <f>'Pro 3'!H98</f>
        <v>0</v>
      </c>
      <c r="L39" s="92">
        <f>'Pro 3'!I98</f>
        <v>0</v>
      </c>
      <c r="M39" s="55">
        <f>'Pro 3'!J98</f>
        <v>0</v>
      </c>
      <c r="R39" s="92"/>
    </row>
    <row r="40" spans="4:20" x14ac:dyDescent="0.2">
      <c r="D40" s="111" t="s">
        <v>486</v>
      </c>
      <c r="E40" s="110"/>
      <c r="F40" s="53">
        <f>'Pro 3'!H76</f>
        <v>0</v>
      </c>
      <c r="G40" s="53">
        <f>'Pro 3'!I76</f>
        <v>0</v>
      </c>
      <c r="H40" s="53">
        <f>'Pro 3'!J76</f>
        <v>0</v>
      </c>
      <c r="I40" s="53"/>
      <c r="J40" s="92" t="s">
        <v>380</v>
      </c>
      <c r="K40" s="92">
        <f>'Pro 3'!H99</f>
        <v>0</v>
      </c>
      <c r="L40" s="92">
        <f>'Pro 3'!I99</f>
        <v>0</v>
      </c>
      <c r="M40" s="55">
        <f>'Pro 3'!J99</f>
        <v>0</v>
      </c>
      <c r="R40" s="92"/>
    </row>
    <row r="41" spans="4:20" x14ac:dyDescent="0.2">
      <c r="D41" s="112" t="s">
        <v>381</v>
      </c>
      <c r="E41" s="113"/>
      <c r="F41" s="56">
        <f>'Pro 3'!H77</f>
        <v>0</v>
      </c>
      <c r="G41" s="56">
        <f>'Pro 3'!I77</f>
        <v>0</v>
      </c>
      <c r="H41" s="56">
        <f>'Pro 3'!J77</f>
        <v>0</v>
      </c>
      <c r="I41" s="56"/>
      <c r="J41" s="58" t="s">
        <v>381</v>
      </c>
      <c r="K41" s="58">
        <f>'Pro 3'!H100</f>
        <v>0</v>
      </c>
      <c r="L41" s="58">
        <f>'Pro 3'!I100</f>
        <v>0</v>
      </c>
      <c r="M41" s="59">
        <f>'Pro 3'!J100</f>
        <v>0</v>
      </c>
      <c r="R41" s="92"/>
    </row>
    <row r="42" spans="4:20" x14ac:dyDescent="0.2">
      <c r="I42" s="92"/>
      <c r="J42" s="92"/>
      <c r="K42" s="92"/>
      <c r="R42" s="92"/>
    </row>
    <row r="43" spans="4:20" x14ac:dyDescent="0.2">
      <c r="D43" s="109" t="s">
        <v>382</v>
      </c>
      <c r="E43" s="106">
        <v>2021</v>
      </c>
      <c r="F43" s="106">
        <v>2022</v>
      </c>
      <c r="G43" s="106">
        <v>2023</v>
      </c>
      <c r="H43" s="51"/>
      <c r="I43" s="106"/>
      <c r="J43" s="51"/>
      <c r="K43" s="106"/>
      <c r="L43" s="1046" t="s">
        <v>456</v>
      </c>
      <c r="M43" s="1046"/>
      <c r="N43" s="1046"/>
      <c r="O43" s="1046" t="s">
        <v>457</v>
      </c>
      <c r="P43" s="1046"/>
      <c r="Q43" s="1046"/>
      <c r="R43" s="1046" t="s">
        <v>458</v>
      </c>
      <c r="S43" s="1046"/>
      <c r="T43" s="1047"/>
    </row>
    <row r="44" spans="4:20" x14ac:dyDescent="0.2">
      <c r="D44" s="96"/>
      <c r="E44" s="93"/>
      <c r="F44" s="93"/>
      <c r="G44" s="93"/>
      <c r="H44" s="92"/>
      <c r="I44" s="105"/>
      <c r="J44" s="93" t="s">
        <v>450</v>
      </c>
      <c r="K44" s="93"/>
      <c r="L44" s="92">
        <v>2022</v>
      </c>
      <c r="M44" s="92">
        <v>2023</v>
      </c>
      <c r="N44" s="92">
        <v>2024</v>
      </c>
      <c r="O44" s="92">
        <v>2022</v>
      </c>
      <c r="P44" s="92">
        <v>2023</v>
      </c>
      <c r="Q44" s="92">
        <v>2024</v>
      </c>
      <c r="R44" s="92">
        <v>2022</v>
      </c>
      <c r="S44" s="92">
        <v>2023</v>
      </c>
      <c r="T44" s="55">
        <v>2024</v>
      </c>
    </row>
    <row r="45" spans="4:20" x14ac:dyDescent="0.2">
      <c r="D45" s="97" t="s">
        <v>383</v>
      </c>
      <c r="E45" s="94">
        <f>'Pro 1'!G62</f>
        <v>0</v>
      </c>
      <c r="F45" s="94">
        <f>'Pro 1'!H62</f>
        <v>0</v>
      </c>
      <c r="G45" s="94">
        <f>'Pro 1'!I62</f>
        <v>0</v>
      </c>
      <c r="H45" s="92"/>
      <c r="I45" s="61"/>
      <c r="J45" s="95" t="s">
        <v>451</v>
      </c>
      <c r="K45" s="95" t="s">
        <v>452</v>
      </c>
      <c r="L45" s="92">
        <f>'Pro 1'!G48</f>
        <v>0</v>
      </c>
      <c r="M45" s="92">
        <f>'Pro 1'!H48</f>
        <v>0</v>
      </c>
      <c r="N45" s="92">
        <f>'Pro 1'!I48</f>
        <v>0</v>
      </c>
      <c r="O45" s="92"/>
      <c r="P45" s="92"/>
      <c r="Q45" s="92"/>
      <c r="R45" s="92">
        <f>IF(L45=0,0,O45/L45)*1000</f>
        <v>0</v>
      </c>
      <c r="S45" s="92">
        <f>IF(M45=0,0,P45/M45)*1000</f>
        <v>0</v>
      </c>
      <c r="T45" s="55">
        <f>IF(N45=0,0,Q45/N45)*1000</f>
        <v>0</v>
      </c>
    </row>
    <row r="46" spans="4:20" x14ac:dyDescent="0.2">
      <c r="D46" s="96"/>
      <c r="E46" s="60"/>
      <c r="F46" s="60"/>
      <c r="G46" s="60"/>
      <c r="H46" s="92"/>
      <c r="I46" s="104"/>
      <c r="J46" s="95" t="s">
        <v>451</v>
      </c>
      <c r="K46" s="95" t="s">
        <v>453</v>
      </c>
      <c r="L46" s="92" t="e">
        <f>'Pro 1'!#REF!</f>
        <v>#REF!</v>
      </c>
      <c r="M46" s="92" t="e">
        <f>'Pro 1'!#REF!</f>
        <v>#REF!</v>
      </c>
      <c r="N46" s="92" t="e">
        <f>'Pro 1'!#REF!</f>
        <v>#REF!</v>
      </c>
      <c r="O46" s="92"/>
      <c r="P46" s="92"/>
      <c r="Q46" s="92"/>
      <c r="R46" s="92" t="e">
        <f>IF(L46=0,0,O46/L46)*1000</f>
        <v>#REF!</v>
      </c>
      <c r="S46" s="92" t="e">
        <f t="shared" ref="S46:T50" si="0">IF(M46=0,0,P46/M46)*1000</f>
        <v>#REF!</v>
      </c>
      <c r="T46" s="55" t="e">
        <f t="shared" si="0"/>
        <v>#REF!</v>
      </c>
    </row>
    <row r="47" spans="4:20" x14ac:dyDescent="0.2">
      <c r="D47" s="97" t="s">
        <v>384</v>
      </c>
      <c r="E47" s="60"/>
      <c r="F47" s="60"/>
      <c r="G47" s="60"/>
      <c r="H47" s="92"/>
      <c r="I47" s="104"/>
      <c r="J47" s="95" t="s">
        <v>454</v>
      </c>
      <c r="K47" s="95" t="s">
        <v>452</v>
      </c>
      <c r="L47" s="92">
        <f>'Pro 1'!G49</f>
        <v>0</v>
      </c>
      <c r="M47" s="92">
        <f>'Pro 1'!H49</f>
        <v>0</v>
      </c>
      <c r="N47" s="92">
        <f>'Pro 1'!I49</f>
        <v>0</v>
      </c>
      <c r="O47" s="92"/>
      <c r="P47" s="92"/>
      <c r="Q47" s="92"/>
      <c r="R47" s="92">
        <f>IF(L47=0,0,O47/L47)*1000</f>
        <v>0</v>
      </c>
      <c r="S47" s="92">
        <f t="shared" si="0"/>
        <v>0</v>
      </c>
      <c r="T47" s="55">
        <f t="shared" si="0"/>
        <v>0</v>
      </c>
    </row>
    <row r="48" spans="4:20" x14ac:dyDescent="0.2">
      <c r="D48" s="98" t="s">
        <v>385</v>
      </c>
      <c r="E48" s="61"/>
      <c r="F48" s="61"/>
      <c r="G48" s="61"/>
      <c r="H48" s="92"/>
      <c r="I48" s="61"/>
      <c r="J48" s="95" t="s">
        <v>454</v>
      </c>
      <c r="K48" s="95" t="s">
        <v>453</v>
      </c>
      <c r="L48" s="92" t="e">
        <f>'Pro 1'!#REF!</f>
        <v>#REF!</v>
      </c>
      <c r="M48" s="92" t="e">
        <f>'Pro 1'!#REF!</f>
        <v>#REF!</v>
      </c>
      <c r="N48" s="92" t="e">
        <f>'Pro 1'!#REF!</f>
        <v>#REF!</v>
      </c>
      <c r="O48" s="92"/>
      <c r="P48" s="92"/>
      <c r="Q48" s="92"/>
      <c r="R48" s="92" t="e">
        <f>IF(L48=0,0,O48/L48)*1000</f>
        <v>#REF!</v>
      </c>
      <c r="S48" s="92" t="e">
        <f t="shared" si="0"/>
        <v>#REF!</v>
      </c>
      <c r="T48" s="55" t="e">
        <f t="shared" si="0"/>
        <v>#REF!</v>
      </c>
    </row>
    <row r="49" spans="4:20" x14ac:dyDescent="0.2">
      <c r="D49" s="98" t="s">
        <v>386</v>
      </c>
      <c r="E49" s="61"/>
      <c r="F49" s="61"/>
      <c r="G49" s="61"/>
      <c r="H49" s="92"/>
      <c r="I49" s="61"/>
      <c r="J49" s="95" t="s">
        <v>455</v>
      </c>
      <c r="K49" s="95" t="s">
        <v>452</v>
      </c>
      <c r="L49" s="92">
        <f>'Pro 1'!G50</f>
        <v>0</v>
      </c>
      <c r="M49" s="92">
        <f>'Pro 1'!H50</f>
        <v>0</v>
      </c>
      <c r="N49" s="92">
        <f>'Pro 1'!I50</f>
        <v>0</v>
      </c>
      <c r="O49" s="92"/>
      <c r="P49" s="92"/>
      <c r="Q49" s="92"/>
      <c r="R49" s="92">
        <f>IF(L49=0,0,O49/L49)*1000</f>
        <v>0</v>
      </c>
      <c r="S49" s="92">
        <f>IF(M49=0,0,P49/M49)*1000</f>
        <v>0</v>
      </c>
      <c r="T49" s="55">
        <f>IF(N49=0,0,Q49/N49)*1000</f>
        <v>0</v>
      </c>
    </row>
    <row r="50" spans="4:20" x14ac:dyDescent="0.2">
      <c r="D50" s="98" t="s">
        <v>387</v>
      </c>
      <c r="E50" s="62" t="e">
        <f>'Pro 1'!G50+'Pro 1'!#REF!</f>
        <v>#REF!</v>
      </c>
      <c r="F50" s="62" t="e">
        <f>'Pro 1'!H50+'Pro 1'!#REF!</f>
        <v>#REF!</v>
      </c>
      <c r="G50" s="62" t="e">
        <f>'Pro 1'!I50+'Pro 1'!#REF!</f>
        <v>#REF!</v>
      </c>
      <c r="H50" s="92"/>
      <c r="I50" s="65"/>
      <c r="J50" s="95" t="s">
        <v>455</v>
      </c>
      <c r="K50" s="95" t="s">
        <v>453</v>
      </c>
      <c r="L50" s="92" t="e">
        <f>'Pro 1'!#REF!</f>
        <v>#REF!</v>
      </c>
      <c r="M50" s="92" t="e">
        <f>'Pro 1'!#REF!</f>
        <v>#REF!</v>
      </c>
      <c r="N50" s="92" t="e">
        <f>'Pro 1'!#REF!</f>
        <v>#REF!</v>
      </c>
      <c r="O50" s="92"/>
      <c r="P50" s="92"/>
      <c r="Q50" s="92"/>
      <c r="R50" s="92" t="e">
        <f>IF(L50=0,0,O50/L50)*1000</f>
        <v>#REF!</v>
      </c>
      <c r="S50" s="92" t="e">
        <f t="shared" si="0"/>
        <v>#REF!</v>
      </c>
      <c r="T50" s="55" t="e">
        <f t="shared" si="0"/>
        <v>#REF!</v>
      </c>
    </row>
    <row r="51" spans="4:20" x14ac:dyDescent="0.2">
      <c r="D51" s="99" t="s">
        <v>388</v>
      </c>
      <c r="E51" s="63"/>
      <c r="F51" s="63"/>
      <c r="G51" s="63"/>
      <c r="H51" s="92"/>
      <c r="I51" s="65"/>
      <c r="J51" s="65"/>
      <c r="K51" s="63"/>
      <c r="L51" s="92"/>
      <c r="M51" s="92"/>
      <c r="N51" s="92"/>
      <c r="O51" s="92"/>
      <c r="P51" s="92"/>
      <c r="Q51" s="92"/>
      <c r="R51" s="92"/>
      <c r="S51" s="92"/>
      <c r="T51" s="55"/>
    </row>
    <row r="52" spans="4:20" ht="12.75" customHeight="1" x14ac:dyDescent="0.2">
      <c r="D52" s="99" t="s">
        <v>389</v>
      </c>
      <c r="E52" s="63">
        <f>'Pro 1'!G60</f>
        <v>0</v>
      </c>
      <c r="F52" s="63">
        <f>'Pro 1'!H60</f>
        <v>0</v>
      </c>
      <c r="G52" s="63">
        <f>'Pro 1'!I60</f>
        <v>0</v>
      </c>
      <c r="H52" s="92"/>
      <c r="I52" s="63"/>
      <c r="J52" s="63"/>
      <c r="K52" s="63"/>
      <c r="L52" s="92"/>
      <c r="M52" s="92"/>
      <c r="N52" s="92"/>
      <c r="O52" s="92"/>
      <c r="P52" s="92"/>
      <c r="Q52" s="92"/>
      <c r="R52" s="92"/>
      <c r="S52" s="92"/>
      <c r="T52" s="55"/>
    </row>
    <row r="53" spans="4:20" x14ac:dyDescent="0.2">
      <c r="D53" s="54"/>
      <c r="E53" s="63"/>
      <c r="F53" s="63"/>
      <c r="G53" s="63"/>
      <c r="H53" s="92"/>
      <c r="I53" s="63"/>
      <c r="J53" s="63"/>
      <c r="K53" s="64"/>
      <c r="L53" s="92"/>
      <c r="M53" s="92"/>
      <c r="N53" s="92"/>
      <c r="O53" s="92"/>
      <c r="P53" s="92"/>
      <c r="Q53" s="92"/>
      <c r="R53" s="92"/>
      <c r="S53" s="92"/>
      <c r="T53" s="55"/>
    </row>
    <row r="54" spans="4:20" x14ac:dyDescent="0.2">
      <c r="D54" s="97" t="s">
        <v>390</v>
      </c>
      <c r="E54" s="64"/>
      <c r="F54" s="64"/>
      <c r="G54" s="64"/>
      <c r="H54" s="92"/>
      <c r="I54" s="64"/>
      <c r="J54" s="64"/>
      <c r="K54" s="64"/>
      <c r="L54" s="92"/>
      <c r="M54" s="92"/>
      <c r="N54" s="92"/>
      <c r="O54" s="92"/>
      <c r="P54" s="92"/>
      <c r="Q54" s="92"/>
      <c r="R54" s="92"/>
      <c r="S54" s="92"/>
      <c r="T54" s="55"/>
    </row>
    <row r="55" spans="4:20" x14ac:dyDescent="0.2">
      <c r="D55" s="98" t="s">
        <v>391</v>
      </c>
      <c r="E55" s="61"/>
      <c r="F55" s="61"/>
      <c r="G55" s="61"/>
      <c r="H55" s="92"/>
      <c r="I55" s="61"/>
      <c r="J55" s="61"/>
      <c r="K55" s="65"/>
      <c r="L55" s="92"/>
      <c r="M55" s="92"/>
      <c r="N55" s="92"/>
      <c r="O55" s="92"/>
      <c r="P55" s="92"/>
      <c r="Q55" s="92"/>
      <c r="R55" s="92"/>
      <c r="S55" s="92"/>
      <c r="T55" s="55"/>
    </row>
    <row r="56" spans="4:20" x14ac:dyDescent="0.2">
      <c r="D56" s="98" t="s">
        <v>392</v>
      </c>
      <c r="E56" s="65">
        <f>'Pro 2'!H48/1000</f>
        <v>0</v>
      </c>
      <c r="F56" s="65">
        <f>'Pro 2'!I48/1000</f>
        <v>0</v>
      </c>
      <c r="G56" s="65">
        <f>'Pro 2'!J48/1000</f>
        <v>0</v>
      </c>
      <c r="H56" s="92"/>
      <c r="I56" s="65"/>
      <c r="J56" s="65"/>
      <c r="K56" s="65"/>
      <c r="L56" s="92"/>
      <c r="M56" s="92"/>
      <c r="N56" s="92"/>
      <c r="O56" s="92"/>
      <c r="P56" s="92"/>
      <c r="Q56" s="92"/>
      <c r="R56" s="92"/>
      <c r="S56" s="92"/>
      <c r="T56" s="55"/>
    </row>
    <row r="57" spans="4:20" x14ac:dyDescent="0.2">
      <c r="D57" s="99" t="s">
        <v>393</v>
      </c>
      <c r="E57" s="63"/>
      <c r="F57" s="63"/>
      <c r="G57" s="63"/>
      <c r="H57" s="92"/>
      <c r="I57" s="63"/>
      <c r="J57" s="63"/>
      <c r="K57" s="63"/>
      <c r="L57" s="92"/>
      <c r="M57" s="92"/>
      <c r="N57" s="92"/>
      <c r="O57" s="92"/>
      <c r="P57" s="92"/>
      <c r="Q57" s="92"/>
      <c r="R57" s="92"/>
      <c r="S57" s="92"/>
      <c r="T57" s="55"/>
    </row>
    <row r="58" spans="4:20" x14ac:dyDescent="0.2">
      <c r="D58" s="54"/>
      <c r="E58" s="64"/>
      <c r="F58" s="64"/>
      <c r="G58" s="64"/>
      <c r="H58" s="92"/>
      <c r="I58" s="64"/>
      <c r="J58" s="64"/>
      <c r="K58" s="63"/>
      <c r="L58" s="92"/>
      <c r="M58" s="92"/>
      <c r="N58" s="92"/>
      <c r="O58" s="92"/>
      <c r="P58" s="92"/>
      <c r="Q58" s="92"/>
      <c r="R58" s="92"/>
      <c r="S58" s="92"/>
      <c r="T58" s="55"/>
    </row>
    <row r="59" spans="4:20" x14ac:dyDescent="0.2">
      <c r="D59" s="97" t="s">
        <v>394</v>
      </c>
      <c r="E59" s="64"/>
      <c r="F59" s="64"/>
      <c r="G59" s="64"/>
      <c r="H59" s="92"/>
      <c r="I59" s="64"/>
      <c r="J59" s="64"/>
      <c r="K59" s="64"/>
      <c r="L59" s="92"/>
      <c r="M59" s="92"/>
      <c r="N59" s="92"/>
      <c r="O59" s="92"/>
      <c r="P59" s="92"/>
      <c r="Q59" s="92"/>
      <c r="R59" s="92"/>
      <c r="S59" s="92"/>
      <c r="T59" s="55"/>
    </row>
    <row r="60" spans="4:20" x14ac:dyDescent="0.2">
      <c r="D60" s="98" t="s">
        <v>395</v>
      </c>
      <c r="E60" s="65">
        <f>'Pro 3'!H150</f>
        <v>0</v>
      </c>
      <c r="F60" s="65">
        <f>'Pro 3'!I150</f>
        <v>0</v>
      </c>
      <c r="G60" s="65">
        <f>'Pro 3'!J150</f>
        <v>0</v>
      </c>
      <c r="H60" s="92"/>
      <c r="I60" s="65"/>
      <c r="J60" s="65"/>
      <c r="K60" s="65"/>
      <c r="L60" s="92"/>
      <c r="M60" s="92"/>
      <c r="N60" s="92"/>
      <c r="O60" s="92"/>
      <c r="P60" s="92"/>
      <c r="Q60" s="92"/>
      <c r="R60" s="92"/>
      <c r="S60" s="92"/>
      <c r="T60" s="55"/>
    </row>
    <row r="61" spans="4:20" x14ac:dyDescent="0.2">
      <c r="D61" s="98" t="s">
        <v>396</v>
      </c>
      <c r="E61" s="65">
        <f>'Pro 3'!H151</f>
        <v>0</v>
      </c>
      <c r="F61" s="65">
        <f>'Pro 3'!I151</f>
        <v>0</v>
      </c>
      <c r="G61" s="65">
        <f>'Pro 3'!J151</f>
        <v>0</v>
      </c>
      <c r="H61" s="92"/>
      <c r="I61" s="65"/>
      <c r="J61" s="65"/>
      <c r="K61" s="65"/>
      <c r="L61" s="92"/>
      <c r="M61" s="92"/>
      <c r="N61" s="92"/>
      <c r="O61" s="92"/>
      <c r="P61" s="92"/>
      <c r="Q61" s="92"/>
      <c r="R61" s="92"/>
      <c r="S61" s="92"/>
      <c r="T61" s="55"/>
    </row>
    <row r="62" spans="4:20" x14ac:dyDescent="0.2">
      <c r="D62" s="97" t="s">
        <v>397</v>
      </c>
      <c r="E62" s="63"/>
      <c r="F62" s="63"/>
      <c r="G62" s="63"/>
      <c r="H62" s="92"/>
      <c r="I62" s="63"/>
      <c r="J62" s="63"/>
      <c r="K62" s="63"/>
      <c r="L62" s="92"/>
      <c r="M62" s="92"/>
      <c r="N62" s="92"/>
      <c r="O62" s="92"/>
      <c r="P62" s="92"/>
      <c r="Q62" s="92"/>
      <c r="R62" s="92"/>
      <c r="S62" s="92"/>
      <c r="T62" s="55"/>
    </row>
    <row r="63" spans="4:20" x14ac:dyDescent="0.2">
      <c r="D63" s="98"/>
      <c r="E63" s="64"/>
      <c r="F63" s="64"/>
      <c r="G63" s="64"/>
      <c r="H63" s="92"/>
      <c r="I63" s="64"/>
      <c r="J63" s="64"/>
      <c r="K63" s="64"/>
      <c r="L63" s="92"/>
      <c r="M63" s="92"/>
      <c r="N63" s="92"/>
      <c r="O63" s="92"/>
      <c r="P63" s="92"/>
      <c r="Q63" s="92"/>
      <c r="R63" s="92"/>
      <c r="S63" s="92"/>
      <c r="T63" s="55"/>
    </row>
    <row r="64" spans="4:20" x14ac:dyDescent="0.2">
      <c r="D64" s="97" t="s">
        <v>398</v>
      </c>
      <c r="E64" s="64"/>
      <c r="F64" s="64"/>
      <c r="G64" s="64"/>
      <c r="H64" s="92"/>
      <c r="I64" s="64"/>
      <c r="J64" s="64"/>
      <c r="K64" s="64"/>
      <c r="L64" s="92"/>
      <c r="M64" s="92"/>
      <c r="N64" s="92"/>
      <c r="O64" s="92"/>
      <c r="P64" s="92"/>
      <c r="Q64" s="92"/>
      <c r="R64" s="92"/>
      <c r="S64" s="92"/>
      <c r="T64" s="55"/>
    </row>
    <row r="65" spans="4:20" x14ac:dyDescent="0.2">
      <c r="D65" s="98" t="s">
        <v>395</v>
      </c>
      <c r="E65" s="65">
        <f>'Pro 3'!H156/1000</f>
        <v>0</v>
      </c>
      <c r="F65" s="65">
        <f>'Pro 3'!I156/1000</f>
        <v>0</v>
      </c>
      <c r="G65" s="65">
        <f>'Pro 3'!J156/1000</f>
        <v>0</v>
      </c>
      <c r="H65" s="92"/>
      <c r="I65" s="65"/>
      <c r="J65" s="65"/>
      <c r="K65" s="65"/>
      <c r="L65" s="92"/>
      <c r="M65" s="92"/>
      <c r="N65" s="92"/>
      <c r="O65" s="92"/>
      <c r="P65" s="92"/>
      <c r="Q65" s="92"/>
      <c r="R65" s="92"/>
      <c r="S65" s="92"/>
      <c r="T65" s="55"/>
    </row>
    <row r="66" spans="4:20" x14ac:dyDescent="0.2">
      <c r="D66" s="98" t="s">
        <v>396</v>
      </c>
      <c r="E66" s="65">
        <f>'Pro 3'!H157/1000</f>
        <v>0</v>
      </c>
      <c r="F66" s="65">
        <f>'Pro 3'!I157/1000</f>
        <v>0</v>
      </c>
      <c r="G66" s="65">
        <f>'Pro 3'!J157/1000</f>
        <v>0</v>
      </c>
      <c r="H66" s="92"/>
      <c r="I66" s="65"/>
      <c r="J66" s="65"/>
      <c r="K66" s="65"/>
      <c r="L66" s="92"/>
      <c r="M66" s="92"/>
      <c r="N66" s="92"/>
      <c r="O66" s="92"/>
      <c r="P66" s="92"/>
      <c r="Q66" s="92"/>
      <c r="R66" s="92"/>
      <c r="S66" s="92"/>
      <c r="T66" s="55"/>
    </row>
    <row r="67" spans="4:20" x14ac:dyDescent="0.2">
      <c r="D67" s="100" t="s">
        <v>399</v>
      </c>
      <c r="E67" s="63"/>
      <c r="F67" s="63"/>
      <c r="G67" s="63"/>
      <c r="H67" s="92"/>
      <c r="I67" s="63"/>
      <c r="J67" s="63"/>
      <c r="K67" s="63"/>
      <c r="L67" s="92"/>
      <c r="M67" s="92"/>
      <c r="N67" s="92"/>
      <c r="O67" s="92"/>
      <c r="P67" s="92"/>
      <c r="Q67" s="92"/>
      <c r="R67" s="92"/>
      <c r="S67" s="92"/>
      <c r="T67" s="55"/>
    </row>
    <row r="68" spans="4:20" x14ac:dyDescent="0.2">
      <c r="D68" s="98"/>
      <c r="E68" s="65"/>
      <c r="F68" s="65"/>
      <c r="G68" s="65"/>
      <c r="H68" s="92"/>
      <c r="I68" s="65"/>
      <c r="J68" s="65"/>
      <c r="K68" s="64"/>
      <c r="L68" s="92"/>
      <c r="M68" s="92"/>
      <c r="N68" s="92"/>
      <c r="O68" s="92"/>
      <c r="P68" s="92"/>
      <c r="Q68" s="92"/>
      <c r="R68" s="92"/>
      <c r="S68" s="92"/>
      <c r="T68" s="55"/>
    </row>
    <row r="69" spans="4:20" x14ac:dyDescent="0.2">
      <c r="D69" s="97" t="s">
        <v>459</v>
      </c>
      <c r="E69" s="64"/>
      <c r="F69" s="64"/>
      <c r="G69" s="64"/>
      <c r="H69" s="92"/>
      <c r="I69" s="64"/>
      <c r="J69" s="64"/>
      <c r="K69" s="64"/>
      <c r="L69" s="92"/>
      <c r="M69" s="92"/>
      <c r="N69" s="92"/>
      <c r="O69" s="92"/>
      <c r="P69" s="92"/>
      <c r="Q69" s="92"/>
      <c r="R69" s="92"/>
      <c r="S69" s="92"/>
      <c r="T69" s="55"/>
    </row>
    <row r="70" spans="4:20" x14ac:dyDescent="0.2">
      <c r="D70" s="98" t="s">
        <v>307</v>
      </c>
      <c r="E70" s="65">
        <f>'Pro 3'!H162+'Pro 3'!H163</f>
        <v>0</v>
      </c>
      <c r="F70" s="65">
        <f>'Pro 3'!I162+'Pro 3'!I163</f>
        <v>0</v>
      </c>
      <c r="G70" s="65">
        <f>'Pro 3'!J162+'Pro 3'!J163</f>
        <v>0</v>
      </c>
      <c r="H70" s="92"/>
      <c r="I70" s="64"/>
      <c r="J70" s="64"/>
      <c r="K70" s="65"/>
      <c r="L70" s="92"/>
      <c r="M70" s="92"/>
      <c r="N70" s="92"/>
      <c r="O70" s="92"/>
      <c r="P70" s="92"/>
      <c r="Q70" s="92"/>
      <c r="R70" s="92"/>
      <c r="S70" s="92"/>
      <c r="T70" s="55"/>
    </row>
    <row r="71" spans="4:20" x14ac:dyDescent="0.2">
      <c r="D71" s="98" t="s">
        <v>310</v>
      </c>
      <c r="E71" s="65">
        <f>'Pro 3'!H164</f>
        <v>0</v>
      </c>
      <c r="F71" s="65">
        <f>'Pro 3'!I164</f>
        <v>0</v>
      </c>
      <c r="G71" s="65">
        <f>'Pro 3'!J164</f>
        <v>0</v>
      </c>
      <c r="H71" s="92"/>
      <c r="I71" s="64"/>
      <c r="J71" s="64"/>
      <c r="K71" s="65"/>
      <c r="L71" s="92"/>
      <c r="M71" s="92"/>
      <c r="N71" s="92"/>
      <c r="O71" s="92"/>
      <c r="P71" s="92"/>
      <c r="Q71" s="92"/>
      <c r="R71" s="92"/>
      <c r="S71" s="92"/>
      <c r="T71" s="55"/>
    </row>
    <row r="72" spans="4:20" x14ac:dyDescent="0.2">
      <c r="D72" s="101" t="s">
        <v>460</v>
      </c>
      <c r="E72" s="92"/>
      <c r="F72" s="92"/>
      <c r="G72" s="92"/>
      <c r="H72" s="92"/>
      <c r="I72" s="64"/>
      <c r="J72" s="64"/>
      <c r="K72" s="63"/>
      <c r="L72" s="92"/>
      <c r="M72" s="92"/>
      <c r="N72" s="92"/>
      <c r="O72" s="92"/>
      <c r="P72" s="92"/>
      <c r="Q72" s="92"/>
      <c r="R72" s="92"/>
      <c r="S72" s="92"/>
      <c r="T72" s="55"/>
    </row>
    <row r="73" spans="4:20" x14ac:dyDescent="0.2">
      <c r="D73" s="101"/>
      <c r="E73" s="63"/>
      <c r="F73" s="63"/>
      <c r="G73" s="63"/>
      <c r="H73" s="92"/>
      <c r="I73" s="63"/>
      <c r="J73" s="63"/>
      <c r="K73" s="65"/>
      <c r="L73" s="92"/>
      <c r="M73" s="92"/>
      <c r="N73" s="92"/>
      <c r="O73" s="92"/>
      <c r="P73" s="92"/>
      <c r="Q73" s="92"/>
      <c r="R73" s="92"/>
      <c r="S73" s="92"/>
      <c r="T73" s="55"/>
    </row>
    <row r="74" spans="4:20" x14ac:dyDescent="0.2">
      <c r="D74" s="101" t="s">
        <v>80</v>
      </c>
      <c r="E74" s="65"/>
      <c r="F74" s="65"/>
      <c r="G74" s="65"/>
      <c r="H74" s="92"/>
      <c r="I74" s="65"/>
      <c r="J74" s="65"/>
      <c r="K74" s="64"/>
      <c r="L74" s="92"/>
      <c r="M74" s="92"/>
      <c r="N74" s="92"/>
      <c r="O74" s="92"/>
      <c r="P74" s="92"/>
      <c r="Q74" s="92"/>
      <c r="R74" s="92"/>
      <c r="S74" s="92"/>
      <c r="T74" s="55"/>
    </row>
    <row r="75" spans="4:20" x14ac:dyDescent="0.2">
      <c r="D75" s="98" t="s">
        <v>461</v>
      </c>
      <c r="E75" s="65"/>
      <c r="F75" s="65"/>
      <c r="G75" s="65"/>
      <c r="H75" s="92"/>
      <c r="I75" s="65"/>
      <c r="J75" s="65"/>
      <c r="K75" s="65"/>
      <c r="L75" s="92"/>
      <c r="M75" s="92"/>
      <c r="N75" s="92"/>
      <c r="O75" s="92"/>
      <c r="P75" s="92"/>
      <c r="Q75" s="92"/>
      <c r="R75" s="92"/>
      <c r="S75" s="92"/>
      <c r="T75" s="55"/>
    </row>
    <row r="76" spans="4:20" x14ac:dyDescent="0.2">
      <c r="D76" s="107" t="s">
        <v>462</v>
      </c>
      <c r="E76" s="63"/>
      <c r="F76" s="63"/>
      <c r="G76" s="63"/>
      <c r="H76" s="92"/>
      <c r="I76" s="63"/>
      <c r="J76" s="63"/>
      <c r="K76" s="65"/>
      <c r="L76" s="92"/>
      <c r="M76" s="92"/>
      <c r="N76" s="92"/>
      <c r="O76" s="92"/>
      <c r="P76" s="92"/>
      <c r="Q76" s="92"/>
      <c r="R76" s="92"/>
      <c r="S76" s="92"/>
      <c r="T76" s="55"/>
    </row>
    <row r="77" spans="4:20" x14ac:dyDescent="0.2">
      <c r="D77" s="98"/>
      <c r="E77" s="65"/>
      <c r="F77" s="65"/>
      <c r="G77" s="65"/>
      <c r="H77" s="92"/>
      <c r="I77" s="65"/>
      <c r="J77" s="65"/>
      <c r="K77" s="65"/>
      <c r="L77" s="92"/>
      <c r="M77" s="92"/>
      <c r="N77" s="92"/>
      <c r="O77" s="92"/>
      <c r="P77" s="92"/>
      <c r="Q77" s="92"/>
      <c r="R77" s="92"/>
      <c r="S77" s="92"/>
      <c r="T77" s="55"/>
    </row>
    <row r="78" spans="4:20" x14ac:dyDescent="0.2">
      <c r="D78" s="97" t="s">
        <v>463</v>
      </c>
      <c r="E78" s="65"/>
      <c r="F78" s="65"/>
      <c r="G78" s="65"/>
      <c r="H78" s="92"/>
      <c r="I78" s="65"/>
      <c r="J78" s="65"/>
      <c r="K78" s="65"/>
      <c r="L78" s="92"/>
      <c r="M78" s="92"/>
      <c r="N78" s="92"/>
      <c r="O78" s="92"/>
      <c r="P78" s="92"/>
      <c r="Q78" s="92"/>
      <c r="R78" s="92"/>
      <c r="S78" s="92"/>
      <c r="T78" s="55"/>
    </row>
    <row r="79" spans="4:20" x14ac:dyDescent="0.2">
      <c r="D79" s="98" t="s">
        <v>391</v>
      </c>
      <c r="E79" s="65">
        <f>'Pro 2'!H50</f>
        <v>0</v>
      </c>
      <c r="F79" s="65">
        <f>'Pro 2'!I50</f>
        <v>0</v>
      </c>
      <c r="G79" s="65">
        <f>'Pro 2'!J50</f>
        <v>0</v>
      </c>
      <c r="H79" s="92"/>
      <c r="I79" s="65"/>
      <c r="J79" s="65"/>
      <c r="K79" s="65"/>
      <c r="L79" s="92"/>
      <c r="M79" s="92"/>
      <c r="N79" s="92"/>
      <c r="O79" s="92"/>
      <c r="P79" s="92"/>
      <c r="Q79" s="92"/>
      <c r="R79" s="92"/>
      <c r="S79" s="92"/>
      <c r="T79" s="55"/>
    </row>
    <row r="80" spans="4:20" x14ac:dyDescent="0.2">
      <c r="D80" s="98" t="s">
        <v>464</v>
      </c>
      <c r="E80" s="65">
        <f>'Pro 2'!H51/1000</f>
        <v>0</v>
      </c>
      <c r="F80" s="65">
        <f>'Pro 2'!I51/1000</f>
        <v>0</v>
      </c>
      <c r="G80" s="65">
        <f>'Pro 2'!J51/1000</f>
        <v>0</v>
      </c>
      <c r="H80" s="92"/>
      <c r="I80" s="65"/>
      <c r="J80" s="65"/>
      <c r="K80" s="63"/>
      <c r="L80" s="92"/>
      <c r="M80" s="92"/>
      <c r="N80" s="92"/>
      <c r="O80" s="92"/>
      <c r="P80" s="92"/>
      <c r="Q80" s="92"/>
      <c r="R80" s="92"/>
      <c r="S80" s="92"/>
      <c r="T80" s="55"/>
    </row>
    <row r="81" spans="1:26" x14ac:dyDescent="0.2">
      <c r="D81" s="99" t="s">
        <v>465</v>
      </c>
      <c r="E81" s="63"/>
      <c r="F81" s="63"/>
      <c r="G81" s="63"/>
      <c r="H81" s="63"/>
      <c r="I81" s="63"/>
      <c r="J81" s="63"/>
      <c r="K81" s="65"/>
      <c r="L81" s="92"/>
      <c r="M81" s="92"/>
      <c r="N81" s="92"/>
      <c r="O81" s="92"/>
      <c r="P81" s="92"/>
      <c r="Q81" s="92"/>
      <c r="R81" s="92"/>
      <c r="S81" s="92"/>
      <c r="T81" s="55"/>
    </row>
    <row r="82" spans="1:26" x14ac:dyDescent="0.2">
      <c r="D82" s="98"/>
      <c r="E82" s="65"/>
      <c r="F82" s="65"/>
      <c r="G82" s="65"/>
      <c r="H82" s="65"/>
      <c r="I82" s="65"/>
      <c r="J82" s="65"/>
      <c r="K82" s="65"/>
      <c r="L82" s="92"/>
      <c r="M82" s="92"/>
      <c r="N82" s="92"/>
      <c r="O82" s="92"/>
      <c r="P82" s="92"/>
      <c r="Q82" s="92"/>
      <c r="R82" s="92"/>
      <c r="S82" s="92"/>
      <c r="T82" s="55"/>
    </row>
    <row r="83" spans="1:26" ht="15" customHeight="1" x14ac:dyDescent="0.2">
      <c r="D83" s="98"/>
      <c r="E83" s="65"/>
      <c r="F83" s="65"/>
      <c r="G83" s="65"/>
      <c r="H83" s="1050" t="s">
        <v>400</v>
      </c>
      <c r="I83" s="1050"/>
      <c r="J83" s="1050"/>
      <c r="K83" s="65"/>
      <c r="L83" s="92"/>
      <c r="M83" s="92"/>
      <c r="N83" s="92"/>
      <c r="O83" s="92"/>
      <c r="P83" s="92"/>
      <c r="Q83" s="92"/>
      <c r="R83" s="92"/>
      <c r="S83" s="92"/>
      <c r="T83" s="55"/>
    </row>
    <row r="84" spans="1:26" x14ac:dyDescent="0.2">
      <c r="D84" s="98"/>
      <c r="E84" s="93">
        <v>2022</v>
      </c>
      <c r="F84" s="93">
        <v>2023</v>
      </c>
      <c r="G84" s="93">
        <v>2024</v>
      </c>
      <c r="H84" s="93">
        <v>2025</v>
      </c>
      <c r="I84" s="60">
        <v>2026</v>
      </c>
      <c r="J84" s="60">
        <v>2027</v>
      </c>
      <c r="K84" s="60"/>
      <c r="L84" s="92"/>
      <c r="M84" s="92"/>
      <c r="N84" s="92"/>
      <c r="O84" s="92"/>
      <c r="P84" s="92"/>
      <c r="Q84" s="92"/>
      <c r="R84" s="92"/>
      <c r="S84" s="92"/>
      <c r="T84" s="55"/>
    </row>
    <row r="85" spans="1:26" x14ac:dyDescent="0.2">
      <c r="D85" s="102" t="s">
        <v>401</v>
      </c>
      <c r="E85" s="103">
        <f>'Pro 3'!E368/1000</f>
        <v>0</v>
      </c>
      <c r="F85" s="103">
        <f>'Pro 3'!F368/1000</f>
        <v>0</v>
      </c>
      <c r="G85" s="103">
        <f>'Pro 3'!G368/1000</f>
        <v>0</v>
      </c>
      <c r="H85" s="103">
        <f>'Pro 3'!H368/1000</f>
        <v>0</v>
      </c>
      <c r="I85" s="103">
        <f>'Pro 3'!I368/1000</f>
        <v>0</v>
      </c>
      <c r="J85" s="103">
        <f>'Pro 3'!J368/1000</f>
        <v>0</v>
      </c>
      <c r="K85" s="103"/>
      <c r="L85" s="58"/>
      <c r="M85" s="58"/>
      <c r="N85" s="58"/>
      <c r="O85" s="58"/>
      <c r="P85" s="58"/>
      <c r="Q85" s="58"/>
      <c r="R85" s="58"/>
      <c r="S85" s="58"/>
      <c r="T85" s="59"/>
    </row>
    <row r="86" spans="1:26" x14ac:dyDescent="0.2">
      <c r="D86" s="92"/>
      <c r="E86" s="92"/>
      <c r="F86" s="92"/>
      <c r="G86" s="92"/>
      <c r="H86" s="92"/>
      <c r="I86" s="92"/>
      <c r="J86" s="92"/>
      <c r="K86" s="65"/>
    </row>
    <row r="87" spans="1:26" x14ac:dyDescent="0.2">
      <c r="D87" s="109" t="s">
        <v>402</v>
      </c>
      <c r="E87" s="51"/>
      <c r="F87" s="51"/>
      <c r="G87" s="51"/>
      <c r="H87" s="51"/>
      <c r="I87" s="51"/>
      <c r="J87" s="51"/>
      <c r="K87" s="114"/>
      <c r="L87" s="51"/>
      <c r="M87" s="51"/>
      <c r="N87" s="51"/>
      <c r="O87" s="51"/>
      <c r="P87" s="51"/>
      <c r="Q87" s="51"/>
      <c r="R87" s="51"/>
      <c r="S87" s="51"/>
      <c r="T87" s="51"/>
      <c r="U87" s="51"/>
      <c r="V87" s="51"/>
      <c r="W87" s="51"/>
      <c r="X87" s="51"/>
      <c r="Y87" s="51"/>
      <c r="Z87" s="52"/>
    </row>
    <row r="88" spans="1:26" ht="13.5" thickBot="1" x14ac:dyDescent="0.25">
      <c r="D88" s="115" t="s">
        <v>403</v>
      </c>
      <c r="E88" s="66" t="s">
        <v>404</v>
      </c>
      <c r="F88" s="66" t="s">
        <v>405</v>
      </c>
      <c r="G88" s="66" t="s">
        <v>406</v>
      </c>
      <c r="H88" s="66" t="s">
        <v>407</v>
      </c>
      <c r="I88" s="66" t="s">
        <v>408</v>
      </c>
      <c r="J88" s="66" t="s">
        <v>409</v>
      </c>
      <c r="K88" s="67" t="s">
        <v>410</v>
      </c>
      <c r="L88" s="67" t="s">
        <v>466</v>
      </c>
      <c r="M88" s="66" t="s">
        <v>411</v>
      </c>
      <c r="N88" s="66" t="s">
        <v>412</v>
      </c>
      <c r="O88" s="66" t="s">
        <v>467</v>
      </c>
      <c r="P88" s="68" t="s">
        <v>413</v>
      </c>
      <c r="Q88" s="68" t="s">
        <v>414</v>
      </c>
      <c r="R88" s="68" t="s">
        <v>415</v>
      </c>
      <c r="S88" s="68" t="s">
        <v>416</v>
      </c>
      <c r="T88" s="68" t="s">
        <v>417</v>
      </c>
      <c r="U88" s="68" t="s">
        <v>418</v>
      </c>
      <c r="V88" s="92"/>
      <c r="W88" s="92"/>
      <c r="X88" s="92">
        <v>2022</v>
      </c>
      <c r="Y88" s="92">
        <v>2023</v>
      </c>
      <c r="Z88" s="55">
        <v>2024</v>
      </c>
    </row>
    <row r="89" spans="1:26" x14ac:dyDescent="0.2">
      <c r="D89" s="116">
        <f>Intro!D95</f>
        <v>0</v>
      </c>
      <c r="E89" s="117" t="s">
        <v>419</v>
      </c>
      <c r="F89" s="117" t="s">
        <v>420</v>
      </c>
      <c r="G89" s="117" t="s">
        <v>420</v>
      </c>
      <c r="H89" s="117" t="s">
        <v>420</v>
      </c>
      <c r="I89" s="117" t="s">
        <v>421</v>
      </c>
      <c r="J89" s="117" t="s">
        <v>421</v>
      </c>
      <c r="K89" s="117"/>
      <c r="L89" s="117" t="s">
        <v>421</v>
      </c>
      <c r="M89" s="117" t="s">
        <v>423</v>
      </c>
      <c r="N89" s="117" t="s">
        <v>424</v>
      </c>
      <c r="O89" s="117" t="s">
        <v>452</v>
      </c>
      <c r="P89" s="69">
        <f>'Pro 2'!H29</f>
        <v>0</v>
      </c>
      <c r="Q89" s="70">
        <f>'Pro 2'!I29</f>
        <v>0</v>
      </c>
      <c r="R89" s="70">
        <f>'Pro 2'!J29</f>
        <v>0</v>
      </c>
      <c r="S89" s="69">
        <f>'Pro 2'!H30</f>
        <v>0</v>
      </c>
      <c r="T89" s="70">
        <f>'Pro 2'!I30</f>
        <v>0</v>
      </c>
      <c r="U89" s="70">
        <f>'Pro 2'!J30</f>
        <v>0</v>
      </c>
      <c r="V89" s="92"/>
      <c r="W89" s="92" t="s">
        <v>468</v>
      </c>
      <c r="X89" s="92">
        <f>'Pro 2'!E150*0.01</f>
        <v>0</v>
      </c>
      <c r="Y89" s="92">
        <f>'Pro 2'!F150*0.01</f>
        <v>0</v>
      </c>
      <c r="Z89" s="55">
        <f>'Pro 2'!G150*0.01</f>
        <v>0</v>
      </c>
    </row>
    <row r="90" spans="1:26" x14ac:dyDescent="0.2">
      <c r="D90" s="118">
        <f t="shared" ref="D90:E92" si="1">D89</f>
        <v>0</v>
      </c>
      <c r="E90" s="119" t="str">
        <f t="shared" si="1"/>
        <v>1 - Producer</v>
      </c>
      <c r="F90" s="119" t="s">
        <v>420</v>
      </c>
      <c r="G90" s="119" t="s">
        <v>420</v>
      </c>
      <c r="H90" s="119" t="s">
        <v>420</v>
      </c>
      <c r="I90" s="119" t="str">
        <f t="shared" ref="I90:J92" si="2">I89</f>
        <v>DOM</v>
      </c>
      <c r="J90" s="119" t="str">
        <f t="shared" si="2"/>
        <v>DOM</v>
      </c>
      <c r="K90" s="119"/>
      <c r="L90" s="119" t="str">
        <f>L89</f>
        <v>DOM</v>
      </c>
      <c r="M90" s="119" t="s">
        <v>423</v>
      </c>
      <c r="N90" s="119" t="s">
        <v>425</v>
      </c>
      <c r="O90" s="119" t="s">
        <v>452</v>
      </c>
      <c r="P90" s="71">
        <f>'Pro 2'!H32</f>
        <v>0</v>
      </c>
      <c r="Q90" s="119">
        <f>'Pro 2'!I32</f>
        <v>0</v>
      </c>
      <c r="R90" s="119">
        <f>'Pro 2'!J32</f>
        <v>0</v>
      </c>
      <c r="S90" s="71">
        <f>'Pro 2'!H33</f>
        <v>0</v>
      </c>
      <c r="T90" s="119">
        <f>'Pro 2'!I33</f>
        <v>0</v>
      </c>
      <c r="U90" s="119">
        <f>'Pro 2'!J33</f>
        <v>0</v>
      </c>
      <c r="V90" s="92"/>
      <c r="W90" s="92"/>
      <c r="X90" s="92"/>
      <c r="Y90" s="92"/>
      <c r="Z90" s="55"/>
    </row>
    <row r="91" spans="1:26" x14ac:dyDescent="0.2">
      <c r="D91" s="120">
        <f t="shared" si="1"/>
        <v>0</v>
      </c>
      <c r="E91" s="121" t="str">
        <f t="shared" si="1"/>
        <v>1 - Producer</v>
      </c>
      <c r="F91" s="121" t="s">
        <v>420</v>
      </c>
      <c r="G91" s="121" t="s">
        <v>420</v>
      </c>
      <c r="H91" s="121" t="s">
        <v>420</v>
      </c>
      <c r="I91" s="121" t="str">
        <f t="shared" si="2"/>
        <v>DOM</v>
      </c>
      <c r="J91" s="121" t="str">
        <f t="shared" si="2"/>
        <v>DOM</v>
      </c>
      <c r="K91" s="121"/>
      <c r="L91" s="121" t="str">
        <f>L90</f>
        <v>DOM</v>
      </c>
      <c r="M91" s="121" t="s">
        <v>423</v>
      </c>
      <c r="N91" s="121" t="s">
        <v>424</v>
      </c>
      <c r="O91" s="121" t="s">
        <v>453</v>
      </c>
      <c r="P91" s="72" t="e">
        <f>'Pro 2'!#REF!</f>
        <v>#REF!</v>
      </c>
      <c r="Q91" s="121" t="e">
        <f>'Pro 2'!#REF!</f>
        <v>#REF!</v>
      </c>
      <c r="R91" s="121" t="e">
        <f>'Pro 2'!#REF!</f>
        <v>#REF!</v>
      </c>
      <c r="S91" s="72" t="e">
        <f>'Pro 2'!#REF!</f>
        <v>#REF!</v>
      </c>
      <c r="T91" s="121" t="e">
        <f>'Pro 2'!#REF!</f>
        <v>#REF!</v>
      </c>
      <c r="U91" s="121" t="e">
        <f>'Pro 2'!#REF!</f>
        <v>#REF!</v>
      </c>
      <c r="V91" s="92"/>
      <c r="W91" s="92"/>
      <c r="X91" s="92"/>
      <c r="Y91" s="92"/>
      <c r="Z91" s="55"/>
    </row>
    <row r="92" spans="1:26" x14ac:dyDescent="0.2">
      <c r="D92" s="122">
        <f t="shared" si="1"/>
        <v>0</v>
      </c>
      <c r="E92" s="123" t="str">
        <f t="shared" si="1"/>
        <v>1 - Producer</v>
      </c>
      <c r="F92" s="123" t="s">
        <v>420</v>
      </c>
      <c r="G92" s="123" t="s">
        <v>420</v>
      </c>
      <c r="H92" s="123" t="s">
        <v>420</v>
      </c>
      <c r="I92" s="123" t="str">
        <f t="shared" si="2"/>
        <v>DOM</v>
      </c>
      <c r="J92" s="123" t="str">
        <f t="shared" si="2"/>
        <v>DOM</v>
      </c>
      <c r="K92" s="123"/>
      <c r="L92" s="123" t="str">
        <f>L91</f>
        <v>DOM</v>
      </c>
      <c r="M92" s="123" t="s">
        <v>423</v>
      </c>
      <c r="N92" s="123" t="s">
        <v>425</v>
      </c>
      <c r="O92" s="123" t="s">
        <v>453</v>
      </c>
      <c r="P92" s="124" t="e">
        <f>'Pro 2'!#REF!</f>
        <v>#REF!</v>
      </c>
      <c r="Q92" s="123" t="e">
        <f>'Pro 2'!#REF!</f>
        <v>#REF!</v>
      </c>
      <c r="R92" s="123" t="e">
        <f>'Pro 2'!#REF!</f>
        <v>#REF!</v>
      </c>
      <c r="S92" s="124" t="e">
        <f>'Pro 2'!#REF!</f>
        <v>#REF!</v>
      </c>
      <c r="T92" s="123" t="e">
        <f>'Pro 2'!#REF!</f>
        <v>#REF!</v>
      </c>
      <c r="U92" s="123" t="e">
        <f>'Pro 2'!#REF!</f>
        <v>#REF!</v>
      </c>
      <c r="V92" s="58"/>
      <c r="W92" s="58"/>
      <c r="X92" s="58"/>
      <c r="Y92" s="58"/>
      <c r="Z92" s="59"/>
    </row>
    <row r="93" spans="1:26" x14ac:dyDescent="0.2">
      <c r="L93" s="65"/>
    </row>
    <row r="94" spans="1:26" ht="13.5" thickBot="1" x14ac:dyDescent="0.25">
      <c r="D94" s="109" t="s">
        <v>426</v>
      </c>
      <c r="E94" s="51"/>
      <c r="F94" s="51"/>
      <c r="G94" s="51"/>
      <c r="H94" s="51"/>
      <c r="I94" s="51"/>
      <c r="J94" s="51"/>
      <c r="K94" s="51"/>
      <c r="L94" s="51"/>
      <c r="M94" s="51"/>
      <c r="N94" s="52"/>
    </row>
    <row r="95" spans="1:26" ht="15" customHeight="1" x14ac:dyDescent="0.2">
      <c r="A95" s="48" t="s">
        <v>470</v>
      </c>
      <c r="D95" s="125"/>
      <c r="E95" s="73"/>
      <c r="F95" s="73"/>
      <c r="G95" s="73"/>
      <c r="H95" s="73"/>
      <c r="I95" s="1048" t="s">
        <v>469</v>
      </c>
      <c r="J95" s="1048"/>
      <c r="K95" s="1048"/>
      <c r="L95" s="1048" t="s">
        <v>471</v>
      </c>
      <c r="M95" s="1048"/>
      <c r="N95" s="1049"/>
    </row>
    <row r="96" spans="1:26" ht="12.75" customHeight="1" x14ac:dyDescent="0.2">
      <c r="D96" s="126" t="s">
        <v>403</v>
      </c>
      <c r="E96" s="127" t="s">
        <v>427</v>
      </c>
      <c r="F96" s="127" t="s">
        <v>428</v>
      </c>
      <c r="G96" s="127" t="s">
        <v>429</v>
      </c>
      <c r="H96" s="127" t="s">
        <v>430</v>
      </c>
      <c r="I96" s="128">
        <v>2022</v>
      </c>
      <c r="J96" s="128">
        <v>2023</v>
      </c>
      <c r="K96" s="128">
        <v>2024</v>
      </c>
      <c r="L96" s="128">
        <f>I96</f>
        <v>2022</v>
      </c>
      <c r="M96" s="128">
        <f>J96</f>
        <v>2023</v>
      </c>
      <c r="N96" s="129">
        <f>K96</f>
        <v>2024</v>
      </c>
    </row>
    <row r="97" spans="4:30" x14ac:dyDescent="0.2">
      <c r="D97" s="130">
        <f>D89</f>
        <v>0</v>
      </c>
      <c r="E97" s="131" t="s">
        <v>419</v>
      </c>
      <c r="F97" s="131" t="s">
        <v>362</v>
      </c>
      <c r="G97" s="131" t="s">
        <v>431</v>
      </c>
      <c r="H97" s="74" t="s">
        <v>432</v>
      </c>
      <c r="I97" s="92" t="e">
        <f>F8*L97*0.01</f>
        <v>#REF!</v>
      </c>
      <c r="J97" s="92" t="e">
        <f t="shared" ref="J97:K101" si="3">G8*M97*0.01</f>
        <v>#REF!</v>
      </c>
      <c r="K97" s="92" t="e">
        <f t="shared" si="3"/>
        <v>#REF!</v>
      </c>
      <c r="L97" s="92" t="e">
        <f>'Pro 2'!#REF!</f>
        <v>#REF!</v>
      </c>
      <c r="M97" s="92" t="e">
        <f>'Pro 2'!#REF!</f>
        <v>#REF!</v>
      </c>
      <c r="N97" s="55" t="e">
        <f>'Pro 2'!#REF!</f>
        <v>#REF!</v>
      </c>
    </row>
    <row r="98" spans="4:30" x14ac:dyDescent="0.2">
      <c r="D98" s="132">
        <f>D97</f>
        <v>0</v>
      </c>
      <c r="E98" s="133" t="s">
        <v>419</v>
      </c>
      <c r="F98" s="133" t="str">
        <f>F97</f>
        <v>Domestic Sales</v>
      </c>
      <c r="G98" s="133" t="s">
        <v>433</v>
      </c>
      <c r="H98" s="75" t="s">
        <v>434</v>
      </c>
      <c r="I98" s="92" t="e">
        <f>F9*L98*0.01</f>
        <v>#REF!</v>
      </c>
      <c r="J98" s="92" t="e">
        <f t="shared" si="3"/>
        <v>#REF!</v>
      </c>
      <c r="K98" s="92" t="e">
        <f t="shared" si="3"/>
        <v>#REF!</v>
      </c>
      <c r="L98" s="92" t="e">
        <f>'Pro 2'!#REF!</f>
        <v>#REF!</v>
      </c>
      <c r="M98" s="92" t="e">
        <f>'Pro 2'!#REF!</f>
        <v>#REF!</v>
      </c>
      <c r="N98" s="55" t="e">
        <f>'Pro 2'!#REF!</f>
        <v>#REF!</v>
      </c>
    </row>
    <row r="99" spans="4:30" x14ac:dyDescent="0.2">
      <c r="D99" s="132">
        <f>D98</f>
        <v>0</v>
      </c>
      <c r="E99" s="133" t="s">
        <v>419</v>
      </c>
      <c r="F99" s="133" t="str">
        <f>F98</f>
        <v>Domestic Sales</v>
      </c>
      <c r="G99" s="133" t="s">
        <v>435</v>
      </c>
      <c r="H99" s="75" t="s">
        <v>436</v>
      </c>
      <c r="I99" s="92" t="e">
        <f>F10*L99*0.01</f>
        <v>#REF!</v>
      </c>
      <c r="J99" s="92" t="e">
        <f t="shared" si="3"/>
        <v>#REF!</v>
      </c>
      <c r="K99" s="92" t="e">
        <f t="shared" si="3"/>
        <v>#REF!</v>
      </c>
      <c r="L99" s="92" t="e">
        <f>'Pro 2'!#REF!</f>
        <v>#REF!</v>
      </c>
      <c r="M99" s="92" t="e">
        <f>'Pro 2'!#REF!</f>
        <v>#REF!</v>
      </c>
      <c r="N99" s="55" t="e">
        <f>'Pro 2'!#REF!</f>
        <v>#REF!</v>
      </c>
    </row>
    <row r="100" spans="4:30" x14ac:dyDescent="0.2">
      <c r="D100" s="132">
        <f>D99</f>
        <v>0</v>
      </c>
      <c r="E100" s="133" t="s">
        <v>419</v>
      </c>
      <c r="F100" s="133" t="str">
        <f>F99</f>
        <v>Domestic Sales</v>
      </c>
      <c r="G100" s="133" t="s">
        <v>437</v>
      </c>
      <c r="H100" s="75" t="s">
        <v>438</v>
      </c>
      <c r="I100" s="92" t="e">
        <f>F11*L100*0.01</f>
        <v>#REF!</v>
      </c>
      <c r="J100" s="92" t="e">
        <f t="shared" si="3"/>
        <v>#REF!</v>
      </c>
      <c r="K100" s="92" t="e">
        <f t="shared" si="3"/>
        <v>#REF!</v>
      </c>
      <c r="L100" s="92" t="e">
        <f>'Pro 2'!#REF!</f>
        <v>#REF!</v>
      </c>
      <c r="M100" s="92" t="e">
        <f>'Pro 2'!#REF!</f>
        <v>#REF!</v>
      </c>
      <c r="N100" s="55" t="e">
        <f>'Pro 2'!#REF!</f>
        <v>#REF!</v>
      </c>
    </row>
    <row r="101" spans="4:30" x14ac:dyDescent="0.2">
      <c r="D101" s="134">
        <f>D100</f>
        <v>0</v>
      </c>
      <c r="E101" s="135" t="s">
        <v>419</v>
      </c>
      <c r="F101" s="135" t="str">
        <f>F100</f>
        <v>Domestic Sales</v>
      </c>
      <c r="G101" s="135" t="s">
        <v>439</v>
      </c>
      <c r="H101" s="136" t="s">
        <v>440</v>
      </c>
      <c r="I101" s="58" t="e">
        <f>F12*L101*0.01</f>
        <v>#REF!</v>
      </c>
      <c r="J101" s="58" t="e">
        <f t="shared" si="3"/>
        <v>#REF!</v>
      </c>
      <c r="K101" s="58" t="e">
        <f t="shared" si="3"/>
        <v>#REF!</v>
      </c>
      <c r="L101" s="58" t="e">
        <f>'Pro 2'!#REF!</f>
        <v>#REF!</v>
      </c>
      <c r="M101" s="58" t="e">
        <f>'Pro 2'!#REF!</f>
        <v>#REF!</v>
      </c>
      <c r="N101" s="59" t="e">
        <f>'Pro 2'!#REF!</f>
        <v>#REF!</v>
      </c>
    </row>
    <row r="104" spans="4:30" x14ac:dyDescent="0.2">
      <c r="D104" s="109" t="s">
        <v>472</v>
      </c>
      <c r="E104" s="51"/>
      <c r="F104" s="51"/>
      <c r="G104" s="51"/>
      <c r="H104" s="51"/>
      <c r="I104" s="51"/>
      <c r="J104" s="51"/>
      <c r="K104" s="51"/>
      <c r="L104" s="51"/>
      <c r="M104" s="51"/>
      <c r="N104" s="51"/>
      <c r="O104" s="51"/>
      <c r="P104" s="1044" t="s">
        <v>456</v>
      </c>
      <c r="Q104" s="1044"/>
      <c r="R104" s="1044"/>
      <c r="S104" s="1044"/>
      <c r="T104" s="1044"/>
      <c r="U104" s="1044"/>
      <c r="V104" s="1044"/>
      <c r="W104" s="1044" t="s">
        <v>482</v>
      </c>
      <c r="X104" s="1044"/>
      <c r="Y104" s="1044"/>
      <c r="Z104" s="1044"/>
      <c r="AA104" s="1044"/>
      <c r="AB104" s="1044"/>
      <c r="AC104" s="1044"/>
      <c r="AD104" s="1045"/>
    </row>
    <row r="105" spans="4:30" ht="25.5" x14ac:dyDescent="0.2">
      <c r="D105" s="137" t="s">
        <v>403</v>
      </c>
      <c r="E105" s="76" t="s">
        <v>404</v>
      </c>
      <c r="F105" s="76" t="s">
        <v>407</v>
      </c>
      <c r="G105" s="76" t="s">
        <v>409</v>
      </c>
      <c r="H105" s="76" t="s">
        <v>410</v>
      </c>
      <c r="I105" s="77" t="s">
        <v>473</v>
      </c>
      <c r="J105" s="77" t="s">
        <v>466</v>
      </c>
      <c r="K105" s="76" t="s">
        <v>441</v>
      </c>
      <c r="L105" s="77" t="s">
        <v>442</v>
      </c>
      <c r="M105" s="76" t="s">
        <v>443</v>
      </c>
      <c r="N105" s="77" t="s">
        <v>411</v>
      </c>
      <c r="O105" s="78" t="s">
        <v>474</v>
      </c>
      <c r="P105" s="78" t="s">
        <v>475</v>
      </c>
      <c r="Q105" s="78" t="s">
        <v>476</v>
      </c>
      <c r="R105" s="78" t="s">
        <v>477</v>
      </c>
      <c r="S105" s="78" t="s">
        <v>478</v>
      </c>
      <c r="T105" s="78" t="s">
        <v>479</v>
      </c>
      <c r="U105" s="78" t="s">
        <v>480</v>
      </c>
      <c r="V105" s="79" t="s">
        <v>481</v>
      </c>
      <c r="W105" s="78" t="s">
        <v>474</v>
      </c>
      <c r="X105" s="78" t="s">
        <v>475</v>
      </c>
      <c r="Y105" s="78" t="s">
        <v>476</v>
      </c>
      <c r="Z105" s="78" t="s">
        <v>477</v>
      </c>
      <c r="AA105" s="78" t="s">
        <v>478</v>
      </c>
      <c r="AB105" s="78" t="s">
        <v>479</v>
      </c>
      <c r="AC105" s="78" t="s">
        <v>480</v>
      </c>
      <c r="AD105" s="138" t="s">
        <v>481</v>
      </c>
    </row>
    <row r="106" spans="4:30" x14ac:dyDescent="0.2">
      <c r="D106" s="139">
        <f>D97</f>
        <v>0</v>
      </c>
      <c r="E106" s="80" t="s">
        <v>419</v>
      </c>
      <c r="F106" s="80" t="s">
        <v>444</v>
      </c>
      <c r="G106" s="80" t="s">
        <v>421</v>
      </c>
      <c r="H106" s="80" t="s">
        <v>421</v>
      </c>
      <c r="I106" s="80" t="s">
        <v>421</v>
      </c>
      <c r="J106" s="80" t="s">
        <v>421</v>
      </c>
      <c r="K106" s="81" t="s">
        <v>445</v>
      </c>
      <c r="L106" s="80" t="e">
        <f>'Pro 2'!#REF!</f>
        <v>#REF!</v>
      </c>
      <c r="M106" s="80" t="e">
        <v>#N/A</v>
      </c>
      <c r="N106" s="80" t="s">
        <v>422</v>
      </c>
      <c r="O106" s="82" t="e">
        <f>'Pro 2'!#REF!</f>
        <v>#REF!</v>
      </c>
      <c r="P106" s="82" t="e">
        <f>'Pro 2'!#REF!</f>
        <v>#REF!</v>
      </c>
      <c r="Q106" s="82" t="e">
        <f>'Pro 2'!#REF!</f>
        <v>#REF!</v>
      </c>
      <c r="R106" s="82" t="e">
        <f>'Pro 2'!#REF!</f>
        <v>#REF!</v>
      </c>
      <c r="S106" s="82" t="e">
        <f>'Pro 2'!#REF!</f>
        <v>#REF!</v>
      </c>
      <c r="T106" s="82" t="e">
        <f>'Pro 2'!#REF!</f>
        <v>#REF!</v>
      </c>
      <c r="U106" s="82" t="e">
        <f>'Pro 2'!#REF!</f>
        <v>#REF!</v>
      </c>
      <c r="V106" s="83" t="e">
        <f>'Pro 2'!#REF!</f>
        <v>#REF!</v>
      </c>
      <c r="W106" s="82" t="e">
        <f>'Pro 2'!#REF!</f>
        <v>#REF!</v>
      </c>
      <c r="X106" s="82" t="e">
        <f>'Pro 2'!#REF!</f>
        <v>#REF!</v>
      </c>
      <c r="Y106" s="82" t="e">
        <f>'Pro 2'!#REF!</f>
        <v>#REF!</v>
      </c>
      <c r="Z106" s="82" t="e">
        <f>'Pro 2'!#REF!</f>
        <v>#REF!</v>
      </c>
      <c r="AA106" s="82" t="e">
        <f>'Pro 2'!#REF!</f>
        <v>#REF!</v>
      </c>
      <c r="AB106" s="82" t="e">
        <f>'Pro 2'!#REF!</f>
        <v>#REF!</v>
      </c>
      <c r="AC106" s="82" t="e">
        <f>'Pro 2'!#REF!</f>
        <v>#REF!</v>
      </c>
      <c r="AD106" s="140" t="e">
        <f>'Pro 2'!#REF!</f>
        <v>#REF!</v>
      </c>
    </row>
    <row r="107" spans="4:30" x14ac:dyDescent="0.2">
      <c r="D107" s="141">
        <f>D106</f>
        <v>0</v>
      </c>
      <c r="E107" s="84" t="s">
        <v>419</v>
      </c>
      <c r="F107" s="84" t="s">
        <v>444</v>
      </c>
      <c r="G107" s="84" t="s">
        <v>421</v>
      </c>
      <c r="H107" s="84" t="s">
        <v>421</v>
      </c>
      <c r="I107" s="84" t="s">
        <v>421</v>
      </c>
      <c r="J107" s="84" t="str">
        <f>J106</f>
        <v>DOM</v>
      </c>
      <c r="K107" s="85" t="s">
        <v>446</v>
      </c>
      <c r="L107" s="84" t="e">
        <f>'Pro 2'!#REF!</f>
        <v>#REF!</v>
      </c>
      <c r="M107" s="84" t="e">
        <v>#N/A</v>
      </c>
      <c r="N107" s="84" t="str">
        <f>N106</f>
        <v>Dom</v>
      </c>
      <c r="O107" s="86" t="e">
        <f>'Pro 2'!#REF!</f>
        <v>#REF!</v>
      </c>
      <c r="P107" s="86" t="e">
        <f>'Pro 2'!#REF!</f>
        <v>#REF!</v>
      </c>
      <c r="Q107" s="86" t="e">
        <f>'Pro 2'!#REF!</f>
        <v>#REF!</v>
      </c>
      <c r="R107" s="86" t="e">
        <f>'Pro 2'!#REF!</f>
        <v>#REF!</v>
      </c>
      <c r="S107" s="86" t="e">
        <f>'Pro 2'!#REF!</f>
        <v>#REF!</v>
      </c>
      <c r="T107" s="86" t="e">
        <f>'Pro 2'!#REF!</f>
        <v>#REF!</v>
      </c>
      <c r="U107" s="86" t="e">
        <f>'Pro 2'!#REF!</f>
        <v>#REF!</v>
      </c>
      <c r="V107" s="87" t="e">
        <f>'Pro 2'!#REF!</f>
        <v>#REF!</v>
      </c>
      <c r="W107" s="86" t="e">
        <f>'Pro 2'!#REF!</f>
        <v>#REF!</v>
      </c>
      <c r="X107" s="86" t="e">
        <f>'Pro 2'!#REF!</f>
        <v>#REF!</v>
      </c>
      <c r="Y107" s="86" t="e">
        <f>'Pro 2'!#REF!</f>
        <v>#REF!</v>
      </c>
      <c r="Z107" s="86" t="e">
        <f>'Pro 2'!#REF!</f>
        <v>#REF!</v>
      </c>
      <c r="AA107" s="86" t="e">
        <f>'Pro 2'!#REF!</f>
        <v>#REF!</v>
      </c>
      <c r="AB107" s="86" t="e">
        <f>'Pro 2'!#REF!</f>
        <v>#REF!</v>
      </c>
      <c r="AC107" s="86" t="e">
        <f>'Pro 2'!#REF!</f>
        <v>#REF!</v>
      </c>
      <c r="AD107" s="142" t="e">
        <f>'Pro 2'!#REF!</f>
        <v>#REF!</v>
      </c>
    </row>
    <row r="108" spans="4:30" x14ac:dyDescent="0.2">
      <c r="D108" s="141">
        <f>D107</f>
        <v>0</v>
      </c>
      <c r="E108" s="88" t="s">
        <v>419</v>
      </c>
      <c r="F108" s="88" t="s">
        <v>444</v>
      </c>
      <c r="G108" s="88" t="s">
        <v>421</v>
      </c>
      <c r="H108" s="88" t="s">
        <v>421</v>
      </c>
      <c r="I108" s="88" t="s">
        <v>421</v>
      </c>
      <c r="J108" s="88" t="str">
        <f>J107</f>
        <v>DOM</v>
      </c>
      <c r="K108" s="89" t="s">
        <v>447</v>
      </c>
      <c r="L108" s="88" t="e">
        <f>'Pro 2'!#REF!</f>
        <v>#REF!</v>
      </c>
      <c r="M108" s="88" t="e">
        <v>#N/A</v>
      </c>
      <c r="N108" s="88" t="str">
        <f>N107</f>
        <v>Dom</v>
      </c>
      <c r="O108" s="90" t="e">
        <f>'Pro 2'!#REF!</f>
        <v>#REF!</v>
      </c>
      <c r="P108" s="90" t="e">
        <f>'Pro 2'!#REF!</f>
        <v>#REF!</v>
      </c>
      <c r="Q108" s="90" t="e">
        <f>'Pro 2'!#REF!</f>
        <v>#REF!</v>
      </c>
      <c r="R108" s="90" t="e">
        <f>'Pro 2'!#REF!</f>
        <v>#REF!</v>
      </c>
      <c r="S108" s="90" t="e">
        <f>'Pro 2'!#REF!</f>
        <v>#REF!</v>
      </c>
      <c r="T108" s="90" t="e">
        <f>'Pro 2'!#REF!</f>
        <v>#REF!</v>
      </c>
      <c r="U108" s="90" t="e">
        <f>'Pro 2'!#REF!</f>
        <v>#REF!</v>
      </c>
      <c r="V108" s="91" t="e">
        <f>'Pro 2'!#REF!</f>
        <v>#REF!</v>
      </c>
      <c r="W108" s="90" t="e">
        <f>'Pro 2'!#REF!</f>
        <v>#REF!</v>
      </c>
      <c r="X108" s="90" t="e">
        <f>'Pro 2'!#REF!</f>
        <v>#REF!</v>
      </c>
      <c r="Y108" s="90" t="e">
        <f>'Pro 2'!#REF!</f>
        <v>#REF!</v>
      </c>
      <c r="Z108" s="90" t="e">
        <f>'Pro 2'!#REF!</f>
        <v>#REF!</v>
      </c>
      <c r="AA108" s="90" t="e">
        <f>'Pro 2'!#REF!</f>
        <v>#REF!</v>
      </c>
      <c r="AB108" s="90" t="e">
        <f>'Pro 2'!#REF!</f>
        <v>#REF!</v>
      </c>
      <c r="AC108" s="90" t="e">
        <f>'Pro 2'!#REF!</f>
        <v>#REF!</v>
      </c>
      <c r="AD108" s="143" t="e">
        <f>'Pro 2'!#REF!</f>
        <v>#REF!</v>
      </c>
    </row>
    <row r="109" spans="4:30" x14ac:dyDescent="0.2">
      <c r="D109" s="141">
        <f>D108</f>
        <v>0</v>
      </c>
      <c r="E109" s="84" t="s">
        <v>419</v>
      </c>
      <c r="F109" s="84" t="s">
        <v>444</v>
      </c>
      <c r="G109" s="84" t="s">
        <v>421</v>
      </c>
      <c r="H109" s="84" t="s">
        <v>421</v>
      </c>
      <c r="I109" s="84" t="s">
        <v>421</v>
      </c>
      <c r="J109" s="84" t="str">
        <f>J108</f>
        <v>DOM</v>
      </c>
      <c r="K109" s="85" t="s">
        <v>448</v>
      </c>
      <c r="L109" s="84" t="e">
        <f>'Pro 2'!#REF!</f>
        <v>#REF!</v>
      </c>
      <c r="M109" s="84" t="e">
        <v>#N/A</v>
      </c>
      <c r="N109" s="84" t="str">
        <f>N108</f>
        <v>Dom</v>
      </c>
      <c r="O109" s="86" t="e">
        <f>'Pro 2'!#REF!</f>
        <v>#REF!</v>
      </c>
      <c r="P109" s="86" t="e">
        <f>'Pro 2'!#REF!</f>
        <v>#REF!</v>
      </c>
      <c r="Q109" s="86" t="e">
        <f>'Pro 2'!#REF!</f>
        <v>#REF!</v>
      </c>
      <c r="R109" s="86" t="e">
        <f>'Pro 2'!#REF!</f>
        <v>#REF!</v>
      </c>
      <c r="S109" s="86" t="e">
        <f>'Pro 2'!#REF!</f>
        <v>#REF!</v>
      </c>
      <c r="T109" s="86" t="e">
        <f>'Pro 2'!#REF!</f>
        <v>#REF!</v>
      </c>
      <c r="U109" s="86" t="e">
        <f>'Pro 2'!#REF!</f>
        <v>#REF!</v>
      </c>
      <c r="V109" s="87" t="e">
        <f>'Pro 2'!#REF!</f>
        <v>#REF!</v>
      </c>
      <c r="W109" s="86" t="e">
        <f>'Pro 2'!#REF!</f>
        <v>#REF!</v>
      </c>
      <c r="X109" s="86" t="e">
        <f>'Pro 2'!#REF!</f>
        <v>#REF!</v>
      </c>
      <c r="Y109" s="86" t="e">
        <f>'Pro 2'!#REF!</f>
        <v>#REF!</v>
      </c>
      <c r="Z109" s="86" t="e">
        <f>'Pro 2'!#REF!</f>
        <v>#REF!</v>
      </c>
      <c r="AA109" s="86" t="e">
        <f>'Pro 2'!#REF!</f>
        <v>#REF!</v>
      </c>
      <c r="AB109" s="86" t="e">
        <f>'Pro 2'!#REF!</f>
        <v>#REF!</v>
      </c>
      <c r="AC109" s="86" t="e">
        <f>'Pro 2'!#REF!</f>
        <v>#REF!</v>
      </c>
      <c r="AD109" s="142" t="e">
        <f>'Pro 2'!#REF!</f>
        <v>#REF!</v>
      </c>
    </row>
    <row r="110" spans="4:30" x14ac:dyDescent="0.2">
      <c r="D110" s="144">
        <f>D109</f>
        <v>0</v>
      </c>
      <c r="E110" s="145" t="s">
        <v>419</v>
      </c>
      <c r="F110" s="145" t="s">
        <v>444</v>
      </c>
      <c r="G110" s="145" t="s">
        <v>421</v>
      </c>
      <c r="H110" s="145" t="s">
        <v>421</v>
      </c>
      <c r="I110" s="145" t="s">
        <v>421</v>
      </c>
      <c r="J110" s="145" t="str">
        <f>J109</f>
        <v>DOM</v>
      </c>
      <c r="K110" s="146" t="s">
        <v>449</v>
      </c>
      <c r="L110" s="145" t="e">
        <f>'Pro 2'!#REF!</f>
        <v>#REF!</v>
      </c>
      <c r="M110" s="145" t="e">
        <v>#N/A</v>
      </c>
      <c r="N110" s="145" t="str">
        <f>N109</f>
        <v>Dom</v>
      </c>
      <c r="O110" s="147" t="e">
        <f>'Pro 2'!#REF!</f>
        <v>#REF!</v>
      </c>
      <c r="P110" s="147" t="e">
        <f>'Pro 2'!#REF!</f>
        <v>#REF!</v>
      </c>
      <c r="Q110" s="147" t="e">
        <f>'Pro 2'!#REF!</f>
        <v>#REF!</v>
      </c>
      <c r="R110" s="147" t="e">
        <f>'Pro 2'!#REF!</f>
        <v>#REF!</v>
      </c>
      <c r="S110" s="147" t="e">
        <f>'Pro 2'!#REF!</f>
        <v>#REF!</v>
      </c>
      <c r="T110" s="147" t="e">
        <f>'Pro 2'!#REF!</f>
        <v>#REF!</v>
      </c>
      <c r="U110" s="147" t="e">
        <f>'Pro 2'!#REF!</f>
        <v>#REF!</v>
      </c>
      <c r="V110" s="148" t="e">
        <f>'Pro 2'!#REF!</f>
        <v>#REF!</v>
      </c>
      <c r="W110" s="147" t="e">
        <f>'Pro 2'!#REF!</f>
        <v>#REF!</v>
      </c>
      <c r="X110" s="147" t="e">
        <f>'Pro 2'!#REF!</f>
        <v>#REF!</v>
      </c>
      <c r="Y110" s="147" t="e">
        <f>'Pro 2'!#REF!</f>
        <v>#REF!</v>
      </c>
      <c r="Z110" s="147" t="e">
        <f>'Pro 2'!#REF!</f>
        <v>#REF!</v>
      </c>
      <c r="AA110" s="147" t="e">
        <f>'Pro 2'!#REF!</f>
        <v>#REF!</v>
      </c>
      <c r="AB110" s="147" t="e">
        <f>'Pro 2'!#REF!</f>
        <v>#REF!</v>
      </c>
      <c r="AC110" s="147" t="e">
        <f>'Pro 2'!#REF!</f>
        <v>#REF!</v>
      </c>
      <c r="AD110" s="149" t="e">
        <f>'Pro 2'!#REF!</f>
        <v>#REF!</v>
      </c>
    </row>
  </sheetData>
  <sheetProtection algorithmName="SHA-512" hashValue="VliS69mbjXyo8KjQidJC5FfYuiTPvUNGax+6ByAlHeC5p+lGeK1qEUu9+bQmLk8foTUlNP0TImwQj0s3+BjDXw==" saltValue="BZ0MUWj2n7e7csJoyUv4Xg=="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48"/>
  <sheetViews>
    <sheetView showGridLines="0" tabSelected="1" zoomScaleNormal="100" workbookViewId="0">
      <selection activeCell="G26" sqref="G26:G27"/>
    </sheetView>
  </sheetViews>
  <sheetFormatPr defaultColWidth="9.42578125" defaultRowHeight="14.25" x14ac:dyDescent="0.25"/>
  <cols>
    <col min="1" max="1" width="1.5703125" style="13" customWidth="1"/>
    <col min="2" max="12" width="14.5703125" style="22" customWidth="1"/>
    <col min="13" max="13" width="6.42578125" style="1" customWidth="1"/>
    <col min="14" max="14" width="9" style="2" customWidth="1"/>
    <col min="15" max="15" width="15.5703125" style="2" hidden="1" customWidth="1"/>
    <col min="16" max="16" width="9" style="2" hidden="1" customWidth="1"/>
    <col min="17" max="23" width="9" style="2" customWidth="1"/>
    <col min="24" max="16384" width="9.42578125" style="2"/>
  </cols>
  <sheetData>
    <row r="1" spans="1:22" x14ac:dyDescent="0.25">
      <c r="O1" s="2" t="s">
        <v>651</v>
      </c>
      <c r="P1" s="2" t="s">
        <v>651</v>
      </c>
      <c r="Q1" s="3"/>
      <c r="R1" s="3"/>
      <c r="S1" s="3"/>
      <c r="T1" s="3"/>
      <c r="U1" s="3"/>
      <c r="V1" s="3"/>
    </row>
    <row r="2" spans="1:22" x14ac:dyDescent="0.25">
      <c r="B2" s="23" t="s">
        <v>0</v>
      </c>
      <c r="C2" s="23"/>
      <c r="O2" s="3" t="s">
        <v>128</v>
      </c>
      <c r="P2" s="3" t="s">
        <v>130</v>
      </c>
    </row>
    <row r="3" spans="1:22" x14ac:dyDescent="0.25">
      <c r="B3" s="24"/>
      <c r="C3" s="24"/>
      <c r="O3" s="7"/>
      <c r="P3" s="7"/>
    </row>
    <row r="4" spans="1:22" s="7" customFormat="1" x14ac:dyDescent="0.25">
      <c r="A4" s="14"/>
      <c r="B4" s="616" t="s">
        <v>551</v>
      </c>
      <c r="C4" s="616"/>
      <c r="D4" s="616"/>
      <c r="E4" s="616"/>
      <c r="F4" s="616"/>
      <c r="G4" s="616"/>
      <c r="H4" s="616"/>
      <c r="I4" s="616"/>
      <c r="J4" s="616"/>
      <c r="K4" s="616"/>
      <c r="L4" s="616"/>
      <c r="M4" s="19"/>
      <c r="N4" s="19"/>
      <c r="O4" s="221"/>
      <c r="P4" s="221"/>
    </row>
    <row r="5" spans="1:22" s="7" customFormat="1" x14ac:dyDescent="0.25">
      <c r="A5" s="14"/>
      <c r="B5" s="616" t="str">
        <f>Variables!B2</f>
        <v>RR-2025-004</v>
      </c>
      <c r="C5" s="616"/>
      <c r="D5" s="616"/>
      <c r="E5" s="616"/>
      <c r="F5" s="616"/>
      <c r="G5" s="616"/>
      <c r="H5" s="616"/>
      <c r="I5" s="616"/>
      <c r="J5" s="616"/>
      <c r="K5" s="616"/>
      <c r="L5" s="616"/>
      <c r="M5" s="19"/>
      <c r="N5" s="19"/>
      <c r="O5" s="15"/>
      <c r="P5" s="15"/>
    </row>
    <row r="6" spans="1:22" s="16" customFormat="1" x14ac:dyDescent="0.25">
      <c r="A6" s="14"/>
      <c r="B6" s="616" t="str">
        <f>UPPER(Variables!B3&amp;" | "&amp;Variables!C3)</f>
        <v>CORROSION-RESISTANT STEEL SHEET II | FEUILLES D'ACIER RÉSISTANT À LA CORROSION II</v>
      </c>
      <c r="C6" s="616"/>
      <c r="D6" s="616"/>
      <c r="E6" s="616"/>
      <c r="F6" s="616"/>
      <c r="G6" s="616"/>
      <c r="H6" s="616"/>
      <c r="I6" s="616"/>
      <c r="J6" s="616"/>
      <c r="K6" s="616"/>
      <c r="L6" s="616"/>
      <c r="M6" s="15"/>
      <c r="N6" s="15"/>
      <c r="O6" s="17"/>
      <c r="P6" s="17"/>
    </row>
    <row r="7" spans="1:22" s="8" customFormat="1" x14ac:dyDescent="0.25">
      <c r="A7" s="18"/>
      <c r="B7" s="25"/>
      <c r="C7" s="25"/>
      <c r="D7" s="26"/>
      <c r="E7" s="26"/>
      <c r="F7" s="26"/>
      <c r="G7" s="26"/>
      <c r="H7" s="26"/>
      <c r="I7" s="26"/>
      <c r="J7" s="26"/>
      <c r="K7" s="26"/>
      <c r="L7" s="26"/>
      <c r="O7" s="9"/>
      <c r="P7" s="9"/>
    </row>
    <row r="8" spans="1:22" s="7" customFormat="1" x14ac:dyDescent="0.25">
      <c r="A8" s="14"/>
      <c r="B8" s="623" t="s">
        <v>552</v>
      </c>
      <c r="C8" s="624"/>
      <c r="D8" s="624"/>
      <c r="E8" s="624"/>
      <c r="F8" s="624"/>
      <c r="G8" s="624"/>
      <c r="H8" s="624"/>
      <c r="I8" s="624"/>
      <c r="J8" s="624"/>
      <c r="K8" s="624"/>
      <c r="L8" s="625"/>
      <c r="M8" s="19"/>
      <c r="N8" s="19"/>
      <c r="O8" s="15"/>
      <c r="P8" s="15"/>
    </row>
    <row r="9" spans="1:22" s="10" customFormat="1" x14ac:dyDescent="0.25">
      <c r="A9" s="12"/>
      <c r="B9" s="27"/>
      <c r="C9" s="28"/>
      <c r="D9" s="29"/>
      <c r="E9" s="29"/>
      <c r="F9" s="29"/>
      <c r="G9" s="29"/>
      <c r="H9" s="29"/>
      <c r="I9" s="29"/>
      <c r="J9" s="29"/>
      <c r="K9" s="29"/>
      <c r="L9" s="30"/>
      <c r="O9" s="686" t="s">
        <v>637</v>
      </c>
      <c r="P9" s="686"/>
    </row>
    <row r="10" spans="1:22" s="151" customFormat="1" x14ac:dyDescent="0.25">
      <c r="A10" s="251"/>
      <c r="B10" s="612" t="str">
        <f>"The information requested in this questionnaire is for use by the Canadian International Trade Tribunal (the Tribunal) in connection with its expiry review concerning the dumping of "&amp;Variables!D3&amp;" (as defined below) originating in or exported from Türkiye (excluding those goods exported by Borçelik Çelik Sanayi Ticaret A.Ş.) and Vietnam, and the subsidizing of "&amp;Variables!D3&amp;" (as defined below) originating in or exported from Türkiye (excluding those goods exported by Atakaş Çelik Sanayi ve Ticaret A.Ş., Borçelik Çelik Sanayi Ticaret A.Ş. and Tatmetal Çelik Sanayi ve Ticaret A.Ş.)."</f>
        <v>The information requested in this questionnaire is for use by the Canadian International Trade Tribunal (the Tribunal) in connection with its expiry review concerning the dumping of corrosion-resistant steel sheet (as defined below) originating in or exported from Türkiye (excluding those goods exported by Borçelik Çelik Sanayi Ticaret A.Ş.) and Vietnam, and the subsidizing of corrosion-resistant steel sheet (as defined below) originating in or exported from Türkiye (excluding those goods exported by Atakaş Çelik Sanayi ve Ticaret A.Ş., Borçelik Çelik Sanayi Ticaret A.Ş. and Tatmetal Çelik Sanayi ve Ticaret A.Ş.).</v>
      </c>
      <c r="C10" s="613"/>
      <c r="D10" s="613"/>
      <c r="E10" s="613"/>
      <c r="F10" s="613"/>
      <c r="G10" s="220"/>
      <c r="H10" s="614" t="str">
        <f>"Les renseignements demandés dans le présent questionnaire seront utilisés par le Tribunal canadien du commerce extérieur (le Tribunal) dans le cadre de son réexamen relatif à l'expiration concernant le dumping de "&amp;Variables!E3&amp;" (telles que définies ci-dessous) originaires ou exportées de la Türkiye (à l’exclusion des marchandises exportées par Borçelik Çelik Sanayi Ticaret A.Ş.) et du Vietnam, et le subventionnement de "&amp;Variables!E3&amp;" (telles que définies ci-dessous) originaires ou exportées de la Türkiye (à l’exclusion des marchandises exportées par Atakaş Çelik Sanayi ve Ticaret A.Ş., Borçelik Çelik Sanayi Ticaret A.Ş. et Tatmetal Çelik Sanayi ve Ticaret A.Ş.)."</f>
        <v>Les renseignements demandés dans le présent questionnaire seront utilisés par le Tribunal canadien du commerce extérieur (le Tribunal) dans le cadre de son réexamen relatif à l'expiration concernant le dumping de feuilles d'acier résistant à la corrosion (telles que définies ci-dessous) originaires ou exportées de la Türkiye (à l’exclusion des marchandises exportées par Borçelik Çelik Sanayi Ticaret A.Ş.) et du Vietnam, et le subventionnement de feuilles d'acier résistant à la corrosion (telles que définies ci-dessous) originaires ou exportées de la Türkiye (à l’exclusion des marchandises exportées par Atakaş Çelik Sanayi ve Ticaret A.Ş., Borçelik Çelik Sanayi Ticaret A.Ş. et Tatmetal Çelik Sanayi ve Ticaret A.Ş.).</v>
      </c>
      <c r="I10" s="614"/>
      <c r="J10" s="614"/>
      <c r="K10" s="614"/>
      <c r="L10" s="615"/>
      <c r="M10" s="10"/>
      <c r="O10" s="686"/>
      <c r="P10" s="686"/>
    </row>
    <row r="11" spans="1:22" s="151" customFormat="1" x14ac:dyDescent="0.25">
      <c r="A11" s="251"/>
      <c r="B11" s="612"/>
      <c r="C11" s="613"/>
      <c r="D11" s="613"/>
      <c r="E11" s="613"/>
      <c r="F11" s="613"/>
      <c r="G11" s="220"/>
      <c r="H11" s="614"/>
      <c r="I11" s="614"/>
      <c r="J11" s="614"/>
      <c r="K11" s="614"/>
      <c r="L11" s="615"/>
      <c r="M11" s="10"/>
      <c r="O11" s="686"/>
      <c r="P11" s="686"/>
    </row>
    <row r="12" spans="1:22" s="151" customFormat="1" x14ac:dyDescent="0.25">
      <c r="A12" s="251"/>
      <c r="B12" s="612"/>
      <c r="C12" s="613"/>
      <c r="D12" s="613"/>
      <c r="E12" s="613"/>
      <c r="F12" s="613"/>
      <c r="G12" s="220"/>
      <c r="H12" s="614"/>
      <c r="I12" s="614"/>
      <c r="J12" s="614"/>
      <c r="K12" s="614"/>
      <c r="L12" s="615"/>
      <c r="O12" s="686"/>
      <c r="P12" s="686"/>
    </row>
    <row r="13" spans="1:22" s="151" customFormat="1" x14ac:dyDescent="0.25">
      <c r="A13" s="251"/>
      <c r="B13" s="612"/>
      <c r="C13" s="613"/>
      <c r="D13" s="613"/>
      <c r="E13" s="613"/>
      <c r="F13" s="613"/>
      <c r="G13" s="220"/>
      <c r="H13" s="614"/>
      <c r="I13" s="614"/>
      <c r="J13" s="614"/>
      <c r="K13" s="614"/>
      <c r="L13" s="615"/>
      <c r="O13" s="686"/>
      <c r="P13" s="686"/>
    </row>
    <row r="14" spans="1:22" s="151" customFormat="1" x14ac:dyDescent="0.25">
      <c r="A14" s="251"/>
      <c r="B14" s="612"/>
      <c r="C14" s="613"/>
      <c r="D14" s="613"/>
      <c r="E14" s="613"/>
      <c r="F14" s="613"/>
      <c r="G14" s="220"/>
      <c r="H14" s="614"/>
      <c r="I14" s="614"/>
      <c r="J14" s="614"/>
      <c r="K14" s="614"/>
      <c r="L14" s="615"/>
      <c r="O14" s="686"/>
      <c r="P14" s="686"/>
    </row>
    <row r="15" spans="1:22" s="151" customFormat="1" x14ac:dyDescent="0.25">
      <c r="A15" s="251"/>
      <c r="B15" s="612"/>
      <c r="C15" s="613"/>
      <c r="D15" s="613"/>
      <c r="E15" s="613"/>
      <c r="F15" s="613"/>
      <c r="G15" s="328"/>
      <c r="H15" s="614"/>
      <c r="I15" s="614"/>
      <c r="J15" s="614"/>
      <c r="K15" s="614"/>
      <c r="L15" s="615"/>
      <c r="O15" s="686"/>
      <c r="P15" s="686"/>
    </row>
    <row r="16" spans="1:22" s="151" customFormat="1" x14ac:dyDescent="0.25">
      <c r="A16" s="251"/>
      <c r="B16" s="612"/>
      <c r="C16" s="613"/>
      <c r="D16" s="613"/>
      <c r="E16" s="613"/>
      <c r="F16" s="613"/>
      <c r="G16" s="353"/>
      <c r="H16" s="614"/>
      <c r="I16" s="614"/>
      <c r="J16" s="614"/>
      <c r="K16" s="614"/>
      <c r="L16" s="615"/>
      <c r="O16" s="686"/>
      <c r="P16" s="686"/>
    </row>
    <row r="17" spans="1:16" s="151" customFormat="1" x14ac:dyDescent="0.25">
      <c r="A17" s="251"/>
      <c r="B17" s="612"/>
      <c r="C17" s="613"/>
      <c r="D17" s="613"/>
      <c r="E17" s="613"/>
      <c r="F17" s="613"/>
      <c r="G17" s="220"/>
      <c r="H17" s="614"/>
      <c r="I17" s="614"/>
      <c r="J17" s="614"/>
      <c r="K17" s="614"/>
      <c r="L17" s="615"/>
      <c r="O17" s="686"/>
      <c r="P17" s="686"/>
    </row>
    <row r="18" spans="1:16" s="151" customFormat="1" ht="14.25" customHeight="1" x14ac:dyDescent="0.25">
      <c r="A18" s="251"/>
      <c r="B18" s="612" t="str">
        <f>"Your firm's knowledge and experience would aid the Tribunal in the proper conduct of its inquiry by helping it better understand the Canadian market for "&amp;Variables!D3&amp;". The Tribunal therefore requests a response to this questionnaire from your firm."</f>
        <v>Your firm's knowledge and experience would aid the Tribunal in the proper conduct of its inquiry by helping it better understand the Canadian market for corrosion-resistant steel sheet. The Tribunal therefore requests a response to this questionnaire from your firm.</v>
      </c>
      <c r="C18" s="613"/>
      <c r="D18" s="613"/>
      <c r="E18" s="613"/>
      <c r="F18" s="613"/>
      <c r="G18" s="353"/>
      <c r="H18" s="614" t="str">
        <f>"Les connaissances et l'expérience de votre entreprise aideraient le Tribunal à mener correctement son enquête en lui permettant de mieux comprendre le marché canadien de "&amp;Variables!E3&amp;". Le Tribunal demande donc à votre entreprise de répondre à ce questionnaire."</f>
        <v>Les connaissances et l'expérience de votre entreprise aideraient le Tribunal à mener correctement son enquête en lui permettant de mieux comprendre le marché canadien de feuilles d'acier résistant à la corrosion. Le Tribunal demande donc à votre entreprise de répondre à ce questionnaire.</v>
      </c>
      <c r="I18" s="614"/>
      <c r="J18" s="614"/>
      <c r="K18" s="614"/>
      <c r="L18" s="615"/>
      <c r="O18" s="686"/>
      <c r="P18" s="686"/>
    </row>
    <row r="19" spans="1:16" s="151" customFormat="1" ht="14.25" customHeight="1" x14ac:dyDescent="0.25">
      <c r="A19" s="251"/>
      <c r="B19" s="612"/>
      <c r="C19" s="613"/>
      <c r="D19" s="613"/>
      <c r="E19" s="613"/>
      <c r="F19" s="613"/>
      <c r="G19" s="353"/>
      <c r="H19" s="614"/>
      <c r="I19" s="614"/>
      <c r="J19" s="614"/>
      <c r="K19" s="614"/>
      <c r="L19" s="615"/>
      <c r="O19" s="686"/>
      <c r="P19" s="686"/>
    </row>
    <row r="20" spans="1:16" s="151" customFormat="1" ht="14.25" customHeight="1" x14ac:dyDescent="0.25">
      <c r="A20" s="251"/>
      <c r="B20" s="612"/>
      <c r="C20" s="613"/>
      <c r="D20" s="613"/>
      <c r="E20" s="613"/>
      <c r="F20" s="613"/>
      <c r="G20" s="353"/>
      <c r="H20" s="614"/>
      <c r="I20" s="614"/>
      <c r="J20" s="614"/>
      <c r="K20" s="614"/>
      <c r="L20" s="615"/>
      <c r="O20" s="686"/>
      <c r="P20" s="686"/>
    </row>
    <row r="21" spans="1:16" s="151" customFormat="1" ht="14.25" customHeight="1" x14ac:dyDescent="0.25">
      <c r="A21" s="251"/>
      <c r="B21" s="612"/>
      <c r="C21" s="613"/>
      <c r="D21" s="613"/>
      <c r="E21" s="613"/>
      <c r="F21" s="613"/>
      <c r="G21" s="353"/>
      <c r="H21" s="614"/>
      <c r="I21" s="614"/>
      <c r="J21" s="614"/>
      <c r="K21" s="614"/>
      <c r="L21" s="615"/>
      <c r="O21" s="686"/>
      <c r="P21" s="686"/>
    </row>
    <row r="22" spans="1:16" s="151" customFormat="1" x14ac:dyDescent="0.25">
      <c r="A22" s="251"/>
      <c r="B22" s="252"/>
      <c r="C22" s="253"/>
      <c r="D22" s="253"/>
      <c r="E22" s="253"/>
      <c r="F22" s="253"/>
      <c r="G22" s="253"/>
      <c r="H22" s="253"/>
      <c r="I22" s="253"/>
      <c r="J22" s="253"/>
      <c r="K22" s="253"/>
      <c r="L22" s="254"/>
      <c r="O22" s="686"/>
      <c r="P22" s="686"/>
    </row>
    <row r="23" spans="1:16" s="8" customFormat="1" x14ac:dyDescent="0.25">
      <c r="A23" s="18"/>
      <c r="B23" s="25"/>
      <c r="C23" s="25"/>
      <c r="D23" s="26"/>
      <c r="E23" s="26"/>
      <c r="F23" s="26"/>
      <c r="G23" s="26"/>
      <c r="H23" s="26"/>
      <c r="I23" s="26"/>
      <c r="J23" s="26"/>
      <c r="K23" s="26"/>
      <c r="L23" s="26"/>
      <c r="O23" s="9"/>
      <c r="P23" s="9"/>
    </row>
    <row r="24" spans="1:16" s="7" customFormat="1" x14ac:dyDescent="0.25">
      <c r="A24" s="14"/>
      <c r="B24" s="623" t="s">
        <v>553</v>
      </c>
      <c r="C24" s="624"/>
      <c r="D24" s="624"/>
      <c r="E24" s="624"/>
      <c r="F24" s="624"/>
      <c r="G24" s="624"/>
      <c r="H24" s="624"/>
      <c r="I24" s="624"/>
      <c r="J24" s="624"/>
      <c r="K24" s="624"/>
      <c r="L24" s="625"/>
      <c r="M24" s="19"/>
      <c r="N24" s="19"/>
      <c r="O24" s="15"/>
      <c r="P24" s="15"/>
    </row>
    <row r="25" spans="1:16" s="10" customFormat="1" x14ac:dyDescent="0.25">
      <c r="A25" s="12"/>
      <c r="B25" s="27"/>
      <c r="C25" s="28"/>
      <c r="D25" s="29"/>
      <c r="E25" s="29"/>
      <c r="F25" s="29"/>
      <c r="G25" s="29"/>
      <c r="H25" s="29"/>
      <c r="I25" s="29"/>
      <c r="J25" s="29"/>
      <c r="K25" s="29"/>
      <c r="L25" s="30"/>
    </row>
    <row r="26" spans="1:16" s="10" customFormat="1" x14ac:dyDescent="0.25">
      <c r="A26" s="12"/>
      <c r="B26" s="654" t="s">
        <v>257</v>
      </c>
      <c r="C26" s="655"/>
      <c r="D26" s="655"/>
      <c r="E26" s="655"/>
      <c r="F26" s="655"/>
      <c r="G26" s="629" t="s">
        <v>890</v>
      </c>
      <c r="H26" s="656" t="s">
        <v>335</v>
      </c>
      <c r="I26" s="656"/>
      <c r="J26" s="656"/>
      <c r="K26" s="656"/>
      <c r="L26" s="657"/>
      <c r="O26" s="11"/>
    </row>
    <row r="27" spans="1:16" s="10" customFormat="1" x14ac:dyDescent="0.25">
      <c r="A27" s="12"/>
      <c r="B27" s="654"/>
      <c r="C27" s="655"/>
      <c r="D27" s="655"/>
      <c r="E27" s="655"/>
      <c r="F27" s="655"/>
      <c r="G27" s="630"/>
      <c r="H27" s="656"/>
      <c r="I27" s="656"/>
      <c r="J27" s="656"/>
      <c r="K27" s="656"/>
      <c r="L27" s="657"/>
      <c r="O27" s="11"/>
    </row>
    <row r="28" spans="1:16" s="151" customFormat="1" x14ac:dyDescent="0.25">
      <c r="A28" s="251"/>
      <c r="B28" s="252"/>
      <c r="C28" s="253"/>
      <c r="D28" s="253"/>
      <c r="E28" s="253"/>
      <c r="F28" s="253"/>
      <c r="G28" s="253"/>
      <c r="H28" s="253"/>
      <c r="I28" s="253"/>
      <c r="J28" s="253"/>
      <c r="K28" s="253"/>
      <c r="L28" s="254"/>
    </row>
    <row r="29" spans="1:16" s="8" customFormat="1" x14ac:dyDescent="0.25">
      <c r="A29" s="18"/>
      <c r="B29" s="25"/>
      <c r="C29" s="25"/>
      <c r="D29" s="26"/>
      <c r="E29" s="26"/>
      <c r="F29" s="26"/>
      <c r="G29" s="26"/>
      <c r="H29" s="26"/>
      <c r="I29" s="26"/>
      <c r="J29" s="26"/>
      <c r="K29" s="26"/>
      <c r="L29" s="26"/>
      <c r="O29" s="9"/>
      <c r="P29" s="9"/>
    </row>
    <row r="30" spans="1:16" s="7" customFormat="1" x14ac:dyDescent="0.25">
      <c r="A30" s="14"/>
      <c r="B30" s="623" t="str">
        <f>IF(Intro!$G$26="English",O30,P30)</f>
        <v>LA DÉFINITION "DES MARCHANDISES"</v>
      </c>
      <c r="C30" s="624" t="str">
        <f>UPPER(IF(Intro!$G$26="English",P30,Q30))</f>
        <v/>
      </c>
      <c r="D30" s="624" t="str">
        <f>UPPER(IF(Intro!$G$26="English",Q30,R30))</f>
        <v/>
      </c>
      <c r="E30" s="624" t="str">
        <f>UPPER(IF(Intro!$G$26="English",R30,S30))</f>
        <v/>
      </c>
      <c r="F30" s="624"/>
      <c r="G30" s="624" t="str">
        <f>UPPER(IF(Intro!$G$26="English",S30,T30))</f>
        <v/>
      </c>
      <c r="H30" s="624" t="str">
        <f>UPPER(IF(Intro!$G$26="English",T30,U30))</f>
        <v/>
      </c>
      <c r="I30" s="624" t="str">
        <f>UPPER(IF(Intro!$G$26="English",U30,V30))</f>
        <v/>
      </c>
      <c r="J30" s="624" t="str">
        <f>UPPER(IF(Intro!$G$26="English",V30,W30))</f>
        <v/>
      </c>
      <c r="K30" s="624" t="str">
        <f>UPPER(IF(Intro!$G$26="English",W30,X30))</f>
        <v/>
      </c>
      <c r="L30" s="625" t="str">
        <f>UPPER(IF(Intro!$G$26="English",X30,Y30))</f>
        <v/>
      </c>
      <c r="M30" s="8"/>
      <c r="N30" s="19"/>
      <c r="O30" s="215" t="s">
        <v>554</v>
      </c>
      <c r="P30" s="215" t="s">
        <v>555</v>
      </c>
    </row>
    <row r="31" spans="1:16" s="10" customFormat="1" x14ac:dyDescent="0.25">
      <c r="A31" s="12"/>
      <c r="B31" s="27"/>
      <c r="C31" s="28"/>
      <c r="D31" s="29"/>
      <c r="E31" s="29"/>
      <c r="F31" s="29"/>
      <c r="G31" s="29"/>
      <c r="H31" s="29"/>
      <c r="I31" s="29"/>
      <c r="J31" s="29"/>
      <c r="K31" s="29"/>
      <c r="L31" s="30"/>
    </row>
    <row r="32" spans="1:16" s="151" customFormat="1" x14ac:dyDescent="0.25">
      <c r="A32" s="251"/>
      <c r="B32" s="612" t="str">
        <f>IF(Intro!$G$26="English",O32,P32)</f>
        <v>Les références aux « marchandises » dans ce questionnaire font référence à :</v>
      </c>
      <c r="C32" s="613"/>
      <c r="D32" s="613"/>
      <c r="E32" s="613"/>
      <c r="F32" s="613"/>
      <c r="G32" s="613"/>
      <c r="H32" s="613"/>
      <c r="I32" s="613"/>
      <c r="J32" s="613"/>
      <c r="K32" s="613"/>
      <c r="L32" s="653"/>
      <c r="O32" s="151" t="s">
        <v>280</v>
      </c>
      <c r="P32" s="151" t="s">
        <v>281</v>
      </c>
    </row>
    <row r="33" spans="1:12" s="151" customFormat="1" x14ac:dyDescent="0.25">
      <c r="A33" s="251"/>
      <c r="B33" s="612"/>
      <c r="C33" s="613"/>
      <c r="D33" s="613"/>
      <c r="E33" s="613"/>
      <c r="F33" s="613"/>
      <c r="G33" s="613"/>
      <c r="H33" s="613"/>
      <c r="I33" s="613"/>
      <c r="J33" s="613"/>
      <c r="K33" s="613"/>
      <c r="L33" s="653"/>
    </row>
    <row r="34" spans="1:12" s="151" customFormat="1" x14ac:dyDescent="0.25">
      <c r="A34" s="251"/>
      <c r="B34" s="219"/>
      <c r="C34" s="631" t="str">
        <f>IF(Intro!$G$26="English",Variables!B16,Variables!C16)</f>
        <v>Feuilles laminées à plat d’acier au carbone résistant à la corrosion, y compris celles contenant les éléments d’alliage suivants :
●  jusqu’à 0,01 % de bore (B);
●  jusqu’à 0,1 % de niobium (Nb);
●  jusqu’à 0,08 % de titane (Ti);
●  jusqu’à 0,3 % de vanadium (V);
en bobines ou coupées à longueur, d’une épaisseur jusque 0,168 po (4,267 mm) et d’une largeur jusque 72 po (1 828,8 mm), plus ou moins les écarts admis par les normes applicables, avec ou sans passivation et/ou traitements anti-empreintes digitales, et à l’exclusion cependant de tout ce qui suit :
●  les feuilles d’acier résistant à la corrosion devant servir à la fabrication d’automobiles, d’autobus, de camions, d’ambulances ou de corbillards ou encore de châssis ou autres parties, de pièces ou d’accessoires destinés à ces véhicules;
●  les produits d’acier pour la construction aéronautique;
●  les feuilles d’acier revêtu ou plaqué de fer-blanc, de plomb, de nickel, de cuivre, de chrome, d’oxydes de chrome, à la fois de fer-blanc et de plomb (fer mat), ou à la fois de chrome et d’oxydes de chrome (fer chromé);
●  les produits d’acier inoxydable laminés à plat;
●  les feuilles d’acier résistant à la corrosion déjà peintes, notamment avec des laques ou des vernis, ou revêtues de plastique de façon permanente;
●  le ruban de blindage galvanisé, ruban d’acier plat large de 3 po au plus, traité au zinc par une opération finale, soit de galvanisation par immersion à chaud, soit d’électrozingage, de sorte que toutes les surfaces, y compris les bords, sont recouvertes de zinc;
●  l’acier perforé;
●  et l’acier à outils.</v>
      </c>
      <c r="D34" s="632"/>
      <c r="E34" s="632"/>
      <c r="F34" s="632"/>
      <c r="G34" s="632"/>
      <c r="H34" s="632"/>
      <c r="I34" s="632"/>
      <c r="J34" s="632"/>
      <c r="K34" s="633"/>
      <c r="L34" s="234"/>
    </row>
    <row r="35" spans="1:12" s="151" customFormat="1" x14ac:dyDescent="0.25">
      <c r="A35" s="251"/>
      <c r="B35" s="219"/>
      <c r="C35" s="634"/>
      <c r="D35" s="635"/>
      <c r="E35" s="635"/>
      <c r="F35" s="635"/>
      <c r="G35" s="635"/>
      <c r="H35" s="635"/>
      <c r="I35" s="635"/>
      <c r="J35" s="635"/>
      <c r="K35" s="636"/>
      <c r="L35" s="329"/>
    </row>
    <row r="36" spans="1:12" s="151" customFormat="1" x14ac:dyDescent="0.25">
      <c r="A36" s="251"/>
      <c r="B36" s="219"/>
      <c r="C36" s="634"/>
      <c r="D36" s="635"/>
      <c r="E36" s="635"/>
      <c r="F36" s="635"/>
      <c r="G36" s="635"/>
      <c r="H36" s="635"/>
      <c r="I36" s="635"/>
      <c r="J36" s="635"/>
      <c r="K36" s="636"/>
      <c r="L36" s="329"/>
    </row>
    <row r="37" spans="1:12" s="151" customFormat="1" x14ac:dyDescent="0.25">
      <c r="A37" s="251"/>
      <c r="B37" s="219"/>
      <c r="C37" s="634"/>
      <c r="D37" s="635"/>
      <c r="E37" s="635"/>
      <c r="F37" s="635"/>
      <c r="G37" s="635"/>
      <c r="H37" s="635"/>
      <c r="I37" s="635"/>
      <c r="J37" s="635"/>
      <c r="K37" s="636"/>
      <c r="L37" s="329"/>
    </row>
    <row r="38" spans="1:12" s="151" customFormat="1" x14ac:dyDescent="0.25">
      <c r="A38" s="251"/>
      <c r="B38" s="219"/>
      <c r="C38" s="634"/>
      <c r="D38" s="635"/>
      <c r="E38" s="635"/>
      <c r="F38" s="635"/>
      <c r="G38" s="635"/>
      <c r="H38" s="635"/>
      <c r="I38" s="635"/>
      <c r="J38" s="635"/>
      <c r="K38" s="636"/>
      <c r="L38" s="329"/>
    </row>
    <row r="39" spans="1:12" s="151" customFormat="1" x14ac:dyDescent="0.25">
      <c r="A39" s="251"/>
      <c r="B39" s="219"/>
      <c r="C39" s="634"/>
      <c r="D39" s="635"/>
      <c r="E39" s="635"/>
      <c r="F39" s="635"/>
      <c r="G39" s="635"/>
      <c r="H39" s="635"/>
      <c r="I39" s="635"/>
      <c r="J39" s="635"/>
      <c r="K39" s="636"/>
      <c r="L39" s="329"/>
    </row>
    <row r="40" spans="1:12" s="151" customFormat="1" x14ac:dyDescent="0.25">
      <c r="A40" s="251"/>
      <c r="B40" s="219"/>
      <c r="C40" s="634"/>
      <c r="D40" s="635"/>
      <c r="E40" s="635"/>
      <c r="F40" s="635"/>
      <c r="G40" s="635"/>
      <c r="H40" s="635"/>
      <c r="I40" s="635"/>
      <c r="J40" s="635"/>
      <c r="K40" s="636"/>
      <c r="L40" s="329"/>
    </row>
    <row r="41" spans="1:12" s="151" customFormat="1" x14ac:dyDescent="0.25">
      <c r="A41" s="251"/>
      <c r="B41" s="219"/>
      <c r="C41" s="634"/>
      <c r="D41" s="635"/>
      <c r="E41" s="635"/>
      <c r="F41" s="635"/>
      <c r="G41" s="635"/>
      <c r="H41" s="635"/>
      <c r="I41" s="635"/>
      <c r="J41" s="635"/>
      <c r="K41" s="636"/>
      <c r="L41" s="329"/>
    </row>
    <row r="42" spans="1:12" s="151" customFormat="1" x14ac:dyDescent="0.25">
      <c r="A42" s="251"/>
      <c r="B42" s="219"/>
      <c r="C42" s="634"/>
      <c r="D42" s="635"/>
      <c r="E42" s="635"/>
      <c r="F42" s="635"/>
      <c r="G42" s="635"/>
      <c r="H42" s="635"/>
      <c r="I42" s="635"/>
      <c r="J42" s="635"/>
      <c r="K42" s="636"/>
      <c r="L42" s="329"/>
    </row>
    <row r="43" spans="1:12" s="151" customFormat="1" x14ac:dyDescent="0.25">
      <c r="A43" s="251"/>
      <c r="B43" s="219"/>
      <c r="C43" s="634"/>
      <c r="D43" s="635"/>
      <c r="E43" s="635"/>
      <c r="F43" s="635"/>
      <c r="G43" s="635"/>
      <c r="H43" s="635"/>
      <c r="I43" s="635"/>
      <c r="J43" s="635"/>
      <c r="K43" s="636"/>
      <c r="L43" s="329"/>
    </row>
    <row r="44" spans="1:12" s="151" customFormat="1" x14ac:dyDescent="0.25">
      <c r="A44" s="251"/>
      <c r="B44" s="219"/>
      <c r="C44" s="634"/>
      <c r="D44" s="635"/>
      <c r="E44" s="635"/>
      <c r="F44" s="635"/>
      <c r="G44" s="635"/>
      <c r="H44" s="635"/>
      <c r="I44" s="635"/>
      <c r="J44" s="635"/>
      <c r="K44" s="636"/>
      <c r="L44" s="329"/>
    </row>
    <row r="45" spans="1:12" s="151" customFormat="1" x14ac:dyDescent="0.25">
      <c r="A45" s="251"/>
      <c r="B45" s="219"/>
      <c r="C45" s="634"/>
      <c r="D45" s="635"/>
      <c r="E45" s="635"/>
      <c r="F45" s="635"/>
      <c r="G45" s="635"/>
      <c r="H45" s="635"/>
      <c r="I45" s="635"/>
      <c r="J45" s="635"/>
      <c r="K45" s="636"/>
      <c r="L45" s="329"/>
    </row>
    <row r="46" spans="1:12" s="151" customFormat="1" x14ac:dyDescent="0.25">
      <c r="A46" s="251"/>
      <c r="B46" s="219"/>
      <c r="C46" s="634"/>
      <c r="D46" s="635"/>
      <c r="E46" s="635"/>
      <c r="F46" s="635"/>
      <c r="G46" s="635"/>
      <c r="H46" s="635"/>
      <c r="I46" s="635"/>
      <c r="J46" s="635"/>
      <c r="K46" s="636"/>
      <c r="L46" s="329"/>
    </row>
    <row r="47" spans="1:12" s="151" customFormat="1" x14ac:dyDescent="0.25">
      <c r="A47" s="251"/>
      <c r="B47" s="219"/>
      <c r="C47" s="634"/>
      <c r="D47" s="635"/>
      <c r="E47" s="635"/>
      <c r="F47" s="635"/>
      <c r="G47" s="635"/>
      <c r="H47" s="635"/>
      <c r="I47" s="635"/>
      <c r="J47" s="635"/>
      <c r="K47" s="636"/>
      <c r="L47" s="329"/>
    </row>
    <row r="48" spans="1:12" s="151" customFormat="1" x14ac:dyDescent="0.25">
      <c r="A48" s="251"/>
      <c r="B48" s="219"/>
      <c r="C48" s="634"/>
      <c r="D48" s="635"/>
      <c r="E48" s="635"/>
      <c r="F48" s="635"/>
      <c r="G48" s="635"/>
      <c r="H48" s="635"/>
      <c r="I48" s="635"/>
      <c r="J48" s="635"/>
      <c r="K48" s="636"/>
      <c r="L48" s="329"/>
    </row>
    <row r="49" spans="1:17" s="151" customFormat="1" x14ac:dyDescent="0.25">
      <c r="A49" s="251"/>
      <c r="B49" s="219"/>
      <c r="C49" s="634"/>
      <c r="D49" s="635"/>
      <c r="E49" s="635"/>
      <c r="F49" s="635"/>
      <c r="G49" s="635"/>
      <c r="H49" s="635"/>
      <c r="I49" s="635"/>
      <c r="J49" s="635"/>
      <c r="K49" s="636"/>
      <c r="L49" s="234"/>
    </row>
    <row r="50" spans="1:17" s="151" customFormat="1" x14ac:dyDescent="0.25">
      <c r="A50" s="251"/>
      <c r="B50" s="219"/>
      <c r="C50" s="634"/>
      <c r="D50" s="635"/>
      <c r="E50" s="635"/>
      <c r="F50" s="635"/>
      <c r="G50" s="635"/>
      <c r="H50" s="635"/>
      <c r="I50" s="635"/>
      <c r="J50" s="635"/>
      <c r="K50" s="636"/>
      <c r="L50" s="234"/>
    </row>
    <row r="51" spans="1:17" s="151" customFormat="1" x14ac:dyDescent="0.25">
      <c r="A51" s="251"/>
      <c r="B51" s="219"/>
      <c r="C51" s="634"/>
      <c r="D51" s="635"/>
      <c r="E51" s="635"/>
      <c r="F51" s="635"/>
      <c r="G51" s="635"/>
      <c r="H51" s="635"/>
      <c r="I51" s="635"/>
      <c r="J51" s="635"/>
      <c r="K51" s="636"/>
      <c r="L51" s="234"/>
    </row>
    <row r="52" spans="1:17" s="151" customFormat="1" x14ac:dyDescent="0.25">
      <c r="A52" s="251"/>
      <c r="B52" s="219"/>
      <c r="C52" s="637"/>
      <c r="D52" s="638"/>
      <c r="E52" s="638"/>
      <c r="F52" s="638"/>
      <c r="G52" s="638"/>
      <c r="H52" s="638"/>
      <c r="I52" s="638"/>
      <c r="J52" s="638"/>
      <c r="K52" s="639"/>
      <c r="L52" s="234"/>
    </row>
    <row r="53" spans="1:17" s="151" customFormat="1" x14ac:dyDescent="0.25">
      <c r="A53" s="251"/>
      <c r="B53" s="232"/>
      <c r="C53" s="233"/>
      <c r="D53" s="233"/>
      <c r="E53" s="233"/>
      <c r="F53" s="233"/>
      <c r="G53" s="233"/>
      <c r="H53" s="233"/>
      <c r="I53" s="233"/>
      <c r="J53" s="233"/>
      <c r="K53" s="233"/>
      <c r="L53" s="234"/>
    </row>
    <row r="54" spans="1:17" s="151" customFormat="1" x14ac:dyDescent="0.25">
      <c r="A54" s="251"/>
      <c r="B54" s="612" t="str">
        <f>IF(Intro!$G$26="English",O54,P54)</f>
        <v>Pour plus de détails, consultez l’onglet « Info ».</v>
      </c>
      <c r="C54" s="613"/>
      <c r="D54" s="613"/>
      <c r="E54" s="613"/>
      <c r="F54" s="613"/>
      <c r="G54" s="613"/>
      <c r="H54" s="613"/>
      <c r="I54" s="613"/>
      <c r="J54" s="613"/>
      <c r="K54" s="613"/>
      <c r="L54" s="653"/>
      <c r="O54" s="151" t="s">
        <v>325</v>
      </c>
      <c r="P54" s="151" t="s">
        <v>332</v>
      </c>
    </row>
    <row r="55" spans="1:17" s="151" customFormat="1" x14ac:dyDescent="0.25">
      <c r="A55" s="251"/>
      <c r="B55" s="252"/>
      <c r="C55" s="253"/>
      <c r="D55" s="253"/>
      <c r="E55" s="253"/>
      <c r="F55" s="253"/>
      <c r="G55" s="253"/>
      <c r="H55" s="253"/>
      <c r="I55" s="253"/>
      <c r="J55" s="253"/>
      <c r="K55" s="253"/>
      <c r="L55" s="254"/>
    </row>
    <row r="56" spans="1:17" s="8" customFormat="1" x14ac:dyDescent="0.25">
      <c r="A56" s="18"/>
      <c r="B56" s="25"/>
      <c r="C56" s="25"/>
      <c r="D56" s="26"/>
      <c r="E56" s="26"/>
      <c r="F56" s="26"/>
      <c r="G56" s="26"/>
      <c r="H56" s="26"/>
      <c r="I56" s="26"/>
      <c r="J56" s="26"/>
      <c r="K56" s="26"/>
      <c r="L56" s="26"/>
      <c r="O56" s="9"/>
      <c r="P56" s="9"/>
    </row>
    <row r="57" spans="1:17" s="7" customFormat="1" x14ac:dyDescent="0.25">
      <c r="A57" s="14"/>
      <c r="B57" s="617" t="str">
        <f>IF(Intro!$G$26="English",O57,P57)</f>
        <v>DEVEZ-VOUS REMPLIR CE QUESTIONNAIRE?</v>
      </c>
      <c r="C57" s="618"/>
      <c r="D57" s="618"/>
      <c r="E57" s="618"/>
      <c r="F57" s="618"/>
      <c r="G57" s="618"/>
      <c r="H57" s="618"/>
      <c r="I57" s="618"/>
      <c r="J57" s="618"/>
      <c r="K57" s="618"/>
      <c r="L57" s="619"/>
      <c r="M57" s="224"/>
      <c r="N57" s="225"/>
      <c r="O57" s="164" t="s">
        <v>565</v>
      </c>
      <c r="P57" s="164" t="s">
        <v>621</v>
      </c>
    </row>
    <row r="58" spans="1:17" s="10" customFormat="1" x14ac:dyDescent="0.25">
      <c r="A58" s="12"/>
      <c r="B58" s="27"/>
      <c r="C58" s="28"/>
      <c r="D58" s="29"/>
      <c r="E58" s="29"/>
      <c r="F58" s="29"/>
      <c r="G58" s="29"/>
      <c r="H58" s="29"/>
      <c r="I58" s="29"/>
      <c r="J58" s="29"/>
      <c r="K58" s="29"/>
      <c r="L58" s="30"/>
    </row>
    <row r="59" spans="1:17" s="151" customFormat="1" x14ac:dyDescent="0.25">
      <c r="A59" s="251"/>
      <c r="B59" s="612" t="str">
        <f>IF(Intro!$G$26="English",O59,P59)</f>
        <v>Précisez les activités de votre entreprise relatives aux marchandises définies ci-dessus, depuis le 1er janvier  2023:</v>
      </c>
      <c r="C59" s="613"/>
      <c r="D59" s="613"/>
      <c r="E59" s="613"/>
      <c r="F59" s="613"/>
      <c r="G59" s="613"/>
      <c r="H59" s="613"/>
      <c r="I59" s="613"/>
      <c r="J59" s="613"/>
      <c r="K59" s="613"/>
      <c r="L59" s="653"/>
      <c r="O59" s="151" t="str">
        <f>"Specify your firm’s activities with respect to the goods defined above since January 1, "&amp;Variables!B6&amp;":"</f>
        <v>Specify your firm’s activities with respect to the goods defined above since January 1, 2023:</v>
      </c>
      <c r="P59" s="151" t="str">
        <f>"Précisez les activités de votre entreprise relatives aux marchandises définies ci-dessus, depuis le 1er janvier  "&amp;Variables!C6&amp;":"</f>
        <v>Précisez les activités de votre entreprise relatives aux marchandises définies ci-dessus, depuis le 1er janvier  2023:</v>
      </c>
    </row>
    <row r="60" spans="1:17" s="151" customFormat="1" x14ac:dyDescent="0.25">
      <c r="A60" s="251"/>
      <c r="B60" s="219"/>
      <c r="C60" s="213"/>
      <c r="D60" s="213"/>
      <c r="E60" s="213"/>
      <c r="F60" s="213"/>
      <c r="G60" s="213"/>
      <c r="H60" s="213"/>
      <c r="I60" s="213"/>
      <c r="J60" s="213"/>
      <c r="K60" s="213"/>
      <c r="L60" s="214"/>
    </row>
    <row r="61" spans="1:17" s="151" customFormat="1" x14ac:dyDescent="0.25">
      <c r="A61" s="251"/>
      <c r="B61" s="219"/>
      <c r="C61" s="213"/>
      <c r="D61" s="643" t="str">
        <f>IF(Intro!$G$26="English",O61,P61)</f>
        <v>Sélectionnez oui ou non</v>
      </c>
      <c r="E61" s="643"/>
      <c r="F61" s="650" t="s">
        <v>546</v>
      </c>
      <c r="G61" s="651"/>
      <c r="H61" s="651"/>
      <c r="I61" s="651"/>
      <c r="J61" s="651"/>
      <c r="K61" s="651"/>
      <c r="L61" s="652"/>
      <c r="O61" s="151" t="s">
        <v>303</v>
      </c>
      <c r="P61" s="151" t="s">
        <v>612</v>
      </c>
      <c r="Q61" s="10"/>
    </row>
    <row r="62" spans="1:17" s="10" customFormat="1" x14ac:dyDescent="0.25">
      <c r="A62" s="12"/>
      <c r="B62" s="640" t="str">
        <f>IF(Intro!$G$26="English",O62,P62)</f>
        <v>Produit les marchandises</v>
      </c>
      <c r="C62" s="641"/>
      <c r="D62" s="642"/>
      <c r="E62" s="642"/>
      <c r="F62" s="644" t="str">
        <f>IF(D62="Yes",O63,IF(D62="Oui",P63,IF(D62="No",O64,IF(D62="Non",P64,""))))</f>
        <v/>
      </c>
      <c r="G62" s="645"/>
      <c r="H62" s="645"/>
      <c r="I62" s="645"/>
      <c r="J62" s="645"/>
      <c r="K62" s="645"/>
      <c r="L62" s="646"/>
      <c r="O62" s="11" t="s">
        <v>500</v>
      </c>
      <c r="P62" s="10" t="s">
        <v>501</v>
      </c>
    </row>
    <row r="63" spans="1:17" s="10" customFormat="1" x14ac:dyDescent="0.25">
      <c r="A63" s="12"/>
      <c r="B63" s="640"/>
      <c r="C63" s="641"/>
      <c r="D63" s="642"/>
      <c r="E63" s="642"/>
      <c r="F63" s="644"/>
      <c r="G63" s="645"/>
      <c r="H63" s="645"/>
      <c r="I63" s="645"/>
      <c r="J63" s="645"/>
      <c r="K63" s="645"/>
      <c r="L63" s="646"/>
      <c r="O63" s="10" t="str">
        <f>"Yes. Complete all tabs in this questionnaire and return by "&amp;Variables!B11&amp;"."</f>
        <v>Yes. Complete all tabs in this questionnaire and return by March 2, 2026.</v>
      </c>
      <c r="P63" s="10" t="str">
        <f>"Oui. Remplissez tous les onglets de ce questionnaire et retournez-le avant le "&amp;Variables!C11&amp;"."</f>
        <v>Oui. Remplissez tous les onglets de ce questionnaire et retournez-le avant le 2 mars 2026.</v>
      </c>
    </row>
    <row r="64" spans="1:17" s="10" customFormat="1" x14ac:dyDescent="0.25">
      <c r="A64" s="12"/>
      <c r="B64" s="640" t="str">
        <f>IF(Intro!$G$26="English",O65,P65)</f>
        <v>Importe les marchandises de n’importe quel pays en tant qu’importateur officiel</v>
      </c>
      <c r="C64" s="641"/>
      <c r="D64" s="642"/>
      <c r="E64" s="642"/>
      <c r="F64" s="647" t="str">
        <f>IF(D64="Yes",O66,IF(D64="Oui",P66,IF(D64="No",O67,IF(D64="Non",P67,""))))</f>
        <v/>
      </c>
      <c r="G64" s="648"/>
      <c r="H64" s="648"/>
      <c r="I64" s="648"/>
      <c r="J64" s="648"/>
      <c r="K64" s="648"/>
      <c r="L64" s="649"/>
      <c r="O64" s="10" t="str">
        <f>"No. Explain below. Complete this tab only and return by "&amp;Variables!B11&amp;"."</f>
        <v>No. Explain below. Complete this tab only and return by March 2, 2026.</v>
      </c>
      <c r="P64" s="10" t="str">
        <f>"Non. Expliquez ci-dessous. Remplissez uniquement cet onglet et retournez-le avant le "&amp;Variables!C11&amp;"."</f>
        <v>Non. Expliquez ci-dessous. Remplissez uniquement cet onglet et retournez-le avant le 2 mars 2026.</v>
      </c>
    </row>
    <row r="65" spans="1:18" s="10" customFormat="1" x14ac:dyDescent="0.25">
      <c r="A65" s="12"/>
      <c r="B65" s="640"/>
      <c r="C65" s="641"/>
      <c r="D65" s="642"/>
      <c r="E65" s="642"/>
      <c r="F65" s="647"/>
      <c r="G65" s="648"/>
      <c r="H65" s="648"/>
      <c r="I65" s="648"/>
      <c r="J65" s="648"/>
      <c r="K65" s="648"/>
      <c r="L65" s="649"/>
      <c r="O65" s="11" t="s">
        <v>502</v>
      </c>
      <c r="P65" s="10" t="s">
        <v>628</v>
      </c>
    </row>
    <row r="66" spans="1:18" s="10" customFormat="1" x14ac:dyDescent="0.25">
      <c r="A66" s="12"/>
      <c r="B66" s="640"/>
      <c r="C66" s="641"/>
      <c r="D66" s="642"/>
      <c r="E66" s="642"/>
      <c r="F66" s="647"/>
      <c r="G66" s="648"/>
      <c r="H66" s="648"/>
      <c r="I66" s="648"/>
      <c r="J66" s="648"/>
      <c r="K66" s="648"/>
      <c r="L66" s="649"/>
      <c r="O66" s="10"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March 2, 2026. If completing both an Importers’ and Producers’ questionnaire, it is not necessary to respond twice to questions that are repeated in both questionnaires.</v>
      </c>
      <c r="P66" s="10"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2 mars 2026. Si vous remplissez à la fois un questionnaire à l'intention des importateurs et un autre à l'intention des producteurs, il n’est pas nécessaire de répondre deux fois aux questions qui se répètent dans les deux questionnaires.</v>
      </c>
    </row>
    <row r="67" spans="1:18" s="10" customFormat="1" x14ac:dyDescent="0.25">
      <c r="A67" s="12"/>
      <c r="B67" s="640"/>
      <c r="C67" s="641"/>
      <c r="D67" s="642"/>
      <c r="E67" s="642"/>
      <c r="F67" s="647"/>
      <c r="G67" s="648"/>
      <c r="H67" s="648"/>
      <c r="I67" s="648"/>
      <c r="J67" s="648"/>
      <c r="K67" s="648"/>
      <c r="L67" s="649"/>
      <c r="O67" s="10" t="s">
        <v>545</v>
      </c>
      <c r="P67" s="10" t="s">
        <v>545</v>
      </c>
      <c r="Q67" s="150"/>
    </row>
    <row r="68" spans="1:18" s="150" customFormat="1" x14ac:dyDescent="0.25">
      <c r="A68" s="41"/>
      <c r="B68" s="167"/>
      <c r="C68" s="168"/>
      <c r="D68" s="169"/>
      <c r="E68" s="169"/>
      <c r="F68" s="169"/>
      <c r="G68" s="169"/>
      <c r="H68" s="169"/>
      <c r="I68" s="169"/>
      <c r="J68" s="169"/>
      <c r="K68" s="169"/>
      <c r="L68" s="214"/>
    </row>
    <row r="69" spans="1:18" s="150" customFormat="1" x14ac:dyDescent="0.25">
      <c r="A69" s="41"/>
      <c r="B69" s="620" t="str">
        <f>IF(Intro!$G$26="English",O70,P70)</f>
        <v>Si non, expliquez.</v>
      </c>
      <c r="C69" s="621"/>
      <c r="D69" s="621"/>
      <c r="E69" s="621"/>
      <c r="F69" s="621"/>
      <c r="G69" s="621"/>
      <c r="H69" s="621"/>
      <c r="I69" s="621"/>
      <c r="J69" s="621"/>
      <c r="K69" s="621"/>
      <c r="L69" s="622"/>
      <c r="Q69" s="10"/>
    </row>
    <row r="70" spans="1:18" s="150" customFormat="1" x14ac:dyDescent="0.25">
      <c r="A70" s="41"/>
      <c r="B70" s="167"/>
      <c r="C70" s="168"/>
      <c r="D70" s="169"/>
      <c r="E70" s="169"/>
      <c r="F70" s="169"/>
      <c r="G70" s="169"/>
      <c r="H70" s="169"/>
      <c r="I70" s="169"/>
      <c r="J70" s="169"/>
      <c r="K70" s="169"/>
      <c r="L70" s="170"/>
      <c r="O70" s="166" t="s">
        <v>498</v>
      </c>
      <c r="P70" s="150" t="s">
        <v>499</v>
      </c>
      <c r="R70" s="10"/>
    </row>
    <row r="71" spans="1:18" s="150" customFormat="1" x14ac:dyDescent="0.25">
      <c r="A71" s="41"/>
      <c r="B71" s="626"/>
      <c r="C71" s="627"/>
      <c r="D71" s="627"/>
      <c r="E71" s="627"/>
      <c r="F71" s="627"/>
      <c r="G71" s="627"/>
      <c r="H71" s="627"/>
      <c r="I71" s="627"/>
      <c r="J71" s="627"/>
      <c r="K71" s="627"/>
      <c r="L71" s="628"/>
    </row>
    <row r="72" spans="1:18" s="150" customFormat="1" x14ac:dyDescent="0.25">
      <c r="A72" s="41"/>
      <c r="B72" s="626"/>
      <c r="C72" s="627"/>
      <c r="D72" s="627"/>
      <c r="E72" s="627"/>
      <c r="F72" s="627"/>
      <c r="G72" s="627"/>
      <c r="H72" s="627"/>
      <c r="I72" s="627"/>
      <c r="J72" s="627"/>
      <c r="K72" s="627"/>
      <c r="L72" s="628"/>
    </row>
    <row r="73" spans="1:18" s="150" customFormat="1" x14ac:dyDescent="0.25">
      <c r="A73" s="41"/>
      <c r="B73" s="626"/>
      <c r="C73" s="627"/>
      <c r="D73" s="627"/>
      <c r="E73" s="627"/>
      <c r="F73" s="627"/>
      <c r="G73" s="627"/>
      <c r="H73" s="627"/>
      <c r="I73" s="627"/>
      <c r="J73" s="627"/>
      <c r="K73" s="627"/>
      <c r="L73" s="628"/>
    </row>
    <row r="74" spans="1:18" s="150" customFormat="1" x14ac:dyDescent="0.25">
      <c r="A74" s="41"/>
      <c r="B74" s="626"/>
      <c r="C74" s="627"/>
      <c r="D74" s="627"/>
      <c r="E74" s="627"/>
      <c r="F74" s="627"/>
      <c r="G74" s="627"/>
      <c r="H74" s="627"/>
      <c r="I74" s="627"/>
      <c r="J74" s="627"/>
      <c r="K74" s="627"/>
      <c r="L74" s="628"/>
    </row>
    <row r="75" spans="1:18" s="150" customFormat="1" x14ac:dyDescent="0.25">
      <c r="A75" s="41"/>
      <c r="B75" s="626"/>
      <c r="C75" s="627"/>
      <c r="D75" s="627"/>
      <c r="E75" s="627"/>
      <c r="F75" s="627"/>
      <c r="G75" s="627"/>
      <c r="H75" s="627"/>
      <c r="I75" s="627"/>
      <c r="J75" s="627"/>
      <c r="K75" s="627"/>
      <c r="L75" s="628"/>
    </row>
    <row r="76" spans="1:18" s="150" customFormat="1" x14ac:dyDescent="0.25">
      <c r="A76" s="41"/>
      <c r="B76" s="626"/>
      <c r="C76" s="627"/>
      <c r="D76" s="627"/>
      <c r="E76" s="627"/>
      <c r="F76" s="627"/>
      <c r="G76" s="627"/>
      <c r="H76" s="627"/>
      <c r="I76" s="627"/>
      <c r="J76" s="627"/>
      <c r="K76" s="627"/>
      <c r="L76" s="628"/>
    </row>
    <row r="77" spans="1:18" s="150" customFormat="1" x14ac:dyDescent="0.25">
      <c r="A77" s="41"/>
      <c r="B77" s="626"/>
      <c r="C77" s="627"/>
      <c r="D77" s="627"/>
      <c r="E77" s="627"/>
      <c r="F77" s="627"/>
      <c r="G77" s="627"/>
      <c r="H77" s="627"/>
      <c r="I77" s="627"/>
      <c r="J77" s="627"/>
      <c r="K77" s="627"/>
      <c r="L77" s="628"/>
    </row>
    <row r="78" spans="1:18" s="150" customFormat="1" x14ac:dyDescent="0.25">
      <c r="A78" s="41"/>
      <c r="B78" s="626"/>
      <c r="C78" s="627"/>
      <c r="D78" s="627"/>
      <c r="E78" s="627"/>
      <c r="F78" s="627"/>
      <c r="G78" s="627"/>
      <c r="H78" s="627"/>
      <c r="I78" s="627"/>
      <c r="J78" s="627"/>
      <c r="K78" s="627"/>
      <c r="L78" s="628"/>
    </row>
    <row r="79" spans="1:18" s="151" customFormat="1" x14ac:dyDescent="0.25">
      <c r="A79" s="251"/>
      <c r="B79" s="252"/>
      <c r="C79" s="253"/>
      <c r="D79" s="253"/>
      <c r="E79" s="253"/>
      <c r="F79" s="253"/>
      <c r="G79" s="253"/>
      <c r="H79" s="253"/>
      <c r="I79" s="253"/>
      <c r="J79" s="253"/>
      <c r="K79" s="253"/>
      <c r="L79" s="254"/>
    </row>
    <row r="80" spans="1:18" s="8" customFormat="1" x14ac:dyDescent="0.25">
      <c r="A80" s="18"/>
      <c r="B80" s="25"/>
      <c r="C80" s="25"/>
      <c r="D80" s="26"/>
      <c r="E80" s="26"/>
      <c r="F80" s="26"/>
      <c r="G80" s="26"/>
      <c r="H80" s="26"/>
      <c r="I80" s="26"/>
      <c r="J80" s="26"/>
      <c r="K80" s="26"/>
      <c r="L80" s="26"/>
      <c r="O80" s="9"/>
      <c r="P80" s="9"/>
    </row>
    <row r="81" spans="1:16" s="7" customFormat="1" x14ac:dyDescent="0.25">
      <c r="A81" s="14"/>
      <c r="B81" s="658" t="str">
        <f>IF(Intro!$G$26="English",O81,P81)</f>
        <v>DATE D'ÉCHÉANCE DU QUESTIONNAIRE</v>
      </c>
      <c r="C81" s="618" t="s">
        <v>566</v>
      </c>
      <c r="D81" s="618" t="s">
        <v>570</v>
      </c>
      <c r="E81" s="618" t="s">
        <v>570</v>
      </c>
      <c r="F81" s="618" t="s">
        <v>570</v>
      </c>
      <c r="G81" s="618"/>
      <c r="H81" s="618" t="s">
        <v>570</v>
      </c>
      <c r="I81" s="618" t="s">
        <v>570</v>
      </c>
      <c r="J81" s="618" t="s">
        <v>570</v>
      </c>
      <c r="K81" s="618" t="s">
        <v>570</v>
      </c>
      <c r="L81" s="619" t="s">
        <v>570</v>
      </c>
      <c r="M81" s="175"/>
      <c r="N81" s="225"/>
      <c r="O81" s="215" t="s">
        <v>1</v>
      </c>
      <c r="P81" s="215" t="s">
        <v>566</v>
      </c>
    </row>
    <row r="82" spans="1:16" s="10" customFormat="1" x14ac:dyDescent="0.25">
      <c r="A82" s="12"/>
      <c r="B82" s="27"/>
      <c r="C82" s="28"/>
      <c r="D82" s="29"/>
      <c r="E82" s="29"/>
      <c r="F82" s="29"/>
      <c r="G82" s="29"/>
      <c r="H82" s="29"/>
      <c r="I82" s="29"/>
      <c r="J82" s="29"/>
      <c r="K82" s="29"/>
      <c r="L82" s="30"/>
    </row>
    <row r="83" spans="1:16" s="151" customFormat="1" x14ac:dyDescent="0.25">
      <c r="A83" s="251"/>
      <c r="B83" s="219"/>
      <c r="D83" s="700" t="str">
        <f>IF(Intro!$G$26="English",Variables!B11,Variables!C11)</f>
        <v>2 mars 2026</v>
      </c>
      <c r="E83" s="701"/>
      <c r="F83" s="701"/>
      <c r="G83" s="701"/>
      <c r="H83" s="701"/>
      <c r="I83" s="701"/>
      <c r="J83" s="702"/>
      <c r="K83" s="29"/>
      <c r="L83" s="297"/>
      <c r="O83" s="165"/>
      <c r="P83" s="165"/>
    </row>
    <row r="84" spans="1:16" s="151" customFormat="1" x14ac:dyDescent="0.25">
      <c r="A84" s="251"/>
      <c r="B84" s="219"/>
      <c r="D84" s="703"/>
      <c r="E84" s="704"/>
      <c r="F84" s="704"/>
      <c r="G84" s="704"/>
      <c r="H84" s="704"/>
      <c r="I84" s="704"/>
      <c r="J84" s="705"/>
      <c r="K84" s="29"/>
      <c r="L84" s="297"/>
      <c r="O84" s="165"/>
      <c r="P84" s="165"/>
    </row>
    <row r="85" spans="1:16" s="151" customFormat="1" x14ac:dyDescent="0.25">
      <c r="A85" s="251"/>
      <c r="B85" s="252"/>
      <c r="C85" s="253"/>
      <c r="D85" s="253"/>
      <c r="E85" s="253"/>
      <c r="F85" s="253"/>
      <c r="G85" s="253"/>
      <c r="H85" s="253"/>
      <c r="I85" s="253"/>
      <c r="J85" s="253"/>
      <c r="K85" s="253"/>
      <c r="L85" s="254"/>
    </row>
    <row r="86" spans="1:16" s="8" customFormat="1" x14ac:dyDescent="0.25">
      <c r="A86" s="18"/>
      <c r="B86" s="25"/>
      <c r="C86" s="25"/>
      <c r="D86" s="26"/>
      <c r="E86" s="26"/>
      <c r="F86" s="26"/>
      <c r="G86" s="26"/>
      <c r="H86" s="26"/>
      <c r="I86" s="26"/>
      <c r="J86" s="26"/>
      <c r="K86" s="26"/>
      <c r="L86" s="26"/>
      <c r="O86" s="9"/>
      <c r="P86" s="9"/>
    </row>
    <row r="87" spans="1:16" s="7" customFormat="1" x14ac:dyDescent="0.25">
      <c r="A87" s="14"/>
      <c r="B87" s="623" t="str">
        <f>IF(Intro!$G$26="English",O87,P87)</f>
        <v>QUESTIONNAIRE NON REMPLI</v>
      </c>
      <c r="C87" s="624" t="str">
        <f>UPPER(IF(Intro!$G$26="English",P87,Q87))</f>
        <v/>
      </c>
      <c r="D87" s="624" t="str">
        <f>UPPER(IF(Intro!$G$26="English",Q87,R87))</f>
        <v/>
      </c>
      <c r="E87" s="624" t="str">
        <f>UPPER(IF(Intro!$G$26="English",R87,S87))</f>
        <v/>
      </c>
      <c r="F87" s="624"/>
      <c r="G87" s="624" t="str">
        <f>UPPER(IF(Intro!$G$26="English",S87,T87))</f>
        <v/>
      </c>
      <c r="H87" s="624" t="str">
        <f>UPPER(IF(Intro!$G$26="English",T87,U87))</f>
        <v/>
      </c>
      <c r="I87" s="624" t="str">
        <f>UPPER(IF(Intro!$G$26="English",U87,V87))</f>
        <v/>
      </c>
      <c r="J87" s="624" t="str">
        <f>UPPER(IF(Intro!$G$26="English",V87,W87))</f>
        <v/>
      </c>
      <c r="K87" s="624" t="str">
        <f>UPPER(IF(Intro!$G$26="English",W87,X87))</f>
        <v/>
      </c>
      <c r="L87" s="625" t="str">
        <f>UPPER(IF(Intro!$G$26="English",X87,Y87))</f>
        <v/>
      </c>
      <c r="M87" s="8"/>
      <c r="N87" s="19"/>
      <c r="O87" s="215" t="s">
        <v>567</v>
      </c>
      <c r="P87" s="215" t="s">
        <v>568</v>
      </c>
    </row>
    <row r="88" spans="1:16" s="10" customFormat="1" x14ac:dyDescent="0.25">
      <c r="A88" s="12"/>
      <c r="B88" s="27"/>
      <c r="C88" s="28"/>
      <c r="D88" s="29"/>
      <c r="E88" s="29"/>
      <c r="F88" s="29"/>
      <c r="G88" s="29"/>
      <c r="H88" s="29"/>
      <c r="I88" s="29"/>
      <c r="J88" s="29"/>
      <c r="K88" s="29"/>
      <c r="L88" s="30"/>
    </row>
    <row r="89" spans="1:16" s="151" customFormat="1" x14ac:dyDescent="0.25">
      <c r="A89" s="251"/>
      <c r="B89" s="612" t="str">
        <f>IF(Intro!$G$26="English",O89,P89)</f>
        <v>Si le questionnaire n’est pas rempli dans les délais impartis, le Tribunal peut rendre une ordonnance de production, aux termes de l’article  17 de la Loi sur le Tribunal canadien du commerce extérieur, afin d’exiger la production d’une réponse au questionnaire.</v>
      </c>
      <c r="C89" s="613"/>
      <c r="D89" s="613"/>
      <c r="E89" s="613"/>
      <c r="F89" s="613"/>
      <c r="G89" s="613"/>
      <c r="H89" s="613"/>
      <c r="I89" s="613"/>
      <c r="J89" s="613"/>
      <c r="K89" s="613"/>
      <c r="L89" s="653"/>
      <c r="O89" s="151" t="s">
        <v>259</v>
      </c>
      <c r="P89" s="151" t="s">
        <v>334</v>
      </c>
    </row>
    <row r="90" spans="1:16" s="151" customFormat="1" x14ac:dyDescent="0.25">
      <c r="A90" s="251"/>
      <c r="B90" s="612"/>
      <c r="C90" s="613"/>
      <c r="D90" s="613"/>
      <c r="E90" s="613"/>
      <c r="F90" s="613"/>
      <c r="G90" s="613"/>
      <c r="H90" s="613"/>
      <c r="I90" s="613"/>
      <c r="J90" s="613"/>
      <c r="K90" s="613"/>
      <c r="L90" s="653"/>
    </row>
    <row r="91" spans="1:16" s="151" customFormat="1" x14ac:dyDescent="0.25">
      <c r="A91" s="251"/>
      <c r="B91" s="252"/>
      <c r="C91" s="253"/>
      <c r="D91" s="253"/>
      <c r="E91" s="253"/>
      <c r="F91" s="253"/>
      <c r="G91" s="253"/>
      <c r="H91" s="253"/>
      <c r="I91" s="253"/>
      <c r="J91" s="253"/>
      <c r="K91" s="253"/>
      <c r="L91" s="254"/>
    </row>
    <row r="92" spans="1:16" s="8" customFormat="1" x14ac:dyDescent="0.25">
      <c r="A92" s="18"/>
      <c r="B92" s="25"/>
      <c r="C92" s="25"/>
      <c r="D92" s="26"/>
      <c r="E92" s="26"/>
      <c r="F92" s="26"/>
      <c r="G92" s="26"/>
      <c r="H92" s="26"/>
      <c r="I92" s="26"/>
      <c r="J92" s="26"/>
      <c r="K92" s="26"/>
      <c r="L92" s="26"/>
      <c r="O92" s="9"/>
      <c r="P92" s="9"/>
    </row>
    <row r="93" spans="1:16" x14ac:dyDescent="0.25">
      <c r="B93" s="623" t="str">
        <f>IF(Intro!$G$26="English",O93,P93)</f>
        <v>RENSEIGNEMENTS SUR L’ENTREPRISE</v>
      </c>
      <c r="C93" s="624"/>
      <c r="D93" s="624"/>
      <c r="E93" s="624"/>
      <c r="F93" s="624"/>
      <c r="G93" s="624"/>
      <c r="H93" s="624"/>
      <c r="I93" s="624"/>
      <c r="J93" s="624"/>
      <c r="K93" s="624"/>
      <c r="L93" s="625"/>
      <c r="M93" s="151"/>
      <c r="O93" s="2" t="s">
        <v>5</v>
      </c>
      <c r="P93" s="2" t="s">
        <v>6</v>
      </c>
    </row>
    <row r="94" spans="1:16" s="10" customFormat="1" x14ac:dyDescent="0.25">
      <c r="A94" s="12"/>
      <c r="B94" s="27"/>
      <c r="C94" s="28"/>
      <c r="D94" s="29"/>
      <c r="E94" s="29"/>
      <c r="F94" s="29"/>
      <c r="G94" s="29"/>
      <c r="H94" s="29"/>
      <c r="I94" s="29"/>
      <c r="J94" s="29"/>
      <c r="K94" s="29"/>
      <c r="L94" s="30"/>
    </row>
    <row r="95" spans="1:16" s="10" customFormat="1" x14ac:dyDescent="0.25">
      <c r="A95" s="12"/>
      <c r="B95" s="668" t="str">
        <f>IF(Intro!$G$26="English",O95,P95)</f>
        <v>Dénomination sociale (en français et en anglais, le cas échéant)</v>
      </c>
      <c r="C95" s="669"/>
      <c r="D95" s="670"/>
      <c r="E95" s="674"/>
      <c r="F95" s="675"/>
      <c r="G95" s="675"/>
      <c r="H95" s="675"/>
      <c r="I95" s="675"/>
      <c r="J95" s="675"/>
      <c r="K95" s="675"/>
      <c r="L95" s="676"/>
      <c r="O95" s="11" t="s">
        <v>328</v>
      </c>
      <c r="P95" s="10" t="s">
        <v>329</v>
      </c>
    </row>
    <row r="96" spans="1:16" s="10" customFormat="1" x14ac:dyDescent="0.25">
      <c r="A96" s="12"/>
      <c r="B96" s="671"/>
      <c r="C96" s="672"/>
      <c r="D96" s="673"/>
      <c r="E96" s="677"/>
      <c r="F96" s="678"/>
      <c r="G96" s="678"/>
      <c r="H96" s="678"/>
      <c r="I96" s="678"/>
      <c r="J96" s="678"/>
      <c r="K96" s="678"/>
      <c r="L96" s="679"/>
      <c r="O96" s="11"/>
    </row>
    <row r="97" spans="1:16" s="10" customFormat="1" x14ac:dyDescent="0.25">
      <c r="A97" s="12"/>
      <c r="B97" s="668" t="str">
        <f>IF(Intro!$G$26="English",O97,P97)</f>
        <v>Adresse de l’entreprise</v>
      </c>
      <c r="C97" s="669"/>
      <c r="D97" s="670"/>
      <c r="E97" s="674"/>
      <c r="F97" s="675"/>
      <c r="G97" s="675"/>
      <c r="H97" s="675"/>
      <c r="I97" s="675"/>
      <c r="J97" s="675"/>
      <c r="K97" s="675"/>
      <c r="L97" s="676"/>
      <c r="O97" s="11" t="s">
        <v>7</v>
      </c>
      <c r="P97" s="10" t="s">
        <v>333</v>
      </c>
    </row>
    <row r="98" spans="1:16" s="10" customFormat="1" x14ac:dyDescent="0.25">
      <c r="A98" s="12"/>
      <c r="B98" s="671"/>
      <c r="C98" s="672"/>
      <c r="D98" s="673"/>
      <c r="E98" s="677"/>
      <c r="F98" s="678"/>
      <c r="G98" s="678"/>
      <c r="H98" s="678"/>
      <c r="I98" s="678"/>
      <c r="J98" s="678"/>
      <c r="K98" s="678"/>
      <c r="L98" s="679"/>
      <c r="O98" s="11"/>
    </row>
    <row r="99" spans="1:16" s="10" customFormat="1" x14ac:dyDescent="0.25">
      <c r="A99" s="12"/>
      <c r="B99" s="687" t="str">
        <f>IF(Intro!$G$26="English",O99,P99)</f>
        <v>Adresse du site Web</v>
      </c>
      <c r="C99" s="688"/>
      <c r="D99" s="688"/>
      <c r="E99" s="692"/>
      <c r="F99" s="692"/>
      <c r="G99" s="692"/>
      <c r="H99" s="692"/>
      <c r="I99" s="692"/>
      <c r="J99" s="692"/>
      <c r="K99" s="692"/>
      <c r="L99" s="693"/>
      <c r="O99" s="11" t="s">
        <v>9</v>
      </c>
      <c r="P99" s="10" t="s">
        <v>10</v>
      </c>
    </row>
    <row r="100" spans="1:16" s="10" customFormat="1" x14ac:dyDescent="0.25">
      <c r="A100" s="12"/>
      <c r="B100" s="689"/>
      <c r="C100" s="690"/>
      <c r="D100" s="690"/>
      <c r="E100" s="694"/>
      <c r="F100" s="694"/>
      <c r="G100" s="694"/>
      <c r="H100" s="694"/>
      <c r="I100" s="694"/>
      <c r="J100" s="694"/>
      <c r="K100" s="694"/>
      <c r="L100" s="695"/>
      <c r="O100" s="11"/>
    </row>
    <row r="101" spans="1:16" s="10" customFormat="1" x14ac:dyDescent="0.25">
      <c r="A101" s="12"/>
      <c r="B101" s="156"/>
      <c r="C101" s="157"/>
      <c r="D101" s="158"/>
      <c r="E101" s="158"/>
      <c r="F101" s="158"/>
      <c r="G101" s="158"/>
      <c r="H101" s="158"/>
      <c r="I101" s="158"/>
      <c r="J101" s="158"/>
      <c r="K101" s="158"/>
      <c r="L101" s="159"/>
    </row>
    <row r="102" spans="1:16" s="151" customFormat="1" x14ac:dyDescent="0.25">
      <c r="A102" s="251"/>
      <c r="B102" s="212" t="str">
        <f>IF(Intro!$G$26="English",O102,P102)</f>
        <v>Si votre entreprise possède plusieurs sites, installations ou points de vente, soumettez une réponse consolidée au questionnaire.</v>
      </c>
      <c r="C102" s="233"/>
      <c r="D102" s="233"/>
      <c r="E102" s="233"/>
      <c r="F102" s="233"/>
      <c r="G102" s="233"/>
      <c r="H102" s="233"/>
      <c r="I102" s="233"/>
      <c r="J102" s="233"/>
      <c r="K102" s="233"/>
      <c r="L102" s="234"/>
      <c r="O102" s="151" t="s">
        <v>304</v>
      </c>
      <c r="P102" s="151" t="s">
        <v>330</v>
      </c>
    </row>
    <row r="103" spans="1:16" s="10" customFormat="1" x14ac:dyDescent="0.25">
      <c r="A103" s="12"/>
      <c r="B103" s="687" t="str">
        <f>IF(Intro!$G$26="English",O103,P103)</f>
        <v>Fournissez les noms et adresses des autres emplacements, installations et points de vente au Canada au nom desquels votre entreprise répond.</v>
      </c>
      <c r="C103" s="688"/>
      <c r="D103" s="688"/>
      <c r="E103" s="692"/>
      <c r="F103" s="692"/>
      <c r="G103" s="692"/>
      <c r="H103" s="692"/>
      <c r="I103" s="692"/>
      <c r="J103" s="692"/>
      <c r="K103" s="692"/>
      <c r="L103" s="693"/>
      <c r="M103" s="151"/>
      <c r="O103" s="11" t="s">
        <v>11</v>
      </c>
      <c r="P103" s="10" t="s">
        <v>331</v>
      </c>
    </row>
    <row r="104" spans="1:16" s="10" customFormat="1" x14ac:dyDescent="0.25">
      <c r="A104" s="12"/>
      <c r="B104" s="696"/>
      <c r="C104" s="697"/>
      <c r="D104" s="697"/>
      <c r="E104" s="698"/>
      <c r="F104" s="698"/>
      <c r="G104" s="698"/>
      <c r="H104" s="698"/>
      <c r="I104" s="698"/>
      <c r="J104" s="698"/>
      <c r="K104" s="698"/>
      <c r="L104" s="699"/>
      <c r="M104" s="151"/>
      <c r="O104" s="11"/>
    </row>
    <row r="105" spans="1:16" s="10" customFormat="1" x14ac:dyDescent="0.25">
      <c r="A105" s="12"/>
      <c r="B105" s="696"/>
      <c r="C105" s="697"/>
      <c r="D105" s="697"/>
      <c r="E105" s="698"/>
      <c r="F105" s="698"/>
      <c r="G105" s="698"/>
      <c r="H105" s="698"/>
      <c r="I105" s="698"/>
      <c r="J105" s="698"/>
      <c r="K105" s="698"/>
      <c r="L105" s="699"/>
      <c r="M105" s="151"/>
      <c r="O105" s="11"/>
    </row>
    <row r="106" spans="1:16" s="10" customFormat="1" x14ac:dyDescent="0.25">
      <c r="A106" s="12"/>
      <c r="B106" s="696"/>
      <c r="C106" s="697"/>
      <c r="D106" s="697"/>
      <c r="E106" s="698"/>
      <c r="F106" s="698"/>
      <c r="G106" s="698"/>
      <c r="H106" s="698"/>
      <c r="I106" s="698"/>
      <c r="J106" s="698"/>
      <c r="K106" s="698"/>
      <c r="L106" s="699"/>
      <c r="M106" s="151"/>
      <c r="O106" s="11"/>
    </row>
    <row r="107" spans="1:16" s="10" customFormat="1" x14ac:dyDescent="0.25">
      <c r="A107" s="12"/>
      <c r="B107" s="696"/>
      <c r="C107" s="697"/>
      <c r="D107" s="697"/>
      <c r="E107" s="698"/>
      <c r="F107" s="698"/>
      <c r="G107" s="698"/>
      <c r="H107" s="698"/>
      <c r="I107" s="698"/>
      <c r="J107" s="698"/>
      <c r="K107" s="698"/>
      <c r="L107" s="699"/>
      <c r="M107" s="151"/>
      <c r="O107" s="11"/>
    </row>
    <row r="108" spans="1:16" s="10" customFormat="1" x14ac:dyDescent="0.25">
      <c r="A108" s="12"/>
      <c r="B108" s="696"/>
      <c r="C108" s="697"/>
      <c r="D108" s="697"/>
      <c r="E108" s="698"/>
      <c r="F108" s="698"/>
      <c r="G108" s="698"/>
      <c r="H108" s="698"/>
      <c r="I108" s="698"/>
      <c r="J108" s="698"/>
      <c r="K108" s="698"/>
      <c r="L108" s="699"/>
      <c r="M108" s="151"/>
      <c r="O108" s="11"/>
    </row>
    <row r="109" spans="1:16" s="10" customFormat="1" x14ac:dyDescent="0.25">
      <c r="A109" s="12"/>
      <c r="B109" s="696"/>
      <c r="C109" s="697"/>
      <c r="D109" s="697"/>
      <c r="E109" s="698"/>
      <c r="F109" s="698"/>
      <c r="G109" s="698"/>
      <c r="H109" s="698"/>
      <c r="I109" s="698"/>
      <c r="J109" s="698"/>
      <c r="K109" s="698"/>
      <c r="L109" s="699"/>
      <c r="M109" s="151"/>
      <c r="O109" s="11"/>
    </row>
    <row r="110" spans="1:16" s="10" customFormat="1" x14ac:dyDescent="0.25">
      <c r="A110" s="12"/>
      <c r="B110" s="696"/>
      <c r="C110" s="697"/>
      <c r="D110" s="697"/>
      <c r="E110" s="698"/>
      <c r="F110" s="698"/>
      <c r="G110" s="698"/>
      <c r="H110" s="698"/>
      <c r="I110" s="698"/>
      <c r="J110" s="698"/>
      <c r="K110" s="698"/>
      <c r="L110" s="699"/>
      <c r="M110" s="151"/>
      <c r="O110" s="11"/>
    </row>
    <row r="111" spans="1:16" s="10" customFormat="1" x14ac:dyDescent="0.25">
      <c r="A111" s="12"/>
      <c r="B111" s="696"/>
      <c r="C111" s="697"/>
      <c r="D111" s="697"/>
      <c r="E111" s="698"/>
      <c r="F111" s="698"/>
      <c r="G111" s="698"/>
      <c r="H111" s="698"/>
      <c r="I111" s="698"/>
      <c r="J111" s="698"/>
      <c r="K111" s="698"/>
      <c r="L111" s="699"/>
      <c r="M111" s="151"/>
      <c r="O111" s="11"/>
    </row>
    <row r="112" spans="1:16" s="10" customFormat="1" x14ac:dyDescent="0.25">
      <c r="A112" s="12"/>
      <c r="B112" s="689"/>
      <c r="C112" s="690"/>
      <c r="D112" s="690"/>
      <c r="E112" s="694"/>
      <c r="F112" s="694"/>
      <c r="G112" s="694"/>
      <c r="H112" s="694"/>
      <c r="I112" s="694"/>
      <c r="J112" s="694"/>
      <c r="K112" s="694"/>
      <c r="L112" s="695"/>
      <c r="M112" s="151"/>
      <c r="O112" s="11"/>
    </row>
    <row r="113" spans="1:16" s="151" customFormat="1" x14ac:dyDescent="0.25">
      <c r="A113" s="251"/>
      <c r="B113" s="252"/>
      <c r="C113" s="253"/>
      <c r="D113" s="253"/>
      <c r="E113" s="253"/>
      <c r="F113" s="253"/>
      <c r="G113" s="253"/>
      <c r="H113" s="253"/>
      <c r="I113" s="253"/>
      <c r="J113" s="253"/>
      <c r="K113" s="253"/>
      <c r="L113" s="254"/>
    </row>
    <row r="115" spans="1:16" x14ac:dyDescent="0.25">
      <c r="B115" s="623" t="str">
        <f>IF(Intro!$G$26="English",O115,P115)</f>
        <v>ATTESTATION</v>
      </c>
      <c r="C115" s="624"/>
      <c r="D115" s="624"/>
      <c r="E115" s="624"/>
      <c r="F115" s="624"/>
      <c r="G115" s="624"/>
      <c r="H115" s="624"/>
      <c r="I115" s="624"/>
      <c r="J115" s="624"/>
      <c r="K115" s="624"/>
      <c r="L115" s="625"/>
      <c r="M115" s="151"/>
      <c r="O115" s="2" t="s">
        <v>3</v>
      </c>
      <c r="P115" s="2" t="s">
        <v>4</v>
      </c>
    </row>
    <row r="116" spans="1:16" s="10" customFormat="1" x14ac:dyDescent="0.25">
      <c r="A116" s="12"/>
      <c r="B116" s="27"/>
      <c r="C116" s="28"/>
      <c r="D116" s="29"/>
      <c r="E116" s="29"/>
      <c r="F116" s="29"/>
      <c r="G116" s="29"/>
      <c r="H116" s="29"/>
      <c r="I116" s="29"/>
      <c r="J116" s="29"/>
      <c r="K116" s="29"/>
      <c r="L116" s="30"/>
    </row>
    <row r="117" spans="1:16" s="151" customFormat="1" x14ac:dyDescent="0.25">
      <c r="A117" s="251"/>
      <c r="B117" s="612" t="str">
        <f>IF(Intro!$G$26="English",O117,P117)</f>
        <v xml:space="preserve">Le soussigné déclare que, pour autant qu’il sache, les renseignements fournis aux présentes sont complets et exacts.
</v>
      </c>
      <c r="C117" s="613"/>
      <c r="D117" s="613"/>
      <c r="E117" s="613"/>
      <c r="F117" s="613"/>
      <c r="G117" s="613"/>
      <c r="H117" s="613"/>
      <c r="I117" s="613"/>
      <c r="J117" s="613"/>
      <c r="K117" s="613"/>
      <c r="L117" s="653"/>
      <c r="O117" s="151" t="s">
        <v>494</v>
      </c>
      <c r="P117" s="151" t="s">
        <v>495</v>
      </c>
    </row>
    <row r="118" spans="1:16" s="151" customFormat="1" x14ac:dyDescent="0.25">
      <c r="A118" s="251"/>
      <c r="B118" s="219"/>
      <c r="C118" s="213"/>
      <c r="D118" s="213"/>
      <c r="E118" s="213"/>
      <c r="F118" s="213"/>
      <c r="G118" s="213"/>
      <c r="H118" s="213"/>
      <c r="I118" s="213"/>
      <c r="J118" s="213"/>
      <c r="K118" s="213"/>
      <c r="L118" s="214"/>
    </row>
    <row r="119" spans="1:16" s="10" customFormat="1" x14ac:dyDescent="0.25">
      <c r="A119" s="12"/>
      <c r="B119" s="668" t="str">
        <f>IF(Intro!$G$26="English",O119,P119)</f>
        <v>Nom du représentant autorisé</v>
      </c>
      <c r="C119" s="669"/>
      <c r="D119" s="670"/>
      <c r="E119" s="674"/>
      <c r="F119" s="675"/>
      <c r="G119" s="675"/>
      <c r="H119" s="675"/>
      <c r="I119" s="675"/>
      <c r="J119" s="675"/>
      <c r="K119" s="675"/>
      <c r="L119" s="676"/>
      <c r="O119" s="11" t="s">
        <v>12</v>
      </c>
      <c r="P119" s="10" t="s">
        <v>13</v>
      </c>
    </row>
    <row r="120" spans="1:16" s="10" customFormat="1" x14ac:dyDescent="0.25">
      <c r="A120" s="12"/>
      <c r="B120" s="671"/>
      <c r="C120" s="672"/>
      <c r="D120" s="673"/>
      <c r="E120" s="677"/>
      <c r="F120" s="678"/>
      <c r="G120" s="678"/>
      <c r="H120" s="678"/>
      <c r="I120" s="678"/>
      <c r="J120" s="678"/>
      <c r="K120" s="678"/>
      <c r="L120" s="679"/>
      <c r="O120" s="11"/>
    </row>
    <row r="121" spans="1:16" s="10" customFormat="1" x14ac:dyDescent="0.25">
      <c r="A121" s="12"/>
      <c r="B121" s="668" t="str">
        <f>IF(Intro!$G$26="English",O121,P121)</f>
        <v>Titre du représentant autorisé</v>
      </c>
      <c r="C121" s="669"/>
      <c r="D121" s="670"/>
      <c r="E121" s="674"/>
      <c r="F121" s="675"/>
      <c r="G121" s="675"/>
      <c r="H121" s="675"/>
      <c r="I121" s="675"/>
      <c r="J121" s="675"/>
      <c r="K121" s="675"/>
      <c r="L121" s="676"/>
      <c r="O121" s="11" t="s">
        <v>14</v>
      </c>
      <c r="P121" s="10" t="s">
        <v>15</v>
      </c>
    </row>
    <row r="122" spans="1:16" s="10" customFormat="1" x14ac:dyDescent="0.25">
      <c r="A122" s="12"/>
      <c r="B122" s="671"/>
      <c r="C122" s="672"/>
      <c r="D122" s="673"/>
      <c r="E122" s="677"/>
      <c r="F122" s="678"/>
      <c r="G122" s="678"/>
      <c r="H122" s="678"/>
      <c r="I122" s="678"/>
      <c r="J122" s="678"/>
      <c r="K122" s="678"/>
      <c r="L122" s="679"/>
      <c r="O122" s="11"/>
    </row>
    <row r="123" spans="1:16" s="10" customFormat="1" x14ac:dyDescent="0.25">
      <c r="A123" s="12"/>
      <c r="B123" s="668" t="str">
        <f>IF(Intro!$G$26="English",O123,P123)</f>
        <v>Adresse courriel</v>
      </c>
      <c r="C123" s="669"/>
      <c r="D123" s="670"/>
      <c r="E123" s="674"/>
      <c r="F123" s="675"/>
      <c r="G123" s="675"/>
      <c r="H123" s="675"/>
      <c r="I123" s="675"/>
      <c r="J123" s="675"/>
      <c r="K123" s="675"/>
      <c r="L123" s="676"/>
      <c r="O123" s="11" t="s">
        <v>105</v>
      </c>
      <c r="P123" s="10" t="s">
        <v>360</v>
      </c>
    </row>
    <row r="124" spans="1:16" s="10" customFormat="1" x14ac:dyDescent="0.25">
      <c r="A124" s="12"/>
      <c r="B124" s="671"/>
      <c r="C124" s="672"/>
      <c r="D124" s="673"/>
      <c r="E124" s="677"/>
      <c r="F124" s="678"/>
      <c r="G124" s="678"/>
      <c r="H124" s="678"/>
      <c r="I124" s="678"/>
      <c r="J124" s="678"/>
      <c r="K124" s="678"/>
      <c r="L124" s="679"/>
      <c r="O124" s="11"/>
    </row>
    <row r="125" spans="1:16" s="10" customFormat="1" x14ac:dyDescent="0.25">
      <c r="A125" s="12"/>
      <c r="B125" s="668" t="str">
        <f>IF(Intro!$G$26="English",O125,P125)</f>
        <v>Téléphone</v>
      </c>
      <c r="C125" s="669"/>
      <c r="D125" s="670"/>
      <c r="E125" s="674"/>
      <c r="F125" s="675"/>
      <c r="G125" s="675"/>
      <c r="H125" s="675"/>
      <c r="I125" s="675"/>
      <c r="J125" s="675"/>
      <c r="K125" s="675"/>
      <c r="L125" s="676"/>
      <c r="O125" s="11" t="s">
        <v>16</v>
      </c>
      <c r="P125" s="10" t="s">
        <v>17</v>
      </c>
    </row>
    <row r="126" spans="1:16" s="10" customFormat="1" x14ac:dyDescent="0.25">
      <c r="A126" s="12"/>
      <c r="B126" s="671"/>
      <c r="C126" s="672"/>
      <c r="D126" s="673"/>
      <c r="E126" s="677"/>
      <c r="F126" s="678"/>
      <c r="G126" s="678"/>
      <c r="H126" s="678"/>
      <c r="I126" s="678"/>
      <c r="J126" s="678"/>
      <c r="K126" s="678"/>
      <c r="L126" s="679"/>
      <c r="O126" s="11"/>
    </row>
    <row r="127" spans="1:16" s="10" customFormat="1" x14ac:dyDescent="0.25">
      <c r="A127" s="12"/>
      <c r="B127" s="687" t="s">
        <v>106</v>
      </c>
      <c r="C127" s="688"/>
      <c r="D127" s="688"/>
      <c r="E127" s="691"/>
      <c r="F127" s="692"/>
      <c r="G127" s="692"/>
      <c r="H127" s="692"/>
      <c r="I127" s="692"/>
      <c r="J127" s="692"/>
      <c r="K127" s="692"/>
      <c r="L127" s="693"/>
      <c r="M127" s="151"/>
      <c r="O127" s="11"/>
    </row>
    <row r="128" spans="1:16" s="10" customFormat="1" x14ac:dyDescent="0.25">
      <c r="A128" s="12"/>
      <c r="B128" s="689"/>
      <c r="C128" s="690"/>
      <c r="D128" s="690"/>
      <c r="E128" s="694"/>
      <c r="F128" s="694"/>
      <c r="G128" s="694"/>
      <c r="H128" s="694"/>
      <c r="I128" s="694"/>
      <c r="J128" s="694"/>
      <c r="K128" s="694"/>
      <c r="L128" s="695"/>
      <c r="M128" s="151"/>
      <c r="O128" s="11"/>
    </row>
    <row r="129" spans="1:16" s="151" customFormat="1" x14ac:dyDescent="0.25">
      <c r="A129" s="251"/>
      <c r="B129" s="219"/>
      <c r="C129" s="213"/>
      <c r="D129" s="213"/>
      <c r="E129" s="213"/>
      <c r="F129" s="213"/>
      <c r="G129" s="213"/>
      <c r="H129" s="213"/>
      <c r="I129" s="213"/>
      <c r="J129" s="213"/>
      <c r="K129" s="213"/>
      <c r="L129" s="214"/>
    </row>
    <row r="130" spans="1:16" s="10" customFormat="1" ht="21" x14ac:dyDescent="0.25">
      <c r="A130" s="12"/>
      <c r="B130" s="683" t="str">
        <f>IF(Intro!$G$26="English",O130,P130)</f>
        <v>Je comprends que le fait de cocher cette case constitue ma signature juridiquement contraignante.</v>
      </c>
      <c r="C130" s="684"/>
      <c r="D130" s="684"/>
      <c r="E130" s="684"/>
      <c r="F130" s="684"/>
      <c r="G130" s="684"/>
      <c r="H130" s="684"/>
      <c r="I130" s="685"/>
      <c r="J130" s="322"/>
      <c r="K130" s="154"/>
      <c r="L130" s="155"/>
      <c r="O130" s="11" t="s">
        <v>96</v>
      </c>
      <c r="P130" s="10" t="s">
        <v>97</v>
      </c>
    </row>
    <row r="131" spans="1:16" s="151" customFormat="1" x14ac:dyDescent="0.25">
      <c r="A131" s="251"/>
      <c r="B131" s="252"/>
      <c r="C131" s="253"/>
      <c r="D131" s="253"/>
      <c r="E131" s="253"/>
      <c r="F131" s="253"/>
      <c r="G131" s="253"/>
      <c r="H131" s="253"/>
      <c r="I131" s="253"/>
      <c r="J131" s="253"/>
      <c r="K131" s="253"/>
      <c r="L131" s="254"/>
    </row>
    <row r="132" spans="1:16" s="8" customFormat="1" x14ac:dyDescent="0.25">
      <c r="A132" s="18"/>
      <c r="B132" s="25"/>
      <c r="C132" s="25"/>
      <c r="D132" s="26"/>
      <c r="E132" s="26"/>
      <c r="F132" s="26"/>
      <c r="G132" s="26"/>
      <c r="H132" s="26"/>
      <c r="I132" s="26"/>
      <c r="J132" s="26"/>
      <c r="K132" s="26"/>
      <c r="L132" s="26"/>
      <c r="O132" s="9"/>
      <c r="P132" s="9"/>
    </row>
    <row r="133" spans="1:16" s="7" customFormat="1" x14ac:dyDescent="0.25">
      <c r="A133" s="14"/>
      <c r="B133" s="623" t="str">
        <f>UPPER(IF(Intro!$G$26="English",O133,P133))</f>
        <v>TRANSMISSION DU QUESTIONNAIRE REMPLI</v>
      </c>
      <c r="C133" s="624" t="str">
        <f>UPPER(IF(Intro!$G$26="English",P133,Q133))</f>
        <v/>
      </c>
      <c r="D133" s="624" t="str">
        <f>UPPER(IF(Intro!$G$26="English",Q133,R133))</f>
        <v/>
      </c>
      <c r="E133" s="624" t="str">
        <f>UPPER(IF(Intro!$G$26="English",R133,S133))</f>
        <v/>
      </c>
      <c r="F133" s="624"/>
      <c r="G133" s="624" t="str">
        <f>UPPER(IF(Intro!$G$26="English",S133,T133))</f>
        <v/>
      </c>
      <c r="H133" s="624" t="str">
        <f>UPPER(IF(Intro!$G$26="English",T133,U133))</f>
        <v/>
      </c>
      <c r="I133" s="624" t="str">
        <f>UPPER(IF(Intro!$G$26="English",U133,V133))</f>
        <v/>
      </c>
      <c r="J133" s="624" t="str">
        <f>UPPER(IF(Intro!$G$26="English",V133,W133))</f>
        <v/>
      </c>
      <c r="K133" s="624" t="str">
        <f>UPPER(IF(Intro!$G$26="English",W133,X133))</f>
        <v/>
      </c>
      <c r="L133" s="625" t="str">
        <f>UPPER(IF(Intro!$G$26="English",X133,Y133))</f>
        <v/>
      </c>
      <c r="M133" s="8"/>
      <c r="N133" s="19"/>
      <c r="O133" s="15" t="s">
        <v>103</v>
      </c>
      <c r="P133" s="15" t="s">
        <v>104</v>
      </c>
    </row>
    <row r="134" spans="1:16" s="10" customFormat="1" x14ac:dyDescent="0.25">
      <c r="A134" s="12"/>
      <c r="B134" s="27"/>
      <c r="C134" s="28"/>
      <c r="D134" s="29"/>
      <c r="E134" s="29"/>
      <c r="F134" s="29"/>
      <c r="G134" s="29"/>
      <c r="H134" s="29"/>
      <c r="I134" s="29"/>
      <c r="J134" s="29"/>
      <c r="K134" s="29"/>
      <c r="L134" s="30"/>
    </row>
    <row r="135" spans="1:16" s="151" customFormat="1" x14ac:dyDescent="0.25">
      <c r="A135" s="251"/>
      <c r="B135" s="612" t="str">
        <f>IF(Intro!$G$26="English",O135,P135)</f>
        <v>Veuillez retourner le questionnaire rempli en utilisant l’une des options suivantes :</v>
      </c>
      <c r="C135" s="613"/>
      <c r="D135" s="613"/>
      <c r="E135" s="613"/>
      <c r="F135" s="613"/>
      <c r="G135" s="613"/>
      <c r="H135" s="613"/>
      <c r="I135" s="613"/>
      <c r="J135" s="613"/>
      <c r="K135" s="613"/>
      <c r="L135" s="653"/>
      <c r="O135" s="151" t="s">
        <v>263</v>
      </c>
      <c r="P135" s="151" t="s">
        <v>2</v>
      </c>
    </row>
    <row r="136" spans="1:16" s="151" customFormat="1" x14ac:dyDescent="0.25">
      <c r="A136" s="251"/>
      <c r="B136" s="680" t="str">
        <f>IF($G$26="English",HYPERLINK("https://e-filing-depot-electronique.citt-tcce.gc.ca/submitNonRegisteredUser-eng.aspx","1. Secure E-filing service;"),IF($G$26="Français",HYPERLINK("https://e-filing-depot-electronique.citt-tcce.gc.ca/submitNonRegisteredUser-fra.aspx?","1. Service sécurisé de dépôt électronique;"),""))</f>
        <v>1. Service sécurisé de dépôt électronique;</v>
      </c>
      <c r="C136" s="681"/>
      <c r="D136" s="681"/>
      <c r="E136" s="681"/>
      <c r="F136" s="681"/>
      <c r="G136" s="681"/>
      <c r="H136" s="681"/>
      <c r="I136" s="681"/>
      <c r="J136" s="681"/>
      <c r="K136" s="681"/>
      <c r="L136" s="682"/>
    </row>
    <row r="137" spans="1:16" s="151" customFormat="1" x14ac:dyDescent="0.25">
      <c r="A137" s="251"/>
      <c r="B137" s="662" t="str">
        <f>IF(Intro!$G$26="English",O137,P137)</f>
        <v>Lorsque vous soumettez le questionnaire rempli à l’aide du service de dépôt électronique sécurisé, désignez le questionnaire comme confidentiel. Veuillez noter que les informations contenues dans les onglets publics (bleus) de votre questionnaire seront traitées comme des informations publiques.</v>
      </c>
      <c r="C137" s="663"/>
      <c r="D137" s="663"/>
      <c r="E137" s="663"/>
      <c r="F137" s="663"/>
      <c r="G137" s="663"/>
      <c r="H137" s="663"/>
      <c r="I137" s="663"/>
      <c r="J137" s="663"/>
      <c r="K137" s="663"/>
      <c r="L137" s="664"/>
      <c r="O137" s="151" t="s">
        <v>302</v>
      </c>
      <c r="P137" s="151" t="s">
        <v>622</v>
      </c>
    </row>
    <row r="138" spans="1:16" s="151" customFormat="1" x14ac:dyDescent="0.25">
      <c r="A138" s="251"/>
      <c r="B138" s="662"/>
      <c r="C138" s="663"/>
      <c r="D138" s="663"/>
      <c r="E138" s="663"/>
      <c r="F138" s="663"/>
      <c r="G138" s="663"/>
      <c r="H138" s="663"/>
      <c r="I138" s="663"/>
      <c r="J138" s="663"/>
      <c r="K138" s="663"/>
      <c r="L138" s="664"/>
    </row>
    <row r="139" spans="1:16" s="151" customFormat="1" x14ac:dyDescent="0.25">
      <c r="A139" s="251"/>
      <c r="B139" s="665" t="str">
        <f>IF(Intro!$G$26="English",O139,P139)</f>
        <v>2. Par courriel à l’adresse tcce-citt@tribunal.gc.ca si vous acceptez les risques connexes et vous transmettez des renseignements qui sont ceux de votre entreprise seulement.</v>
      </c>
      <c r="C139" s="666"/>
      <c r="D139" s="666"/>
      <c r="E139" s="666"/>
      <c r="F139" s="666"/>
      <c r="G139" s="666"/>
      <c r="H139" s="666"/>
      <c r="I139" s="666"/>
      <c r="J139" s="666"/>
      <c r="K139" s="666"/>
      <c r="L139" s="667"/>
      <c r="O139" s="151" t="s">
        <v>483</v>
      </c>
      <c r="P139" s="151" t="s">
        <v>543</v>
      </c>
    </row>
    <row r="140" spans="1:16" s="151" customFormat="1" x14ac:dyDescent="0.25">
      <c r="A140" s="251"/>
      <c r="B140" s="252"/>
      <c r="C140" s="253"/>
      <c r="D140" s="253"/>
      <c r="E140" s="253"/>
      <c r="F140" s="253"/>
      <c r="G140" s="253"/>
      <c r="H140" s="253"/>
      <c r="I140" s="253"/>
      <c r="J140" s="253"/>
      <c r="K140" s="253"/>
      <c r="L140" s="254"/>
    </row>
    <row r="142" spans="1:16" s="7" customFormat="1" x14ac:dyDescent="0.25">
      <c r="A142" s="14"/>
      <c r="B142" s="623" t="s">
        <v>569</v>
      </c>
      <c r="C142" s="624" t="s">
        <v>569</v>
      </c>
      <c r="D142" s="624" t="s">
        <v>570</v>
      </c>
      <c r="E142" s="624" t="s">
        <v>570</v>
      </c>
      <c r="F142" s="624"/>
      <c r="G142" s="624" t="s">
        <v>570</v>
      </c>
      <c r="H142" s="624" t="s">
        <v>570</v>
      </c>
      <c r="I142" s="624" t="s">
        <v>570</v>
      </c>
      <c r="J142" s="624" t="s">
        <v>570</v>
      </c>
      <c r="K142" s="624" t="s">
        <v>570</v>
      </c>
      <c r="L142" s="625" t="s">
        <v>570</v>
      </c>
      <c r="M142" s="8"/>
      <c r="N142" s="19"/>
      <c r="O142" s="15"/>
      <c r="P142" s="15"/>
    </row>
    <row r="143" spans="1:16" s="10" customFormat="1" x14ac:dyDescent="0.25">
      <c r="A143" s="12"/>
      <c r="B143" s="27"/>
      <c r="C143" s="28"/>
      <c r="D143" s="29"/>
      <c r="E143" s="29"/>
      <c r="F143" s="29"/>
      <c r="G143" s="29"/>
      <c r="H143" s="29"/>
      <c r="I143" s="29"/>
      <c r="J143" s="29"/>
      <c r="K143" s="29"/>
      <c r="L143" s="30"/>
    </row>
    <row r="144" spans="1:16" s="151" customFormat="1" x14ac:dyDescent="0.25">
      <c r="A144" s="251"/>
      <c r="B144" s="612" t="str">
        <f>IF(Intro!$G$26="English",O144,P144)</f>
        <v xml:space="preserve">Toutes les questions relatives au présent questionnaire doivent être adressées à :
</v>
      </c>
      <c r="C144" s="613"/>
      <c r="D144" s="613"/>
      <c r="E144" s="613"/>
      <c r="F144" s="613"/>
      <c r="G144" s="613"/>
      <c r="H144" s="613"/>
      <c r="I144" s="613"/>
      <c r="J144" s="613"/>
      <c r="K144" s="613"/>
      <c r="L144" s="653"/>
      <c r="O144" s="151" t="s">
        <v>326</v>
      </c>
      <c r="P144" s="151" t="s">
        <v>327</v>
      </c>
    </row>
    <row r="145" spans="1:15" s="151" customFormat="1" x14ac:dyDescent="0.25">
      <c r="A145" s="251"/>
      <c r="B145" s="229"/>
      <c r="C145" s="230"/>
      <c r="D145" s="230"/>
      <c r="E145" s="230"/>
      <c r="F145" s="230"/>
      <c r="G145" s="230"/>
      <c r="H145" s="230"/>
      <c r="I145" s="230"/>
      <c r="J145" s="230"/>
      <c r="K145" s="230"/>
      <c r="L145" s="231"/>
    </row>
    <row r="146" spans="1:15" s="10" customFormat="1" x14ac:dyDescent="0.25">
      <c r="A146" s="12"/>
      <c r="B146" s="659" t="str">
        <f>Variables!B13</f>
        <v>Nicole Lalonde</v>
      </c>
      <c r="C146" s="660"/>
      <c r="D146" s="660"/>
      <c r="E146" s="660" t="str">
        <f>Variables!C13</f>
        <v>nicole.lalonde@tribunal.gc.ca</v>
      </c>
      <c r="F146" s="660"/>
      <c r="G146" s="660"/>
      <c r="H146" s="660"/>
      <c r="I146" s="660"/>
      <c r="J146" s="660" t="str">
        <f>Variables!D13</f>
        <v>343-574-8274</v>
      </c>
      <c r="K146" s="660"/>
      <c r="L146" s="661"/>
      <c r="O146" s="11"/>
    </row>
    <row r="147" spans="1:15" s="10" customFormat="1" x14ac:dyDescent="0.25">
      <c r="A147" s="12"/>
      <c r="B147" s="659" t="str">
        <f>Variables!B14</f>
        <v>Josée St-Amand</v>
      </c>
      <c r="C147" s="660"/>
      <c r="D147" s="660"/>
      <c r="E147" s="660" t="str">
        <f>Variables!C14</f>
        <v>josee.st-amand@tribunal.gc.ca</v>
      </c>
      <c r="F147" s="660"/>
      <c r="G147" s="660"/>
      <c r="H147" s="660"/>
      <c r="I147" s="660"/>
      <c r="J147" s="660" t="str">
        <f>Variables!D14</f>
        <v>613-558-8439</v>
      </c>
      <c r="K147" s="660"/>
      <c r="L147" s="661"/>
      <c r="O147" s="11"/>
    </row>
    <row r="148" spans="1:15" s="151" customFormat="1" x14ac:dyDescent="0.25">
      <c r="A148" s="251"/>
      <c r="B148" s="252"/>
      <c r="C148" s="253"/>
      <c r="D148" s="253"/>
      <c r="E148" s="253"/>
      <c r="F148" s="253"/>
      <c r="G148" s="253"/>
      <c r="H148" s="253"/>
      <c r="I148" s="253"/>
      <c r="J148" s="253"/>
      <c r="K148" s="253"/>
      <c r="L148" s="254"/>
    </row>
  </sheetData>
  <sheetProtection algorithmName="SHA-512" hashValue="ZPPx0O4xYSEiKzJsHuTfflyrnPtQsXIIi740EwLrJbiCiriLDcQp+ekj6D/xm1G5Xo1dCIhocsG14BDDpY1OTg==" saltValue="MmWuIYgAoaMsbP+UDV+i9w==" spinCount="100000" sheet="1" objects="1" scenarios="1" selectLockedCells="1"/>
  <mergeCells count="69">
    <mergeCell ref="O9:P22"/>
    <mergeCell ref="B89:L90"/>
    <mergeCell ref="B127:D128"/>
    <mergeCell ref="E127:L128"/>
    <mergeCell ref="B95:D96"/>
    <mergeCell ref="E95:L96"/>
    <mergeCell ref="B97:D98"/>
    <mergeCell ref="E97:L98"/>
    <mergeCell ref="B117:L117"/>
    <mergeCell ref="B99:D100"/>
    <mergeCell ref="E99:L100"/>
    <mergeCell ref="B103:D112"/>
    <mergeCell ref="E103:L112"/>
    <mergeCell ref="B115:L115"/>
    <mergeCell ref="B93:L93"/>
    <mergeCell ref="D83:J84"/>
    <mergeCell ref="B137:L138"/>
    <mergeCell ref="B139:L139"/>
    <mergeCell ref="B119:D120"/>
    <mergeCell ref="E119:L120"/>
    <mergeCell ref="B121:D122"/>
    <mergeCell ref="B123:D124"/>
    <mergeCell ref="B125:D126"/>
    <mergeCell ref="E121:L122"/>
    <mergeCell ref="E123:L124"/>
    <mergeCell ref="E125:L126"/>
    <mergeCell ref="B133:L133"/>
    <mergeCell ref="B135:L135"/>
    <mergeCell ref="B136:L136"/>
    <mergeCell ref="B130:I130"/>
    <mergeCell ref="B146:D146"/>
    <mergeCell ref="E146:I146"/>
    <mergeCell ref="J146:L146"/>
    <mergeCell ref="B147:D147"/>
    <mergeCell ref="E147:I147"/>
    <mergeCell ref="J147:L147"/>
    <mergeCell ref="B142:L142"/>
    <mergeCell ref="B144:L144"/>
    <mergeCell ref="B4:L4"/>
    <mergeCell ref="B5:L5"/>
    <mergeCell ref="B54:L54"/>
    <mergeCell ref="B8:L8"/>
    <mergeCell ref="B30:L30"/>
    <mergeCell ref="B32:L32"/>
    <mergeCell ref="B10:F17"/>
    <mergeCell ref="H10:L17"/>
    <mergeCell ref="B26:F27"/>
    <mergeCell ref="H26:L27"/>
    <mergeCell ref="B33:L33"/>
    <mergeCell ref="B87:L87"/>
    <mergeCell ref="B81:L81"/>
    <mergeCell ref="B59:L59"/>
    <mergeCell ref="B71:L78"/>
    <mergeCell ref="G26:G27"/>
    <mergeCell ref="C34:K52"/>
    <mergeCell ref="B62:C63"/>
    <mergeCell ref="B64:C67"/>
    <mergeCell ref="D62:E63"/>
    <mergeCell ref="D64:E67"/>
    <mergeCell ref="D61:E61"/>
    <mergeCell ref="F62:L63"/>
    <mergeCell ref="F64:L67"/>
    <mergeCell ref="F61:L61"/>
    <mergeCell ref="B18:F21"/>
    <mergeCell ref="H18:L21"/>
    <mergeCell ref="B6:L6"/>
    <mergeCell ref="B57:L57"/>
    <mergeCell ref="B69:L69"/>
    <mergeCell ref="B24:L24"/>
  </mergeCells>
  <dataValidations count="2">
    <dataValidation type="list" allowBlank="1" showInputMessage="1" showErrorMessage="1" sqref="J130" xr:uid="{EB39B09B-D0F1-436F-B804-013D0C460A66}">
      <formula1>"X"</formula1>
    </dataValidation>
    <dataValidation type="list" allowBlank="1" showInputMessage="1" showErrorMessage="1" sqref="G26"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79" min="1" max="11" man="1"/>
  </rowBreaks>
  <ignoredErrors>
    <ignoredError sqref="B13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2BDD09-09C7-483C-AF04-3377441A66DD}">
          <x14:formula1>
            <xm:f>Variables!$D$30:$D$31</xm:f>
          </x14:formula1>
          <xm:sqref>D62:E67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114"/>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6.42578125" style="1" customWidth="1"/>
    <col min="14" max="14" width="9.42578125" style="2" customWidth="1"/>
    <col min="15" max="15" width="32.5703125" style="2" hidden="1" customWidth="1"/>
    <col min="16" max="16" width="31.5703125" style="2" hidden="1" customWidth="1"/>
    <col min="17" max="19" width="9.42578125" style="2" customWidth="1"/>
    <col min="20" max="16384" width="9.42578125" style="2"/>
  </cols>
  <sheetData>
    <row r="1" spans="1:16" x14ac:dyDescent="0.25">
      <c r="O1" s="2" t="s">
        <v>651</v>
      </c>
      <c r="P1" s="2" t="s">
        <v>651</v>
      </c>
    </row>
    <row r="2" spans="1:16" x14ac:dyDescent="0.25">
      <c r="B2" s="23" t="s">
        <v>0</v>
      </c>
      <c r="C2" s="23"/>
      <c r="D2" s="23"/>
      <c r="O2" s="3" t="s">
        <v>128</v>
      </c>
      <c r="P2" s="3" t="s">
        <v>130</v>
      </c>
    </row>
    <row r="3" spans="1:16" x14ac:dyDescent="0.25">
      <c r="B3" s="24"/>
      <c r="C3" s="24"/>
      <c r="D3" s="24"/>
      <c r="O3" s="7"/>
      <c r="P3" s="7"/>
    </row>
    <row r="4" spans="1:16" s="7" customFormat="1" x14ac:dyDescent="0.25">
      <c r="A4" s="14"/>
      <c r="B4" s="715" t="str">
        <f>IF(Intro!$G$26="English",O4,P4)</f>
        <v>QUESTIONNAIRE À L’INTENTION DES PRODUCTEURS</v>
      </c>
      <c r="C4" s="715"/>
      <c r="D4" s="715"/>
      <c r="E4" s="715"/>
      <c r="F4" s="715"/>
      <c r="G4" s="715"/>
      <c r="H4" s="715"/>
      <c r="I4" s="715"/>
      <c r="J4" s="715"/>
      <c r="K4" s="715"/>
      <c r="L4" s="715"/>
      <c r="M4" s="19"/>
      <c r="N4" s="19"/>
      <c r="O4" s="15" t="s">
        <v>549</v>
      </c>
      <c r="P4" s="226" t="s">
        <v>550</v>
      </c>
    </row>
    <row r="5" spans="1:16" s="7" customFormat="1" x14ac:dyDescent="0.25">
      <c r="A5" s="14"/>
      <c r="B5" s="715" t="str">
        <f>Intro!B5</f>
        <v>RR-2025-004</v>
      </c>
      <c r="C5" s="715"/>
      <c r="D5" s="715"/>
      <c r="E5" s="715"/>
      <c r="F5" s="715"/>
      <c r="G5" s="715"/>
      <c r="H5" s="715"/>
      <c r="I5" s="715"/>
      <c r="J5" s="715"/>
      <c r="K5" s="715"/>
      <c r="L5" s="715"/>
      <c r="M5" s="19"/>
      <c r="N5" s="19"/>
      <c r="O5" s="15"/>
      <c r="P5" s="15"/>
    </row>
    <row r="6" spans="1:16" s="16" customFormat="1" x14ac:dyDescent="0.25">
      <c r="A6" s="14"/>
      <c r="B6" s="715" t="str">
        <f>UPPER(IF(Intro!$G$26="English",Variables!B3,Variables!C3))</f>
        <v>FEUILLES D'ACIER RÉSISTANT À LA CORROSION II</v>
      </c>
      <c r="C6" s="715"/>
      <c r="D6" s="715"/>
      <c r="E6" s="715"/>
      <c r="F6" s="715"/>
      <c r="G6" s="715"/>
      <c r="H6" s="715"/>
      <c r="I6" s="715"/>
      <c r="J6" s="715"/>
      <c r="K6" s="715"/>
      <c r="L6" s="715"/>
      <c r="M6" s="15"/>
      <c r="N6" s="15"/>
      <c r="O6" s="17"/>
      <c r="P6" s="17"/>
    </row>
    <row r="7" spans="1:16" s="8" customFormat="1" x14ac:dyDescent="0.25">
      <c r="A7" s="18"/>
      <c r="B7" s="25"/>
      <c r="C7" s="25"/>
      <c r="D7" s="25"/>
      <c r="E7" s="26"/>
      <c r="F7" s="26"/>
      <c r="G7" s="26"/>
      <c r="H7" s="26"/>
      <c r="I7" s="26"/>
      <c r="J7" s="26"/>
      <c r="K7" s="26"/>
      <c r="L7" s="26"/>
      <c r="O7" s="9"/>
      <c r="P7" s="9"/>
    </row>
    <row r="8" spans="1:16" s="7" customFormat="1" x14ac:dyDescent="0.25">
      <c r="A8" s="14"/>
      <c r="B8" s="623" t="str">
        <f>IF(Intro!$G$26="English",O8,P8)</f>
        <v>APERÇU DU QUESTIONNAIRE</v>
      </c>
      <c r="C8" s="624"/>
      <c r="D8" s="624" t="str">
        <f>UPPER(IF(Intro!$G$26="English",P8,Q8))</f>
        <v/>
      </c>
      <c r="E8" s="624" t="str">
        <f>UPPER(IF(Intro!$G$26="English",Q8,R8))</f>
        <v/>
      </c>
      <c r="F8" s="624" t="str">
        <f>UPPER(IF(Intro!$G$26="English",R8,S8))</f>
        <v/>
      </c>
      <c r="G8" s="624" t="str">
        <f>UPPER(IF(Intro!$G$26="English",S8,T8))</f>
        <v/>
      </c>
      <c r="H8" s="624" t="str">
        <f>UPPER(IF(Intro!$G$26="English",T8,U8))</f>
        <v/>
      </c>
      <c r="I8" s="624" t="str">
        <f>UPPER(IF(Intro!$G$26="English",U8,V8))</f>
        <v/>
      </c>
      <c r="J8" s="624" t="str">
        <f>UPPER(IF(Intro!$G$26="English",V8,W8))</f>
        <v/>
      </c>
      <c r="K8" s="624" t="str">
        <f>UPPER(IF(Intro!$G$26="English",W8,X8))</f>
        <v/>
      </c>
      <c r="L8" s="625" t="str">
        <f>UPPER(IF(Intro!$G$26="English",X8,Y8))</f>
        <v/>
      </c>
      <c r="M8" s="8"/>
      <c r="N8" s="19"/>
      <c r="O8" s="226" t="s">
        <v>571</v>
      </c>
      <c r="P8" s="226" t="s">
        <v>572</v>
      </c>
    </row>
    <row r="9" spans="1:16" s="10" customFormat="1" x14ac:dyDescent="0.25">
      <c r="A9" s="12"/>
      <c r="B9" s="27"/>
      <c r="C9" s="28"/>
      <c r="D9" s="28"/>
      <c r="E9" s="29"/>
      <c r="F9" s="29"/>
      <c r="G9" s="29"/>
      <c r="H9" s="29"/>
      <c r="I9" s="29"/>
      <c r="J9" s="29"/>
      <c r="K9" s="29"/>
      <c r="L9" s="30"/>
    </row>
    <row r="10" spans="1:16" s="151" customFormat="1" x14ac:dyDescent="0.25">
      <c r="A10" s="251"/>
      <c r="B10" s="612" t="str">
        <f>IF(Intro!$G$26="English",O10,P10)</f>
        <v xml:space="preserve">Le présent questionnaire est divisé en deux parties :
</v>
      </c>
      <c r="C10" s="613"/>
      <c r="D10" s="613"/>
      <c r="E10" s="613"/>
      <c r="F10" s="613"/>
      <c r="G10" s="613"/>
      <c r="H10" s="613"/>
      <c r="I10" s="613"/>
      <c r="J10" s="613"/>
      <c r="K10" s="613"/>
      <c r="L10" s="653"/>
      <c r="O10" s="151" t="s">
        <v>261</v>
      </c>
      <c r="P10" s="151" t="s">
        <v>262</v>
      </c>
    </row>
    <row r="11" spans="1:16" s="151" customFormat="1" x14ac:dyDescent="0.25">
      <c r="A11" s="251"/>
      <c r="B11" s="229"/>
      <c r="C11" s="230"/>
      <c r="D11" s="230"/>
      <c r="E11" s="230"/>
      <c r="F11" s="230"/>
      <c r="G11" s="230"/>
      <c r="H11" s="230"/>
      <c r="I11" s="230"/>
      <c r="J11" s="230"/>
      <c r="K11" s="230"/>
      <c r="L11" s="231"/>
    </row>
    <row r="12" spans="1:16" s="151" customFormat="1" x14ac:dyDescent="0.25">
      <c r="A12" s="251"/>
      <c r="B12" s="612" t="str">
        <f>IF(Intro!$G$26="English",O12,P12)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613"/>
      <c r="D12" s="613"/>
      <c r="E12" s="613"/>
      <c r="F12" s="613"/>
      <c r="G12" s="613"/>
      <c r="H12" s="613"/>
      <c r="I12" s="613"/>
      <c r="J12" s="613"/>
      <c r="K12" s="613"/>
      <c r="L12" s="653"/>
      <c r="O12" s="151" t="s">
        <v>264</v>
      </c>
      <c r="P12" s="151" t="s">
        <v>265</v>
      </c>
    </row>
    <row r="13" spans="1:16" s="151" customFormat="1" x14ac:dyDescent="0.25">
      <c r="A13" s="251"/>
      <c r="B13" s="612"/>
      <c r="C13" s="613"/>
      <c r="D13" s="613"/>
      <c r="E13" s="613"/>
      <c r="F13" s="613"/>
      <c r="G13" s="613"/>
      <c r="H13" s="613"/>
      <c r="I13" s="613"/>
      <c r="J13" s="613"/>
      <c r="K13" s="613"/>
      <c r="L13" s="653"/>
    </row>
    <row r="14" spans="1:16" s="151" customFormat="1" x14ac:dyDescent="0.25">
      <c r="A14" s="251"/>
      <c r="B14" s="229"/>
      <c r="C14" s="230"/>
      <c r="D14" s="230"/>
      <c r="E14" s="230"/>
      <c r="F14" s="230"/>
      <c r="G14" s="230"/>
      <c r="H14" s="230"/>
      <c r="I14" s="230"/>
      <c r="J14" s="230"/>
      <c r="K14" s="230"/>
      <c r="L14" s="231"/>
    </row>
    <row r="15" spans="1:16" s="151" customFormat="1" x14ac:dyDescent="0.25">
      <c r="A15" s="251"/>
      <c r="B15" s="612" t="str">
        <f>IF(Intro!$G$26="English",O15,P15)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613"/>
      <c r="D15" s="613"/>
      <c r="E15" s="613"/>
      <c r="F15" s="613"/>
      <c r="G15" s="613"/>
      <c r="H15" s="613"/>
      <c r="I15" s="613"/>
      <c r="J15" s="613"/>
      <c r="K15" s="613"/>
      <c r="L15" s="653"/>
      <c r="O15" s="151" t="s">
        <v>266</v>
      </c>
      <c r="P15" s="151" t="s">
        <v>267</v>
      </c>
    </row>
    <row r="16" spans="1:16" s="151" customFormat="1" x14ac:dyDescent="0.25">
      <c r="A16" s="251"/>
      <c r="B16" s="612"/>
      <c r="C16" s="613"/>
      <c r="D16" s="613"/>
      <c r="E16" s="613"/>
      <c r="F16" s="613"/>
      <c r="G16" s="613"/>
      <c r="H16" s="613"/>
      <c r="I16" s="613"/>
      <c r="J16" s="613"/>
      <c r="K16" s="613"/>
      <c r="L16" s="653"/>
    </row>
    <row r="17" spans="1:16" s="151" customFormat="1" x14ac:dyDescent="0.25">
      <c r="A17" s="251"/>
      <c r="B17" s="252"/>
      <c r="C17" s="253"/>
      <c r="D17" s="253"/>
      <c r="E17" s="253"/>
      <c r="F17" s="253"/>
      <c r="G17" s="253"/>
      <c r="H17" s="253"/>
      <c r="I17" s="253"/>
      <c r="J17" s="253"/>
      <c r="K17" s="253"/>
      <c r="L17" s="254"/>
    </row>
    <row r="18" spans="1:16" s="8" customFormat="1" x14ac:dyDescent="0.25">
      <c r="A18" s="18"/>
      <c r="B18" s="25"/>
      <c r="C18" s="25"/>
      <c r="D18" s="25"/>
      <c r="E18" s="26"/>
      <c r="F18" s="26"/>
      <c r="G18" s="26"/>
      <c r="H18" s="26"/>
      <c r="I18" s="26"/>
      <c r="J18" s="26"/>
      <c r="K18" s="26"/>
      <c r="L18" s="26"/>
      <c r="O18" s="9"/>
      <c r="P18" s="9"/>
    </row>
    <row r="19" spans="1:16" s="7" customFormat="1" ht="14.1" customHeight="1" x14ac:dyDescent="0.25">
      <c r="A19" s="14"/>
      <c r="B19" s="623" t="str">
        <f>IF(Intro!$G$26="English",O19,P19)</f>
        <v>RENSEIGNEMENTS ADDITIONNELS SUR LE PRODUIT</v>
      </c>
      <c r="C19" s="624"/>
      <c r="D19" s="624" t="str">
        <f>UPPER(IF(Intro!$G$26="English",P19,Q19))</f>
        <v/>
      </c>
      <c r="E19" s="624" t="str">
        <f>UPPER(IF(Intro!$G$26="English",Q19,R19))</f>
        <v/>
      </c>
      <c r="F19" s="624" t="str">
        <f>UPPER(IF(Intro!$G$26="English",R19,S19))</f>
        <v/>
      </c>
      <c r="G19" s="624" t="str">
        <f>UPPER(IF(Intro!$G$26="English",S19,T19))</f>
        <v/>
      </c>
      <c r="H19" s="624" t="str">
        <f>UPPER(IF(Intro!$G$26="English",T19,U19))</f>
        <v/>
      </c>
      <c r="I19" s="624" t="str">
        <f>UPPER(IF(Intro!$G$26="English",U19,V19))</f>
        <v/>
      </c>
      <c r="J19" s="624" t="str">
        <f>UPPER(IF(Intro!$G$26="English",V19,W19))</f>
        <v/>
      </c>
      <c r="K19" s="624" t="str">
        <f>UPPER(IF(Intro!$G$26="English",W19,X19))</f>
        <v/>
      </c>
      <c r="L19" s="625" t="str">
        <f>UPPER(IF(Intro!$G$26="English",X19,Y19))</f>
        <v/>
      </c>
      <c r="M19" s="8"/>
      <c r="N19" s="8"/>
      <c r="O19" s="221" t="s">
        <v>573</v>
      </c>
      <c r="P19" s="221" t="s">
        <v>574</v>
      </c>
    </row>
    <row r="20" spans="1:16" s="10" customFormat="1" x14ac:dyDescent="0.25">
      <c r="A20" s="12"/>
      <c r="B20" s="27"/>
      <c r="C20" s="28"/>
      <c r="D20" s="28"/>
      <c r="E20" s="29"/>
      <c r="F20" s="29"/>
      <c r="G20" s="29"/>
      <c r="H20" s="29"/>
      <c r="I20" s="29"/>
      <c r="J20" s="29"/>
      <c r="K20" s="29"/>
      <c r="L20" s="30"/>
      <c r="M20" s="8"/>
      <c r="N20" s="8"/>
    </row>
    <row r="21" spans="1:16" s="10" customFormat="1" x14ac:dyDescent="0.25">
      <c r="A21" s="12"/>
      <c r="B21" s="709" t="str">
        <f>IF(Intro!$G$26="English",O21,P21)</f>
        <v>Dans son énoncé des motifs, publié le 30 octobre 2020, l'Agence des services frontaliers du Canada (ASFC) a fourni les renseignements additionels suivants sur le produit :</v>
      </c>
      <c r="C21" s="710"/>
      <c r="D21" s="710"/>
      <c r="E21" s="710"/>
      <c r="F21" s="710"/>
      <c r="G21" s="710"/>
      <c r="H21" s="710"/>
      <c r="I21" s="710"/>
      <c r="J21" s="710"/>
      <c r="K21" s="710"/>
      <c r="L21" s="711"/>
      <c r="M21" s="8"/>
      <c r="N21" s="8"/>
      <c r="O21" s="354" t="s">
        <v>719</v>
      </c>
      <c r="P21" s="354" t="s">
        <v>720</v>
      </c>
    </row>
    <row r="22" spans="1:16" s="10" customFormat="1" x14ac:dyDescent="0.25">
      <c r="A22" s="12"/>
      <c r="B22" s="709"/>
      <c r="C22" s="710"/>
      <c r="D22" s="710"/>
      <c r="E22" s="710"/>
      <c r="F22" s="710"/>
      <c r="G22" s="710"/>
      <c r="H22" s="710"/>
      <c r="I22" s="710"/>
      <c r="J22" s="710"/>
      <c r="K22" s="710"/>
      <c r="L22" s="711"/>
      <c r="M22" s="8"/>
      <c r="N22" s="8"/>
      <c r="O22" s="354"/>
      <c r="P22" s="150"/>
    </row>
    <row r="23" spans="1:16" s="10" customFormat="1" x14ac:dyDescent="0.25">
      <c r="A23" s="12"/>
      <c r="B23" s="712" t="str">
        <f>IF(Intro!$G$26="English",O23,P23)</f>
        <v>La définition du produit comprend les feuilles d’acier résistant à la corrosion dont le substrat est revêtu ou plaqué d’un matériau résistant à la corrosion comme le zinc, l’aluminium ou d’autres alliages. Le revêtement peut être appliqué par divers moyens dont la galvanisation par immersion à chaud et l’électrozingage.</v>
      </c>
      <c r="C23" s="713"/>
      <c r="D23" s="713"/>
      <c r="E23" s="713"/>
      <c r="F23" s="713"/>
      <c r="G23" s="713"/>
      <c r="H23" s="713"/>
      <c r="I23" s="713"/>
      <c r="J23" s="713"/>
      <c r="K23" s="713"/>
      <c r="L23" s="714"/>
      <c r="M23" s="8"/>
      <c r="N23" s="8"/>
      <c r="O23" s="354" t="s">
        <v>721</v>
      </c>
      <c r="P23" s="150" t="s">
        <v>722</v>
      </c>
    </row>
    <row r="24" spans="1:16" s="10" customFormat="1" x14ac:dyDescent="0.25">
      <c r="A24" s="12"/>
      <c r="B24" s="712"/>
      <c r="C24" s="713"/>
      <c r="D24" s="713"/>
      <c r="E24" s="713"/>
      <c r="F24" s="713"/>
      <c r="G24" s="713"/>
      <c r="H24" s="713"/>
      <c r="I24" s="713"/>
      <c r="J24" s="713"/>
      <c r="K24" s="713"/>
      <c r="L24" s="714"/>
      <c r="M24" s="8"/>
      <c r="N24" s="8"/>
      <c r="O24" s="354"/>
      <c r="P24" s="150"/>
    </row>
    <row r="25" spans="1:16" s="10" customFormat="1" x14ac:dyDescent="0.25">
      <c r="A25" s="12"/>
      <c r="B25" s="709"/>
      <c r="C25" s="710"/>
      <c r="D25" s="710"/>
      <c r="E25" s="710"/>
      <c r="F25" s="710"/>
      <c r="G25" s="710"/>
      <c r="H25" s="710"/>
      <c r="I25" s="710"/>
      <c r="J25" s="710"/>
      <c r="K25" s="710"/>
      <c r="L25" s="711"/>
      <c r="M25" s="8"/>
      <c r="N25" s="8"/>
      <c r="O25" s="354"/>
      <c r="P25" s="150"/>
    </row>
    <row r="26" spans="1:16" s="10" customFormat="1" x14ac:dyDescent="0.25">
      <c r="A26" s="12"/>
      <c r="B26" s="712" t="str">
        <f>IF(Intro!$G$26="English",O26,P26)</f>
        <v>La définition du produit comprend l’acier recuit après galvanisation. Cet acier passe dans un four de recuit après la galvanisation par immersion à chaud pendant que le zinc est encore liquide. Les couches de zinc et de fer se diffusent alors l’une dans l’autre, créant un revêtement d’alliage zinc-fer.</v>
      </c>
      <c r="C26" s="713"/>
      <c r="D26" s="713"/>
      <c r="E26" s="713"/>
      <c r="F26" s="713"/>
      <c r="G26" s="713"/>
      <c r="H26" s="713"/>
      <c r="I26" s="713"/>
      <c r="J26" s="713"/>
      <c r="K26" s="713"/>
      <c r="L26" s="714"/>
      <c r="M26" s="8"/>
      <c r="N26" s="8"/>
      <c r="O26" s="354" t="s">
        <v>723</v>
      </c>
      <c r="P26" s="150" t="s">
        <v>724</v>
      </c>
    </row>
    <row r="27" spans="1:16" s="10" customFormat="1" x14ac:dyDescent="0.25">
      <c r="A27" s="12"/>
      <c r="B27" s="712"/>
      <c r="C27" s="713"/>
      <c r="D27" s="713"/>
      <c r="E27" s="713"/>
      <c r="F27" s="713"/>
      <c r="G27" s="713"/>
      <c r="H27" s="713"/>
      <c r="I27" s="713"/>
      <c r="J27" s="713"/>
      <c r="K27" s="713"/>
      <c r="L27" s="714"/>
      <c r="M27" s="8"/>
      <c r="N27" s="8"/>
      <c r="O27" s="354"/>
      <c r="P27" s="150"/>
    </row>
    <row r="28" spans="1:16" s="10" customFormat="1" x14ac:dyDescent="0.25">
      <c r="A28" s="12"/>
      <c r="B28" s="709"/>
      <c r="C28" s="710"/>
      <c r="D28" s="710"/>
      <c r="E28" s="710"/>
      <c r="F28" s="710"/>
      <c r="G28" s="710"/>
      <c r="H28" s="710"/>
      <c r="I28" s="710"/>
      <c r="J28" s="710"/>
      <c r="K28" s="710"/>
      <c r="L28" s="711"/>
      <c r="M28" s="8"/>
      <c r="N28" s="8"/>
      <c r="O28" s="354"/>
      <c r="P28" s="150"/>
    </row>
    <row r="29" spans="1:16" s="10" customFormat="1" x14ac:dyDescent="0.25">
      <c r="A29" s="12"/>
      <c r="B29" s="712" t="str">
        <f>IF(Intro!$G$26="English",O29,P29)</f>
        <v>La passivation consiste à rendre un matériau « passif », c’est-à-dire moins susceptible d’être affecté ou corrodé par l’environnement où il servira. Elle implique de créer une couche extérieure d’un matériau bouclier, soit appliqué comme micro-revêtement, soit créé par réaction chimique avec le matériau de base, soit généré par oxydation spontanée au contact de l’air. En tant que technique, la passivation est l’utilisation d’un revêtement léger ou d’un matériau protecteur pour donner une couche anticorrosion.</v>
      </c>
      <c r="C29" s="713"/>
      <c r="D29" s="713"/>
      <c r="E29" s="713"/>
      <c r="F29" s="713"/>
      <c r="G29" s="713"/>
      <c r="H29" s="713"/>
      <c r="I29" s="713"/>
      <c r="J29" s="713"/>
      <c r="K29" s="713"/>
      <c r="L29" s="714"/>
      <c r="M29" s="8"/>
      <c r="N29" s="8"/>
      <c r="O29" s="354" t="s">
        <v>725</v>
      </c>
      <c r="P29" s="150" t="s">
        <v>726</v>
      </c>
    </row>
    <row r="30" spans="1:16" s="10" customFormat="1" x14ac:dyDescent="0.25">
      <c r="A30" s="12"/>
      <c r="B30" s="712"/>
      <c r="C30" s="713"/>
      <c r="D30" s="713"/>
      <c r="E30" s="713"/>
      <c r="F30" s="713"/>
      <c r="G30" s="713"/>
      <c r="H30" s="713"/>
      <c r="I30" s="713"/>
      <c r="J30" s="713"/>
      <c r="K30" s="713"/>
      <c r="L30" s="714"/>
      <c r="M30" s="8"/>
      <c r="N30" s="8"/>
      <c r="O30" s="354"/>
      <c r="P30" s="150"/>
    </row>
    <row r="31" spans="1:16" s="10" customFormat="1" x14ac:dyDescent="0.25">
      <c r="A31" s="12"/>
      <c r="B31" s="712"/>
      <c r="C31" s="713"/>
      <c r="D31" s="713"/>
      <c r="E31" s="713"/>
      <c r="F31" s="713"/>
      <c r="G31" s="713"/>
      <c r="H31" s="713"/>
      <c r="I31" s="713"/>
      <c r="J31" s="713"/>
      <c r="K31" s="713"/>
      <c r="L31" s="714"/>
      <c r="M31" s="8"/>
      <c r="N31" s="8"/>
      <c r="O31" s="354"/>
      <c r="P31" s="150"/>
    </row>
    <row r="32" spans="1:16" s="10" customFormat="1" x14ac:dyDescent="0.25">
      <c r="A32" s="12"/>
      <c r="B32" s="709"/>
      <c r="C32" s="710"/>
      <c r="D32" s="710"/>
      <c r="E32" s="710"/>
      <c r="F32" s="710"/>
      <c r="G32" s="710"/>
      <c r="H32" s="710"/>
      <c r="I32" s="710"/>
      <c r="J32" s="710"/>
      <c r="K32" s="710"/>
      <c r="L32" s="711"/>
      <c r="M32" s="8"/>
      <c r="N32" s="8"/>
      <c r="O32" s="354"/>
      <c r="P32" s="150"/>
    </row>
    <row r="33" spans="1:16" s="10" customFormat="1" x14ac:dyDescent="0.25">
      <c r="A33" s="12"/>
      <c r="B33" s="712" t="str">
        <f>IF(Intro!$G$26="English",O33,P33)</f>
        <v>La définition du produit comprend en outre l’acier résistant à la corrosion avec revêtement anti-empreintes digitales (que ce soit dans le cadre d’un traitement de passivation ou séparément).</v>
      </c>
      <c r="C33" s="713"/>
      <c r="D33" s="713"/>
      <c r="E33" s="713"/>
      <c r="F33" s="713"/>
      <c r="G33" s="713"/>
      <c r="H33" s="713"/>
      <c r="I33" s="713"/>
      <c r="J33" s="713"/>
      <c r="K33" s="713"/>
      <c r="L33" s="714"/>
      <c r="M33" s="8"/>
      <c r="N33" s="8"/>
      <c r="O33" s="354" t="s">
        <v>727</v>
      </c>
      <c r="P33" s="150" t="s">
        <v>728</v>
      </c>
    </row>
    <row r="34" spans="1:16" s="10" customFormat="1" x14ac:dyDescent="0.25">
      <c r="A34" s="12"/>
      <c r="B34" s="709"/>
      <c r="C34" s="710"/>
      <c r="D34" s="710"/>
      <c r="E34" s="710"/>
      <c r="F34" s="710"/>
      <c r="G34" s="710"/>
      <c r="H34" s="710"/>
      <c r="I34" s="710"/>
      <c r="J34" s="710"/>
      <c r="K34" s="710"/>
      <c r="L34" s="711"/>
      <c r="M34" s="8"/>
      <c r="N34" s="8"/>
      <c r="O34" s="354"/>
      <c r="P34" s="150"/>
    </row>
    <row r="35" spans="1:16" s="10" customFormat="1" x14ac:dyDescent="0.25">
      <c r="A35" s="12"/>
      <c r="B35" s="712" t="str">
        <f>IF(Intro!$G$26="English",O35,P35)</f>
        <v>La feuille d’acier résistant à la corrosion est produite généralement à partir de feuille d’acier au carbone laminé à froid, et parfois à chaud. Cependant l’ajout de certains éléments comme le titane, le vanadium, le niobium ou le bore dans le processus sidérurgique permet de classer l’acier comme « allié »; c’est pourquoi la définition des marchandises en cause comprend l’acier résistant à la corrosion, peu importe qu’il ait été produit à partir d’acier au carbone ou d’acier allié.</v>
      </c>
      <c r="C35" s="713"/>
      <c r="D35" s="713"/>
      <c r="E35" s="713"/>
      <c r="F35" s="713"/>
      <c r="G35" s="713"/>
      <c r="H35" s="713"/>
      <c r="I35" s="713"/>
      <c r="J35" s="713"/>
      <c r="K35" s="713"/>
      <c r="L35" s="714"/>
      <c r="M35" s="8"/>
      <c r="N35" s="8"/>
      <c r="O35" s="354" t="s">
        <v>729</v>
      </c>
      <c r="P35" s="150" t="s">
        <v>730</v>
      </c>
    </row>
    <row r="36" spans="1:16" s="10" customFormat="1" x14ac:dyDescent="0.25">
      <c r="A36" s="12"/>
      <c r="B36" s="712"/>
      <c r="C36" s="713"/>
      <c r="D36" s="713"/>
      <c r="E36" s="713"/>
      <c r="F36" s="713"/>
      <c r="G36" s="713"/>
      <c r="H36" s="713"/>
      <c r="I36" s="713"/>
      <c r="J36" s="713"/>
      <c r="K36" s="713"/>
      <c r="L36" s="714"/>
      <c r="M36" s="8"/>
      <c r="N36" s="8"/>
      <c r="O36" s="354"/>
      <c r="P36" s="150"/>
    </row>
    <row r="37" spans="1:16" s="10" customFormat="1" x14ac:dyDescent="0.25">
      <c r="A37" s="12"/>
      <c r="B37" s="712"/>
      <c r="C37" s="713"/>
      <c r="D37" s="713"/>
      <c r="E37" s="713"/>
      <c r="F37" s="713"/>
      <c r="G37" s="713"/>
      <c r="H37" s="713"/>
      <c r="I37" s="713"/>
      <c r="J37" s="713"/>
      <c r="K37" s="713"/>
      <c r="L37" s="714"/>
      <c r="M37" s="8"/>
      <c r="N37" s="8"/>
      <c r="O37" s="354"/>
      <c r="P37" s="150"/>
    </row>
    <row r="38" spans="1:16" s="10" customFormat="1" x14ac:dyDescent="0.25">
      <c r="A38" s="12"/>
      <c r="B38" s="709"/>
      <c r="C38" s="710"/>
      <c r="D38" s="710"/>
      <c r="E38" s="710"/>
      <c r="F38" s="710"/>
      <c r="G38" s="710"/>
      <c r="H38" s="710"/>
      <c r="I38" s="710"/>
      <c r="J38" s="710"/>
      <c r="K38" s="710"/>
      <c r="L38" s="711"/>
      <c r="M38" s="8"/>
      <c r="N38" s="8"/>
      <c r="O38" s="354"/>
      <c r="P38" s="150"/>
    </row>
    <row r="39" spans="1:16" s="10" customFormat="1" x14ac:dyDescent="0.25">
      <c r="A39" s="12"/>
      <c r="B39" s="712" t="str">
        <f>IF(Intro!$G$26="English",O39,P39)</f>
        <v>Les marchandises en cause (et les marchandises similaires produites par la branche de production nationale) sont appelées à se conformer à certaines spécifications de l’American Society for Testing and Materials (ASTM) ou de la Society of Automotive Engineering (SAE), ou à des spécifications équivalentes, dont voici une liste non exhaustive :</v>
      </c>
      <c r="C39" s="713"/>
      <c r="D39" s="713"/>
      <c r="E39" s="713"/>
      <c r="F39" s="713"/>
      <c r="G39" s="713"/>
      <c r="H39" s="713"/>
      <c r="I39" s="713"/>
      <c r="J39" s="713"/>
      <c r="K39" s="713"/>
      <c r="L39" s="714"/>
      <c r="M39" s="8"/>
      <c r="N39" s="8"/>
      <c r="O39" s="354" t="s">
        <v>731</v>
      </c>
      <c r="P39" s="150" t="s">
        <v>732</v>
      </c>
    </row>
    <row r="40" spans="1:16" s="10" customFormat="1" x14ac:dyDescent="0.25">
      <c r="A40" s="12"/>
      <c r="B40" s="712"/>
      <c r="C40" s="713"/>
      <c r="D40" s="713"/>
      <c r="E40" s="713"/>
      <c r="F40" s="713"/>
      <c r="G40" s="713"/>
      <c r="H40" s="713"/>
      <c r="I40" s="713"/>
      <c r="J40" s="713"/>
      <c r="K40" s="713"/>
      <c r="L40" s="714"/>
      <c r="M40" s="8"/>
      <c r="N40" s="8"/>
      <c r="O40" s="354"/>
      <c r="P40" s="150"/>
    </row>
    <row r="41" spans="1:16" s="10" customFormat="1" x14ac:dyDescent="0.25">
      <c r="A41" s="12"/>
      <c r="B41" s="757" t="str">
        <f>IF(Intro!$G$26="English",O41,P41)</f>
        <v>•	ASTM A653/653M
•	ASTM A792/A792M
•	SAE J403
•	SAE J1392
•	SAE J2329
•	SAE J1562</v>
      </c>
      <c r="C41" s="758"/>
      <c r="D41" s="758"/>
      <c r="E41" s="758"/>
      <c r="F41" s="758"/>
      <c r="G41" s="758"/>
      <c r="H41" s="758"/>
      <c r="I41" s="758"/>
      <c r="J41" s="758"/>
      <c r="K41" s="758"/>
      <c r="L41" s="759"/>
      <c r="M41" s="8"/>
      <c r="N41" s="8"/>
      <c r="O41" s="354" t="s">
        <v>733</v>
      </c>
      <c r="P41" s="354" t="s">
        <v>733</v>
      </c>
    </row>
    <row r="42" spans="1:16" s="10" customFormat="1" x14ac:dyDescent="0.25">
      <c r="A42" s="12"/>
      <c r="B42" s="757"/>
      <c r="C42" s="758"/>
      <c r="D42" s="758"/>
      <c r="E42" s="758"/>
      <c r="F42" s="758"/>
      <c r="G42" s="758"/>
      <c r="H42" s="758"/>
      <c r="I42" s="758"/>
      <c r="J42" s="758"/>
      <c r="K42" s="758"/>
      <c r="L42" s="759"/>
      <c r="M42" s="8"/>
      <c r="N42" s="8"/>
      <c r="O42" s="355"/>
      <c r="P42" s="150"/>
    </row>
    <row r="43" spans="1:16" s="10" customFormat="1" x14ac:dyDescent="0.25">
      <c r="A43" s="12"/>
      <c r="B43" s="757"/>
      <c r="C43" s="758"/>
      <c r="D43" s="758"/>
      <c r="E43" s="758"/>
      <c r="F43" s="758"/>
      <c r="G43" s="758"/>
      <c r="H43" s="758"/>
      <c r="I43" s="758"/>
      <c r="J43" s="758"/>
      <c r="K43" s="758"/>
      <c r="L43" s="759"/>
      <c r="M43" s="8"/>
      <c r="N43" s="8"/>
      <c r="O43" s="355"/>
      <c r="P43" s="150"/>
    </row>
    <row r="44" spans="1:16" s="10" customFormat="1" x14ac:dyDescent="0.25">
      <c r="A44" s="12"/>
      <c r="B44" s="757"/>
      <c r="C44" s="758"/>
      <c r="D44" s="758"/>
      <c r="E44" s="758"/>
      <c r="F44" s="758"/>
      <c r="G44" s="758"/>
      <c r="H44" s="758"/>
      <c r="I44" s="758"/>
      <c r="J44" s="758"/>
      <c r="K44" s="758"/>
      <c r="L44" s="759"/>
      <c r="M44" s="8"/>
      <c r="N44" s="8"/>
      <c r="O44" s="355"/>
      <c r="P44" s="150"/>
    </row>
    <row r="45" spans="1:16" s="10" customFormat="1" x14ac:dyDescent="0.25">
      <c r="A45" s="12"/>
      <c r="B45" s="757"/>
      <c r="C45" s="758"/>
      <c r="D45" s="758"/>
      <c r="E45" s="758"/>
      <c r="F45" s="758"/>
      <c r="G45" s="758"/>
      <c r="H45" s="758"/>
      <c r="I45" s="758"/>
      <c r="J45" s="758"/>
      <c r="K45" s="758"/>
      <c r="L45" s="759"/>
      <c r="M45" s="8"/>
      <c r="N45" s="8"/>
      <c r="O45" s="355"/>
      <c r="P45" s="150"/>
    </row>
    <row r="46" spans="1:16" s="10" customFormat="1" x14ac:dyDescent="0.25">
      <c r="A46" s="12"/>
      <c r="B46" s="757"/>
      <c r="C46" s="758"/>
      <c r="D46" s="758"/>
      <c r="E46" s="758"/>
      <c r="F46" s="758"/>
      <c r="G46" s="758"/>
      <c r="H46" s="758"/>
      <c r="I46" s="758"/>
      <c r="J46" s="758"/>
      <c r="K46" s="758"/>
      <c r="L46" s="759"/>
      <c r="M46" s="8"/>
      <c r="N46" s="8"/>
      <c r="O46" s="355"/>
      <c r="P46" s="150"/>
    </row>
    <row r="47" spans="1:16" s="10" customFormat="1" x14ac:dyDescent="0.25">
      <c r="A47" s="12"/>
      <c r="B47" s="709"/>
      <c r="C47" s="710"/>
      <c r="D47" s="710"/>
      <c r="E47" s="710"/>
      <c r="F47" s="710"/>
      <c r="G47" s="710"/>
      <c r="H47" s="710"/>
      <c r="I47" s="710"/>
      <c r="J47" s="710"/>
      <c r="K47" s="710"/>
      <c r="L47" s="711"/>
      <c r="M47" s="8"/>
      <c r="N47" s="8"/>
      <c r="O47" s="354"/>
      <c r="P47" s="150"/>
    </row>
    <row r="48" spans="1:16" s="10" customFormat="1" x14ac:dyDescent="0.25">
      <c r="A48" s="12"/>
      <c r="B48" s="712" t="str">
        <f>IF(Intro!$G$26="English",O48,P48)</f>
        <v>La définition du produit comprend les marchandises dites « de second choix », c’est-à-dire qui se vendent à rabais parce que ne respectant pas intégralement la spécification d’origine, par exemple par leurs dimensions, leur nuance ou leur revêtement; les marchandises de second choix peuvent inclure aussi les bobines endommagées. Une telle marchandise peut respecter des spécifications ASTM, SAE ou autres, ou bien être recertifiée pour se conformer à une norme. Supposons par exemple une bobine de second choix parce qu’endommagée sur le bord : si l’on en coupait le bord endommagé, on pourrait ensuite la classer comme de premier choix, taillée dans une nouvelle largeur. Les marchandises de second choix sont nuancées et vendues sur une échelle de cinq.</v>
      </c>
      <c r="C48" s="713"/>
      <c r="D48" s="713"/>
      <c r="E48" s="713"/>
      <c r="F48" s="713"/>
      <c r="G48" s="713"/>
      <c r="H48" s="713"/>
      <c r="I48" s="713"/>
      <c r="J48" s="713"/>
      <c r="K48" s="713"/>
      <c r="L48" s="714"/>
      <c r="M48" s="8"/>
      <c r="N48" s="8"/>
      <c r="O48" s="354" t="s">
        <v>734</v>
      </c>
      <c r="P48" s="150" t="s">
        <v>735</v>
      </c>
    </row>
    <row r="49" spans="1:16" s="10" customFormat="1" x14ac:dyDescent="0.25">
      <c r="A49" s="12"/>
      <c r="B49" s="712"/>
      <c r="C49" s="713"/>
      <c r="D49" s="713"/>
      <c r="E49" s="713"/>
      <c r="F49" s="713"/>
      <c r="G49" s="713"/>
      <c r="H49" s="713"/>
      <c r="I49" s="713"/>
      <c r="J49" s="713"/>
      <c r="K49" s="713"/>
      <c r="L49" s="714"/>
      <c r="M49" s="8"/>
      <c r="N49" s="8"/>
      <c r="O49" s="354"/>
      <c r="P49" s="150"/>
    </row>
    <row r="50" spans="1:16" s="10" customFormat="1" x14ac:dyDescent="0.25">
      <c r="A50" s="12"/>
      <c r="B50" s="712"/>
      <c r="C50" s="713"/>
      <c r="D50" s="713"/>
      <c r="E50" s="713"/>
      <c r="F50" s="713"/>
      <c r="G50" s="713"/>
      <c r="H50" s="713"/>
      <c r="I50" s="713"/>
      <c r="J50" s="713"/>
      <c r="K50" s="713"/>
      <c r="L50" s="714"/>
      <c r="M50" s="8"/>
      <c r="N50" s="8"/>
      <c r="O50" s="354"/>
      <c r="P50" s="150"/>
    </row>
    <row r="51" spans="1:16" s="10" customFormat="1" x14ac:dyDescent="0.25">
      <c r="A51" s="12"/>
      <c r="B51" s="712"/>
      <c r="C51" s="713"/>
      <c r="D51" s="713"/>
      <c r="E51" s="713"/>
      <c r="F51" s="713"/>
      <c r="G51" s="713"/>
      <c r="H51" s="713"/>
      <c r="I51" s="713"/>
      <c r="J51" s="713"/>
      <c r="K51" s="713"/>
      <c r="L51" s="714"/>
      <c r="M51" s="8"/>
      <c r="N51" s="8"/>
      <c r="O51" s="354"/>
      <c r="P51" s="150"/>
    </row>
    <row r="52" spans="1:16" s="10" customFormat="1" x14ac:dyDescent="0.25">
      <c r="A52" s="12"/>
      <c r="B52" s="709"/>
      <c r="C52" s="710"/>
      <c r="D52" s="710"/>
      <c r="E52" s="710"/>
      <c r="F52" s="710"/>
      <c r="G52" s="710"/>
      <c r="H52" s="710"/>
      <c r="I52" s="710"/>
      <c r="J52" s="710"/>
      <c r="K52" s="710"/>
      <c r="L52" s="711"/>
      <c r="M52" s="8"/>
      <c r="N52" s="8"/>
      <c r="O52" s="354"/>
      <c r="P52" s="150"/>
    </row>
    <row r="53" spans="1:16" s="10" customFormat="1" x14ac:dyDescent="0.25">
      <c r="A53" s="12"/>
      <c r="B53" s="712" t="str">
        <f>IF(Intro!$G$26="English",O53,P53)</f>
        <v>Il est entendu que la définition du produit ne comprend pas :</v>
      </c>
      <c r="C53" s="713"/>
      <c r="D53" s="713"/>
      <c r="E53" s="713"/>
      <c r="F53" s="713"/>
      <c r="G53" s="713"/>
      <c r="H53" s="713"/>
      <c r="I53" s="713"/>
      <c r="J53" s="713"/>
      <c r="K53" s="713"/>
      <c r="L53" s="714"/>
      <c r="M53" s="8"/>
      <c r="N53" s="8"/>
      <c r="O53" s="354" t="s">
        <v>736</v>
      </c>
      <c r="P53" s="150" t="s">
        <v>737</v>
      </c>
    </row>
    <row r="54" spans="1:16" s="10" customFormat="1" x14ac:dyDescent="0.25">
      <c r="A54" s="12"/>
      <c r="B54" s="757" t="str">
        <f>IF(Intro!$G$26="English",O54,P54)</f>
        <v>L’acier résistant à la corrosion destiné aux automobiles et pièces d’automobiles, ci-après désigné comme « pour automobiles ». Les utilisateurs finaux comprennent les fabricants d’équipement d’origine (« OEM ») et les fabricants de pièces d’automobiles. Ces marchandises exclues pourront relever du numéro tarifaire 9959.00.00.</v>
      </c>
      <c r="C54" s="758"/>
      <c r="D54" s="758"/>
      <c r="E54" s="758"/>
      <c r="F54" s="758"/>
      <c r="G54" s="758"/>
      <c r="H54" s="758"/>
      <c r="I54" s="758"/>
      <c r="J54" s="758"/>
      <c r="K54" s="758"/>
      <c r="L54" s="759"/>
      <c r="M54" s="8"/>
      <c r="N54" s="8"/>
      <c r="O54" s="354" t="s">
        <v>738</v>
      </c>
      <c r="P54" s="150" t="s">
        <v>739</v>
      </c>
    </row>
    <row r="55" spans="1:16" s="10" customFormat="1" x14ac:dyDescent="0.25">
      <c r="A55" s="12"/>
      <c r="B55" s="757"/>
      <c r="C55" s="758"/>
      <c r="D55" s="758"/>
      <c r="E55" s="758"/>
      <c r="F55" s="758"/>
      <c r="G55" s="758"/>
      <c r="H55" s="758"/>
      <c r="I55" s="758"/>
      <c r="J55" s="758"/>
      <c r="K55" s="758"/>
      <c r="L55" s="759"/>
      <c r="M55" s="8"/>
      <c r="N55" s="8"/>
      <c r="O55" s="354"/>
      <c r="P55" s="150"/>
    </row>
    <row r="56" spans="1:16" s="10" customFormat="1" ht="3.75" customHeight="1" x14ac:dyDescent="0.25">
      <c r="A56" s="12"/>
      <c r="B56" s="356"/>
      <c r="C56" s="357"/>
      <c r="D56" s="357"/>
      <c r="E56" s="357"/>
      <c r="F56" s="357"/>
      <c r="G56" s="357"/>
      <c r="H56" s="357"/>
      <c r="I56" s="357"/>
      <c r="J56" s="357"/>
      <c r="K56" s="357"/>
      <c r="L56" s="358"/>
      <c r="M56" s="8"/>
      <c r="N56" s="8"/>
      <c r="O56" s="354"/>
      <c r="P56" s="150"/>
    </row>
    <row r="57" spans="1:16" s="10" customFormat="1" x14ac:dyDescent="0.25">
      <c r="A57" s="12"/>
      <c r="B57" s="757" t="str">
        <f>IF(Intro!$G$26="English",O57,P57)</f>
        <v>L’acier déjà peint et l’acier revêtu de plastique de façon permanente. L’acier déjà peint est l’acier sur lequel de la peinture a été appliquée au moyen d’un revêtement en continu à l’usine de fabrication. La peinture peut être appliquée sur un ou deux côtés. Elle peut être appliquée sous forme de liquide, de pâte, de poudre, de vernis ou de laque. Les peintures peuvent comprendre notamment les apprêts, les couches de finition, les polymères polyesters, les peintures plastisol, les polyuréthanes, les polyfluorures de vinylidène et les époxydes. L’acier revêtu de plastique de façon permanente est l’acier auquel sont fixées en permanence des matières plastiques, y compris des pellicules ou des stratifiés.</v>
      </c>
      <c r="C57" s="758"/>
      <c r="D57" s="758"/>
      <c r="E57" s="758"/>
      <c r="F57" s="758"/>
      <c r="G57" s="758"/>
      <c r="H57" s="758"/>
      <c r="I57" s="758"/>
      <c r="J57" s="758"/>
      <c r="K57" s="758"/>
      <c r="L57" s="759"/>
      <c r="M57" s="8"/>
      <c r="N57" s="8"/>
      <c r="O57" s="354" t="s">
        <v>740</v>
      </c>
      <c r="P57" s="150" t="s">
        <v>741</v>
      </c>
    </row>
    <row r="58" spans="1:16" s="10" customFormat="1" x14ac:dyDescent="0.25">
      <c r="A58" s="12"/>
      <c r="B58" s="757"/>
      <c r="C58" s="758"/>
      <c r="D58" s="758"/>
      <c r="E58" s="758"/>
      <c r="F58" s="758"/>
      <c r="G58" s="758"/>
      <c r="H58" s="758"/>
      <c r="I58" s="758"/>
      <c r="J58" s="758"/>
      <c r="K58" s="758"/>
      <c r="L58" s="759"/>
      <c r="M58" s="8"/>
      <c r="N58" s="8"/>
    </row>
    <row r="59" spans="1:16" s="10" customFormat="1" x14ac:dyDescent="0.25">
      <c r="A59" s="12"/>
      <c r="B59" s="757"/>
      <c r="C59" s="758"/>
      <c r="D59" s="758"/>
      <c r="E59" s="758"/>
      <c r="F59" s="758"/>
      <c r="G59" s="758"/>
      <c r="H59" s="758"/>
      <c r="I59" s="758"/>
      <c r="J59" s="758"/>
      <c r="K59" s="758"/>
      <c r="L59" s="759"/>
      <c r="M59" s="8"/>
      <c r="N59" s="8"/>
    </row>
    <row r="60" spans="1:16" s="10" customFormat="1" x14ac:dyDescent="0.25">
      <c r="A60" s="12"/>
      <c r="B60" s="757"/>
      <c r="C60" s="758"/>
      <c r="D60" s="758"/>
      <c r="E60" s="758"/>
      <c r="F60" s="758"/>
      <c r="G60" s="758"/>
      <c r="H60" s="758"/>
      <c r="I60" s="758"/>
      <c r="J60" s="758"/>
      <c r="K60" s="758"/>
      <c r="L60" s="759"/>
      <c r="M60" s="8"/>
      <c r="N60" s="8"/>
    </row>
    <row r="61" spans="1:16" s="10" customFormat="1" x14ac:dyDescent="0.25">
      <c r="A61" s="12"/>
      <c r="B61" s="709"/>
      <c r="C61" s="710"/>
      <c r="D61" s="710"/>
      <c r="E61" s="710"/>
      <c r="F61" s="710"/>
      <c r="G61" s="710"/>
      <c r="H61" s="710"/>
      <c r="I61" s="710"/>
      <c r="J61" s="710"/>
      <c r="K61" s="710"/>
      <c r="L61" s="711"/>
      <c r="M61" s="8"/>
      <c r="N61" s="8"/>
    </row>
    <row r="62" spans="1:16" s="151" customFormat="1" ht="14.1" customHeight="1" x14ac:dyDescent="0.25">
      <c r="A62" s="255"/>
      <c r="B62" s="706" t="str">
        <f>IF(Intro!$G$26="English",HYPERLINK(Variables!B17),HYPERLINK(Variables!C17))</f>
        <v>https://www.cbsa-asfc.gc.ca/sima-lmsi/mif-mev/cor2-fra.html</v>
      </c>
      <c r="C62" s="707"/>
      <c r="D62" s="707"/>
      <c r="E62" s="707"/>
      <c r="F62" s="707"/>
      <c r="G62" s="707"/>
      <c r="H62" s="707"/>
      <c r="I62" s="707"/>
      <c r="J62" s="707"/>
      <c r="K62" s="707"/>
      <c r="L62" s="708"/>
      <c r="M62" s="8"/>
      <c r="N62" s="8"/>
      <c r="O62" s="150"/>
      <c r="P62" s="150"/>
    </row>
    <row r="63" spans="1:16" s="151" customFormat="1" x14ac:dyDescent="0.25">
      <c r="A63" s="251"/>
      <c r="B63" s="252"/>
      <c r="C63" s="253"/>
      <c r="D63" s="253"/>
      <c r="E63" s="253"/>
      <c r="F63" s="253"/>
      <c r="G63" s="253"/>
      <c r="H63" s="253"/>
      <c r="I63" s="253"/>
      <c r="J63" s="253"/>
      <c r="K63" s="253"/>
      <c r="L63" s="254"/>
      <c r="M63" s="8"/>
    </row>
    <row r="64" spans="1:16" s="8" customFormat="1" x14ac:dyDescent="0.25">
      <c r="A64" s="18"/>
      <c r="B64" s="25"/>
      <c r="C64" s="25"/>
      <c r="D64" s="25"/>
      <c r="E64" s="26"/>
      <c r="F64" s="26"/>
      <c r="G64" s="26"/>
      <c r="H64" s="26"/>
      <c r="I64" s="26"/>
      <c r="J64" s="26"/>
      <c r="K64" s="26"/>
      <c r="L64" s="26"/>
      <c r="O64" s="9"/>
      <c r="P64" s="9"/>
    </row>
    <row r="65" spans="1:16" s="7" customFormat="1" x14ac:dyDescent="0.25">
      <c r="A65" s="14"/>
      <c r="B65" s="623" t="str">
        <f>UPPER(IF(Intro!$G$26="English",O65,P65))</f>
        <v>TARIF DES DOUANES</v>
      </c>
      <c r="C65" s="624"/>
      <c r="D65" s="624" t="str">
        <f>UPPER(IF(Intro!$G$26="English",P65,Q65))</f>
        <v/>
      </c>
      <c r="E65" s="624" t="str">
        <f>UPPER(IF(Intro!$G$26="English",Q65,R65))</f>
        <v/>
      </c>
      <c r="F65" s="624" t="str">
        <f>UPPER(IF(Intro!$G$26="English",R65,S65))</f>
        <v/>
      </c>
      <c r="G65" s="624" t="str">
        <f>UPPER(IF(Intro!$G$26="English",S65,T65))</f>
        <v/>
      </c>
      <c r="H65" s="624" t="str">
        <f>UPPER(IF(Intro!$G$26="English",T65,U65))</f>
        <v/>
      </c>
      <c r="I65" s="624" t="str">
        <f>UPPER(IF(Intro!$G$26="English",U65,V65))</f>
        <v/>
      </c>
      <c r="J65" s="624" t="str">
        <f>UPPER(IF(Intro!$G$26="English",V65,W65))</f>
        <v/>
      </c>
      <c r="K65" s="624" t="str">
        <f>UPPER(IF(Intro!$G$26="English",W65,X65))</f>
        <v/>
      </c>
      <c r="L65" s="625" t="str">
        <f>UPPER(IF(Intro!$G$26="English",X65,Y65))</f>
        <v/>
      </c>
      <c r="M65" s="8"/>
      <c r="N65" s="19"/>
      <c r="O65" s="15" t="s">
        <v>101</v>
      </c>
      <c r="P65" s="15" t="s">
        <v>102</v>
      </c>
    </row>
    <row r="66" spans="1:16" s="10" customFormat="1" x14ac:dyDescent="0.25">
      <c r="A66" s="12"/>
      <c r="B66" s="27"/>
      <c r="C66" s="28"/>
      <c r="D66" s="28"/>
      <c r="E66" s="29"/>
      <c r="F66" s="29"/>
      <c r="G66" s="29"/>
      <c r="H66" s="29"/>
      <c r="I66" s="29"/>
      <c r="J66" s="29"/>
      <c r="K66" s="29"/>
      <c r="L66" s="30"/>
    </row>
    <row r="67" spans="1:16" s="151" customFormat="1" ht="14.85" customHeight="1" x14ac:dyDescent="0.25">
      <c r="A67" s="251"/>
      <c r="B67" s="665" t="str">
        <f>IF(Intro!$G$26="English",O67,P67)</f>
        <v>Les marchandises sont généralement classées dans le Tarif des douanes sous les numéros suivants du Système harmonisé de désignation et de codification des marchandises (SH) :</v>
      </c>
      <c r="C67" s="666"/>
      <c r="D67" s="666"/>
      <c r="E67" s="666"/>
      <c r="F67" s="666"/>
      <c r="G67" s="666"/>
      <c r="H67" s="666"/>
      <c r="I67" s="666"/>
      <c r="J67" s="666"/>
      <c r="K67" s="666"/>
      <c r="L67" s="667"/>
      <c r="O67" s="151" t="s">
        <v>575</v>
      </c>
      <c r="P67" s="151" t="s">
        <v>576</v>
      </c>
    </row>
    <row r="68" spans="1:16" s="151" customFormat="1" ht="14.85" customHeight="1" x14ac:dyDescent="0.25">
      <c r="A68" s="251"/>
      <c r="B68" s="256"/>
      <c r="C68" s="233"/>
      <c r="D68" s="233"/>
      <c r="E68" s="233"/>
      <c r="F68" s="233"/>
      <c r="G68" s="233"/>
      <c r="H68" s="233"/>
      <c r="I68" s="233"/>
      <c r="J68" s="233"/>
      <c r="K68" s="233"/>
      <c r="L68" s="234"/>
    </row>
    <row r="69" spans="1:16" s="163" customFormat="1" x14ac:dyDescent="0.25">
      <c r="A69" s="255"/>
      <c r="B69" s="620"/>
      <c r="C69" s="726"/>
      <c r="D69" s="716" t="str">
        <f>Variables!B21</f>
        <v>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v>
      </c>
      <c r="E69" s="717"/>
      <c r="F69" s="717"/>
      <c r="G69" s="717"/>
      <c r="H69" s="717"/>
      <c r="I69" s="717"/>
      <c r="J69" s="718"/>
      <c r="K69" s="160"/>
      <c r="L69" s="236"/>
      <c r="O69" s="150" t="str">
        <f>"Beginning "&amp;Variables!B19&amp;":"</f>
        <v>Beginning January 1, 2022:</v>
      </c>
      <c r="P69" s="150" t="str">
        <f>"À partir du "&amp;Variables!C19&amp;" :"</f>
        <v>À partir du 1er janvier 2022 :</v>
      </c>
    </row>
    <row r="70" spans="1:16" s="163" customFormat="1" x14ac:dyDescent="0.25">
      <c r="A70" s="255"/>
      <c r="B70" s="620"/>
      <c r="C70" s="726"/>
      <c r="D70" s="719"/>
      <c r="E70" s="720"/>
      <c r="F70" s="720"/>
      <c r="G70" s="720"/>
      <c r="H70" s="720"/>
      <c r="I70" s="720"/>
      <c r="J70" s="721"/>
      <c r="K70" s="160"/>
      <c r="L70" s="330"/>
      <c r="O70" s="150"/>
      <c r="P70" s="150"/>
    </row>
    <row r="71" spans="1:16" s="163" customFormat="1" x14ac:dyDescent="0.25">
      <c r="A71" s="255"/>
      <c r="B71" s="620"/>
      <c r="C71" s="726"/>
      <c r="D71" s="719"/>
      <c r="E71" s="720"/>
      <c r="F71" s="720"/>
      <c r="G71" s="720"/>
      <c r="H71" s="720"/>
      <c r="I71" s="720"/>
      <c r="J71" s="721"/>
      <c r="K71" s="160"/>
      <c r="L71" s="330"/>
      <c r="O71" s="150"/>
      <c r="P71" s="150"/>
    </row>
    <row r="72" spans="1:16" s="163" customFormat="1" x14ac:dyDescent="0.25">
      <c r="A72" s="255"/>
      <c r="B72" s="620"/>
      <c r="C72" s="726"/>
      <c r="D72" s="722"/>
      <c r="E72" s="720"/>
      <c r="F72" s="720"/>
      <c r="G72" s="720"/>
      <c r="H72" s="720"/>
      <c r="I72" s="720"/>
      <c r="J72" s="721"/>
      <c r="K72" s="160"/>
      <c r="L72" s="236"/>
      <c r="O72" s="161"/>
      <c r="P72" s="162"/>
    </row>
    <row r="73" spans="1:16" s="163" customFormat="1" x14ac:dyDescent="0.25">
      <c r="A73" s="255"/>
      <c r="B73" s="620"/>
      <c r="C73" s="726"/>
      <c r="D73" s="722"/>
      <c r="E73" s="720"/>
      <c r="F73" s="720"/>
      <c r="G73" s="720"/>
      <c r="H73" s="720"/>
      <c r="I73" s="720"/>
      <c r="J73" s="721"/>
      <c r="K73" s="160"/>
      <c r="L73" s="236"/>
      <c r="O73" s="161"/>
      <c r="P73" s="162"/>
    </row>
    <row r="74" spans="1:16" s="163" customFormat="1" x14ac:dyDescent="0.25">
      <c r="A74" s="255"/>
      <c r="B74" s="620"/>
      <c r="C74" s="726"/>
      <c r="D74" s="723"/>
      <c r="E74" s="724"/>
      <c r="F74" s="724"/>
      <c r="G74" s="724"/>
      <c r="H74" s="724"/>
      <c r="I74" s="724"/>
      <c r="J74" s="725"/>
      <c r="K74" s="160"/>
      <c r="L74" s="236"/>
      <c r="O74" s="161"/>
      <c r="P74" s="162"/>
    </row>
    <row r="75" spans="1:16" s="151" customFormat="1" x14ac:dyDescent="0.25">
      <c r="A75" s="251"/>
      <c r="B75" s="252"/>
      <c r="C75" s="253"/>
      <c r="D75" s="253"/>
      <c r="E75" s="253"/>
      <c r="F75" s="253"/>
      <c r="G75" s="253"/>
      <c r="H75" s="253"/>
      <c r="I75" s="253"/>
      <c r="J75" s="253"/>
      <c r="K75" s="253"/>
      <c r="L75" s="254"/>
    </row>
    <row r="76" spans="1:16" s="8" customFormat="1" x14ac:dyDescent="0.25">
      <c r="A76" s="18"/>
      <c r="B76" s="25"/>
      <c r="C76" s="25"/>
      <c r="D76" s="25"/>
      <c r="E76" s="26"/>
      <c r="F76" s="26"/>
      <c r="G76" s="26"/>
      <c r="H76" s="26"/>
      <c r="I76" s="26"/>
      <c r="J76" s="26"/>
      <c r="K76" s="26"/>
      <c r="L76" s="26"/>
      <c r="O76" s="9"/>
      <c r="P76" s="9"/>
    </row>
    <row r="77" spans="1:16" s="7" customFormat="1" x14ac:dyDescent="0.25">
      <c r="A77" s="14"/>
      <c r="B77" s="623" t="str">
        <f>IF(Intro!$G$26="English",O77,P77)</f>
        <v>GLOSSAIRE</v>
      </c>
      <c r="C77" s="624"/>
      <c r="D77" s="624" t="str">
        <f>UPPER(IF(Intro!$G$26="English",P77,Q77))</f>
        <v/>
      </c>
      <c r="E77" s="624" t="str">
        <f>UPPER(IF(Intro!$G$26="English",Q77,R77))</f>
        <v/>
      </c>
      <c r="F77" s="624" t="str">
        <f>UPPER(IF(Intro!$G$26="English",R77,S77))</f>
        <v/>
      </c>
      <c r="G77" s="624" t="str">
        <f>UPPER(IF(Intro!$G$26="English",S77,T77))</f>
        <v/>
      </c>
      <c r="H77" s="624" t="str">
        <f>UPPER(IF(Intro!$G$26="English",T77,U77))</f>
        <v/>
      </c>
      <c r="I77" s="624" t="str">
        <f>UPPER(IF(Intro!$G$26="English",U77,V77))</f>
        <v/>
      </c>
      <c r="J77" s="624" t="str">
        <f>UPPER(IF(Intro!$G$26="English",V77,W77))</f>
        <v/>
      </c>
      <c r="K77" s="624" t="str">
        <f>UPPER(IF(Intro!$G$26="English",W77,X77))</f>
        <v/>
      </c>
      <c r="L77" s="625" t="str">
        <f>UPPER(IF(Intro!$G$26="English",X77,Y77))</f>
        <v/>
      </c>
      <c r="M77" s="8"/>
      <c r="N77" s="19"/>
      <c r="O77" s="15" t="s">
        <v>607</v>
      </c>
      <c r="P77" s="15" t="s">
        <v>608</v>
      </c>
    </row>
    <row r="78" spans="1:16" s="151" customFormat="1" x14ac:dyDescent="0.25">
      <c r="A78" s="251"/>
      <c r="B78" s="727" t="str">
        <f>IF(Intro!$G$26="English",O78,P78)</f>
        <v>Coût des marchandises fabriquées</v>
      </c>
      <c r="C78" s="728"/>
      <c r="D78" s="733" t="str">
        <f>IF(Intro!$G$26="English",O79,P79)</f>
        <v xml:space="preserve">Les coûts directement liés à la production de marchandises, comme les coûts pour la main-d'œuvre, la matière première et les frais indirects de fabrication. Sont exclues les dépenses indirectes telles que les frais de distribution et les coûts liés à la force de vente. </v>
      </c>
      <c r="E78" s="669"/>
      <c r="F78" s="669"/>
      <c r="G78" s="669"/>
      <c r="H78" s="669"/>
      <c r="I78" s="669"/>
      <c r="J78" s="669"/>
      <c r="K78" s="669"/>
      <c r="L78" s="734"/>
      <c r="O78" s="151" t="s">
        <v>305</v>
      </c>
      <c r="P78" s="151" t="s">
        <v>210</v>
      </c>
    </row>
    <row r="79" spans="1:16" s="151" customFormat="1" x14ac:dyDescent="0.25">
      <c r="A79" s="251"/>
      <c r="B79" s="729"/>
      <c r="C79" s="730"/>
      <c r="D79" s="735"/>
      <c r="E79" s="666"/>
      <c r="F79" s="666"/>
      <c r="G79" s="666"/>
      <c r="H79" s="666"/>
      <c r="I79" s="666"/>
      <c r="J79" s="666"/>
      <c r="K79" s="666"/>
      <c r="L79" s="667"/>
      <c r="O79" s="151" t="s">
        <v>663</v>
      </c>
      <c r="P79" s="151" t="s">
        <v>664</v>
      </c>
    </row>
    <row r="80" spans="1:16" s="151" customFormat="1" x14ac:dyDescent="0.25">
      <c r="A80" s="251"/>
      <c r="B80" s="731"/>
      <c r="C80" s="732"/>
      <c r="D80" s="736"/>
      <c r="E80" s="672"/>
      <c r="F80" s="672"/>
      <c r="G80" s="672"/>
      <c r="H80" s="672"/>
      <c r="I80" s="672"/>
      <c r="J80" s="672"/>
      <c r="K80" s="672"/>
      <c r="L80" s="737"/>
    </row>
    <row r="81" spans="1:16" s="151" customFormat="1" x14ac:dyDescent="0.25">
      <c r="A81" s="251"/>
      <c r="B81" s="727" t="str">
        <f>IF(Intro!$G$26="English",O81,P81)</f>
        <v>Coût des marchandises vendues</v>
      </c>
      <c r="C81" s="728"/>
      <c r="D81" s="733" t="str">
        <f>IF(Intro!$G$26="English",O82,P82)</f>
        <v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v>
      </c>
      <c r="E81" s="669"/>
      <c r="F81" s="669"/>
      <c r="G81" s="669"/>
      <c r="H81" s="669"/>
      <c r="I81" s="669"/>
      <c r="J81" s="669"/>
      <c r="K81" s="669"/>
      <c r="L81" s="734"/>
      <c r="O81" s="151" t="s">
        <v>306</v>
      </c>
      <c r="P81" s="151" t="s">
        <v>48</v>
      </c>
    </row>
    <row r="82" spans="1:16" s="151" customFormat="1" x14ac:dyDescent="0.25">
      <c r="A82" s="251"/>
      <c r="B82" s="729"/>
      <c r="C82" s="730"/>
      <c r="D82" s="735"/>
      <c r="E82" s="666"/>
      <c r="F82" s="666"/>
      <c r="G82" s="666"/>
      <c r="H82" s="666"/>
      <c r="I82" s="666"/>
      <c r="J82" s="666"/>
      <c r="K82" s="666"/>
      <c r="L82" s="667"/>
      <c r="O82" s="151" t="s">
        <v>318</v>
      </c>
      <c r="P82" s="151" t="s">
        <v>319</v>
      </c>
    </row>
    <row r="83" spans="1:16" s="151" customFormat="1" x14ac:dyDescent="0.25">
      <c r="A83" s="251"/>
      <c r="B83" s="729"/>
      <c r="C83" s="730"/>
      <c r="D83" s="735"/>
      <c r="E83" s="666"/>
      <c r="F83" s="666"/>
      <c r="G83" s="666"/>
      <c r="H83" s="666"/>
      <c r="I83" s="666"/>
      <c r="J83" s="666"/>
      <c r="K83" s="666"/>
      <c r="L83" s="667"/>
    </row>
    <row r="84" spans="1:16" s="151" customFormat="1" x14ac:dyDescent="0.25">
      <c r="A84" s="251"/>
      <c r="B84" s="731"/>
      <c r="C84" s="732"/>
      <c r="D84" s="736"/>
      <c r="E84" s="672"/>
      <c r="F84" s="672"/>
      <c r="G84" s="672"/>
      <c r="H84" s="672"/>
      <c r="I84" s="672"/>
      <c r="J84" s="672"/>
      <c r="K84" s="672"/>
      <c r="L84" s="737"/>
    </row>
    <row r="85" spans="1:16" s="151" customFormat="1" x14ac:dyDescent="0.25">
      <c r="A85" s="251"/>
      <c r="B85" s="727" t="str">
        <f>IF(Intro!$G$26="English",O85,P85)</f>
        <v>Coûts de livraison</v>
      </c>
      <c r="C85" s="728"/>
      <c r="D85" s="733" t="str">
        <f>IF(Intro!$G$26="English",O86,P86)</f>
        <v>Le fret, manutention et assurance, engagés par votre entreprise à partir du point d’expédition direct au Canada, et qui sont compris dans le prix de vente, ou une estimation des coûts de livraison engagés par vos clients.</v>
      </c>
      <c r="E85" s="669"/>
      <c r="F85" s="669"/>
      <c r="G85" s="669"/>
      <c r="H85" s="669"/>
      <c r="I85" s="669"/>
      <c r="J85" s="669"/>
      <c r="K85" s="669"/>
      <c r="L85" s="734"/>
      <c r="O85" s="150" t="s">
        <v>658</v>
      </c>
      <c r="P85" s="150" t="s">
        <v>659</v>
      </c>
    </row>
    <row r="86" spans="1:16" s="151" customFormat="1" x14ac:dyDescent="0.25">
      <c r="A86" s="251"/>
      <c r="B86" s="729"/>
      <c r="C86" s="730"/>
      <c r="D86" s="735"/>
      <c r="E86" s="666"/>
      <c r="F86" s="666"/>
      <c r="G86" s="666"/>
      <c r="H86" s="666"/>
      <c r="I86" s="666"/>
      <c r="J86" s="666"/>
      <c r="K86" s="666"/>
      <c r="L86" s="667"/>
      <c r="O86" s="150" t="s">
        <v>660</v>
      </c>
      <c r="P86" s="164" t="s">
        <v>661</v>
      </c>
    </row>
    <row r="87" spans="1:16" s="151" customFormat="1" x14ac:dyDescent="0.25">
      <c r="A87" s="251"/>
      <c r="B87" s="731"/>
      <c r="C87" s="732"/>
      <c r="D87" s="736"/>
      <c r="E87" s="672"/>
      <c r="F87" s="672"/>
      <c r="G87" s="672"/>
      <c r="H87" s="672"/>
      <c r="I87" s="672"/>
      <c r="J87" s="672"/>
      <c r="K87" s="672"/>
      <c r="L87" s="737"/>
    </row>
    <row r="88" spans="1:16" s="151" customFormat="1" x14ac:dyDescent="0.25">
      <c r="A88" s="251"/>
      <c r="B88" s="727" t="str">
        <f>IF(Intro!$G$26="English",O88,P88)</f>
        <v>L’emploi direct</v>
      </c>
      <c r="C88" s="728"/>
      <c r="D88" s="733" t="str">
        <f>IF(Intro!$G$26="English",O89,P89)</f>
        <v>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v>
      </c>
      <c r="E88" s="669"/>
      <c r="F88" s="669"/>
      <c r="G88" s="669"/>
      <c r="H88" s="669"/>
      <c r="I88" s="669"/>
      <c r="J88" s="669"/>
      <c r="K88" s="669"/>
      <c r="L88" s="734"/>
      <c r="O88" s="151" t="s">
        <v>307</v>
      </c>
      <c r="P88" s="151" t="s">
        <v>314</v>
      </c>
    </row>
    <row r="89" spans="1:16" s="151" customFormat="1" x14ac:dyDescent="0.25">
      <c r="A89" s="251"/>
      <c r="B89" s="729"/>
      <c r="C89" s="730"/>
      <c r="D89" s="735"/>
      <c r="E89" s="666"/>
      <c r="F89" s="666"/>
      <c r="G89" s="666"/>
      <c r="H89" s="666"/>
      <c r="I89" s="666"/>
      <c r="J89" s="666"/>
      <c r="K89" s="666"/>
      <c r="L89" s="667"/>
      <c r="O89" s="151" t="s">
        <v>665</v>
      </c>
      <c r="P89" s="151" t="s">
        <v>666</v>
      </c>
    </row>
    <row r="90" spans="1:16" s="151" customFormat="1" x14ac:dyDescent="0.25">
      <c r="A90" s="251"/>
      <c r="B90" s="729"/>
      <c r="C90" s="730"/>
      <c r="D90" s="735"/>
      <c r="E90" s="666"/>
      <c r="F90" s="666"/>
      <c r="G90" s="666"/>
      <c r="H90" s="666"/>
      <c r="I90" s="666"/>
      <c r="J90" s="666"/>
      <c r="K90" s="666"/>
      <c r="L90" s="667"/>
    </row>
    <row r="91" spans="1:16" s="151" customFormat="1" x14ac:dyDescent="0.25">
      <c r="A91" s="251"/>
      <c r="B91" s="731"/>
      <c r="C91" s="732"/>
      <c r="D91" s="736"/>
      <c r="E91" s="672"/>
      <c r="F91" s="672"/>
      <c r="G91" s="672"/>
      <c r="H91" s="672"/>
      <c r="I91" s="672"/>
      <c r="J91" s="672"/>
      <c r="K91" s="672"/>
      <c r="L91" s="737"/>
    </row>
    <row r="92" spans="1:16" s="151" customFormat="1" x14ac:dyDescent="0.25">
      <c r="A92" s="251"/>
      <c r="B92" s="727" t="str">
        <f>IF(Intro!$G$26="English",O92,P92)</f>
        <v>Charges financières</v>
      </c>
      <c r="C92" s="728"/>
      <c r="D92" s="733" t="str">
        <f>IF(Intro!$G$26="English",O93,P93)</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92" s="669"/>
      <c r="F92" s="669"/>
      <c r="G92" s="669"/>
      <c r="H92" s="669"/>
      <c r="I92" s="669"/>
      <c r="J92" s="669"/>
      <c r="K92" s="669"/>
      <c r="L92" s="734"/>
      <c r="O92" s="151" t="s">
        <v>308</v>
      </c>
      <c r="P92" s="151" t="s">
        <v>54</v>
      </c>
    </row>
    <row r="93" spans="1:16" s="151" customFormat="1" x14ac:dyDescent="0.25">
      <c r="A93" s="251"/>
      <c r="B93" s="729"/>
      <c r="C93" s="730"/>
      <c r="D93" s="735"/>
      <c r="E93" s="666"/>
      <c r="F93" s="666"/>
      <c r="G93" s="666"/>
      <c r="H93" s="666"/>
      <c r="I93" s="666"/>
      <c r="J93" s="666"/>
      <c r="K93" s="666"/>
      <c r="L93" s="667"/>
      <c r="O93" s="151" t="s">
        <v>336</v>
      </c>
      <c r="P93" s="151" t="s">
        <v>320</v>
      </c>
    </row>
    <row r="94" spans="1:16" s="151" customFormat="1" x14ac:dyDescent="0.25">
      <c r="A94" s="251"/>
      <c r="B94" s="731"/>
      <c r="C94" s="732"/>
      <c r="D94" s="736"/>
      <c r="E94" s="672"/>
      <c r="F94" s="672"/>
      <c r="G94" s="672"/>
      <c r="H94" s="672"/>
      <c r="I94" s="672"/>
      <c r="J94" s="672"/>
      <c r="K94" s="672"/>
      <c r="L94" s="737"/>
    </row>
    <row r="95" spans="1:16" s="151" customFormat="1" x14ac:dyDescent="0.25">
      <c r="A95" s="251"/>
      <c r="B95" s="727" t="str">
        <f>IF(Intro!$G$26="English",O95,P95)</f>
        <v>Frais généraux, de vente et d'administration</v>
      </c>
      <c r="C95" s="728"/>
      <c r="D95" s="733" t="str">
        <f>IF(Intro!$G$26="English",O96,P96)</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95" s="669"/>
      <c r="F95" s="669"/>
      <c r="G95" s="669"/>
      <c r="H95" s="669"/>
      <c r="I95" s="669"/>
      <c r="J95" s="669"/>
      <c r="K95" s="669"/>
      <c r="L95" s="734"/>
      <c r="O95" s="151" t="s">
        <v>309</v>
      </c>
      <c r="P95" s="151" t="s">
        <v>315</v>
      </c>
    </row>
    <row r="96" spans="1:16" s="151" customFormat="1" x14ac:dyDescent="0.25">
      <c r="A96" s="251"/>
      <c r="B96" s="729"/>
      <c r="C96" s="730"/>
      <c r="D96" s="735"/>
      <c r="E96" s="666"/>
      <c r="F96" s="666"/>
      <c r="G96" s="666"/>
      <c r="H96" s="666"/>
      <c r="I96" s="666"/>
      <c r="J96" s="666"/>
      <c r="K96" s="666"/>
      <c r="L96" s="667"/>
      <c r="O96" s="151" t="s">
        <v>337</v>
      </c>
      <c r="P96" s="151" t="s">
        <v>321</v>
      </c>
    </row>
    <row r="97" spans="1:18" s="151" customFormat="1" x14ac:dyDescent="0.25">
      <c r="A97" s="251"/>
      <c r="B97" s="729"/>
      <c r="C97" s="730"/>
      <c r="D97" s="735"/>
      <c r="E97" s="666"/>
      <c r="F97" s="666"/>
      <c r="G97" s="666"/>
      <c r="H97" s="666"/>
      <c r="I97" s="666"/>
      <c r="J97" s="666"/>
      <c r="K97" s="666"/>
      <c r="L97" s="667"/>
    </row>
    <row r="98" spans="1:18" s="151" customFormat="1" x14ac:dyDescent="0.25">
      <c r="A98" s="251"/>
      <c r="B98" s="731"/>
      <c r="C98" s="732"/>
      <c r="D98" s="736"/>
      <c r="E98" s="672"/>
      <c r="F98" s="672"/>
      <c r="G98" s="672"/>
      <c r="H98" s="672"/>
      <c r="I98" s="672"/>
      <c r="J98" s="672"/>
      <c r="K98" s="672"/>
      <c r="L98" s="737"/>
    </row>
    <row r="99" spans="1:18" s="151" customFormat="1" x14ac:dyDescent="0.25">
      <c r="A99" s="251"/>
      <c r="B99" s="727" t="str">
        <f>IF(Intro!$G$26="English",O99,P99)</f>
        <v>L'emploi indirect</v>
      </c>
      <c r="C99" s="728"/>
      <c r="D99" s="733" t="str">
        <f>IF(Intro!$G$26="English",O100,P100)</f>
        <v>Les coûts de main-d’œuvre du personnel des usines, comme les surveillants, les chefs d’usine et les préposés au contrôle de la qualité, mais exclus le personnel de vente et d’administration.</v>
      </c>
      <c r="E99" s="669"/>
      <c r="F99" s="669"/>
      <c r="G99" s="669"/>
      <c r="H99" s="669"/>
      <c r="I99" s="669"/>
      <c r="J99" s="669"/>
      <c r="K99" s="669"/>
      <c r="L99" s="734"/>
      <c r="O99" s="151" t="s">
        <v>310</v>
      </c>
      <c r="P99" s="151" t="s">
        <v>316</v>
      </c>
    </row>
    <row r="100" spans="1:18" s="151" customFormat="1" x14ac:dyDescent="0.25">
      <c r="A100" s="251"/>
      <c r="B100" s="729"/>
      <c r="C100" s="730"/>
      <c r="D100" s="735"/>
      <c r="E100" s="666"/>
      <c r="F100" s="666"/>
      <c r="G100" s="666"/>
      <c r="H100" s="666"/>
      <c r="I100" s="666"/>
      <c r="J100" s="666"/>
      <c r="K100" s="666"/>
      <c r="L100" s="667"/>
      <c r="O100" s="151" t="s">
        <v>668</v>
      </c>
      <c r="P100" s="151" t="s">
        <v>669</v>
      </c>
    </row>
    <row r="101" spans="1:18" s="151" customFormat="1" x14ac:dyDescent="0.25">
      <c r="A101" s="251"/>
      <c r="B101" s="731"/>
      <c r="C101" s="732"/>
      <c r="D101" s="736"/>
      <c r="E101" s="672"/>
      <c r="F101" s="672"/>
      <c r="G101" s="672"/>
      <c r="H101" s="672"/>
      <c r="I101" s="672"/>
      <c r="J101" s="672"/>
      <c r="K101" s="672"/>
      <c r="L101" s="737"/>
    </row>
    <row r="102" spans="1:18" s="151" customFormat="1" x14ac:dyDescent="0.25">
      <c r="A102" s="251"/>
      <c r="B102" s="727" t="str">
        <f>IF(Intro!$G$26="English",O102,P102)</f>
        <v>Valeur de vente nette rendue</v>
      </c>
      <c r="C102" s="728"/>
      <c r="D102" s="748" t="str">
        <f>IF(Intro!$G$26="English",O103,P103)</f>
        <v>La valeur de vos ventes après déduction des escomptes au comptant, des remises sur quantité et des escomptes reportés, des rabais, des taxes, des ristournes et des primes, qu’ils soient indiqués ou non sur la facture. Incluez le coût de livraison.</v>
      </c>
      <c r="E102" s="749"/>
      <c r="F102" s="749"/>
      <c r="G102" s="749"/>
      <c r="H102" s="749"/>
      <c r="I102" s="749"/>
      <c r="J102" s="749"/>
      <c r="K102" s="749"/>
      <c r="L102" s="750"/>
      <c r="O102" s="150" t="s">
        <v>311</v>
      </c>
      <c r="P102" s="150" t="s">
        <v>317</v>
      </c>
    </row>
    <row r="103" spans="1:18" s="151" customFormat="1" x14ac:dyDescent="0.25">
      <c r="A103" s="251"/>
      <c r="B103" s="729"/>
      <c r="C103" s="730"/>
      <c r="D103" s="751"/>
      <c r="E103" s="752"/>
      <c r="F103" s="752"/>
      <c r="G103" s="752"/>
      <c r="H103" s="752"/>
      <c r="I103" s="752"/>
      <c r="J103" s="752"/>
      <c r="K103" s="752"/>
      <c r="L103" s="753"/>
      <c r="O103" s="150" t="s">
        <v>662</v>
      </c>
      <c r="P103" s="164" t="s">
        <v>520</v>
      </c>
      <c r="R103" s="176"/>
    </row>
    <row r="104" spans="1:18" s="151" customFormat="1" x14ac:dyDescent="0.25">
      <c r="A104" s="251"/>
      <c r="B104" s="731"/>
      <c r="C104" s="732"/>
      <c r="D104" s="754"/>
      <c r="E104" s="755"/>
      <c r="F104" s="755"/>
      <c r="G104" s="755"/>
      <c r="H104" s="755"/>
      <c r="I104" s="755"/>
      <c r="J104" s="755"/>
      <c r="K104" s="755"/>
      <c r="L104" s="756"/>
      <c r="R104" s="176"/>
    </row>
    <row r="105" spans="1:18" s="151" customFormat="1" x14ac:dyDescent="0.25">
      <c r="A105" s="251"/>
      <c r="B105" s="727" t="str">
        <f>IF(Intro!$G$26="English",O105,P105)</f>
        <v>Valeur de vente nette</v>
      </c>
      <c r="C105" s="728"/>
      <c r="D105" s="733" t="str">
        <f>IF(Intro!$G$26="English",O106,P106)</f>
        <v>La valeur de vos ventes après déduction des retours, rabais pour marchandises endommagées ou manquantes et tous rabais, escomptes et incitatifs offerts.</v>
      </c>
      <c r="E105" s="669"/>
      <c r="F105" s="669"/>
      <c r="G105" s="669"/>
      <c r="H105" s="669"/>
      <c r="I105" s="669"/>
      <c r="J105" s="669"/>
      <c r="K105" s="669"/>
      <c r="L105" s="734"/>
      <c r="O105" s="151" t="s">
        <v>312</v>
      </c>
      <c r="P105" s="151" t="s">
        <v>71</v>
      </c>
    </row>
    <row r="106" spans="1:18" s="151" customFormat="1" x14ac:dyDescent="0.25">
      <c r="A106" s="251"/>
      <c r="B106" s="729"/>
      <c r="C106" s="730"/>
      <c r="D106" s="735"/>
      <c r="E106" s="666"/>
      <c r="F106" s="666"/>
      <c r="G106" s="666"/>
      <c r="H106" s="666"/>
      <c r="I106" s="666"/>
      <c r="J106" s="666"/>
      <c r="K106" s="666"/>
      <c r="L106" s="667"/>
      <c r="O106" s="151" t="s">
        <v>496</v>
      </c>
      <c r="P106" s="151" t="s">
        <v>521</v>
      </c>
    </row>
    <row r="107" spans="1:18" s="151" customFormat="1" x14ac:dyDescent="0.25">
      <c r="A107" s="251"/>
      <c r="B107" s="727" t="str">
        <f>IF(Intro!$G$26="English",O107,P107)</f>
        <v>La capacité pratique des usines</v>
      </c>
      <c r="C107" s="728"/>
      <c r="D107" s="688" t="str">
        <f>IF(Intro!$G$26="English",O108,P108)</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107" s="688"/>
      <c r="F107" s="688"/>
      <c r="G107" s="688"/>
      <c r="H107" s="688"/>
      <c r="I107" s="688"/>
      <c r="J107" s="688"/>
      <c r="K107" s="688"/>
      <c r="L107" s="744"/>
      <c r="O107" s="151" t="s">
        <v>313</v>
      </c>
      <c r="P107" s="151" t="s">
        <v>667</v>
      </c>
    </row>
    <row r="108" spans="1:18" x14ac:dyDescent="0.25">
      <c r="B108" s="729"/>
      <c r="C108" s="730"/>
      <c r="D108" s="697"/>
      <c r="E108" s="697"/>
      <c r="F108" s="697"/>
      <c r="G108" s="697"/>
      <c r="H108" s="697"/>
      <c r="I108" s="697"/>
      <c r="J108" s="697"/>
      <c r="K108" s="697"/>
      <c r="L108" s="745"/>
      <c r="O108" s="151" t="s">
        <v>541</v>
      </c>
      <c r="P108" s="151" t="s">
        <v>620</v>
      </c>
    </row>
    <row r="109" spans="1:18" x14ac:dyDescent="0.25">
      <c r="B109" s="729"/>
      <c r="C109" s="730"/>
      <c r="D109" s="697"/>
      <c r="E109" s="697"/>
      <c r="F109" s="697"/>
      <c r="G109" s="697"/>
      <c r="H109" s="697"/>
      <c r="I109" s="697"/>
      <c r="J109" s="697"/>
      <c r="K109" s="697"/>
      <c r="L109" s="745"/>
    </row>
    <row r="110" spans="1:18" x14ac:dyDescent="0.25">
      <c r="B110" s="729"/>
      <c r="C110" s="730"/>
      <c r="D110" s="697"/>
      <c r="E110" s="697"/>
      <c r="F110" s="697"/>
      <c r="G110" s="697"/>
      <c r="H110" s="697"/>
      <c r="I110" s="697"/>
      <c r="J110" s="697"/>
      <c r="K110" s="697"/>
      <c r="L110" s="745"/>
    </row>
    <row r="111" spans="1:18" s="151" customFormat="1" ht="15" customHeight="1" x14ac:dyDescent="0.25">
      <c r="A111" s="251"/>
      <c r="B111" s="738" t="str">
        <f>IF(Intro!$G$26="English",O111,P111)</f>
        <v>Entreprises affiliées</v>
      </c>
      <c r="C111" s="739"/>
      <c r="D111" s="688" t="str">
        <f>IF(Intro!$G$26="English",O112,P112)</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111" s="688"/>
      <c r="F111" s="688"/>
      <c r="G111" s="688"/>
      <c r="H111" s="688"/>
      <c r="I111" s="688"/>
      <c r="J111" s="688"/>
      <c r="K111" s="688"/>
      <c r="L111" s="744"/>
      <c r="O111" s="150" t="s">
        <v>581</v>
      </c>
      <c r="P111" s="150" t="s">
        <v>582</v>
      </c>
    </row>
    <row r="112" spans="1:18" s="151" customFormat="1" ht="15" customHeight="1" x14ac:dyDescent="0.25">
      <c r="A112" s="251"/>
      <c r="B112" s="740"/>
      <c r="C112" s="741"/>
      <c r="D112" s="697"/>
      <c r="E112" s="697"/>
      <c r="F112" s="697"/>
      <c r="G112" s="697"/>
      <c r="H112" s="697"/>
      <c r="I112" s="697"/>
      <c r="J112" s="697"/>
      <c r="K112" s="697"/>
      <c r="L112" s="745"/>
      <c r="O112" s="150" t="s">
        <v>539</v>
      </c>
      <c r="P112" s="150" t="s">
        <v>540</v>
      </c>
    </row>
    <row r="113" spans="1:12" s="151" customFormat="1" x14ac:dyDescent="0.25">
      <c r="A113" s="251"/>
      <c r="B113" s="740"/>
      <c r="C113" s="741"/>
      <c r="D113" s="697"/>
      <c r="E113" s="697"/>
      <c r="F113" s="697"/>
      <c r="G113" s="697"/>
      <c r="H113" s="697"/>
      <c r="I113" s="697"/>
      <c r="J113" s="697"/>
      <c r="K113" s="697"/>
      <c r="L113" s="745"/>
    </row>
    <row r="114" spans="1:12" s="151" customFormat="1" x14ac:dyDescent="0.25">
      <c r="A114" s="251"/>
      <c r="B114" s="742"/>
      <c r="C114" s="743"/>
      <c r="D114" s="746"/>
      <c r="E114" s="746"/>
      <c r="F114" s="746"/>
      <c r="G114" s="746"/>
      <c r="H114" s="746"/>
      <c r="I114" s="746"/>
      <c r="J114" s="746"/>
      <c r="K114" s="746"/>
      <c r="L114" s="747"/>
    </row>
  </sheetData>
  <sheetProtection algorithmName="SHA-512" hashValue="gn1BV75ny3/nw06RHxqMFOxq/nYqT2JA1uphrEPWYxcULf79ASBQ2YEcu5Sv2i/lPJF6y6+FQs5qpIAkRMPzWw==" saltValue="srcCRNk2KDgFsaaq65rFCw==" spinCount="100000" sheet="1" objects="1" scenarios="1" selectLockedCells="1"/>
  <mergeCells count="57">
    <mergeCell ref="B61:L61"/>
    <mergeCell ref="B48:L51"/>
    <mergeCell ref="B52:L52"/>
    <mergeCell ref="B53:L53"/>
    <mergeCell ref="B54:L55"/>
    <mergeCell ref="B57:L60"/>
    <mergeCell ref="B35:L37"/>
    <mergeCell ref="B38:L38"/>
    <mergeCell ref="B39:L40"/>
    <mergeCell ref="B41:L46"/>
    <mergeCell ref="B47:L47"/>
    <mergeCell ref="B111:C114"/>
    <mergeCell ref="D111:L114"/>
    <mergeCell ref="D107:L110"/>
    <mergeCell ref="B92:C94"/>
    <mergeCell ref="B95:C98"/>
    <mergeCell ref="B99:C101"/>
    <mergeCell ref="B102:C104"/>
    <mergeCell ref="B105:C106"/>
    <mergeCell ref="B107:C110"/>
    <mergeCell ref="D99:L101"/>
    <mergeCell ref="D102:L104"/>
    <mergeCell ref="D105:L106"/>
    <mergeCell ref="D92:L94"/>
    <mergeCell ref="D95:L98"/>
    <mergeCell ref="D69:J74"/>
    <mergeCell ref="B69:C74"/>
    <mergeCell ref="B78:C80"/>
    <mergeCell ref="D78:L80"/>
    <mergeCell ref="B88:C91"/>
    <mergeCell ref="D88:L91"/>
    <mergeCell ref="B85:C87"/>
    <mergeCell ref="D85:L87"/>
    <mergeCell ref="B77:L77"/>
    <mergeCell ref="B81:C84"/>
    <mergeCell ref="D81:L84"/>
    <mergeCell ref="B4:L4"/>
    <mergeCell ref="B5:L5"/>
    <mergeCell ref="B6:L6"/>
    <mergeCell ref="B8:L8"/>
    <mergeCell ref="B10:L10"/>
    <mergeCell ref="B19:L19"/>
    <mergeCell ref="B12:L13"/>
    <mergeCell ref="B15:L16"/>
    <mergeCell ref="B67:L67"/>
    <mergeCell ref="B62:L62"/>
    <mergeCell ref="B65:L65"/>
    <mergeCell ref="B21:L21"/>
    <mergeCell ref="B22:L22"/>
    <mergeCell ref="B23:L24"/>
    <mergeCell ref="B25:L25"/>
    <mergeCell ref="B26:L27"/>
    <mergeCell ref="B28:L28"/>
    <mergeCell ref="B29:L31"/>
    <mergeCell ref="B32:L32"/>
    <mergeCell ref="B33:L33"/>
    <mergeCell ref="B34:L34"/>
  </mergeCells>
  <printOptions horizontalCentered="1"/>
  <pageMargins left="0.25" right="0.25" top="0.75" bottom="0.75" header="0.3" footer="0.3"/>
  <pageSetup scale="63" fitToHeight="0" orientation="portrait" r:id="rId1"/>
  <headerFooter>
    <oddFooter>&amp;L&amp;A</oddFooter>
  </headerFooter>
  <rowBreaks count="1" manualBreakCount="1">
    <brk id="75"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80"/>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6.42578125" style="1" customWidth="1"/>
    <col min="14" max="14" width="9.42578125" style="10" customWidth="1"/>
    <col min="15" max="16" width="15.5703125" style="16" hidden="1" customWidth="1"/>
    <col min="17" max="17" width="9.42578125" style="2" customWidth="1"/>
    <col min="18" max="16384" width="9.42578125" style="2"/>
  </cols>
  <sheetData>
    <row r="1" spans="1:16" x14ac:dyDescent="0.25">
      <c r="O1" s="2" t="s">
        <v>651</v>
      </c>
      <c r="P1" s="2" t="s">
        <v>651</v>
      </c>
    </row>
    <row r="2" spans="1:16" x14ac:dyDescent="0.25">
      <c r="B2" s="23" t="s">
        <v>0</v>
      </c>
      <c r="C2" s="23"/>
      <c r="D2" s="23"/>
      <c r="O2" s="3" t="s">
        <v>128</v>
      </c>
      <c r="P2" s="3" t="s">
        <v>130</v>
      </c>
    </row>
    <row r="3" spans="1:16" x14ac:dyDescent="0.25">
      <c r="B3" s="24"/>
      <c r="C3" s="24"/>
      <c r="D3" s="24"/>
      <c r="O3" s="7"/>
      <c r="P3" s="7"/>
    </row>
    <row r="4" spans="1:16" s="7" customFormat="1" x14ac:dyDescent="0.25">
      <c r="A4" s="14"/>
      <c r="B4" s="715" t="str">
        <f>Info!B4</f>
        <v>QUESTIONNAIRE À L’INTENTION DES PRODUCTEURS</v>
      </c>
      <c r="C4" s="715"/>
      <c r="D4" s="715"/>
      <c r="E4" s="715"/>
      <c r="F4" s="715"/>
      <c r="G4" s="715"/>
      <c r="H4" s="715"/>
      <c r="I4" s="715"/>
      <c r="J4" s="715"/>
      <c r="K4" s="715"/>
      <c r="L4" s="715"/>
      <c r="M4" s="6"/>
      <c r="N4" s="359"/>
      <c r="O4" s="15"/>
      <c r="P4" s="15"/>
    </row>
    <row r="5" spans="1:16" s="7" customFormat="1" x14ac:dyDescent="0.25">
      <c r="A5" s="14"/>
      <c r="B5" s="715" t="str">
        <f>Info!B5</f>
        <v>RR-2025-004</v>
      </c>
      <c r="C5" s="715"/>
      <c r="D5" s="715"/>
      <c r="E5" s="715"/>
      <c r="F5" s="715"/>
      <c r="G5" s="715"/>
      <c r="H5" s="715"/>
      <c r="I5" s="715"/>
      <c r="J5" s="715"/>
      <c r="K5" s="715"/>
      <c r="L5" s="715"/>
      <c r="M5" s="6"/>
      <c r="N5" s="359"/>
      <c r="O5" s="15"/>
      <c r="P5" s="15"/>
    </row>
    <row r="6" spans="1:16" s="16" customFormat="1" x14ac:dyDescent="0.25">
      <c r="A6" s="14"/>
      <c r="B6" s="715" t="str">
        <f>Info!B6</f>
        <v>FEUILLES D'ACIER RÉSISTANT À LA CORROSION II</v>
      </c>
      <c r="C6" s="715"/>
      <c r="D6" s="715"/>
      <c r="E6" s="715"/>
      <c r="F6" s="715"/>
      <c r="G6" s="715"/>
      <c r="H6" s="715"/>
      <c r="I6" s="715"/>
      <c r="J6" s="715"/>
      <c r="K6" s="715"/>
      <c r="L6" s="715"/>
      <c r="M6" s="15"/>
      <c r="N6" s="8"/>
      <c r="O6" s="17"/>
      <c r="P6" s="17"/>
    </row>
    <row r="7" spans="1:16" s="16" customFormat="1" x14ac:dyDescent="0.25">
      <c r="A7" s="14"/>
      <c r="B7" s="34"/>
      <c r="C7" s="34"/>
      <c r="D7" s="34"/>
      <c r="E7" s="34"/>
      <c r="F7" s="34"/>
      <c r="G7" s="34"/>
      <c r="H7" s="34"/>
      <c r="I7" s="34"/>
      <c r="J7" s="34"/>
      <c r="K7" s="34"/>
      <c r="L7" s="34"/>
      <c r="M7" s="15"/>
      <c r="N7" s="8"/>
      <c r="O7" s="5"/>
    </row>
    <row r="8" spans="1:16" s="16" customFormat="1" ht="14.25" customHeight="1" x14ac:dyDescent="0.25">
      <c r="A8" s="14"/>
      <c r="B8" s="791" t="str">
        <f>IF(Intro!$G$26="English",O8,P8)</f>
        <v>Les questions suivantes font référence aux marchandises comme définies dans la description du produit de l'onglet Intro.</v>
      </c>
      <c r="C8" s="791"/>
      <c r="D8" s="791"/>
      <c r="E8" s="791"/>
      <c r="F8" s="791"/>
      <c r="G8" s="791"/>
      <c r="H8" s="791"/>
      <c r="I8" s="791"/>
      <c r="J8" s="791"/>
      <c r="K8" s="791"/>
      <c r="L8" s="791"/>
      <c r="M8" s="15"/>
      <c r="N8" s="8"/>
      <c r="O8" s="227" t="s">
        <v>577</v>
      </c>
      <c r="P8" s="227" t="s">
        <v>578</v>
      </c>
    </row>
    <row r="9" spans="1:16" s="16" customFormat="1" x14ac:dyDescent="0.25">
      <c r="A9" s="14"/>
      <c r="B9" s="799" t="str">
        <f>IF(Intro!$G$26="English",O9,P9)</f>
        <v>Des informations sur le produit et un glossaire de termes sont disponibles dans l'onglet Info.</v>
      </c>
      <c r="C9" s="799"/>
      <c r="D9" s="799"/>
      <c r="E9" s="799"/>
      <c r="F9" s="799"/>
      <c r="G9" s="799"/>
      <c r="H9" s="799"/>
      <c r="I9" s="799"/>
      <c r="J9" s="799"/>
      <c r="K9" s="799"/>
      <c r="L9" s="799"/>
      <c r="M9" s="15"/>
      <c r="N9" s="8"/>
      <c r="O9" s="17" t="s">
        <v>133</v>
      </c>
      <c r="P9" s="16" t="s">
        <v>134</v>
      </c>
    </row>
    <row r="10" spans="1:16" s="16" customFormat="1" x14ac:dyDescent="0.25">
      <c r="A10" s="14"/>
      <c r="B10" s="799" t="str">
        <f>IF(Intro!$G$26="English",O10,P10)</f>
        <v>Utilisez l'onglet AddPub si vous avez besoin de plus d'espace.</v>
      </c>
      <c r="C10" s="799"/>
      <c r="D10" s="799"/>
      <c r="E10" s="799"/>
      <c r="F10" s="799"/>
      <c r="G10" s="799"/>
      <c r="H10" s="799"/>
      <c r="I10" s="799"/>
      <c r="J10" s="799"/>
      <c r="K10" s="799"/>
      <c r="L10" s="799"/>
      <c r="M10" s="15"/>
      <c r="N10" s="8"/>
      <c r="O10" s="17" t="s">
        <v>228</v>
      </c>
      <c r="P10" s="17" t="s">
        <v>229</v>
      </c>
    </row>
    <row r="11" spans="1:16" s="8" customFormat="1" x14ac:dyDescent="0.25">
      <c r="A11" s="18"/>
      <c r="B11" s="25"/>
      <c r="C11" s="25"/>
      <c r="D11" s="25"/>
      <c r="E11" s="26"/>
      <c r="F11" s="26"/>
      <c r="G11" s="26"/>
      <c r="H11" s="26"/>
      <c r="I11" s="26"/>
      <c r="J11" s="26"/>
      <c r="K11" s="26"/>
      <c r="L11" s="26"/>
      <c r="O11" s="9"/>
      <c r="P11" s="9"/>
    </row>
    <row r="12" spans="1:16" x14ac:dyDescent="0.25">
      <c r="B12" s="830" t="str">
        <f>IF(Intro!$G$26="English",O12,P12)</f>
        <v>INFORMATIONS GÉNÉRALES SUR L'ENTREPRISE</v>
      </c>
      <c r="C12" s="831"/>
      <c r="D12" s="831"/>
      <c r="E12" s="831"/>
      <c r="F12" s="831"/>
      <c r="G12" s="831"/>
      <c r="H12" s="831"/>
      <c r="I12" s="831"/>
      <c r="J12" s="831"/>
      <c r="K12" s="831"/>
      <c r="L12" s="832"/>
      <c r="M12" s="178"/>
      <c r="O12" s="221" t="s">
        <v>579</v>
      </c>
      <c r="P12" s="221" t="s">
        <v>580</v>
      </c>
    </row>
    <row r="13" spans="1:16" x14ac:dyDescent="0.25">
      <c r="B13" s="833" t="s">
        <v>20</v>
      </c>
      <c r="C13" s="834"/>
      <c r="D13" s="834"/>
      <c r="E13" s="834"/>
      <c r="F13" s="834"/>
      <c r="G13" s="834"/>
      <c r="H13" s="834"/>
      <c r="I13" s="834"/>
      <c r="J13" s="834"/>
      <c r="K13" s="834"/>
      <c r="L13" s="835"/>
      <c r="M13" s="2"/>
    </row>
    <row r="14" spans="1:16" s="10" customFormat="1" x14ac:dyDescent="0.25">
      <c r="A14" s="12"/>
      <c r="B14" s="27"/>
      <c r="C14" s="28"/>
      <c r="D14" s="28"/>
      <c r="E14" s="29"/>
      <c r="F14" s="29"/>
      <c r="G14" s="29"/>
      <c r="H14" s="29"/>
      <c r="I14" s="29"/>
      <c r="J14" s="29"/>
      <c r="K14" s="29"/>
      <c r="L14" s="30"/>
      <c r="O14" s="8"/>
      <c r="P14" s="8"/>
    </row>
    <row r="15" spans="1:16" s="10" customFormat="1" x14ac:dyDescent="0.25">
      <c r="A15" s="12"/>
      <c r="B15" s="612" t="str">
        <f>IF(Intro!$G$26="English",O15,P15)</f>
        <v>Donnez un bref historique de votre entreprise, en insistant plus particulièrement sur les activités entourant les marchandises.</v>
      </c>
      <c r="C15" s="613"/>
      <c r="D15" s="613"/>
      <c r="E15" s="613"/>
      <c r="F15" s="613"/>
      <c r="G15" s="613"/>
      <c r="H15" s="613"/>
      <c r="I15" s="613"/>
      <c r="J15" s="613"/>
      <c r="K15" s="613"/>
      <c r="L15" s="653"/>
      <c r="O15" s="173" t="s">
        <v>107</v>
      </c>
      <c r="P15" s="8" t="s">
        <v>108</v>
      </c>
    </row>
    <row r="16" spans="1:16" s="178" customFormat="1" x14ac:dyDescent="0.25">
      <c r="A16" s="258"/>
      <c r="B16" s="273"/>
      <c r="C16" s="274"/>
      <c r="D16" s="274"/>
      <c r="E16" s="274"/>
      <c r="F16" s="274"/>
      <c r="G16" s="274"/>
      <c r="H16" s="274"/>
      <c r="I16" s="274"/>
      <c r="J16" s="274"/>
      <c r="K16" s="274"/>
      <c r="L16" s="259"/>
      <c r="N16" s="360"/>
      <c r="O16" s="174"/>
      <c r="P16" s="174"/>
    </row>
    <row r="17" spans="1:16" s="3" customFormat="1" x14ac:dyDescent="0.25">
      <c r="A17" s="13"/>
      <c r="B17" s="781"/>
      <c r="C17" s="782"/>
      <c r="D17" s="782"/>
      <c r="E17" s="782"/>
      <c r="F17" s="782"/>
      <c r="G17" s="782"/>
      <c r="H17" s="782"/>
      <c r="I17" s="782"/>
      <c r="J17" s="782"/>
      <c r="K17" s="782"/>
      <c r="L17" s="783"/>
      <c r="M17" s="178"/>
      <c r="N17" s="361"/>
      <c r="O17" s="172"/>
      <c r="P17" s="172"/>
    </row>
    <row r="18" spans="1:16" s="3" customFormat="1" x14ac:dyDescent="0.25">
      <c r="A18" s="13"/>
      <c r="B18" s="781"/>
      <c r="C18" s="782"/>
      <c r="D18" s="782"/>
      <c r="E18" s="782"/>
      <c r="F18" s="782"/>
      <c r="G18" s="782"/>
      <c r="H18" s="782"/>
      <c r="I18" s="782"/>
      <c r="J18" s="782"/>
      <c r="K18" s="782"/>
      <c r="L18" s="783"/>
      <c r="M18" s="178"/>
      <c r="N18" s="361"/>
      <c r="O18" s="172"/>
      <c r="P18" s="172"/>
    </row>
    <row r="19" spans="1:16" s="3" customFormat="1" x14ac:dyDescent="0.25">
      <c r="A19" s="13"/>
      <c r="B19" s="781"/>
      <c r="C19" s="782"/>
      <c r="D19" s="782"/>
      <c r="E19" s="782"/>
      <c r="F19" s="782"/>
      <c r="G19" s="782"/>
      <c r="H19" s="782"/>
      <c r="I19" s="782"/>
      <c r="J19" s="782"/>
      <c r="K19" s="782"/>
      <c r="L19" s="783"/>
      <c r="M19" s="178"/>
      <c r="N19" s="361"/>
      <c r="O19" s="172"/>
      <c r="P19" s="172"/>
    </row>
    <row r="20" spans="1:16" s="3" customFormat="1" x14ac:dyDescent="0.25">
      <c r="A20" s="13"/>
      <c r="B20" s="781"/>
      <c r="C20" s="782"/>
      <c r="D20" s="782"/>
      <c r="E20" s="782"/>
      <c r="F20" s="782"/>
      <c r="G20" s="782"/>
      <c r="H20" s="782"/>
      <c r="I20" s="782"/>
      <c r="J20" s="782"/>
      <c r="K20" s="782"/>
      <c r="L20" s="783"/>
      <c r="M20" s="178"/>
      <c r="N20" s="361"/>
      <c r="O20" s="172"/>
      <c r="P20" s="172"/>
    </row>
    <row r="21" spans="1:16" s="3" customFormat="1" x14ac:dyDescent="0.25">
      <c r="A21" s="13"/>
      <c r="B21" s="781"/>
      <c r="C21" s="782"/>
      <c r="D21" s="782"/>
      <c r="E21" s="782"/>
      <c r="F21" s="782"/>
      <c r="G21" s="782"/>
      <c r="H21" s="782"/>
      <c r="I21" s="782"/>
      <c r="J21" s="782"/>
      <c r="K21" s="782"/>
      <c r="L21" s="783"/>
      <c r="M21" s="178"/>
      <c r="N21" s="361"/>
      <c r="O21" s="172"/>
      <c r="P21" s="172"/>
    </row>
    <row r="22" spans="1:16" s="3" customFormat="1" x14ac:dyDescent="0.25">
      <c r="A22" s="13"/>
      <c r="B22" s="781"/>
      <c r="C22" s="782"/>
      <c r="D22" s="782"/>
      <c r="E22" s="782"/>
      <c r="F22" s="782"/>
      <c r="G22" s="782"/>
      <c r="H22" s="782"/>
      <c r="I22" s="782"/>
      <c r="J22" s="782"/>
      <c r="K22" s="782"/>
      <c r="L22" s="783"/>
      <c r="M22" s="178"/>
      <c r="N22" s="361"/>
      <c r="O22" s="172"/>
      <c r="P22" s="172"/>
    </row>
    <row r="23" spans="1:16" s="3" customFormat="1" x14ac:dyDescent="0.25">
      <c r="A23" s="13"/>
      <c r="B23" s="781"/>
      <c r="C23" s="782"/>
      <c r="D23" s="782"/>
      <c r="E23" s="782"/>
      <c r="F23" s="782"/>
      <c r="G23" s="782"/>
      <c r="H23" s="782"/>
      <c r="I23" s="782"/>
      <c r="J23" s="782"/>
      <c r="K23" s="782"/>
      <c r="L23" s="783"/>
      <c r="M23" s="178"/>
      <c r="N23" s="361"/>
      <c r="O23" s="172"/>
      <c r="P23" s="172"/>
    </row>
    <row r="24" spans="1:16" s="3" customFormat="1" x14ac:dyDescent="0.25">
      <c r="A24" s="13"/>
      <c r="B24" s="781"/>
      <c r="C24" s="782"/>
      <c r="D24" s="782"/>
      <c r="E24" s="782"/>
      <c r="F24" s="782"/>
      <c r="G24" s="782"/>
      <c r="H24" s="782"/>
      <c r="I24" s="782"/>
      <c r="J24" s="782"/>
      <c r="K24" s="782"/>
      <c r="L24" s="783"/>
      <c r="M24" s="178"/>
      <c r="N24" s="361"/>
      <c r="O24" s="172"/>
      <c r="P24" s="172"/>
    </row>
    <row r="25" spans="1:16" s="178" customFormat="1" x14ac:dyDescent="0.25">
      <c r="A25" s="258"/>
      <c r="B25" s="288"/>
      <c r="C25" s="289"/>
      <c r="D25" s="289"/>
      <c r="E25" s="289"/>
      <c r="F25" s="289"/>
      <c r="G25" s="289"/>
      <c r="H25" s="289"/>
      <c r="I25" s="289"/>
      <c r="J25" s="289"/>
      <c r="K25" s="289"/>
      <c r="L25" s="290"/>
      <c r="N25" s="360"/>
      <c r="O25" s="174"/>
      <c r="P25" s="174"/>
    </row>
    <row r="26" spans="1:16" s="3" customFormat="1" x14ac:dyDescent="0.25">
      <c r="A26" s="13"/>
      <c r="B26" s="767" t="s">
        <v>21</v>
      </c>
      <c r="C26" s="768"/>
      <c r="D26" s="768"/>
      <c r="E26" s="768"/>
      <c r="F26" s="768"/>
      <c r="G26" s="768"/>
      <c r="H26" s="768"/>
      <c r="I26" s="768"/>
      <c r="J26" s="768"/>
      <c r="K26" s="768"/>
      <c r="L26" s="769"/>
      <c r="M26" s="266"/>
      <c r="N26" s="361"/>
      <c r="O26" s="172"/>
      <c r="P26" s="172"/>
    </row>
    <row r="27" spans="1:16" s="178" customFormat="1" x14ac:dyDescent="0.25">
      <c r="A27" s="258"/>
      <c r="B27" s="273"/>
      <c r="C27" s="274"/>
      <c r="D27" s="274"/>
      <c r="E27" s="274"/>
      <c r="F27" s="274"/>
      <c r="G27" s="274"/>
      <c r="H27" s="274"/>
      <c r="I27" s="274"/>
      <c r="J27" s="274"/>
      <c r="K27" s="274"/>
      <c r="L27" s="259"/>
      <c r="N27" s="360"/>
      <c r="O27" s="174"/>
      <c r="P27" s="174"/>
    </row>
    <row r="28" spans="1:16" s="178" customFormat="1" ht="14.85" customHeight="1" x14ac:dyDescent="0.25">
      <c r="A28" s="258"/>
      <c r="B28" s="774" t="str">
        <f>IF(Intro!$G$26="English",O28,P28)</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8" s="775"/>
      <c r="D28" s="775"/>
      <c r="E28" s="775"/>
      <c r="F28" s="775"/>
      <c r="G28" s="775"/>
      <c r="H28" s="775"/>
      <c r="I28" s="775"/>
      <c r="J28" s="775"/>
      <c r="K28" s="775"/>
      <c r="L28" s="776"/>
      <c r="N28" s="360"/>
      <c r="O28" s="163" t="s">
        <v>583</v>
      </c>
      <c r="P28" s="163" t="s">
        <v>584</v>
      </c>
    </row>
    <row r="29" spans="1:16" s="178" customFormat="1" x14ac:dyDescent="0.25">
      <c r="A29" s="258"/>
      <c r="B29" s="774"/>
      <c r="C29" s="775"/>
      <c r="D29" s="775"/>
      <c r="E29" s="775"/>
      <c r="F29" s="775"/>
      <c r="G29" s="775"/>
      <c r="H29" s="775"/>
      <c r="I29" s="775"/>
      <c r="J29" s="775"/>
      <c r="K29" s="775"/>
      <c r="L29" s="776"/>
      <c r="N29" s="360"/>
      <c r="O29" s="174"/>
      <c r="P29" s="174"/>
    </row>
    <row r="30" spans="1:16" s="178" customFormat="1" x14ac:dyDescent="0.25">
      <c r="A30" s="258"/>
      <c r="B30" s="774"/>
      <c r="C30" s="775"/>
      <c r="D30" s="775"/>
      <c r="E30" s="775"/>
      <c r="F30" s="775"/>
      <c r="G30" s="775"/>
      <c r="H30" s="775"/>
      <c r="I30" s="775"/>
      <c r="J30" s="775"/>
      <c r="K30" s="775"/>
      <c r="L30" s="776"/>
      <c r="N30" s="360"/>
      <c r="O30" s="174"/>
      <c r="P30" s="174"/>
    </row>
    <row r="31" spans="1:16" s="178" customFormat="1" x14ac:dyDescent="0.25">
      <c r="A31" s="258"/>
      <c r="B31" s="273"/>
      <c r="C31" s="274"/>
      <c r="D31" s="274"/>
      <c r="E31" s="274"/>
      <c r="F31" s="274"/>
      <c r="G31" s="274"/>
      <c r="H31" s="274"/>
      <c r="I31" s="274"/>
      <c r="J31" s="274"/>
      <c r="K31" s="274"/>
      <c r="L31" s="259"/>
      <c r="N31" s="360"/>
      <c r="O31" s="174"/>
      <c r="P31" s="174"/>
    </row>
    <row r="32" spans="1:16" s="10" customFormat="1" x14ac:dyDescent="0.25">
      <c r="A32" s="12"/>
      <c r="B32" s="202"/>
      <c r="C32" s="800" t="str">
        <f>IF(Intro!$G$26="English",O32,P32)</f>
        <v xml:space="preserve">Dénomination sociale de l'entreprise </v>
      </c>
      <c r="D32" s="718"/>
      <c r="E32" s="800" t="str">
        <f>IF(Intro!$G$26="English",O34,P34)</f>
        <v>Adresse de l'entreprise</v>
      </c>
      <c r="F32" s="718"/>
      <c r="G32" s="800" t="str">
        <f>IF(Intro!$G$26="English",O36,P36)</f>
        <v>Type d'affiliation</v>
      </c>
      <c r="H32" s="717"/>
      <c r="I32" s="718"/>
      <c r="J32" s="800" t="str">
        <f>IF(Intro!$G$26="English",O38,P38)</f>
        <v>Rôle dans l'industrie</v>
      </c>
      <c r="K32" s="717"/>
      <c r="L32" s="801"/>
      <c r="O32" s="174" t="s">
        <v>22</v>
      </c>
      <c r="P32" s="174" t="s">
        <v>23</v>
      </c>
    </row>
    <row r="33" spans="1:16" s="10" customFormat="1" x14ac:dyDescent="0.25">
      <c r="A33" s="12"/>
      <c r="B33" s="202"/>
      <c r="C33" s="723"/>
      <c r="D33" s="725"/>
      <c r="E33" s="723"/>
      <c r="F33" s="725"/>
      <c r="G33" s="723"/>
      <c r="H33" s="724"/>
      <c r="I33" s="725"/>
      <c r="J33" s="723"/>
      <c r="K33" s="724"/>
      <c r="L33" s="802"/>
      <c r="O33" s="174"/>
      <c r="P33" s="174"/>
    </row>
    <row r="34" spans="1:16" s="151" customFormat="1" x14ac:dyDescent="0.25">
      <c r="A34" s="257"/>
      <c r="B34" s="803">
        <v>1</v>
      </c>
      <c r="C34" s="674"/>
      <c r="D34" s="805"/>
      <c r="E34" s="674"/>
      <c r="F34" s="805"/>
      <c r="G34" s="674"/>
      <c r="H34" s="675"/>
      <c r="I34" s="805"/>
      <c r="J34" s="674"/>
      <c r="K34" s="675"/>
      <c r="L34" s="676"/>
      <c r="N34" s="327"/>
      <c r="O34" s="174" t="s">
        <v>7</v>
      </c>
      <c r="P34" s="174" t="s">
        <v>8</v>
      </c>
    </row>
    <row r="35" spans="1:16" s="151" customFormat="1" x14ac:dyDescent="0.25">
      <c r="A35" s="257"/>
      <c r="B35" s="804"/>
      <c r="C35" s="677"/>
      <c r="D35" s="806"/>
      <c r="E35" s="677"/>
      <c r="F35" s="806"/>
      <c r="G35" s="677"/>
      <c r="H35" s="678"/>
      <c r="I35" s="806"/>
      <c r="J35" s="677"/>
      <c r="K35" s="678"/>
      <c r="L35" s="679"/>
      <c r="N35" s="327"/>
      <c r="O35" s="174"/>
      <c r="P35" s="174"/>
    </row>
    <row r="36" spans="1:16" s="151" customFormat="1" x14ac:dyDescent="0.25">
      <c r="A36" s="257"/>
      <c r="B36" s="803">
        <v>2</v>
      </c>
      <c r="C36" s="674"/>
      <c r="D36" s="805"/>
      <c r="E36" s="674"/>
      <c r="F36" s="805"/>
      <c r="G36" s="674"/>
      <c r="H36" s="675"/>
      <c r="I36" s="805"/>
      <c r="J36" s="674"/>
      <c r="K36" s="675"/>
      <c r="L36" s="676"/>
      <c r="N36" s="327"/>
      <c r="O36" s="174" t="s">
        <v>338</v>
      </c>
      <c r="P36" s="174" t="s">
        <v>629</v>
      </c>
    </row>
    <row r="37" spans="1:16" s="151" customFormat="1" x14ac:dyDescent="0.25">
      <c r="A37" s="257"/>
      <c r="B37" s="804"/>
      <c r="C37" s="677"/>
      <c r="D37" s="806"/>
      <c r="E37" s="677"/>
      <c r="F37" s="806"/>
      <c r="G37" s="677"/>
      <c r="H37" s="678"/>
      <c r="I37" s="806"/>
      <c r="J37" s="677"/>
      <c r="K37" s="678"/>
      <c r="L37" s="679"/>
      <c r="N37" s="327"/>
      <c r="O37" s="174"/>
      <c r="P37" s="174"/>
    </row>
    <row r="38" spans="1:16" s="151" customFormat="1" x14ac:dyDescent="0.25">
      <c r="A38" s="257"/>
      <c r="B38" s="803">
        <v>3</v>
      </c>
      <c r="C38" s="674"/>
      <c r="D38" s="805"/>
      <c r="E38" s="674"/>
      <c r="F38" s="805"/>
      <c r="G38" s="674"/>
      <c r="H38" s="675"/>
      <c r="I38" s="805"/>
      <c r="J38" s="674"/>
      <c r="K38" s="675"/>
      <c r="L38" s="676"/>
      <c r="N38" s="327"/>
      <c r="O38" s="174" t="s">
        <v>24</v>
      </c>
      <c r="P38" s="174" t="s">
        <v>25</v>
      </c>
    </row>
    <row r="39" spans="1:16" s="151" customFormat="1" x14ac:dyDescent="0.25">
      <c r="A39" s="257"/>
      <c r="B39" s="804"/>
      <c r="C39" s="677"/>
      <c r="D39" s="806"/>
      <c r="E39" s="677"/>
      <c r="F39" s="806"/>
      <c r="G39" s="677"/>
      <c r="H39" s="678"/>
      <c r="I39" s="806"/>
      <c r="J39" s="677"/>
      <c r="K39" s="678"/>
      <c r="L39" s="679"/>
      <c r="N39" s="327"/>
      <c r="O39" s="174"/>
      <c r="P39" s="174"/>
    </row>
    <row r="40" spans="1:16" s="151" customFormat="1" x14ac:dyDescent="0.25">
      <c r="A40" s="257"/>
      <c r="B40" s="803">
        <v>4</v>
      </c>
      <c r="C40" s="674"/>
      <c r="D40" s="805"/>
      <c r="E40" s="674"/>
      <c r="F40" s="805"/>
      <c r="G40" s="674"/>
      <c r="H40" s="675"/>
      <c r="I40" s="805"/>
      <c r="J40" s="674"/>
      <c r="K40" s="675"/>
      <c r="L40" s="676"/>
      <c r="N40" s="327"/>
    </row>
    <row r="41" spans="1:16" s="151" customFormat="1" x14ac:dyDescent="0.25">
      <c r="A41" s="257"/>
      <c r="B41" s="804"/>
      <c r="C41" s="677"/>
      <c r="D41" s="806"/>
      <c r="E41" s="677"/>
      <c r="F41" s="806"/>
      <c r="G41" s="677"/>
      <c r="H41" s="678"/>
      <c r="I41" s="806"/>
      <c r="J41" s="677"/>
      <c r="K41" s="678"/>
      <c r="L41" s="679"/>
      <c r="N41" s="327"/>
    </row>
    <row r="42" spans="1:16" s="151" customFormat="1" x14ac:dyDescent="0.25">
      <c r="A42" s="257"/>
      <c r="B42" s="803">
        <v>5</v>
      </c>
      <c r="C42" s="674"/>
      <c r="D42" s="805"/>
      <c r="E42" s="674"/>
      <c r="F42" s="805"/>
      <c r="G42" s="674"/>
      <c r="H42" s="675"/>
      <c r="I42" s="805"/>
      <c r="J42" s="674"/>
      <c r="K42" s="675"/>
      <c r="L42" s="676"/>
      <c r="N42" s="327"/>
      <c r="O42" s="174"/>
      <c r="P42" s="174"/>
    </row>
    <row r="43" spans="1:16" s="151" customFormat="1" x14ac:dyDescent="0.25">
      <c r="A43" s="257"/>
      <c r="B43" s="804"/>
      <c r="C43" s="677"/>
      <c r="D43" s="806"/>
      <c r="E43" s="677"/>
      <c r="F43" s="806"/>
      <c r="G43" s="677"/>
      <c r="H43" s="678"/>
      <c r="I43" s="806"/>
      <c r="J43" s="677"/>
      <c r="K43" s="678"/>
      <c r="L43" s="679"/>
      <c r="N43" s="327"/>
      <c r="O43" s="174"/>
      <c r="P43" s="174"/>
    </row>
    <row r="44" spans="1:16" s="151" customFormat="1" x14ac:dyDescent="0.25">
      <c r="A44" s="257"/>
      <c r="B44" s="803">
        <v>6</v>
      </c>
      <c r="C44" s="674"/>
      <c r="D44" s="805"/>
      <c r="E44" s="674"/>
      <c r="F44" s="805"/>
      <c r="G44" s="674"/>
      <c r="H44" s="675"/>
      <c r="I44" s="805"/>
      <c r="J44" s="674"/>
      <c r="K44" s="675"/>
      <c r="L44" s="676"/>
      <c r="N44" s="327"/>
      <c r="O44" s="174"/>
      <c r="P44" s="174"/>
    </row>
    <row r="45" spans="1:16" s="151" customFormat="1" x14ac:dyDescent="0.25">
      <c r="A45" s="257"/>
      <c r="B45" s="804"/>
      <c r="C45" s="677"/>
      <c r="D45" s="806"/>
      <c r="E45" s="677"/>
      <c r="F45" s="806"/>
      <c r="G45" s="677"/>
      <c r="H45" s="678"/>
      <c r="I45" s="806"/>
      <c r="J45" s="677"/>
      <c r="K45" s="678"/>
      <c r="L45" s="679"/>
      <c r="N45" s="327"/>
      <c r="O45" s="174"/>
      <c r="P45" s="174"/>
    </row>
    <row r="46" spans="1:16" s="151" customFormat="1" x14ac:dyDescent="0.25">
      <c r="A46" s="257"/>
      <c r="B46" s="803">
        <v>7</v>
      </c>
      <c r="C46" s="674"/>
      <c r="D46" s="805"/>
      <c r="E46" s="674"/>
      <c r="F46" s="805"/>
      <c r="G46" s="674"/>
      <c r="H46" s="675"/>
      <c r="I46" s="805"/>
      <c r="J46" s="674"/>
      <c r="K46" s="675"/>
      <c r="L46" s="676"/>
      <c r="N46" s="327"/>
      <c r="O46" s="174"/>
      <c r="P46" s="174"/>
    </row>
    <row r="47" spans="1:16" s="151" customFormat="1" x14ac:dyDescent="0.25">
      <c r="A47" s="257"/>
      <c r="B47" s="804"/>
      <c r="C47" s="677"/>
      <c r="D47" s="806"/>
      <c r="E47" s="677"/>
      <c r="F47" s="806"/>
      <c r="G47" s="677"/>
      <c r="H47" s="678"/>
      <c r="I47" s="806"/>
      <c r="J47" s="677"/>
      <c r="K47" s="678"/>
      <c r="L47" s="679"/>
      <c r="N47" s="327"/>
      <c r="O47" s="174"/>
      <c r="P47" s="174"/>
    </row>
    <row r="48" spans="1:16" s="151" customFormat="1" x14ac:dyDescent="0.25">
      <c r="A48" s="257"/>
      <c r="B48" s="803">
        <v>8</v>
      </c>
      <c r="C48" s="674"/>
      <c r="D48" s="805"/>
      <c r="E48" s="674"/>
      <c r="F48" s="805"/>
      <c r="G48" s="674"/>
      <c r="H48" s="675"/>
      <c r="I48" s="805"/>
      <c r="J48" s="674"/>
      <c r="K48" s="675"/>
      <c r="L48" s="676"/>
      <c r="N48" s="327"/>
      <c r="O48" s="174"/>
      <c r="P48" s="174"/>
    </row>
    <row r="49" spans="1:16" s="151" customFormat="1" x14ac:dyDescent="0.25">
      <c r="A49" s="257"/>
      <c r="B49" s="804"/>
      <c r="C49" s="677"/>
      <c r="D49" s="806"/>
      <c r="E49" s="677"/>
      <c r="F49" s="806"/>
      <c r="G49" s="677"/>
      <c r="H49" s="678"/>
      <c r="I49" s="806"/>
      <c r="J49" s="677"/>
      <c r="K49" s="678"/>
      <c r="L49" s="679"/>
      <c r="N49" s="327"/>
      <c r="O49" s="174"/>
      <c r="P49" s="174"/>
    </row>
    <row r="50" spans="1:16" s="151" customFormat="1" x14ac:dyDescent="0.25">
      <c r="A50" s="257"/>
      <c r="B50" s="803">
        <v>9</v>
      </c>
      <c r="C50" s="674"/>
      <c r="D50" s="805"/>
      <c r="E50" s="674"/>
      <c r="F50" s="805"/>
      <c r="G50" s="674"/>
      <c r="H50" s="675"/>
      <c r="I50" s="805"/>
      <c r="J50" s="674"/>
      <c r="K50" s="675"/>
      <c r="L50" s="676"/>
      <c r="N50" s="327"/>
      <c r="O50" s="174"/>
      <c r="P50" s="174"/>
    </row>
    <row r="51" spans="1:16" s="151" customFormat="1" x14ac:dyDescent="0.25">
      <c r="A51" s="257"/>
      <c r="B51" s="804"/>
      <c r="C51" s="677"/>
      <c r="D51" s="806"/>
      <c r="E51" s="677"/>
      <c r="F51" s="806"/>
      <c r="G51" s="677"/>
      <c r="H51" s="678"/>
      <c r="I51" s="806"/>
      <c r="J51" s="677"/>
      <c r="K51" s="678"/>
      <c r="L51" s="679"/>
      <c r="N51" s="327"/>
      <c r="O51" s="174"/>
      <c r="P51" s="174"/>
    </row>
    <row r="52" spans="1:16" s="151" customFormat="1" x14ac:dyDescent="0.25">
      <c r="A52" s="257"/>
      <c r="B52" s="803">
        <v>10</v>
      </c>
      <c r="C52" s="674"/>
      <c r="D52" s="805"/>
      <c r="E52" s="674"/>
      <c r="F52" s="805"/>
      <c r="G52" s="674"/>
      <c r="H52" s="675"/>
      <c r="I52" s="805"/>
      <c r="J52" s="674"/>
      <c r="K52" s="675"/>
      <c r="L52" s="676"/>
      <c r="N52" s="327"/>
      <c r="O52" s="174"/>
      <c r="P52" s="174"/>
    </row>
    <row r="53" spans="1:16" s="151" customFormat="1" x14ac:dyDescent="0.25">
      <c r="A53" s="257"/>
      <c r="B53" s="804"/>
      <c r="C53" s="677"/>
      <c r="D53" s="806"/>
      <c r="E53" s="677"/>
      <c r="F53" s="806"/>
      <c r="G53" s="677"/>
      <c r="H53" s="678"/>
      <c r="I53" s="806"/>
      <c r="J53" s="677"/>
      <c r="K53" s="678"/>
      <c r="L53" s="679"/>
      <c r="N53" s="327"/>
      <c r="O53" s="174"/>
      <c r="P53" s="174"/>
    </row>
    <row r="54" spans="1:16" s="178" customFormat="1" x14ac:dyDescent="0.25">
      <c r="A54" s="258"/>
      <c r="B54" s="288"/>
      <c r="C54" s="289"/>
      <c r="D54" s="289"/>
      <c r="E54" s="289"/>
      <c r="F54" s="289"/>
      <c r="G54" s="289"/>
      <c r="H54" s="289"/>
      <c r="I54" s="289"/>
      <c r="J54" s="289"/>
      <c r="K54" s="289"/>
      <c r="L54" s="290"/>
      <c r="N54" s="360"/>
      <c r="O54" s="174"/>
      <c r="P54" s="174"/>
    </row>
    <row r="55" spans="1:16" s="3" customFormat="1" x14ac:dyDescent="0.25">
      <c r="A55" s="13"/>
      <c r="B55" s="807" t="s">
        <v>26</v>
      </c>
      <c r="C55" s="808"/>
      <c r="D55" s="808"/>
      <c r="E55" s="808"/>
      <c r="F55" s="808"/>
      <c r="G55" s="808"/>
      <c r="H55" s="808"/>
      <c r="I55" s="808"/>
      <c r="J55" s="808"/>
      <c r="K55" s="808"/>
      <c r="L55" s="809"/>
      <c r="M55" s="266"/>
      <c r="N55" s="361"/>
      <c r="O55" s="172"/>
      <c r="P55" s="172"/>
    </row>
    <row r="56" spans="1:16" s="178" customFormat="1" x14ac:dyDescent="0.25">
      <c r="A56" s="258"/>
      <c r="B56" s="273"/>
      <c r="C56" s="274"/>
      <c r="D56" s="274"/>
      <c r="E56" s="274"/>
      <c r="F56" s="274"/>
      <c r="G56" s="274"/>
      <c r="H56" s="274"/>
      <c r="I56" s="274"/>
      <c r="J56" s="274"/>
      <c r="K56" s="274"/>
      <c r="L56" s="259"/>
      <c r="N56" s="360"/>
      <c r="O56" s="174"/>
      <c r="P56" s="174"/>
    </row>
    <row r="57" spans="1:16" s="178" customFormat="1" x14ac:dyDescent="0.25">
      <c r="A57" s="258"/>
      <c r="B57" s="612" t="str">
        <f>IF(Intro!$G$26="English",O57,P57)</f>
        <v>Fournissez des détails sur tout changement dans la propriété majoritaire de votre entreprise depuis le 1er janvier 2023.</v>
      </c>
      <c r="C57" s="613"/>
      <c r="D57" s="613"/>
      <c r="E57" s="613"/>
      <c r="F57" s="613"/>
      <c r="G57" s="613"/>
      <c r="H57" s="613"/>
      <c r="I57" s="613"/>
      <c r="J57" s="613"/>
      <c r="K57" s="613"/>
      <c r="L57" s="653"/>
      <c r="N57" s="360"/>
      <c r="O57" s="174" t="str">
        <f>"Provide details of any change of majority ownership of your firm since January 1, "&amp;Variables!B6&amp;"."</f>
        <v>Provide details of any change of majority ownership of your firm since January 1, 2023.</v>
      </c>
      <c r="P57" s="174"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78" customFormat="1" x14ac:dyDescent="0.25">
      <c r="A58" s="258"/>
      <c r="B58" s="273"/>
      <c r="C58" s="274"/>
      <c r="D58" s="274"/>
      <c r="E58" s="274"/>
      <c r="F58" s="274"/>
      <c r="G58" s="274"/>
      <c r="H58" s="274"/>
      <c r="I58" s="274"/>
      <c r="J58" s="274"/>
      <c r="K58" s="274"/>
      <c r="L58" s="259"/>
      <c r="N58" s="360"/>
      <c r="O58" s="174"/>
      <c r="P58" s="174"/>
    </row>
    <row r="59" spans="1:16" s="3" customFormat="1" x14ac:dyDescent="0.25">
      <c r="A59" s="13"/>
      <c r="B59" s="781"/>
      <c r="C59" s="782"/>
      <c r="D59" s="782"/>
      <c r="E59" s="782"/>
      <c r="F59" s="782"/>
      <c r="G59" s="782"/>
      <c r="H59" s="782"/>
      <c r="I59" s="782"/>
      <c r="J59" s="782"/>
      <c r="K59" s="782"/>
      <c r="L59" s="783"/>
      <c r="M59" s="178"/>
      <c r="N59" s="361"/>
      <c r="O59" s="172"/>
      <c r="P59" s="172"/>
    </row>
    <row r="60" spans="1:16" s="3" customFormat="1" x14ac:dyDescent="0.25">
      <c r="A60" s="13"/>
      <c r="B60" s="781"/>
      <c r="C60" s="782"/>
      <c r="D60" s="782"/>
      <c r="E60" s="782"/>
      <c r="F60" s="782"/>
      <c r="G60" s="782"/>
      <c r="H60" s="782"/>
      <c r="I60" s="782"/>
      <c r="J60" s="782"/>
      <c r="K60" s="782"/>
      <c r="L60" s="783"/>
      <c r="M60" s="178"/>
      <c r="N60" s="361"/>
      <c r="O60" s="172"/>
      <c r="P60" s="172"/>
    </row>
    <row r="61" spans="1:16" s="3" customFormat="1" x14ac:dyDescent="0.25">
      <c r="A61" s="13"/>
      <c r="B61" s="781"/>
      <c r="C61" s="782"/>
      <c r="D61" s="782"/>
      <c r="E61" s="782"/>
      <c r="F61" s="782"/>
      <c r="G61" s="782"/>
      <c r="H61" s="782"/>
      <c r="I61" s="782"/>
      <c r="J61" s="782"/>
      <c r="K61" s="782"/>
      <c r="L61" s="783"/>
      <c r="M61" s="178"/>
      <c r="N61" s="361"/>
      <c r="O61" s="172"/>
      <c r="P61" s="172"/>
    </row>
    <row r="62" spans="1:16" s="3" customFormat="1" x14ac:dyDescent="0.25">
      <c r="A62" s="13"/>
      <c r="B62" s="781"/>
      <c r="C62" s="782"/>
      <c r="D62" s="782"/>
      <c r="E62" s="782"/>
      <c r="F62" s="782"/>
      <c r="G62" s="782"/>
      <c r="H62" s="782"/>
      <c r="I62" s="782"/>
      <c r="J62" s="782"/>
      <c r="K62" s="782"/>
      <c r="L62" s="783"/>
      <c r="M62" s="178"/>
      <c r="N62" s="361"/>
      <c r="O62" s="172"/>
      <c r="P62" s="172"/>
    </row>
    <row r="63" spans="1:16" s="3" customFormat="1" x14ac:dyDescent="0.25">
      <c r="A63" s="13"/>
      <c r="B63" s="781"/>
      <c r="C63" s="782"/>
      <c r="D63" s="782"/>
      <c r="E63" s="782"/>
      <c r="F63" s="782"/>
      <c r="G63" s="782"/>
      <c r="H63" s="782"/>
      <c r="I63" s="782"/>
      <c r="J63" s="782"/>
      <c r="K63" s="782"/>
      <c r="L63" s="783"/>
      <c r="M63" s="178"/>
      <c r="N63" s="361"/>
      <c r="O63" s="172"/>
      <c r="P63" s="172"/>
    </row>
    <row r="64" spans="1:16" s="3" customFormat="1" x14ac:dyDescent="0.25">
      <c r="A64" s="13"/>
      <c r="B64" s="781"/>
      <c r="C64" s="782"/>
      <c r="D64" s="782"/>
      <c r="E64" s="782"/>
      <c r="F64" s="782"/>
      <c r="G64" s="782"/>
      <c r="H64" s="782"/>
      <c r="I64" s="782"/>
      <c r="J64" s="782"/>
      <c r="K64" s="782"/>
      <c r="L64" s="783"/>
      <c r="M64" s="178"/>
      <c r="N64" s="361"/>
      <c r="O64" s="172"/>
      <c r="P64" s="172"/>
    </row>
    <row r="65" spans="1:16" s="3" customFormat="1" x14ac:dyDescent="0.25">
      <c r="A65" s="13"/>
      <c r="B65" s="781"/>
      <c r="C65" s="782"/>
      <c r="D65" s="782"/>
      <c r="E65" s="782"/>
      <c r="F65" s="782"/>
      <c r="G65" s="782"/>
      <c r="H65" s="782"/>
      <c r="I65" s="782"/>
      <c r="J65" s="782"/>
      <c r="K65" s="782"/>
      <c r="L65" s="783"/>
      <c r="M65" s="178"/>
      <c r="N65" s="361"/>
      <c r="O65" s="172"/>
      <c r="P65" s="172"/>
    </row>
    <row r="66" spans="1:16" s="3" customFormat="1" x14ac:dyDescent="0.25">
      <c r="A66" s="13"/>
      <c r="B66" s="781"/>
      <c r="C66" s="782"/>
      <c r="D66" s="782"/>
      <c r="E66" s="782"/>
      <c r="F66" s="782"/>
      <c r="G66" s="782"/>
      <c r="H66" s="782"/>
      <c r="I66" s="782"/>
      <c r="J66" s="782"/>
      <c r="K66" s="782"/>
      <c r="L66" s="783"/>
      <c r="M66" s="178"/>
      <c r="N66" s="361"/>
      <c r="O66" s="172"/>
      <c r="P66" s="172"/>
    </row>
    <row r="67" spans="1:16" s="178" customFormat="1" x14ac:dyDescent="0.25">
      <c r="A67" s="258"/>
      <c r="B67" s="288"/>
      <c r="C67" s="289"/>
      <c r="D67" s="289"/>
      <c r="E67" s="289"/>
      <c r="F67" s="289"/>
      <c r="G67" s="289"/>
      <c r="H67" s="289"/>
      <c r="I67" s="289"/>
      <c r="J67" s="289"/>
      <c r="K67" s="289"/>
      <c r="L67" s="290"/>
      <c r="N67" s="360"/>
      <c r="O67" s="174"/>
      <c r="P67" s="174"/>
    </row>
    <row r="68" spans="1:16" s="3" customFormat="1" x14ac:dyDescent="0.25">
      <c r="A68" s="13"/>
      <c r="B68" s="767" t="s">
        <v>27</v>
      </c>
      <c r="C68" s="768"/>
      <c r="D68" s="768"/>
      <c r="E68" s="768"/>
      <c r="F68" s="768"/>
      <c r="G68" s="768"/>
      <c r="H68" s="768"/>
      <c r="I68" s="768"/>
      <c r="J68" s="768"/>
      <c r="K68" s="768"/>
      <c r="L68" s="769"/>
      <c r="M68" s="266"/>
      <c r="N68" s="361"/>
      <c r="O68" s="172"/>
      <c r="P68" s="172"/>
    </row>
    <row r="69" spans="1:16" s="178" customFormat="1" x14ac:dyDescent="0.25">
      <c r="A69" s="258"/>
      <c r="B69" s="273"/>
      <c r="C69" s="274"/>
      <c r="D69" s="274"/>
      <c r="E69" s="274"/>
      <c r="F69" s="274"/>
      <c r="G69" s="274"/>
      <c r="H69" s="274"/>
      <c r="I69" s="274"/>
      <c r="J69" s="274"/>
      <c r="K69" s="274"/>
      <c r="L69" s="259"/>
      <c r="N69" s="360"/>
      <c r="O69" s="174"/>
      <c r="P69" s="174"/>
    </row>
    <row r="70" spans="1:16" s="178" customFormat="1" x14ac:dyDescent="0.25">
      <c r="A70" s="258"/>
      <c r="B70" s="612" t="str">
        <f>IF(Intro!$G$26="English",O70,P70)</f>
        <v>Si votre entreprise est cotée en bourse, précisez quelle bourse et le symbole boursier.</v>
      </c>
      <c r="C70" s="613"/>
      <c r="D70" s="613"/>
      <c r="E70" s="613"/>
      <c r="F70" s="613"/>
      <c r="G70" s="613"/>
      <c r="H70" s="613"/>
      <c r="I70" s="613"/>
      <c r="J70" s="613"/>
      <c r="K70" s="613"/>
      <c r="L70" s="653"/>
      <c r="N70" s="360"/>
      <c r="O70" s="174" t="s">
        <v>109</v>
      </c>
      <c r="P70" s="174" t="s">
        <v>110</v>
      </c>
    </row>
    <row r="71" spans="1:16" s="178" customFormat="1" x14ac:dyDescent="0.25">
      <c r="A71" s="258"/>
      <c r="B71" s="273"/>
      <c r="C71" s="274"/>
      <c r="D71" s="274"/>
      <c r="E71" s="274"/>
      <c r="F71" s="274"/>
      <c r="G71" s="274"/>
      <c r="H71" s="274"/>
      <c r="I71" s="274"/>
      <c r="J71" s="274"/>
      <c r="K71" s="274"/>
      <c r="L71" s="259"/>
      <c r="N71" s="360"/>
      <c r="O71" s="174"/>
      <c r="P71" s="174"/>
    </row>
    <row r="72" spans="1:16" s="3" customFormat="1" x14ac:dyDescent="0.25">
      <c r="A72" s="13"/>
      <c r="B72" s="781"/>
      <c r="C72" s="782"/>
      <c r="D72" s="782"/>
      <c r="E72" s="782"/>
      <c r="F72" s="782"/>
      <c r="G72" s="782"/>
      <c r="H72" s="782"/>
      <c r="I72" s="782"/>
      <c r="J72" s="782"/>
      <c r="K72" s="782"/>
      <c r="L72" s="783"/>
      <c r="M72" s="178"/>
      <c r="N72" s="361"/>
      <c r="O72" s="172"/>
      <c r="P72" s="172"/>
    </row>
    <row r="73" spans="1:16" s="3" customFormat="1" x14ac:dyDescent="0.25">
      <c r="A73" s="13"/>
      <c r="B73" s="781"/>
      <c r="C73" s="782"/>
      <c r="D73" s="782"/>
      <c r="E73" s="782"/>
      <c r="F73" s="782"/>
      <c r="G73" s="782"/>
      <c r="H73" s="782"/>
      <c r="I73" s="782"/>
      <c r="J73" s="782"/>
      <c r="K73" s="782"/>
      <c r="L73" s="783"/>
      <c r="M73" s="178"/>
      <c r="N73" s="361"/>
      <c r="O73" s="172"/>
      <c r="P73" s="172"/>
    </row>
    <row r="74" spans="1:16" s="3" customFormat="1" x14ac:dyDescent="0.25">
      <c r="A74" s="13"/>
      <c r="B74" s="781"/>
      <c r="C74" s="782"/>
      <c r="D74" s="782"/>
      <c r="E74" s="782"/>
      <c r="F74" s="782"/>
      <c r="G74" s="782"/>
      <c r="H74" s="782"/>
      <c r="I74" s="782"/>
      <c r="J74" s="782"/>
      <c r="K74" s="782"/>
      <c r="L74" s="783"/>
      <c r="M74" s="178"/>
      <c r="N74" s="361"/>
      <c r="O74" s="172"/>
      <c r="P74" s="172"/>
    </row>
    <row r="75" spans="1:16" s="3" customFormat="1" x14ac:dyDescent="0.25">
      <c r="A75" s="13"/>
      <c r="B75" s="781"/>
      <c r="C75" s="782"/>
      <c r="D75" s="782"/>
      <c r="E75" s="782"/>
      <c r="F75" s="782"/>
      <c r="G75" s="782"/>
      <c r="H75" s="782"/>
      <c r="I75" s="782"/>
      <c r="J75" s="782"/>
      <c r="K75" s="782"/>
      <c r="L75" s="783"/>
      <c r="M75" s="178"/>
      <c r="N75" s="361"/>
      <c r="O75" s="172"/>
      <c r="P75" s="172"/>
    </row>
    <row r="76" spans="1:16" s="3" customFormat="1" x14ac:dyDescent="0.25">
      <c r="A76" s="13"/>
      <c r="B76" s="781"/>
      <c r="C76" s="782"/>
      <c r="D76" s="782"/>
      <c r="E76" s="782"/>
      <c r="F76" s="782"/>
      <c r="G76" s="782"/>
      <c r="H76" s="782"/>
      <c r="I76" s="782"/>
      <c r="J76" s="782"/>
      <c r="K76" s="782"/>
      <c r="L76" s="783"/>
      <c r="M76" s="178"/>
      <c r="N76" s="361"/>
      <c r="O76" s="172"/>
      <c r="P76" s="172"/>
    </row>
    <row r="77" spans="1:16" s="3" customFormat="1" x14ac:dyDescent="0.25">
      <c r="A77" s="13"/>
      <c r="B77" s="781"/>
      <c r="C77" s="782"/>
      <c r="D77" s="782"/>
      <c r="E77" s="782"/>
      <c r="F77" s="782"/>
      <c r="G77" s="782"/>
      <c r="H77" s="782"/>
      <c r="I77" s="782"/>
      <c r="J77" s="782"/>
      <c r="K77" s="782"/>
      <c r="L77" s="783"/>
      <c r="M77" s="178"/>
      <c r="N77" s="361"/>
      <c r="O77" s="172"/>
      <c r="P77" s="172"/>
    </row>
    <row r="78" spans="1:16" s="3" customFormat="1" x14ac:dyDescent="0.25">
      <c r="A78" s="13"/>
      <c r="B78" s="781"/>
      <c r="C78" s="782"/>
      <c r="D78" s="782"/>
      <c r="E78" s="782"/>
      <c r="F78" s="782"/>
      <c r="G78" s="782"/>
      <c r="H78" s="782"/>
      <c r="I78" s="782"/>
      <c r="J78" s="782"/>
      <c r="K78" s="782"/>
      <c r="L78" s="783"/>
      <c r="M78" s="178"/>
      <c r="N78" s="361"/>
      <c r="O78" s="172"/>
      <c r="P78" s="172"/>
    </row>
    <row r="79" spans="1:16" s="3" customFormat="1" x14ac:dyDescent="0.25">
      <c r="A79" s="13"/>
      <c r="B79" s="781"/>
      <c r="C79" s="782"/>
      <c r="D79" s="782"/>
      <c r="E79" s="782"/>
      <c r="F79" s="782"/>
      <c r="G79" s="782"/>
      <c r="H79" s="782"/>
      <c r="I79" s="782"/>
      <c r="J79" s="782"/>
      <c r="K79" s="782"/>
      <c r="L79" s="783"/>
      <c r="M79" s="178"/>
      <c r="N79" s="361"/>
      <c r="O79" s="172"/>
      <c r="P79" s="172"/>
    </row>
    <row r="80" spans="1:16" s="178" customFormat="1" x14ac:dyDescent="0.25">
      <c r="A80" s="258"/>
      <c r="B80" s="288"/>
      <c r="C80" s="289"/>
      <c r="D80" s="289"/>
      <c r="E80" s="289"/>
      <c r="F80" s="289"/>
      <c r="G80" s="289"/>
      <c r="H80" s="289"/>
      <c r="I80" s="289"/>
      <c r="J80" s="289"/>
      <c r="K80" s="289"/>
      <c r="L80" s="290"/>
      <c r="N80" s="360"/>
      <c r="O80" s="174"/>
      <c r="P80" s="174"/>
    </row>
    <row r="81" spans="1:16" s="42" customFormat="1" x14ac:dyDescent="0.25">
      <c r="A81" s="41"/>
      <c r="B81" s="824" t="s">
        <v>28</v>
      </c>
      <c r="C81" s="825"/>
      <c r="D81" s="825"/>
      <c r="E81" s="825"/>
      <c r="F81" s="825"/>
      <c r="G81" s="825"/>
      <c r="H81" s="825"/>
      <c r="I81" s="825"/>
      <c r="J81" s="825"/>
      <c r="K81" s="825"/>
      <c r="L81" s="826"/>
      <c r="M81" s="247"/>
      <c r="N81" s="362"/>
      <c r="O81" s="345"/>
      <c r="P81" s="345"/>
    </row>
    <row r="82" spans="1:16" s="163" customFormat="1" x14ac:dyDescent="0.25">
      <c r="A82" s="255"/>
      <c r="B82" s="291"/>
      <c r="C82" s="346"/>
      <c r="D82" s="346"/>
      <c r="E82" s="346"/>
      <c r="F82" s="346"/>
      <c r="G82" s="346"/>
      <c r="H82" s="346"/>
      <c r="I82" s="346"/>
      <c r="J82" s="346"/>
      <c r="K82" s="346"/>
      <c r="L82" s="293"/>
      <c r="N82" s="363"/>
      <c r="O82" s="175"/>
      <c r="P82" s="175"/>
    </row>
    <row r="83" spans="1:16" s="163" customFormat="1" x14ac:dyDescent="0.25">
      <c r="A83" s="255"/>
      <c r="B83" s="810" t="str">
        <f>IF(Intro!$G$26="English",O83,P83)</f>
        <v>Votre entreprise a-t-elle publié des rapports annuel à l’intention de ses actionnaires pour chaque année depuis le 1er janvier 2023?</v>
      </c>
      <c r="C83" s="827"/>
      <c r="D83" s="827"/>
      <c r="E83" s="827"/>
      <c r="F83" s="827"/>
      <c r="G83" s="827"/>
      <c r="H83" s="827"/>
      <c r="I83" s="827"/>
      <c r="J83" s="827"/>
      <c r="K83" s="827"/>
      <c r="L83" s="812"/>
      <c r="N83" s="363"/>
      <c r="O83" s="175" t="str">
        <f>"Did your firm publish annual reports to shareholders for each year since January 1, "&amp;Variables!B6&amp;"?"</f>
        <v>Did your firm publish annual reports to shareholders for each year since January 1, 2023?</v>
      </c>
      <c r="P83" s="175" t="str">
        <f>"Votre entreprise a-t-elle publié des rapports annuel à l’intention de ses actionnaires pour chaque année depuis le 1er janvier "&amp;Variables!C6&amp;"?"</f>
        <v>Votre entreprise a-t-elle publié des rapports annuel à l’intention de ses actionnaires pour chaque année depuis le 1er janvier 2023?</v>
      </c>
    </row>
    <row r="84" spans="1:16" s="150" customFormat="1" x14ac:dyDescent="0.25">
      <c r="A84" s="41"/>
      <c r="B84" s="810"/>
      <c r="C84" s="827"/>
      <c r="D84" s="827"/>
      <c r="E84" s="827"/>
      <c r="F84" s="827"/>
      <c r="G84" s="827"/>
      <c r="H84" s="827"/>
      <c r="I84" s="827"/>
      <c r="J84" s="827"/>
      <c r="K84" s="827"/>
      <c r="L84" s="812"/>
      <c r="N84" s="364"/>
    </row>
    <row r="85" spans="1:16" s="150" customFormat="1" x14ac:dyDescent="0.25">
      <c r="A85" s="41"/>
      <c r="B85" s="828" t="str">
        <f>IF(Intro!$G$26="English",O85,P85)</f>
        <v>Sélectionnez oui ou non</v>
      </c>
      <c r="C85" s="829"/>
      <c r="D85" s="365"/>
      <c r="E85" s="160"/>
      <c r="F85" s="160"/>
      <c r="G85" s="160"/>
      <c r="H85" s="160"/>
      <c r="I85" s="160"/>
      <c r="J85" s="160"/>
      <c r="K85" s="160"/>
      <c r="L85" s="344"/>
      <c r="N85" s="364"/>
      <c r="O85" s="150" t="s">
        <v>303</v>
      </c>
      <c r="P85" s="150" t="s">
        <v>612</v>
      </c>
    </row>
    <row r="86" spans="1:16" s="150" customFormat="1" x14ac:dyDescent="0.25">
      <c r="A86" s="41"/>
      <c r="B86" s="343"/>
      <c r="D86" s="160"/>
      <c r="E86" s="160"/>
      <c r="F86" s="160"/>
      <c r="G86" s="160"/>
      <c r="H86" s="160"/>
      <c r="I86" s="160"/>
      <c r="J86" s="160"/>
      <c r="K86" s="160"/>
      <c r="L86" s="344"/>
      <c r="N86" s="364"/>
      <c r="O86" s="166"/>
    </row>
    <row r="87" spans="1:16" s="163" customFormat="1" x14ac:dyDescent="0.25">
      <c r="A87" s="255"/>
      <c r="B87" s="810" t="str">
        <f>IF(Intro!$G$26="English",O87,P87)</f>
        <v>Si oui, fournissez des copies électroniques pour chaque année depuis le 1er janvier 2023, et indiquer leurs numéros de pièces. Si non, expliquez.</v>
      </c>
      <c r="C87" s="827"/>
      <c r="D87" s="827"/>
      <c r="E87" s="827"/>
      <c r="F87" s="827"/>
      <c r="G87" s="827"/>
      <c r="H87" s="827"/>
      <c r="I87" s="827"/>
      <c r="J87" s="827"/>
      <c r="K87" s="827"/>
      <c r="L87" s="812"/>
      <c r="N87" s="363"/>
      <c r="O87" s="175" t="str">
        <f>"If yes, please provide copies of the annual report for each year since January 1, "&amp;Variables!B6&amp;", and indicate their attachment numbers. If no, please explain."</f>
        <v>If yes, please provide copies of the annual report for each year since January 1, 2023, and indicate their attachment numbers. If no, please explain.</v>
      </c>
      <c r="P87" s="175" t="str">
        <f>"Si oui, fournissez des copies électroniques pour chaque année depuis le 1er janvier "&amp;Variables!C6&amp;", et indiquer leurs numéros de pièces. Si non, expliquez."</f>
        <v>Si oui, fournissez des copies électroniques pour chaque année depuis le 1er janvier 2023, et indiquer leurs numéros de pièces. Si non, expliquez.</v>
      </c>
    </row>
    <row r="88" spans="1:16" s="42" customFormat="1" x14ac:dyDescent="0.25">
      <c r="A88" s="41"/>
      <c r="B88" s="821"/>
      <c r="C88" s="822"/>
      <c r="D88" s="822"/>
      <c r="E88" s="822"/>
      <c r="F88" s="822"/>
      <c r="G88" s="822"/>
      <c r="H88" s="822"/>
      <c r="I88" s="822"/>
      <c r="J88" s="822"/>
      <c r="K88" s="822"/>
      <c r="L88" s="823"/>
      <c r="M88" s="163"/>
      <c r="N88" s="362"/>
      <c r="O88" s="345"/>
      <c r="P88" s="345"/>
    </row>
    <row r="89" spans="1:16" s="42" customFormat="1" x14ac:dyDescent="0.25">
      <c r="A89" s="41"/>
      <c r="B89" s="821"/>
      <c r="C89" s="822"/>
      <c r="D89" s="822"/>
      <c r="E89" s="822"/>
      <c r="F89" s="822"/>
      <c r="G89" s="822"/>
      <c r="H89" s="822"/>
      <c r="I89" s="822"/>
      <c r="J89" s="822"/>
      <c r="K89" s="822"/>
      <c r="L89" s="823"/>
      <c r="M89" s="163"/>
      <c r="N89" s="362"/>
      <c r="O89" s="345"/>
      <c r="P89" s="345"/>
    </row>
    <row r="90" spans="1:16" s="42" customFormat="1" x14ac:dyDescent="0.25">
      <c r="A90" s="41"/>
      <c r="B90" s="821"/>
      <c r="C90" s="822"/>
      <c r="D90" s="822"/>
      <c r="E90" s="822"/>
      <c r="F90" s="822"/>
      <c r="G90" s="822"/>
      <c r="H90" s="822"/>
      <c r="I90" s="822"/>
      <c r="J90" s="822"/>
      <c r="K90" s="822"/>
      <c r="L90" s="823"/>
      <c r="M90" s="163"/>
      <c r="N90" s="362"/>
      <c r="O90" s="345"/>
      <c r="P90" s="345"/>
    </row>
    <row r="91" spans="1:16" s="42" customFormat="1" x14ac:dyDescent="0.25">
      <c r="A91" s="41"/>
      <c r="B91" s="821"/>
      <c r="C91" s="822"/>
      <c r="D91" s="822"/>
      <c r="E91" s="822"/>
      <c r="F91" s="822"/>
      <c r="G91" s="822"/>
      <c r="H91" s="822"/>
      <c r="I91" s="822"/>
      <c r="J91" s="822"/>
      <c r="K91" s="822"/>
      <c r="L91" s="823"/>
      <c r="M91" s="163"/>
      <c r="N91" s="362"/>
      <c r="O91" s="345"/>
      <c r="P91" s="345"/>
    </row>
    <row r="92" spans="1:16" s="42" customFormat="1" x14ac:dyDescent="0.25">
      <c r="A92" s="41"/>
      <c r="B92" s="821"/>
      <c r="C92" s="822"/>
      <c r="D92" s="822"/>
      <c r="E92" s="822"/>
      <c r="F92" s="822"/>
      <c r="G92" s="822"/>
      <c r="H92" s="822"/>
      <c r="I92" s="822"/>
      <c r="J92" s="822"/>
      <c r="K92" s="822"/>
      <c r="L92" s="823"/>
      <c r="M92" s="163"/>
      <c r="N92" s="362"/>
      <c r="O92" s="345"/>
      <c r="P92" s="345"/>
    </row>
    <row r="93" spans="1:16" s="163" customFormat="1" x14ac:dyDescent="0.25">
      <c r="A93" s="255"/>
      <c r="B93" s="294"/>
      <c r="C93" s="295"/>
      <c r="D93" s="295"/>
      <c r="E93" s="295"/>
      <c r="F93" s="295"/>
      <c r="G93" s="295"/>
      <c r="H93" s="295"/>
      <c r="I93" s="295"/>
      <c r="J93" s="295"/>
      <c r="K93" s="295"/>
      <c r="L93" s="296"/>
      <c r="N93" s="363"/>
      <c r="O93" s="175"/>
      <c r="P93" s="175"/>
    </row>
    <row r="94" spans="1:16" s="8" customFormat="1" x14ac:dyDescent="0.25">
      <c r="A94" s="18"/>
      <c r="B94" s="25"/>
      <c r="C94" s="25"/>
      <c r="D94" s="25"/>
      <c r="E94" s="26"/>
      <c r="F94" s="26"/>
      <c r="G94" s="26"/>
      <c r="H94" s="26"/>
      <c r="I94" s="26"/>
      <c r="J94" s="26"/>
      <c r="K94" s="26"/>
      <c r="L94" s="26"/>
      <c r="O94" s="9"/>
      <c r="P94" s="9"/>
    </row>
    <row r="95" spans="1:16" x14ac:dyDescent="0.25">
      <c r="B95" s="784" t="str">
        <f>IF(Intro!$G$26="English",O95,P95)</f>
        <v>PRODUCTION ET CAPACITÉ</v>
      </c>
      <c r="C95" s="785"/>
      <c r="D95" s="785"/>
      <c r="E95" s="785"/>
      <c r="F95" s="785"/>
      <c r="G95" s="785"/>
      <c r="H95" s="785"/>
      <c r="I95" s="785"/>
      <c r="J95" s="785"/>
      <c r="K95" s="785"/>
      <c r="L95" s="786"/>
      <c r="M95" s="178"/>
      <c r="O95" s="242" t="s">
        <v>591</v>
      </c>
      <c r="P95" s="242" t="s">
        <v>592</v>
      </c>
    </row>
    <row r="96" spans="1:16" s="3" customFormat="1" x14ac:dyDescent="0.25">
      <c r="A96" s="13"/>
      <c r="B96" s="767" t="s">
        <v>30</v>
      </c>
      <c r="C96" s="768"/>
      <c r="D96" s="768"/>
      <c r="E96" s="768"/>
      <c r="F96" s="768"/>
      <c r="G96" s="768"/>
      <c r="H96" s="768"/>
      <c r="I96" s="768"/>
      <c r="J96" s="768"/>
      <c r="K96" s="768"/>
      <c r="L96" s="769"/>
      <c r="M96" s="266"/>
      <c r="N96" s="361"/>
      <c r="O96" s="172"/>
      <c r="P96" s="172"/>
    </row>
    <row r="97" spans="1:16" s="178" customFormat="1" x14ac:dyDescent="0.25">
      <c r="A97" s="258"/>
      <c r="B97" s="273"/>
      <c r="C97" s="274"/>
      <c r="D97" s="274"/>
      <c r="E97" s="274"/>
      <c r="F97" s="274"/>
      <c r="G97" s="274"/>
      <c r="H97" s="274"/>
      <c r="I97" s="274"/>
      <c r="J97" s="274"/>
      <c r="K97" s="274"/>
      <c r="L97" s="259"/>
      <c r="N97" s="360"/>
      <c r="O97" s="174"/>
      <c r="P97" s="174"/>
    </row>
    <row r="98" spans="1:16" s="178" customFormat="1" x14ac:dyDescent="0.25">
      <c r="A98" s="258"/>
      <c r="B98" s="777" t="str">
        <f>IF(Intro!$G$26="English",O98,P98)</f>
        <v>Fournissez les renseignements suivants associés à la production canadienne de tous les produits de votre entreprise.</v>
      </c>
      <c r="C98" s="778"/>
      <c r="D98" s="778"/>
      <c r="E98" s="778"/>
      <c r="F98" s="778"/>
      <c r="G98" s="778"/>
      <c r="H98" s="778"/>
      <c r="I98" s="778"/>
      <c r="J98" s="778"/>
      <c r="K98" s="778"/>
      <c r="L98" s="779"/>
      <c r="N98" s="360"/>
      <c r="O98" s="174" t="s">
        <v>230</v>
      </c>
      <c r="P98" s="174" t="s">
        <v>231</v>
      </c>
    </row>
    <row r="99" spans="1:16" s="178" customFormat="1" x14ac:dyDescent="0.25">
      <c r="A99" s="258"/>
      <c r="B99" s="273"/>
      <c r="C99" s="274"/>
      <c r="D99" s="274"/>
      <c r="E99" s="274"/>
      <c r="F99" s="274"/>
      <c r="G99" s="274"/>
      <c r="H99" s="274"/>
      <c r="I99" s="274"/>
      <c r="J99" s="274"/>
      <c r="K99" s="274"/>
      <c r="L99" s="259"/>
      <c r="N99" s="360"/>
      <c r="O99" s="174" t="s">
        <v>29</v>
      </c>
      <c r="P99" s="174" t="s">
        <v>111</v>
      </c>
    </row>
    <row r="100" spans="1:16" s="10" customFormat="1" x14ac:dyDescent="0.25">
      <c r="A100" s="12"/>
      <c r="B100" s="203"/>
      <c r="C100" s="815" t="str">
        <f>IF(Intro!$G$26="English",O99,P99)</f>
        <v xml:space="preserve">Dénomination sociale et emplacement de l'établissement </v>
      </c>
      <c r="D100" s="816"/>
      <c r="E100" s="815" t="str">
        <f>IF(Intro!$G$26="English",O100,P100)</f>
        <v>Expliquez si cette installation produit les marchandises destinées au marché canadien et/ou au marché d'exportation</v>
      </c>
      <c r="F100" s="816"/>
      <c r="G100" s="815" t="str">
        <f>IF(Intro!$G$26="English",O106,P106)</f>
        <v>Description et spécifications des marchandises produites</v>
      </c>
      <c r="H100" s="816"/>
      <c r="I100" s="815" t="str">
        <f>IF(Intro!$G$26="English",O116,P116)</f>
        <v>Si cette installation ne produit pas les marchandises, quelles modifications seraient nécessaires pour pouvoir produire les marchandises?</v>
      </c>
      <c r="J100" s="816"/>
      <c r="K100" s="815" t="str">
        <f>IF(Intro!$G$26="English",O126,P126)</f>
        <v>Quels autres produits, le cas échéant, pourraient être fabriqués à l’aide du même outillage utilisé pour la production des marchandises?</v>
      </c>
      <c r="L100" s="816"/>
      <c r="O100" s="174" t="s">
        <v>512</v>
      </c>
      <c r="P100" s="174" t="s">
        <v>511</v>
      </c>
    </row>
    <row r="101" spans="1:16" s="10" customFormat="1" x14ac:dyDescent="0.25">
      <c r="A101" s="12"/>
      <c r="B101" s="203"/>
      <c r="C101" s="817"/>
      <c r="D101" s="818"/>
      <c r="E101" s="817"/>
      <c r="F101" s="818"/>
      <c r="G101" s="817"/>
      <c r="H101" s="818"/>
      <c r="I101" s="817"/>
      <c r="J101" s="818"/>
      <c r="K101" s="817"/>
      <c r="L101" s="818"/>
      <c r="O101" s="174"/>
      <c r="P101" s="174"/>
    </row>
    <row r="102" spans="1:16" s="10" customFormat="1" x14ac:dyDescent="0.25">
      <c r="A102" s="12"/>
      <c r="B102" s="203"/>
      <c r="C102" s="817"/>
      <c r="D102" s="818"/>
      <c r="E102" s="817"/>
      <c r="F102" s="818"/>
      <c r="G102" s="817"/>
      <c r="H102" s="818"/>
      <c r="I102" s="817"/>
      <c r="J102" s="818"/>
      <c r="K102" s="817"/>
      <c r="L102" s="818"/>
      <c r="O102" s="174"/>
      <c r="P102" s="174"/>
    </row>
    <row r="103" spans="1:16" s="10" customFormat="1" x14ac:dyDescent="0.25">
      <c r="A103" s="12"/>
      <c r="B103" s="203"/>
      <c r="C103" s="817"/>
      <c r="D103" s="818"/>
      <c r="E103" s="817"/>
      <c r="F103" s="818"/>
      <c r="G103" s="817"/>
      <c r="H103" s="818"/>
      <c r="I103" s="817"/>
      <c r="J103" s="818"/>
      <c r="K103" s="817"/>
      <c r="L103" s="818"/>
      <c r="O103" s="174"/>
      <c r="P103" s="174"/>
    </row>
    <row r="104" spans="1:16" s="10" customFormat="1" x14ac:dyDescent="0.25">
      <c r="A104" s="12"/>
      <c r="B104" s="203"/>
      <c r="C104" s="817"/>
      <c r="D104" s="818"/>
      <c r="E104" s="817"/>
      <c r="F104" s="818"/>
      <c r="G104" s="817"/>
      <c r="H104" s="818"/>
      <c r="I104" s="817"/>
      <c r="J104" s="818"/>
      <c r="K104" s="817"/>
      <c r="L104" s="818"/>
      <c r="O104" s="174"/>
      <c r="P104" s="174"/>
    </row>
    <row r="105" spans="1:16" s="10" customFormat="1" x14ac:dyDescent="0.25">
      <c r="A105" s="12"/>
      <c r="B105" s="203"/>
      <c r="C105" s="819"/>
      <c r="D105" s="820"/>
      <c r="E105" s="819"/>
      <c r="F105" s="820"/>
      <c r="G105" s="819"/>
      <c r="H105" s="820"/>
      <c r="I105" s="819"/>
      <c r="J105" s="820"/>
      <c r="K105" s="819"/>
      <c r="L105" s="820"/>
      <c r="O105" s="174"/>
      <c r="P105" s="174"/>
    </row>
    <row r="106" spans="1:16" s="151" customFormat="1" x14ac:dyDescent="0.25">
      <c r="A106" s="257"/>
      <c r="B106" s="803">
        <v>1</v>
      </c>
      <c r="C106" s="674"/>
      <c r="D106" s="805"/>
      <c r="E106" s="674"/>
      <c r="F106" s="805"/>
      <c r="G106" s="674"/>
      <c r="H106" s="805"/>
      <c r="I106" s="674"/>
      <c r="J106" s="805"/>
      <c r="K106" s="674"/>
      <c r="L106" s="805"/>
      <c r="N106" s="327"/>
      <c r="O106" s="174" t="s">
        <v>282</v>
      </c>
      <c r="P106" s="174" t="s">
        <v>283</v>
      </c>
    </row>
    <row r="107" spans="1:16" s="151" customFormat="1" x14ac:dyDescent="0.25">
      <c r="A107" s="257"/>
      <c r="B107" s="813"/>
      <c r="C107" s="780"/>
      <c r="D107" s="814"/>
      <c r="E107" s="780"/>
      <c r="F107" s="814"/>
      <c r="G107" s="780"/>
      <c r="H107" s="814"/>
      <c r="I107" s="780"/>
      <c r="J107" s="814"/>
      <c r="K107" s="780"/>
      <c r="L107" s="814"/>
      <c r="N107" s="327"/>
      <c r="O107" s="174"/>
      <c r="P107" s="174"/>
    </row>
    <row r="108" spans="1:16" s="151" customFormat="1" x14ac:dyDescent="0.25">
      <c r="A108" s="257"/>
      <c r="B108" s="813"/>
      <c r="C108" s="780"/>
      <c r="D108" s="814"/>
      <c r="E108" s="780"/>
      <c r="F108" s="814"/>
      <c r="G108" s="780"/>
      <c r="H108" s="814"/>
      <c r="I108" s="780"/>
      <c r="J108" s="814"/>
      <c r="K108" s="780"/>
      <c r="L108" s="814"/>
      <c r="N108" s="327"/>
      <c r="O108" s="174"/>
      <c r="P108" s="174"/>
    </row>
    <row r="109" spans="1:16" s="151" customFormat="1" x14ac:dyDescent="0.25">
      <c r="A109" s="257"/>
      <c r="B109" s="813"/>
      <c r="C109" s="780"/>
      <c r="D109" s="814"/>
      <c r="E109" s="780"/>
      <c r="F109" s="814"/>
      <c r="G109" s="780"/>
      <c r="H109" s="814"/>
      <c r="I109" s="780"/>
      <c r="J109" s="814"/>
      <c r="K109" s="780"/>
      <c r="L109" s="814"/>
      <c r="N109" s="327"/>
      <c r="O109" s="174"/>
      <c r="P109" s="174"/>
    </row>
    <row r="110" spans="1:16" s="151" customFormat="1" x14ac:dyDescent="0.25">
      <c r="A110" s="257"/>
      <c r="B110" s="813"/>
      <c r="C110" s="780"/>
      <c r="D110" s="814"/>
      <c r="E110" s="780"/>
      <c r="F110" s="814"/>
      <c r="G110" s="780"/>
      <c r="H110" s="814"/>
      <c r="I110" s="780"/>
      <c r="J110" s="814"/>
      <c r="K110" s="780"/>
      <c r="L110" s="814"/>
      <c r="N110" s="327"/>
      <c r="O110" s="174"/>
      <c r="P110" s="174"/>
    </row>
    <row r="111" spans="1:16" s="151" customFormat="1" x14ac:dyDescent="0.25">
      <c r="A111" s="257"/>
      <c r="B111" s="813"/>
      <c r="C111" s="780"/>
      <c r="D111" s="814"/>
      <c r="E111" s="780"/>
      <c r="F111" s="814"/>
      <c r="G111" s="780"/>
      <c r="H111" s="814"/>
      <c r="I111" s="780"/>
      <c r="J111" s="814"/>
      <c r="K111" s="780"/>
      <c r="L111" s="814"/>
      <c r="N111" s="327"/>
      <c r="O111" s="174"/>
      <c r="P111" s="174"/>
    </row>
    <row r="112" spans="1:16" s="151" customFormat="1" x14ac:dyDescent="0.25">
      <c r="A112" s="257"/>
      <c r="B112" s="813"/>
      <c r="C112" s="780"/>
      <c r="D112" s="814"/>
      <c r="E112" s="780"/>
      <c r="F112" s="814"/>
      <c r="G112" s="780"/>
      <c r="H112" s="814"/>
      <c r="I112" s="780"/>
      <c r="J112" s="814"/>
      <c r="K112" s="780"/>
      <c r="L112" s="814"/>
      <c r="N112" s="327"/>
      <c r="O112" s="174"/>
      <c r="P112" s="174"/>
    </row>
    <row r="113" spans="1:16" s="151" customFormat="1" x14ac:dyDescent="0.25">
      <c r="A113" s="257"/>
      <c r="B113" s="813"/>
      <c r="C113" s="780"/>
      <c r="D113" s="814"/>
      <c r="E113" s="780"/>
      <c r="F113" s="814"/>
      <c r="G113" s="780"/>
      <c r="H113" s="814"/>
      <c r="I113" s="780"/>
      <c r="J113" s="814"/>
      <c r="K113" s="780"/>
      <c r="L113" s="814"/>
      <c r="N113" s="327"/>
      <c r="O113" s="174"/>
      <c r="P113" s="174"/>
    </row>
    <row r="114" spans="1:16" s="151" customFormat="1" x14ac:dyDescent="0.25">
      <c r="A114" s="257"/>
      <c r="B114" s="813"/>
      <c r="C114" s="780"/>
      <c r="D114" s="814"/>
      <c r="E114" s="780"/>
      <c r="F114" s="814"/>
      <c r="G114" s="780"/>
      <c r="H114" s="814"/>
      <c r="I114" s="780"/>
      <c r="J114" s="814"/>
      <c r="K114" s="780"/>
      <c r="L114" s="814"/>
      <c r="N114" s="327"/>
      <c r="O114" s="174"/>
      <c r="P114" s="174"/>
    </row>
    <row r="115" spans="1:16" s="151" customFormat="1" x14ac:dyDescent="0.25">
      <c r="A115" s="257"/>
      <c r="B115" s="804"/>
      <c r="C115" s="677"/>
      <c r="D115" s="806"/>
      <c r="E115" s="677"/>
      <c r="F115" s="806"/>
      <c r="G115" s="677"/>
      <c r="H115" s="806"/>
      <c r="I115" s="677"/>
      <c r="J115" s="806"/>
      <c r="K115" s="677"/>
      <c r="L115" s="806"/>
      <c r="N115" s="327"/>
      <c r="O115" s="174"/>
      <c r="P115" s="174"/>
    </row>
    <row r="116" spans="1:16" s="151" customFormat="1" x14ac:dyDescent="0.25">
      <c r="A116" s="257"/>
      <c r="B116" s="803">
        <v>2</v>
      </c>
      <c r="C116" s="674"/>
      <c r="D116" s="805"/>
      <c r="E116" s="674"/>
      <c r="F116" s="805"/>
      <c r="G116" s="674"/>
      <c r="H116" s="805"/>
      <c r="I116" s="674"/>
      <c r="J116" s="805"/>
      <c r="K116" s="674"/>
      <c r="L116" s="805"/>
      <c r="N116" s="327"/>
      <c r="O116" s="174" t="s">
        <v>285</v>
      </c>
      <c r="P116" s="174" t="s">
        <v>284</v>
      </c>
    </row>
    <row r="117" spans="1:16" s="151" customFormat="1" x14ac:dyDescent="0.25">
      <c r="A117" s="257"/>
      <c r="B117" s="813"/>
      <c r="C117" s="780"/>
      <c r="D117" s="814"/>
      <c r="E117" s="780"/>
      <c r="F117" s="814"/>
      <c r="G117" s="780"/>
      <c r="H117" s="814"/>
      <c r="I117" s="780"/>
      <c r="J117" s="814"/>
      <c r="K117" s="780"/>
      <c r="L117" s="814"/>
      <c r="N117" s="327"/>
      <c r="O117" s="174"/>
      <c r="P117" s="174"/>
    </row>
    <row r="118" spans="1:16" s="151" customFormat="1" x14ac:dyDescent="0.25">
      <c r="A118" s="257"/>
      <c r="B118" s="813"/>
      <c r="C118" s="780"/>
      <c r="D118" s="814"/>
      <c r="E118" s="780"/>
      <c r="F118" s="814"/>
      <c r="G118" s="780"/>
      <c r="H118" s="814"/>
      <c r="I118" s="780"/>
      <c r="J118" s="814"/>
      <c r="K118" s="780"/>
      <c r="L118" s="814"/>
      <c r="N118" s="327"/>
      <c r="O118" s="174"/>
      <c r="P118" s="174"/>
    </row>
    <row r="119" spans="1:16" s="151" customFormat="1" x14ac:dyDescent="0.25">
      <c r="A119" s="257"/>
      <c r="B119" s="813"/>
      <c r="C119" s="780"/>
      <c r="D119" s="814"/>
      <c r="E119" s="780"/>
      <c r="F119" s="814"/>
      <c r="G119" s="780"/>
      <c r="H119" s="814"/>
      <c r="I119" s="780"/>
      <c r="J119" s="814"/>
      <c r="K119" s="780"/>
      <c r="L119" s="814"/>
      <c r="N119" s="327"/>
      <c r="O119" s="174"/>
      <c r="P119" s="174"/>
    </row>
    <row r="120" spans="1:16" s="151" customFormat="1" x14ac:dyDescent="0.25">
      <c r="A120" s="257"/>
      <c r="B120" s="813"/>
      <c r="C120" s="780"/>
      <c r="D120" s="814"/>
      <c r="E120" s="780"/>
      <c r="F120" s="814"/>
      <c r="G120" s="780"/>
      <c r="H120" s="814"/>
      <c r="I120" s="780"/>
      <c r="J120" s="814"/>
      <c r="K120" s="780"/>
      <c r="L120" s="814"/>
      <c r="N120" s="327"/>
      <c r="O120" s="174"/>
      <c r="P120" s="174"/>
    </row>
    <row r="121" spans="1:16" s="151" customFormat="1" x14ac:dyDescent="0.25">
      <c r="A121" s="257"/>
      <c r="B121" s="813"/>
      <c r="C121" s="780"/>
      <c r="D121" s="814"/>
      <c r="E121" s="780"/>
      <c r="F121" s="814"/>
      <c r="G121" s="780"/>
      <c r="H121" s="814"/>
      <c r="I121" s="780"/>
      <c r="J121" s="814"/>
      <c r="K121" s="780"/>
      <c r="L121" s="814"/>
      <c r="N121" s="327"/>
      <c r="O121" s="174"/>
      <c r="P121" s="174"/>
    </row>
    <row r="122" spans="1:16" s="151" customFormat="1" x14ac:dyDescent="0.25">
      <c r="A122" s="257"/>
      <c r="B122" s="813"/>
      <c r="C122" s="780"/>
      <c r="D122" s="814"/>
      <c r="E122" s="780"/>
      <c r="F122" s="814"/>
      <c r="G122" s="780"/>
      <c r="H122" s="814"/>
      <c r="I122" s="780"/>
      <c r="J122" s="814"/>
      <c r="K122" s="780"/>
      <c r="L122" s="814"/>
      <c r="N122" s="327"/>
      <c r="O122" s="174"/>
      <c r="P122" s="174"/>
    </row>
    <row r="123" spans="1:16" s="151" customFormat="1" x14ac:dyDescent="0.25">
      <c r="A123" s="257"/>
      <c r="B123" s="813"/>
      <c r="C123" s="780"/>
      <c r="D123" s="814"/>
      <c r="E123" s="780"/>
      <c r="F123" s="814"/>
      <c r="G123" s="780"/>
      <c r="H123" s="814"/>
      <c r="I123" s="780"/>
      <c r="J123" s="814"/>
      <c r="K123" s="780"/>
      <c r="L123" s="814"/>
      <c r="N123" s="327"/>
      <c r="O123" s="174"/>
      <c r="P123" s="174"/>
    </row>
    <row r="124" spans="1:16" s="151" customFormat="1" x14ac:dyDescent="0.25">
      <c r="A124" s="257"/>
      <c r="B124" s="813"/>
      <c r="C124" s="780"/>
      <c r="D124" s="814"/>
      <c r="E124" s="780"/>
      <c r="F124" s="814"/>
      <c r="G124" s="780"/>
      <c r="H124" s="814"/>
      <c r="I124" s="780"/>
      <c r="J124" s="814"/>
      <c r="K124" s="780"/>
      <c r="L124" s="814"/>
      <c r="N124" s="327"/>
      <c r="O124" s="174"/>
      <c r="P124" s="174"/>
    </row>
    <row r="125" spans="1:16" s="151" customFormat="1" x14ac:dyDescent="0.25">
      <c r="A125" s="257"/>
      <c r="B125" s="804"/>
      <c r="C125" s="677"/>
      <c r="D125" s="806"/>
      <c r="E125" s="677"/>
      <c r="F125" s="806"/>
      <c r="G125" s="677"/>
      <c r="H125" s="806"/>
      <c r="I125" s="677"/>
      <c r="J125" s="806"/>
      <c r="K125" s="677"/>
      <c r="L125" s="806"/>
      <c r="N125" s="327"/>
      <c r="O125" s="174"/>
      <c r="P125" s="174"/>
    </row>
    <row r="126" spans="1:16" s="151" customFormat="1" x14ac:dyDescent="0.25">
      <c r="A126" s="257"/>
      <c r="B126" s="803">
        <v>3</v>
      </c>
      <c r="C126" s="674"/>
      <c r="D126" s="805"/>
      <c r="E126" s="674"/>
      <c r="F126" s="805"/>
      <c r="G126" s="674"/>
      <c r="H126" s="805"/>
      <c r="I126" s="674"/>
      <c r="J126" s="805"/>
      <c r="K126" s="674"/>
      <c r="L126" s="805"/>
      <c r="N126" s="327"/>
      <c r="O126" s="174" t="s">
        <v>32</v>
      </c>
      <c r="P126" s="174" t="s">
        <v>98</v>
      </c>
    </row>
    <row r="127" spans="1:16" s="151" customFormat="1" x14ac:dyDescent="0.25">
      <c r="A127" s="257"/>
      <c r="B127" s="813"/>
      <c r="C127" s="780"/>
      <c r="D127" s="814"/>
      <c r="E127" s="780"/>
      <c r="F127" s="814"/>
      <c r="G127" s="780"/>
      <c r="H127" s="814"/>
      <c r="I127" s="780"/>
      <c r="J127" s="814"/>
      <c r="K127" s="780"/>
      <c r="L127" s="814"/>
      <c r="N127" s="327"/>
      <c r="O127" s="174"/>
      <c r="P127" s="174"/>
    </row>
    <row r="128" spans="1:16" s="151" customFormat="1" x14ac:dyDescent="0.25">
      <c r="A128" s="257"/>
      <c r="B128" s="813"/>
      <c r="C128" s="780"/>
      <c r="D128" s="814"/>
      <c r="E128" s="780"/>
      <c r="F128" s="814"/>
      <c r="G128" s="780"/>
      <c r="H128" s="814"/>
      <c r="I128" s="780"/>
      <c r="J128" s="814"/>
      <c r="K128" s="780"/>
      <c r="L128" s="814"/>
      <c r="N128" s="327"/>
      <c r="O128" s="174"/>
      <c r="P128" s="174"/>
    </row>
    <row r="129" spans="1:16" s="151" customFormat="1" x14ac:dyDescent="0.25">
      <c r="A129" s="257"/>
      <c r="B129" s="813"/>
      <c r="C129" s="780"/>
      <c r="D129" s="814"/>
      <c r="E129" s="780"/>
      <c r="F129" s="814"/>
      <c r="G129" s="780"/>
      <c r="H129" s="814"/>
      <c r="I129" s="780"/>
      <c r="J129" s="814"/>
      <c r="K129" s="780"/>
      <c r="L129" s="814"/>
      <c r="N129" s="327"/>
      <c r="O129" s="174"/>
      <c r="P129" s="174"/>
    </row>
    <row r="130" spans="1:16" s="151" customFormat="1" x14ac:dyDescent="0.25">
      <c r="A130" s="257"/>
      <c r="B130" s="813"/>
      <c r="C130" s="780"/>
      <c r="D130" s="814"/>
      <c r="E130" s="780"/>
      <c r="F130" s="814"/>
      <c r="G130" s="780"/>
      <c r="H130" s="814"/>
      <c r="I130" s="780"/>
      <c r="J130" s="814"/>
      <c r="K130" s="780"/>
      <c r="L130" s="814"/>
      <c r="N130" s="327"/>
      <c r="O130" s="174"/>
      <c r="P130" s="174"/>
    </row>
    <row r="131" spans="1:16" s="151" customFormat="1" x14ac:dyDescent="0.25">
      <c r="A131" s="257"/>
      <c r="B131" s="813"/>
      <c r="C131" s="780"/>
      <c r="D131" s="814"/>
      <c r="E131" s="780"/>
      <c r="F131" s="814"/>
      <c r="G131" s="780"/>
      <c r="H131" s="814"/>
      <c r="I131" s="780"/>
      <c r="J131" s="814"/>
      <c r="K131" s="780"/>
      <c r="L131" s="814"/>
      <c r="N131" s="327"/>
      <c r="O131" s="174"/>
      <c r="P131" s="174"/>
    </row>
    <row r="132" spans="1:16" s="151" customFormat="1" x14ac:dyDescent="0.25">
      <c r="A132" s="257"/>
      <c r="B132" s="813"/>
      <c r="C132" s="780"/>
      <c r="D132" s="814"/>
      <c r="E132" s="780"/>
      <c r="F132" s="814"/>
      <c r="G132" s="780"/>
      <c r="H132" s="814"/>
      <c r="I132" s="780"/>
      <c r="J132" s="814"/>
      <c r="K132" s="780"/>
      <c r="L132" s="814"/>
      <c r="N132" s="327"/>
      <c r="O132" s="174"/>
      <c r="P132" s="174"/>
    </row>
    <row r="133" spans="1:16" s="151" customFormat="1" x14ac:dyDescent="0.25">
      <c r="A133" s="257"/>
      <c r="B133" s="813"/>
      <c r="C133" s="780"/>
      <c r="D133" s="814"/>
      <c r="E133" s="780"/>
      <c r="F133" s="814"/>
      <c r="G133" s="780"/>
      <c r="H133" s="814"/>
      <c r="I133" s="780"/>
      <c r="J133" s="814"/>
      <c r="K133" s="780"/>
      <c r="L133" s="814"/>
      <c r="N133" s="327"/>
      <c r="O133" s="174"/>
      <c r="P133" s="174"/>
    </row>
    <row r="134" spans="1:16" s="151" customFormat="1" x14ac:dyDescent="0.25">
      <c r="A134" s="257"/>
      <c r="B134" s="813"/>
      <c r="C134" s="780"/>
      <c r="D134" s="814"/>
      <c r="E134" s="780"/>
      <c r="F134" s="814"/>
      <c r="G134" s="780"/>
      <c r="H134" s="814"/>
      <c r="I134" s="780"/>
      <c r="J134" s="814"/>
      <c r="K134" s="780"/>
      <c r="L134" s="814"/>
      <c r="N134" s="327"/>
      <c r="O134" s="174"/>
      <c r="P134" s="174"/>
    </row>
    <row r="135" spans="1:16" s="151" customFormat="1" x14ac:dyDescent="0.25">
      <c r="A135" s="257"/>
      <c r="B135" s="804"/>
      <c r="C135" s="677"/>
      <c r="D135" s="806"/>
      <c r="E135" s="677"/>
      <c r="F135" s="806"/>
      <c r="G135" s="677"/>
      <c r="H135" s="806"/>
      <c r="I135" s="677"/>
      <c r="J135" s="806"/>
      <c r="K135" s="677"/>
      <c r="L135" s="806"/>
      <c r="N135" s="327"/>
      <c r="O135" s="174"/>
      <c r="P135" s="174"/>
    </row>
    <row r="136" spans="1:16" s="151" customFormat="1" x14ac:dyDescent="0.25">
      <c r="A136" s="257"/>
      <c r="B136" s="803">
        <v>4</v>
      </c>
      <c r="C136" s="674"/>
      <c r="D136" s="805"/>
      <c r="E136" s="674"/>
      <c r="F136" s="805"/>
      <c r="G136" s="674"/>
      <c r="H136" s="805"/>
      <c r="I136" s="674"/>
      <c r="J136" s="805"/>
      <c r="K136" s="674"/>
      <c r="L136" s="805"/>
      <c r="N136" s="327"/>
      <c r="O136" s="174"/>
      <c r="P136" s="174"/>
    </row>
    <row r="137" spans="1:16" s="151" customFormat="1" x14ac:dyDescent="0.25">
      <c r="A137" s="257"/>
      <c r="B137" s="813"/>
      <c r="C137" s="780"/>
      <c r="D137" s="814"/>
      <c r="E137" s="780"/>
      <c r="F137" s="814"/>
      <c r="G137" s="780"/>
      <c r="H137" s="814"/>
      <c r="I137" s="780"/>
      <c r="J137" s="814"/>
      <c r="K137" s="780"/>
      <c r="L137" s="814"/>
      <c r="N137" s="327"/>
      <c r="O137" s="174"/>
      <c r="P137" s="174"/>
    </row>
    <row r="138" spans="1:16" s="151" customFormat="1" x14ac:dyDescent="0.25">
      <c r="A138" s="257"/>
      <c r="B138" s="813"/>
      <c r="C138" s="780"/>
      <c r="D138" s="814"/>
      <c r="E138" s="780"/>
      <c r="F138" s="814"/>
      <c r="G138" s="780"/>
      <c r="H138" s="814"/>
      <c r="I138" s="780"/>
      <c r="J138" s="814"/>
      <c r="K138" s="780"/>
      <c r="L138" s="814"/>
      <c r="N138" s="327"/>
      <c r="O138" s="174"/>
      <c r="P138" s="174"/>
    </row>
    <row r="139" spans="1:16" s="151" customFormat="1" x14ac:dyDescent="0.25">
      <c r="A139" s="257"/>
      <c r="B139" s="813"/>
      <c r="C139" s="780"/>
      <c r="D139" s="814"/>
      <c r="E139" s="780"/>
      <c r="F139" s="814"/>
      <c r="G139" s="780"/>
      <c r="H139" s="814"/>
      <c r="I139" s="780"/>
      <c r="J139" s="814"/>
      <c r="K139" s="780"/>
      <c r="L139" s="814"/>
      <c r="N139" s="327"/>
      <c r="O139" s="174"/>
      <c r="P139" s="174"/>
    </row>
    <row r="140" spans="1:16" s="151" customFormat="1" x14ac:dyDescent="0.25">
      <c r="A140" s="257"/>
      <c r="B140" s="813"/>
      <c r="C140" s="780"/>
      <c r="D140" s="814"/>
      <c r="E140" s="780"/>
      <c r="F140" s="814"/>
      <c r="G140" s="780"/>
      <c r="H140" s="814"/>
      <c r="I140" s="780"/>
      <c r="J140" s="814"/>
      <c r="K140" s="780"/>
      <c r="L140" s="814"/>
      <c r="N140" s="327"/>
      <c r="O140" s="174"/>
      <c r="P140" s="174"/>
    </row>
    <row r="141" spans="1:16" s="151" customFormat="1" x14ac:dyDescent="0.25">
      <c r="A141" s="257"/>
      <c r="B141" s="813"/>
      <c r="C141" s="780"/>
      <c r="D141" s="814"/>
      <c r="E141" s="780"/>
      <c r="F141" s="814"/>
      <c r="G141" s="780"/>
      <c r="H141" s="814"/>
      <c r="I141" s="780"/>
      <c r="J141" s="814"/>
      <c r="K141" s="780"/>
      <c r="L141" s="814"/>
      <c r="N141" s="327"/>
      <c r="O141" s="174"/>
      <c r="P141" s="174"/>
    </row>
    <row r="142" spans="1:16" s="151" customFormat="1" x14ac:dyDescent="0.25">
      <c r="A142" s="257"/>
      <c r="B142" s="813"/>
      <c r="C142" s="780"/>
      <c r="D142" s="814"/>
      <c r="E142" s="780"/>
      <c r="F142" s="814"/>
      <c r="G142" s="780"/>
      <c r="H142" s="814"/>
      <c r="I142" s="780"/>
      <c r="J142" s="814"/>
      <c r="K142" s="780"/>
      <c r="L142" s="814"/>
      <c r="N142" s="327"/>
      <c r="O142" s="174"/>
      <c r="P142" s="174"/>
    </row>
    <row r="143" spans="1:16" s="151" customFormat="1" x14ac:dyDescent="0.25">
      <c r="A143" s="257"/>
      <c r="B143" s="813"/>
      <c r="C143" s="780"/>
      <c r="D143" s="814"/>
      <c r="E143" s="780"/>
      <c r="F143" s="814"/>
      <c r="G143" s="780"/>
      <c r="H143" s="814"/>
      <c r="I143" s="780"/>
      <c r="J143" s="814"/>
      <c r="K143" s="780"/>
      <c r="L143" s="814"/>
      <c r="N143" s="327"/>
      <c r="O143" s="174"/>
      <c r="P143" s="174"/>
    </row>
    <row r="144" spans="1:16" s="151" customFormat="1" x14ac:dyDescent="0.25">
      <c r="A144" s="257"/>
      <c r="B144" s="813"/>
      <c r="C144" s="780"/>
      <c r="D144" s="814"/>
      <c r="E144" s="780"/>
      <c r="F144" s="814"/>
      <c r="G144" s="780"/>
      <c r="H144" s="814"/>
      <c r="I144" s="780"/>
      <c r="J144" s="814"/>
      <c r="K144" s="780"/>
      <c r="L144" s="814"/>
      <c r="N144" s="327"/>
      <c r="O144" s="174"/>
      <c r="P144" s="174"/>
    </row>
    <row r="145" spans="1:16" s="151" customFormat="1" x14ac:dyDescent="0.25">
      <c r="A145" s="257"/>
      <c r="B145" s="804"/>
      <c r="C145" s="677"/>
      <c r="D145" s="806"/>
      <c r="E145" s="677"/>
      <c r="F145" s="806"/>
      <c r="G145" s="677"/>
      <c r="H145" s="806"/>
      <c r="I145" s="677"/>
      <c r="J145" s="806"/>
      <c r="K145" s="677"/>
      <c r="L145" s="806"/>
      <c r="N145" s="327"/>
      <c r="O145" s="174"/>
      <c r="P145" s="174"/>
    </row>
    <row r="146" spans="1:16" s="151" customFormat="1" x14ac:dyDescent="0.25">
      <c r="A146" s="257"/>
      <c r="B146" s="803">
        <v>5</v>
      </c>
      <c r="C146" s="674"/>
      <c r="D146" s="805"/>
      <c r="E146" s="674"/>
      <c r="F146" s="805"/>
      <c r="G146" s="674"/>
      <c r="H146" s="805"/>
      <c r="I146" s="674"/>
      <c r="J146" s="805"/>
      <c r="K146" s="674"/>
      <c r="L146" s="805"/>
      <c r="N146" s="327"/>
      <c r="O146" s="174"/>
      <c r="P146" s="174"/>
    </row>
    <row r="147" spans="1:16" s="151" customFormat="1" x14ac:dyDescent="0.25">
      <c r="A147" s="257"/>
      <c r="B147" s="813"/>
      <c r="C147" s="780"/>
      <c r="D147" s="814"/>
      <c r="E147" s="780"/>
      <c r="F147" s="814"/>
      <c r="G147" s="780"/>
      <c r="H147" s="814"/>
      <c r="I147" s="780"/>
      <c r="J147" s="814"/>
      <c r="K147" s="780"/>
      <c r="L147" s="814"/>
      <c r="N147" s="327"/>
      <c r="O147" s="174"/>
      <c r="P147" s="174"/>
    </row>
    <row r="148" spans="1:16" s="151" customFormat="1" x14ac:dyDescent="0.25">
      <c r="A148" s="257"/>
      <c r="B148" s="813"/>
      <c r="C148" s="780"/>
      <c r="D148" s="814"/>
      <c r="E148" s="780"/>
      <c r="F148" s="814"/>
      <c r="G148" s="780"/>
      <c r="H148" s="814"/>
      <c r="I148" s="780"/>
      <c r="J148" s="814"/>
      <c r="K148" s="780"/>
      <c r="L148" s="814"/>
      <c r="N148" s="327"/>
      <c r="O148" s="174"/>
      <c r="P148" s="174"/>
    </row>
    <row r="149" spans="1:16" s="151" customFormat="1" x14ac:dyDescent="0.25">
      <c r="A149" s="257"/>
      <c r="B149" s="813"/>
      <c r="C149" s="780"/>
      <c r="D149" s="814"/>
      <c r="E149" s="780"/>
      <c r="F149" s="814"/>
      <c r="G149" s="780"/>
      <c r="H149" s="814"/>
      <c r="I149" s="780"/>
      <c r="J149" s="814"/>
      <c r="K149" s="780"/>
      <c r="L149" s="814"/>
      <c r="N149" s="327"/>
      <c r="O149" s="174"/>
      <c r="P149" s="174"/>
    </row>
    <row r="150" spans="1:16" s="151" customFormat="1" x14ac:dyDescent="0.25">
      <c r="A150" s="257"/>
      <c r="B150" s="813"/>
      <c r="C150" s="780"/>
      <c r="D150" s="814"/>
      <c r="E150" s="780"/>
      <c r="F150" s="814"/>
      <c r="G150" s="780"/>
      <c r="H150" s="814"/>
      <c r="I150" s="780"/>
      <c r="J150" s="814"/>
      <c r="K150" s="780"/>
      <c r="L150" s="814"/>
      <c r="N150" s="327"/>
      <c r="O150" s="174"/>
      <c r="P150" s="174"/>
    </row>
    <row r="151" spans="1:16" s="151" customFormat="1" x14ac:dyDescent="0.25">
      <c r="A151" s="257"/>
      <c r="B151" s="813"/>
      <c r="C151" s="780"/>
      <c r="D151" s="814"/>
      <c r="E151" s="780"/>
      <c r="F151" s="814"/>
      <c r="G151" s="780"/>
      <c r="H151" s="814"/>
      <c r="I151" s="780"/>
      <c r="J151" s="814"/>
      <c r="K151" s="780"/>
      <c r="L151" s="814"/>
      <c r="N151" s="327"/>
      <c r="O151" s="174"/>
      <c r="P151" s="174"/>
    </row>
    <row r="152" spans="1:16" s="151" customFormat="1" x14ac:dyDescent="0.25">
      <c r="A152" s="257"/>
      <c r="B152" s="813"/>
      <c r="C152" s="780"/>
      <c r="D152" s="814"/>
      <c r="E152" s="780"/>
      <c r="F152" s="814"/>
      <c r="G152" s="780"/>
      <c r="H152" s="814"/>
      <c r="I152" s="780"/>
      <c r="J152" s="814"/>
      <c r="K152" s="780"/>
      <c r="L152" s="814"/>
      <c r="N152" s="327"/>
      <c r="O152" s="174"/>
      <c r="P152" s="174"/>
    </row>
    <row r="153" spans="1:16" s="151" customFormat="1" x14ac:dyDescent="0.25">
      <c r="A153" s="257"/>
      <c r="B153" s="813"/>
      <c r="C153" s="780"/>
      <c r="D153" s="814"/>
      <c r="E153" s="780"/>
      <c r="F153" s="814"/>
      <c r="G153" s="780"/>
      <c r="H153" s="814"/>
      <c r="I153" s="780"/>
      <c r="J153" s="814"/>
      <c r="K153" s="780"/>
      <c r="L153" s="814"/>
      <c r="N153" s="327"/>
      <c r="O153" s="174"/>
      <c r="P153" s="174"/>
    </row>
    <row r="154" spans="1:16" s="151" customFormat="1" x14ac:dyDescent="0.25">
      <c r="A154" s="257"/>
      <c r="B154" s="813"/>
      <c r="C154" s="780"/>
      <c r="D154" s="814"/>
      <c r="E154" s="780"/>
      <c r="F154" s="814"/>
      <c r="G154" s="780"/>
      <c r="H154" s="814"/>
      <c r="I154" s="780"/>
      <c r="J154" s="814"/>
      <c r="K154" s="780"/>
      <c r="L154" s="814"/>
      <c r="N154" s="327"/>
      <c r="O154" s="174"/>
      <c r="P154" s="174"/>
    </row>
    <row r="155" spans="1:16" s="151" customFormat="1" x14ac:dyDescent="0.25">
      <c r="A155" s="257"/>
      <c r="B155" s="804"/>
      <c r="C155" s="677"/>
      <c r="D155" s="806"/>
      <c r="E155" s="677"/>
      <c r="F155" s="806"/>
      <c r="G155" s="677"/>
      <c r="H155" s="806"/>
      <c r="I155" s="677"/>
      <c r="J155" s="806"/>
      <c r="K155" s="677"/>
      <c r="L155" s="806"/>
      <c r="N155" s="327"/>
      <c r="O155" s="174"/>
      <c r="P155" s="174"/>
    </row>
    <row r="156" spans="1:16" s="178" customFormat="1" x14ac:dyDescent="0.25">
      <c r="A156" s="258"/>
      <c r="B156" s="288"/>
      <c r="C156" s="289"/>
      <c r="D156" s="289"/>
      <c r="E156" s="289"/>
      <c r="F156" s="289"/>
      <c r="G156" s="289"/>
      <c r="H156" s="289"/>
      <c r="I156" s="289"/>
      <c r="J156" s="289"/>
      <c r="K156" s="289"/>
      <c r="L156" s="290"/>
      <c r="N156" s="360"/>
      <c r="O156" s="174"/>
      <c r="P156" s="174"/>
    </row>
    <row r="157" spans="1:16" s="3" customFormat="1" x14ac:dyDescent="0.25">
      <c r="A157" s="13"/>
      <c r="B157" s="767" t="s">
        <v>31</v>
      </c>
      <c r="C157" s="768"/>
      <c r="D157" s="768"/>
      <c r="E157" s="768"/>
      <c r="F157" s="768"/>
      <c r="G157" s="768"/>
      <c r="H157" s="768"/>
      <c r="I157" s="768"/>
      <c r="J157" s="768"/>
      <c r="K157" s="768"/>
      <c r="L157" s="769"/>
      <c r="M157" s="266"/>
      <c r="N157" s="361"/>
      <c r="O157" s="172"/>
      <c r="P157" s="172"/>
    </row>
    <row r="158" spans="1:16" s="178" customFormat="1" x14ac:dyDescent="0.25">
      <c r="A158" s="258"/>
      <c r="B158" s="273"/>
      <c r="C158" s="274"/>
      <c r="D158" s="274"/>
      <c r="E158" s="274"/>
      <c r="F158" s="274"/>
      <c r="G158" s="274"/>
      <c r="H158" s="274"/>
      <c r="I158" s="274"/>
      <c r="J158" s="274"/>
      <c r="K158" s="274"/>
      <c r="L158" s="259"/>
      <c r="N158" s="360"/>
      <c r="O158" s="174"/>
      <c r="P158" s="174"/>
    </row>
    <row r="159" spans="1:16" s="178" customFormat="1" ht="14.85" customHeight="1" x14ac:dyDescent="0.25">
      <c r="A159" s="258"/>
      <c r="B159" s="612" t="str">
        <f>IF(Intro!$G$26="English",O159,P159)</f>
        <v>Depuis le 1er janvier 2023, votre entreprise a-t-elle fermé de façon permanente ou cédé des installations ou de ses éléments d'actif touchant la production des marchandises? Dans l'affirmative, précisez la date, l’emplacement et les motifs de telles mesures.</v>
      </c>
      <c r="C159" s="613"/>
      <c r="D159" s="613"/>
      <c r="E159" s="613"/>
      <c r="F159" s="613"/>
      <c r="G159" s="613"/>
      <c r="H159" s="613"/>
      <c r="I159" s="613"/>
      <c r="J159" s="613"/>
      <c r="K159" s="613"/>
      <c r="L159" s="653"/>
      <c r="N159" s="360"/>
      <c r="O159" s="174"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59" s="174"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row>
    <row r="160" spans="1:16" s="178" customFormat="1" x14ac:dyDescent="0.25">
      <c r="A160" s="258"/>
      <c r="B160" s="612"/>
      <c r="C160" s="613"/>
      <c r="D160" s="613"/>
      <c r="E160" s="613"/>
      <c r="F160" s="613"/>
      <c r="G160" s="613"/>
      <c r="H160" s="613"/>
      <c r="I160" s="613"/>
      <c r="J160" s="613"/>
      <c r="K160" s="613"/>
      <c r="L160" s="653"/>
      <c r="N160" s="360"/>
      <c r="O160" s="174"/>
      <c r="P160" s="174"/>
    </row>
    <row r="161" spans="1:16" s="178" customFormat="1" x14ac:dyDescent="0.25">
      <c r="A161" s="258"/>
      <c r="B161" s="273"/>
      <c r="C161" s="274"/>
      <c r="D161" s="274"/>
      <c r="E161" s="274"/>
      <c r="F161" s="274"/>
      <c r="G161" s="274"/>
      <c r="H161" s="274"/>
      <c r="I161" s="274"/>
      <c r="J161" s="274"/>
      <c r="K161" s="274"/>
      <c r="L161" s="259"/>
      <c r="N161" s="360"/>
      <c r="O161" s="174"/>
      <c r="P161" s="174"/>
    </row>
    <row r="162" spans="1:16" s="3" customFormat="1" x14ac:dyDescent="0.25">
      <c r="A162" s="13"/>
      <c r="B162" s="781"/>
      <c r="C162" s="782"/>
      <c r="D162" s="782"/>
      <c r="E162" s="782"/>
      <c r="F162" s="782"/>
      <c r="G162" s="782"/>
      <c r="H162" s="782"/>
      <c r="I162" s="782"/>
      <c r="J162" s="782"/>
      <c r="K162" s="782"/>
      <c r="L162" s="783"/>
      <c r="M162" s="178"/>
      <c r="N162" s="361"/>
      <c r="O162" s="172"/>
      <c r="P162" s="172"/>
    </row>
    <row r="163" spans="1:16" s="3" customFormat="1" x14ac:dyDescent="0.25">
      <c r="A163" s="13"/>
      <c r="B163" s="781"/>
      <c r="C163" s="782"/>
      <c r="D163" s="782"/>
      <c r="E163" s="782"/>
      <c r="F163" s="782"/>
      <c r="G163" s="782"/>
      <c r="H163" s="782"/>
      <c r="I163" s="782"/>
      <c r="J163" s="782"/>
      <c r="K163" s="782"/>
      <c r="L163" s="783"/>
      <c r="M163" s="178"/>
      <c r="N163" s="361"/>
      <c r="O163" s="172"/>
      <c r="P163" s="172"/>
    </row>
    <row r="164" spans="1:16" s="3" customFormat="1" x14ac:dyDescent="0.25">
      <c r="A164" s="13"/>
      <c r="B164" s="781"/>
      <c r="C164" s="782"/>
      <c r="D164" s="782"/>
      <c r="E164" s="782"/>
      <c r="F164" s="782"/>
      <c r="G164" s="782"/>
      <c r="H164" s="782"/>
      <c r="I164" s="782"/>
      <c r="J164" s="782"/>
      <c r="K164" s="782"/>
      <c r="L164" s="783"/>
      <c r="M164" s="178"/>
      <c r="N164" s="361"/>
      <c r="O164" s="172"/>
      <c r="P164" s="172"/>
    </row>
    <row r="165" spans="1:16" s="3" customFormat="1" x14ac:dyDescent="0.25">
      <c r="A165" s="13"/>
      <c r="B165" s="781"/>
      <c r="C165" s="782"/>
      <c r="D165" s="782"/>
      <c r="E165" s="782"/>
      <c r="F165" s="782"/>
      <c r="G165" s="782"/>
      <c r="H165" s="782"/>
      <c r="I165" s="782"/>
      <c r="J165" s="782"/>
      <c r="K165" s="782"/>
      <c r="L165" s="783"/>
      <c r="M165" s="178"/>
      <c r="N165" s="361"/>
      <c r="O165" s="172"/>
      <c r="P165" s="172"/>
    </row>
    <row r="166" spans="1:16" s="3" customFormat="1" x14ac:dyDescent="0.25">
      <c r="A166" s="13"/>
      <c r="B166" s="781"/>
      <c r="C166" s="782"/>
      <c r="D166" s="782"/>
      <c r="E166" s="782"/>
      <c r="F166" s="782"/>
      <c r="G166" s="782"/>
      <c r="H166" s="782"/>
      <c r="I166" s="782"/>
      <c r="J166" s="782"/>
      <c r="K166" s="782"/>
      <c r="L166" s="783"/>
      <c r="M166" s="178"/>
      <c r="N166" s="361"/>
      <c r="O166" s="172"/>
      <c r="P166" s="172"/>
    </row>
    <row r="167" spans="1:16" s="3" customFormat="1" x14ac:dyDescent="0.25">
      <c r="A167" s="13"/>
      <c r="B167" s="781"/>
      <c r="C167" s="782"/>
      <c r="D167" s="782"/>
      <c r="E167" s="782"/>
      <c r="F167" s="782"/>
      <c r="G167" s="782"/>
      <c r="H167" s="782"/>
      <c r="I167" s="782"/>
      <c r="J167" s="782"/>
      <c r="K167" s="782"/>
      <c r="L167" s="783"/>
      <c r="M167" s="178"/>
      <c r="N167" s="361"/>
      <c r="O167" s="172"/>
      <c r="P167" s="172"/>
    </row>
    <row r="168" spans="1:16" s="3" customFormat="1" x14ac:dyDescent="0.25">
      <c r="A168" s="13"/>
      <c r="B168" s="781"/>
      <c r="C168" s="782"/>
      <c r="D168" s="782"/>
      <c r="E168" s="782"/>
      <c r="F168" s="782"/>
      <c r="G168" s="782"/>
      <c r="H168" s="782"/>
      <c r="I168" s="782"/>
      <c r="J168" s="782"/>
      <c r="K168" s="782"/>
      <c r="L168" s="783"/>
      <c r="M168" s="178"/>
      <c r="N168" s="361"/>
      <c r="O168" s="172"/>
      <c r="P168" s="172"/>
    </row>
    <row r="169" spans="1:16" s="3" customFormat="1" x14ac:dyDescent="0.25">
      <c r="A169" s="13"/>
      <c r="B169" s="781"/>
      <c r="C169" s="782"/>
      <c r="D169" s="782"/>
      <c r="E169" s="782"/>
      <c r="F169" s="782"/>
      <c r="G169" s="782"/>
      <c r="H169" s="782"/>
      <c r="I169" s="782"/>
      <c r="J169" s="782"/>
      <c r="K169" s="782"/>
      <c r="L169" s="783"/>
      <c r="M169" s="178"/>
      <c r="N169" s="361"/>
      <c r="O169" s="172"/>
      <c r="P169" s="172"/>
    </row>
    <row r="170" spans="1:16" s="178" customFormat="1" x14ac:dyDescent="0.25">
      <c r="A170" s="258"/>
      <c r="B170" s="288"/>
      <c r="C170" s="289"/>
      <c r="D170" s="289"/>
      <c r="E170" s="289"/>
      <c r="F170" s="289"/>
      <c r="G170" s="289"/>
      <c r="H170" s="289"/>
      <c r="I170" s="289"/>
      <c r="J170" s="289"/>
      <c r="K170" s="289"/>
      <c r="L170" s="290"/>
      <c r="N170" s="360"/>
      <c r="O170" s="174"/>
      <c r="P170" s="174"/>
    </row>
    <row r="171" spans="1:16" s="3" customFormat="1" x14ac:dyDescent="0.25">
      <c r="A171" s="13"/>
      <c r="B171" s="767" t="s">
        <v>33</v>
      </c>
      <c r="C171" s="768"/>
      <c r="D171" s="768"/>
      <c r="E171" s="768"/>
      <c r="F171" s="768"/>
      <c r="G171" s="768"/>
      <c r="H171" s="768"/>
      <c r="I171" s="768"/>
      <c r="J171" s="768"/>
      <c r="K171" s="768"/>
      <c r="L171" s="769"/>
      <c r="M171" s="266"/>
      <c r="N171" s="361"/>
      <c r="O171" s="172"/>
      <c r="P171" s="172"/>
    </row>
    <row r="172" spans="1:16" s="178" customFormat="1" x14ac:dyDescent="0.25">
      <c r="A172" s="258"/>
      <c r="B172" s="273"/>
      <c r="C172" s="274"/>
      <c r="D172" s="274"/>
      <c r="E172" s="274"/>
      <c r="F172" s="274"/>
      <c r="G172" s="274"/>
      <c r="H172" s="274"/>
      <c r="I172" s="274"/>
      <c r="J172" s="274"/>
      <c r="K172" s="274"/>
      <c r="L172" s="259"/>
      <c r="N172" s="360"/>
      <c r="O172" s="174"/>
      <c r="P172" s="174"/>
    </row>
    <row r="173" spans="1:16" s="178" customFormat="1" x14ac:dyDescent="0.25">
      <c r="A173" s="258"/>
      <c r="B173" s="777" t="str">
        <f>IF(Intro!$G$26="English",O173,P173)</f>
        <v>Décrivez les processus de production de votre entreprise pour les marchandises et fournissez des organigrammes illustrant les processus.</v>
      </c>
      <c r="C173" s="778"/>
      <c r="D173" s="778"/>
      <c r="E173" s="778"/>
      <c r="F173" s="778"/>
      <c r="G173" s="778"/>
      <c r="H173" s="778"/>
      <c r="I173" s="778"/>
      <c r="J173" s="778"/>
      <c r="K173" s="778"/>
      <c r="L173" s="779"/>
      <c r="N173" s="360"/>
      <c r="O173" s="174" t="s">
        <v>274</v>
      </c>
      <c r="P173" s="174" t="s">
        <v>275</v>
      </c>
    </row>
    <row r="174" spans="1:16" s="178" customFormat="1" x14ac:dyDescent="0.25">
      <c r="A174" s="258"/>
      <c r="B174" s="273"/>
      <c r="C174" s="274"/>
      <c r="D174" s="274"/>
      <c r="E174" s="274"/>
      <c r="F174" s="274"/>
      <c r="G174" s="274"/>
      <c r="H174" s="274"/>
      <c r="I174" s="274"/>
      <c r="J174" s="274"/>
      <c r="K174" s="274"/>
      <c r="L174" s="259"/>
      <c r="N174" s="360"/>
      <c r="O174" s="174"/>
      <c r="P174" s="174"/>
    </row>
    <row r="175" spans="1:16" s="3" customFormat="1" x14ac:dyDescent="0.25">
      <c r="A175" s="13"/>
      <c r="B175" s="781"/>
      <c r="C175" s="782"/>
      <c r="D175" s="782"/>
      <c r="E175" s="782"/>
      <c r="F175" s="782"/>
      <c r="G175" s="782"/>
      <c r="H175" s="782"/>
      <c r="I175" s="782"/>
      <c r="J175" s="782"/>
      <c r="K175" s="782"/>
      <c r="L175" s="783"/>
      <c r="M175" s="178"/>
      <c r="N175" s="361"/>
      <c r="O175" s="172"/>
      <c r="P175" s="172"/>
    </row>
    <row r="176" spans="1:16" s="3" customFormat="1" x14ac:dyDescent="0.25">
      <c r="A176" s="13"/>
      <c r="B176" s="781"/>
      <c r="C176" s="782"/>
      <c r="D176" s="782"/>
      <c r="E176" s="782"/>
      <c r="F176" s="782"/>
      <c r="G176" s="782"/>
      <c r="H176" s="782"/>
      <c r="I176" s="782"/>
      <c r="J176" s="782"/>
      <c r="K176" s="782"/>
      <c r="L176" s="783"/>
      <c r="M176" s="178"/>
      <c r="N176" s="361"/>
      <c r="O176" s="172"/>
      <c r="P176" s="172"/>
    </row>
    <row r="177" spans="1:16" s="3" customFormat="1" x14ac:dyDescent="0.25">
      <c r="A177" s="13"/>
      <c r="B177" s="781"/>
      <c r="C177" s="782"/>
      <c r="D177" s="782"/>
      <c r="E177" s="782"/>
      <c r="F177" s="782"/>
      <c r="G177" s="782"/>
      <c r="H177" s="782"/>
      <c r="I177" s="782"/>
      <c r="J177" s="782"/>
      <c r="K177" s="782"/>
      <c r="L177" s="783"/>
      <c r="M177" s="178"/>
      <c r="N177" s="361"/>
      <c r="O177" s="172"/>
      <c r="P177" s="172"/>
    </row>
    <row r="178" spans="1:16" s="3" customFormat="1" x14ac:dyDescent="0.25">
      <c r="A178" s="13"/>
      <c r="B178" s="781"/>
      <c r="C178" s="782"/>
      <c r="D178" s="782"/>
      <c r="E178" s="782"/>
      <c r="F178" s="782"/>
      <c r="G178" s="782"/>
      <c r="H178" s="782"/>
      <c r="I178" s="782"/>
      <c r="J178" s="782"/>
      <c r="K178" s="782"/>
      <c r="L178" s="783"/>
      <c r="M178" s="178"/>
      <c r="N178" s="361"/>
      <c r="O178" s="172"/>
      <c r="P178" s="172"/>
    </row>
    <row r="179" spans="1:16" s="3" customFormat="1" x14ac:dyDescent="0.25">
      <c r="A179" s="13"/>
      <c r="B179" s="781"/>
      <c r="C179" s="782"/>
      <c r="D179" s="782"/>
      <c r="E179" s="782"/>
      <c r="F179" s="782"/>
      <c r="G179" s="782"/>
      <c r="H179" s="782"/>
      <c r="I179" s="782"/>
      <c r="J179" s="782"/>
      <c r="K179" s="782"/>
      <c r="L179" s="783"/>
      <c r="M179" s="178"/>
      <c r="N179" s="361"/>
      <c r="O179" s="172"/>
      <c r="P179" s="172"/>
    </row>
    <row r="180" spans="1:16" s="3" customFormat="1" x14ac:dyDescent="0.25">
      <c r="A180" s="13"/>
      <c r="B180" s="781"/>
      <c r="C180" s="782"/>
      <c r="D180" s="782"/>
      <c r="E180" s="782"/>
      <c r="F180" s="782"/>
      <c r="G180" s="782"/>
      <c r="H180" s="782"/>
      <c r="I180" s="782"/>
      <c r="J180" s="782"/>
      <c r="K180" s="782"/>
      <c r="L180" s="783"/>
      <c r="M180" s="178"/>
      <c r="N180" s="361"/>
      <c r="O180" s="172"/>
      <c r="P180" s="172"/>
    </row>
    <row r="181" spans="1:16" s="3" customFormat="1" x14ac:dyDescent="0.25">
      <c r="A181" s="13"/>
      <c r="B181" s="781"/>
      <c r="C181" s="782"/>
      <c r="D181" s="782"/>
      <c r="E181" s="782"/>
      <c r="F181" s="782"/>
      <c r="G181" s="782"/>
      <c r="H181" s="782"/>
      <c r="I181" s="782"/>
      <c r="J181" s="782"/>
      <c r="K181" s="782"/>
      <c r="L181" s="783"/>
      <c r="M181" s="178"/>
      <c r="N181" s="361"/>
      <c r="O181" s="172"/>
      <c r="P181" s="172"/>
    </row>
    <row r="182" spans="1:16" s="3" customFormat="1" x14ac:dyDescent="0.25">
      <c r="A182" s="13"/>
      <c r="B182" s="781"/>
      <c r="C182" s="782"/>
      <c r="D182" s="782"/>
      <c r="E182" s="782"/>
      <c r="F182" s="782"/>
      <c r="G182" s="782"/>
      <c r="H182" s="782"/>
      <c r="I182" s="782"/>
      <c r="J182" s="782"/>
      <c r="K182" s="782"/>
      <c r="L182" s="783"/>
      <c r="M182" s="178"/>
      <c r="N182" s="361"/>
      <c r="O182" s="172"/>
      <c r="P182" s="172"/>
    </row>
    <row r="183" spans="1:16" s="178" customFormat="1" x14ac:dyDescent="0.25">
      <c r="A183" s="258"/>
      <c r="B183" s="288"/>
      <c r="C183" s="289"/>
      <c r="D183" s="289"/>
      <c r="E183" s="289"/>
      <c r="F183" s="289"/>
      <c r="G183" s="289"/>
      <c r="H183" s="289"/>
      <c r="I183" s="289"/>
      <c r="J183" s="289"/>
      <c r="K183" s="289"/>
      <c r="L183" s="290"/>
      <c r="N183" s="360"/>
      <c r="O183" s="174"/>
      <c r="P183" s="174"/>
    </row>
    <row r="184" spans="1:16" s="3" customFormat="1" x14ac:dyDescent="0.25">
      <c r="A184" s="12"/>
      <c r="B184" s="767" t="s">
        <v>34</v>
      </c>
      <c r="C184" s="768"/>
      <c r="D184" s="768"/>
      <c r="E184" s="768"/>
      <c r="F184" s="768"/>
      <c r="G184" s="768"/>
      <c r="H184" s="768"/>
      <c r="I184" s="768"/>
      <c r="J184" s="768"/>
      <c r="K184" s="768"/>
      <c r="L184" s="769"/>
      <c r="M184" s="266"/>
      <c r="N184" s="361"/>
    </row>
    <row r="185" spans="1:16" s="151" customFormat="1" x14ac:dyDescent="0.25">
      <c r="A185" s="257"/>
      <c r="B185" s="219"/>
      <c r="C185" s="213"/>
      <c r="D185" s="213"/>
      <c r="E185" s="213"/>
      <c r="F185" s="213"/>
      <c r="G185" s="213"/>
      <c r="H185" s="213"/>
      <c r="I185" s="213"/>
      <c r="J185" s="213"/>
      <c r="K185" s="213"/>
      <c r="L185" s="214"/>
      <c r="N185" s="327"/>
    </row>
    <row r="186" spans="1:16" s="10" customFormat="1" x14ac:dyDescent="0.25">
      <c r="A186" s="12"/>
      <c r="B186" s="612" t="str">
        <f>IF(Intro!$G$26="English",O186,P186)</f>
        <v>Énumérez les trois principales matières directes utilisées dans la production des marchandises par votre entreprise, en fonction de leur valeur.</v>
      </c>
      <c r="C186" s="613"/>
      <c r="D186" s="613"/>
      <c r="E186" s="613"/>
      <c r="F186" s="613"/>
      <c r="G186" s="613"/>
      <c r="H186" s="613"/>
      <c r="I186" s="613"/>
      <c r="J186" s="613"/>
      <c r="K186" s="613"/>
      <c r="L186" s="653"/>
      <c r="O186" s="11" t="s">
        <v>163</v>
      </c>
      <c r="P186" s="10" t="s">
        <v>164</v>
      </c>
    </row>
    <row r="187" spans="1:16" s="10" customFormat="1" x14ac:dyDescent="0.25">
      <c r="A187" s="12"/>
      <c r="B187" s="229"/>
      <c r="C187" s="230"/>
      <c r="D187" s="28"/>
      <c r="E187" s="29"/>
      <c r="F187" s="29"/>
      <c r="G187" s="29"/>
      <c r="H187" s="29"/>
      <c r="I187" s="29"/>
      <c r="J187" s="29"/>
      <c r="K187" s="29"/>
      <c r="L187" s="30"/>
      <c r="O187" s="11"/>
    </row>
    <row r="188" spans="1:16" s="10" customFormat="1" x14ac:dyDescent="0.25">
      <c r="A188" s="12"/>
      <c r="B188" s="763" t="str">
        <f>IF(Intro!$G$26="English",O188,P188)</f>
        <v>La matière directe utilisée 1</v>
      </c>
      <c r="C188" s="764"/>
      <c r="D188" s="764"/>
      <c r="E188" s="765"/>
      <c r="F188" s="765"/>
      <c r="G188" s="765"/>
      <c r="H188" s="765"/>
      <c r="I188" s="765"/>
      <c r="J188" s="765"/>
      <c r="K188" s="765"/>
      <c r="L188" s="766"/>
      <c r="O188" s="11" t="s">
        <v>165</v>
      </c>
      <c r="P188" s="10" t="s">
        <v>166</v>
      </c>
    </row>
    <row r="189" spans="1:16" s="10" customFormat="1" x14ac:dyDescent="0.25">
      <c r="A189" s="12"/>
      <c r="B189" s="763" t="str">
        <f>IF(Intro!$G$26="English",O189,P189)</f>
        <v>La matière directe utilisée 2</v>
      </c>
      <c r="C189" s="764"/>
      <c r="D189" s="764"/>
      <c r="E189" s="765"/>
      <c r="F189" s="765"/>
      <c r="G189" s="765"/>
      <c r="H189" s="765"/>
      <c r="I189" s="765"/>
      <c r="J189" s="765"/>
      <c r="K189" s="765"/>
      <c r="L189" s="766"/>
      <c r="O189" s="11" t="s">
        <v>167</v>
      </c>
      <c r="P189" s="10" t="s">
        <v>168</v>
      </c>
    </row>
    <row r="190" spans="1:16" s="10" customFormat="1" x14ac:dyDescent="0.25">
      <c r="A190" s="12"/>
      <c r="B190" s="763" t="str">
        <f>IF(Intro!$G$26="English",O190,P190)</f>
        <v>La matière directe utilisée 3</v>
      </c>
      <c r="C190" s="764"/>
      <c r="D190" s="764"/>
      <c r="E190" s="765"/>
      <c r="F190" s="765"/>
      <c r="G190" s="765"/>
      <c r="H190" s="765"/>
      <c r="I190" s="765"/>
      <c r="J190" s="765"/>
      <c r="K190" s="765"/>
      <c r="L190" s="766"/>
      <c r="O190" s="11" t="s">
        <v>169</v>
      </c>
      <c r="P190" s="10" t="s">
        <v>170</v>
      </c>
    </row>
    <row r="191" spans="1:16" s="10" customFormat="1" x14ac:dyDescent="0.25">
      <c r="A191" s="12"/>
      <c r="B191" s="229"/>
      <c r="C191" s="230"/>
      <c r="D191" s="28"/>
      <c r="E191" s="29"/>
      <c r="F191" s="29"/>
      <c r="G191" s="29"/>
      <c r="H191" s="29"/>
      <c r="I191" s="29"/>
      <c r="J191" s="29"/>
      <c r="K191" s="29"/>
      <c r="L191" s="30"/>
      <c r="O191" s="11"/>
    </row>
    <row r="192" spans="1:16" s="3" customFormat="1" x14ac:dyDescent="0.25">
      <c r="A192" s="13"/>
      <c r="B192" s="767" t="s">
        <v>35</v>
      </c>
      <c r="C192" s="768"/>
      <c r="D192" s="768"/>
      <c r="E192" s="768"/>
      <c r="F192" s="768"/>
      <c r="G192" s="768"/>
      <c r="H192" s="768"/>
      <c r="I192" s="768"/>
      <c r="J192" s="768"/>
      <c r="K192" s="768"/>
      <c r="L192" s="769"/>
      <c r="M192" s="266"/>
      <c r="N192" s="361"/>
      <c r="O192" s="172"/>
      <c r="P192" s="172"/>
    </row>
    <row r="193" spans="1:16" s="178" customFormat="1" x14ac:dyDescent="0.25">
      <c r="A193" s="258"/>
      <c r="B193" s="273"/>
      <c r="C193" s="274"/>
      <c r="D193" s="274"/>
      <c r="E193" s="274"/>
      <c r="F193" s="274"/>
      <c r="G193" s="274"/>
      <c r="H193" s="274"/>
      <c r="I193" s="274"/>
      <c r="J193" s="274"/>
      <c r="K193" s="274"/>
      <c r="L193" s="259"/>
      <c r="N193" s="360"/>
      <c r="O193" s="174"/>
      <c r="P193" s="174"/>
    </row>
    <row r="194" spans="1:16" s="178" customFormat="1" x14ac:dyDescent="0.25">
      <c r="A194" s="258"/>
      <c r="B194" s="777" t="str">
        <f>IF(Intro!$G$26="English",O194,P194)</f>
        <v>Quelles publications ou indices votre entreprise utilise-t-elle pour suivre les prix des matières directes utilisées dans la production des marchandises?</v>
      </c>
      <c r="C194" s="778"/>
      <c r="D194" s="778"/>
      <c r="E194" s="778"/>
      <c r="F194" s="778"/>
      <c r="G194" s="778"/>
      <c r="H194" s="778"/>
      <c r="I194" s="778"/>
      <c r="J194" s="778"/>
      <c r="K194" s="778"/>
      <c r="L194" s="779"/>
      <c r="N194" s="360"/>
      <c r="O194" s="174" t="s">
        <v>339</v>
      </c>
      <c r="P194" s="174" t="s">
        <v>340</v>
      </c>
    </row>
    <row r="195" spans="1:16" s="178" customFormat="1" x14ac:dyDescent="0.25">
      <c r="A195" s="258"/>
      <c r="B195" s="273"/>
      <c r="C195" s="274"/>
      <c r="D195" s="274"/>
      <c r="E195" s="274"/>
      <c r="F195" s="274"/>
      <c r="G195" s="274"/>
      <c r="H195" s="274"/>
      <c r="I195" s="274"/>
      <c r="J195" s="274"/>
      <c r="K195" s="274"/>
      <c r="L195" s="259"/>
      <c r="N195" s="360"/>
      <c r="O195" s="174"/>
      <c r="P195" s="174"/>
    </row>
    <row r="196" spans="1:16" s="3" customFormat="1" x14ac:dyDescent="0.25">
      <c r="A196" s="13"/>
      <c r="B196" s="781"/>
      <c r="C196" s="782"/>
      <c r="D196" s="782"/>
      <c r="E196" s="782"/>
      <c r="F196" s="782"/>
      <c r="G196" s="782"/>
      <c r="H196" s="782"/>
      <c r="I196" s="782"/>
      <c r="J196" s="782"/>
      <c r="K196" s="782"/>
      <c r="L196" s="783"/>
      <c r="M196" s="178"/>
      <c r="N196" s="361"/>
      <c r="O196" s="172"/>
      <c r="P196" s="172"/>
    </row>
    <row r="197" spans="1:16" s="3" customFormat="1" x14ac:dyDescent="0.25">
      <c r="A197" s="13"/>
      <c r="B197" s="781"/>
      <c r="C197" s="782"/>
      <c r="D197" s="782"/>
      <c r="E197" s="782"/>
      <c r="F197" s="782"/>
      <c r="G197" s="782"/>
      <c r="H197" s="782"/>
      <c r="I197" s="782"/>
      <c r="J197" s="782"/>
      <c r="K197" s="782"/>
      <c r="L197" s="783"/>
      <c r="M197" s="178"/>
      <c r="N197" s="361"/>
      <c r="O197" s="172"/>
      <c r="P197" s="172"/>
    </row>
    <row r="198" spans="1:16" s="3" customFormat="1" x14ac:dyDescent="0.25">
      <c r="A198" s="13"/>
      <c r="B198" s="781"/>
      <c r="C198" s="782"/>
      <c r="D198" s="782"/>
      <c r="E198" s="782"/>
      <c r="F198" s="782"/>
      <c r="G198" s="782"/>
      <c r="H198" s="782"/>
      <c r="I198" s="782"/>
      <c r="J198" s="782"/>
      <c r="K198" s="782"/>
      <c r="L198" s="783"/>
      <c r="M198" s="178"/>
      <c r="N198" s="361"/>
      <c r="O198" s="172"/>
      <c r="P198" s="172"/>
    </row>
    <row r="199" spans="1:16" s="3" customFormat="1" x14ac:dyDescent="0.25">
      <c r="A199" s="13"/>
      <c r="B199" s="781"/>
      <c r="C199" s="782"/>
      <c r="D199" s="782"/>
      <c r="E199" s="782"/>
      <c r="F199" s="782"/>
      <c r="G199" s="782"/>
      <c r="H199" s="782"/>
      <c r="I199" s="782"/>
      <c r="J199" s="782"/>
      <c r="K199" s="782"/>
      <c r="L199" s="783"/>
      <c r="M199" s="178"/>
      <c r="N199" s="361"/>
      <c r="O199" s="172"/>
      <c r="P199" s="172"/>
    </row>
    <row r="200" spans="1:16" s="3" customFormat="1" x14ac:dyDescent="0.25">
      <c r="A200" s="13"/>
      <c r="B200" s="781"/>
      <c r="C200" s="782"/>
      <c r="D200" s="782"/>
      <c r="E200" s="782"/>
      <c r="F200" s="782"/>
      <c r="G200" s="782"/>
      <c r="H200" s="782"/>
      <c r="I200" s="782"/>
      <c r="J200" s="782"/>
      <c r="K200" s="782"/>
      <c r="L200" s="783"/>
      <c r="M200" s="178"/>
      <c r="N200" s="361"/>
      <c r="O200" s="172"/>
      <c r="P200" s="172"/>
    </row>
    <row r="201" spans="1:16" s="3" customFormat="1" x14ac:dyDescent="0.25">
      <c r="A201" s="13"/>
      <c r="B201" s="781"/>
      <c r="C201" s="782"/>
      <c r="D201" s="782"/>
      <c r="E201" s="782"/>
      <c r="F201" s="782"/>
      <c r="G201" s="782"/>
      <c r="H201" s="782"/>
      <c r="I201" s="782"/>
      <c r="J201" s="782"/>
      <c r="K201" s="782"/>
      <c r="L201" s="783"/>
      <c r="M201" s="178"/>
      <c r="N201" s="361"/>
      <c r="O201" s="172"/>
      <c r="P201" s="172"/>
    </row>
    <row r="202" spans="1:16" s="3" customFormat="1" x14ac:dyDescent="0.25">
      <c r="A202" s="13"/>
      <c r="B202" s="781"/>
      <c r="C202" s="782"/>
      <c r="D202" s="782"/>
      <c r="E202" s="782"/>
      <c r="F202" s="782"/>
      <c r="G202" s="782"/>
      <c r="H202" s="782"/>
      <c r="I202" s="782"/>
      <c r="J202" s="782"/>
      <c r="K202" s="782"/>
      <c r="L202" s="783"/>
      <c r="M202" s="178"/>
      <c r="N202" s="361"/>
      <c r="O202" s="172"/>
      <c r="P202" s="172"/>
    </row>
    <row r="203" spans="1:16" s="3" customFormat="1" x14ac:dyDescent="0.25">
      <c r="A203" s="13"/>
      <c r="B203" s="781"/>
      <c r="C203" s="782"/>
      <c r="D203" s="782"/>
      <c r="E203" s="782"/>
      <c r="F203" s="782"/>
      <c r="G203" s="782"/>
      <c r="H203" s="782"/>
      <c r="I203" s="782"/>
      <c r="J203" s="782"/>
      <c r="K203" s="782"/>
      <c r="L203" s="783"/>
      <c r="M203" s="178"/>
      <c r="N203" s="361"/>
      <c r="O203" s="172"/>
      <c r="P203" s="172"/>
    </row>
    <row r="204" spans="1:16" s="178" customFormat="1" x14ac:dyDescent="0.25">
      <c r="A204" s="258"/>
      <c r="B204" s="288"/>
      <c r="C204" s="289"/>
      <c r="D204" s="289"/>
      <c r="E204" s="289"/>
      <c r="F204" s="289"/>
      <c r="G204" s="289"/>
      <c r="H204" s="289"/>
      <c r="I204" s="289"/>
      <c r="J204" s="289"/>
      <c r="K204" s="289"/>
      <c r="L204" s="290"/>
      <c r="N204" s="360"/>
      <c r="O204" s="174"/>
      <c r="P204" s="174"/>
    </row>
    <row r="205" spans="1:16" s="3" customFormat="1" x14ac:dyDescent="0.25">
      <c r="A205" s="13"/>
      <c r="B205" s="767" t="s">
        <v>36</v>
      </c>
      <c r="C205" s="768"/>
      <c r="D205" s="768"/>
      <c r="E205" s="768"/>
      <c r="F205" s="768"/>
      <c r="G205" s="768"/>
      <c r="H205" s="768"/>
      <c r="I205" s="768"/>
      <c r="J205" s="768"/>
      <c r="K205" s="768"/>
      <c r="L205" s="769"/>
      <c r="M205" s="266"/>
      <c r="N205" s="361"/>
      <c r="O205" s="172"/>
      <c r="P205" s="172"/>
    </row>
    <row r="206" spans="1:16" s="178" customFormat="1" x14ac:dyDescent="0.25">
      <c r="A206" s="258"/>
      <c r="B206" s="273"/>
      <c r="C206" s="274"/>
      <c r="D206" s="274"/>
      <c r="E206" s="274"/>
      <c r="F206" s="274"/>
      <c r="G206" s="274"/>
      <c r="H206" s="274"/>
      <c r="I206" s="274"/>
      <c r="J206" s="274"/>
      <c r="K206" s="274"/>
      <c r="L206" s="259"/>
      <c r="N206" s="360"/>
      <c r="O206" s="174"/>
      <c r="P206" s="174"/>
    </row>
    <row r="207" spans="1:16" s="178" customFormat="1" x14ac:dyDescent="0.25">
      <c r="A207" s="258"/>
      <c r="B207" s="777" t="str">
        <f>IF(Intro!$G$26="English",O207,P207)</f>
        <v>Fournissez des détails si votre entreprise a modifié la gamme de marchandises qu'elle produit depuis le 1er janvier 2023.</v>
      </c>
      <c r="C207" s="778"/>
      <c r="D207" s="778"/>
      <c r="E207" s="778"/>
      <c r="F207" s="778"/>
      <c r="G207" s="778"/>
      <c r="H207" s="778"/>
      <c r="I207" s="778"/>
      <c r="J207" s="778"/>
      <c r="K207" s="778"/>
      <c r="L207" s="779"/>
      <c r="N207" s="360"/>
      <c r="O207" s="174" t="str">
        <f>"Provide details if your firm has changed the product mix of the goods produced since January 1, "&amp;Variables!B6&amp;"."</f>
        <v>Provide details if your firm has changed the product mix of the goods produced since January 1, 2023.</v>
      </c>
      <c r="P207" s="174" t="str">
        <f>"Fournissez des détails si votre entreprise a modifié la gamme de marchandises qu'elle produit depuis le 1er janvier "&amp;Variables!B6&amp;"."</f>
        <v>Fournissez des détails si votre entreprise a modifié la gamme de marchandises qu'elle produit depuis le 1er janvier 2023.</v>
      </c>
    </row>
    <row r="208" spans="1:16" s="178" customFormat="1" x14ac:dyDescent="0.25">
      <c r="A208" s="258"/>
      <c r="B208" s="273"/>
      <c r="C208" s="274"/>
      <c r="D208" s="274"/>
      <c r="E208" s="274"/>
      <c r="F208" s="274"/>
      <c r="G208" s="274"/>
      <c r="H208" s="274"/>
      <c r="I208" s="274"/>
      <c r="J208" s="274"/>
      <c r="K208" s="274"/>
      <c r="L208" s="259"/>
      <c r="N208" s="360"/>
      <c r="O208" s="174"/>
      <c r="P208" s="174"/>
    </row>
    <row r="209" spans="1:16" s="3" customFormat="1" x14ac:dyDescent="0.25">
      <c r="A209" s="13"/>
      <c r="B209" s="781"/>
      <c r="C209" s="782"/>
      <c r="D209" s="782"/>
      <c r="E209" s="782"/>
      <c r="F209" s="782"/>
      <c r="G209" s="782"/>
      <c r="H209" s="782"/>
      <c r="I209" s="782"/>
      <c r="J209" s="782"/>
      <c r="K209" s="782"/>
      <c r="L209" s="783"/>
      <c r="M209" s="178"/>
      <c r="N209" s="361"/>
      <c r="O209" s="172"/>
      <c r="P209" s="172"/>
    </row>
    <row r="210" spans="1:16" s="3" customFormat="1" x14ac:dyDescent="0.25">
      <c r="A210" s="13"/>
      <c r="B210" s="781"/>
      <c r="C210" s="782"/>
      <c r="D210" s="782"/>
      <c r="E210" s="782"/>
      <c r="F210" s="782"/>
      <c r="G210" s="782"/>
      <c r="H210" s="782"/>
      <c r="I210" s="782"/>
      <c r="J210" s="782"/>
      <c r="K210" s="782"/>
      <c r="L210" s="783"/>
      <c r="M210" s="178"/>
      <c r="N210" s="361"/>
      <c r="O210" s="172"/>
      <c r="P210" s="172"/>
    </row>
    <row r="211" spans="1:16" s="3" customFormat="1" x14ac:dyDescent="0.25">
      <c r="A211" s="13"/>
      <c r="B211" s="781"/>
      <c r="C211" s="782"/>
      <c r="D211" s="782"/>
      <c r="E211" s="782"/>
      <c r="F211" s="782"/>
      <c r="G211" s="782"/>
      <c r="H211" s="782"/>
      <c r="I211" s="782"/>
      <c r="J211" s="782"/>
      <c r="K211" s="782"/>
      <c r="L211" s="783"/>
      <c r="M211" s="178"/>
      <c r="N211" s="361"/>
      <c r="O211" s="172"/>
      <c r="P211" s="172"/>
    </row>
    <row r="212" spans="1:16" s="3" customFormat="1" x14ac:dyDescent="0.25">
      <c r="A212" s="13"/>
      <c r="B212" s="781"/>
      <c r="C212" s="782"/>
      <c r="D212" s="782"/>
      <c r="E212" s="782"/>
      <c r="F212" s="782"/>
      <c r="G212" s="782"/>
      <c r="H212" s="782"/>
      <c r="I212" s="782"/>
      <c r="J212" s="782"/>
      <c r="K212" s="782"/>
      <c r="L212" s="783"/>
      <c r="M212" s="178"/>
      <c r="N212" s="361"/>
      <c r="O212" s="172"/>
      <c r="P212" s="172"/>
    </row>
    <row r="213" spans="1:16" s="3" customFormat="1" x14ac:dyDescent="0.25">
      <c r="A213" s="13"/>
      <c r="B213" s="781"/>
      <c r="C213" s="782"/>
      <c r="D213" s="782"/>
      <c r="E213" s="782"/>
      <c r="F213" s="782"/>
      <c r="G213" s="782"/>
      <c r="H213" s="782"/>
      <c r="I213" s="782"/>
      <c r="J213" s="782"/>
      <c r="K213" s="782"/>
      <c r="L213" s="783"/>
      <c r="M213" s="178"/>
      <c r="N213" s="361"/>
      <c r="O213" s="172"/>
      <c r="P213" s="172"/>
    </row>
    <row r="214" spans="1:16" s="3" customFormat="1" x14ac:dyDescent="0.25">
      <c r="A214" s="13"/>
      <c r="B214" s="781"/>
      <c r="C214" s="782"/>
      <c r="D214" s="782"/>
      <c r="E214" s="782"/>
      <c r="F214" s="782"/>
      <c r="G214" s="782"/>
      <c r="H214" s="782"/>
      <c r="I214" s="782"/>
      <c r="J214" s="782"/>
      <c r="K214" s="782"/>
      <c r="L214" s="783"/>
      <c r="M214" s="178"/>
      <c r="N214" s="361"/>
      <c r="O214" s="172"/>
      <c r="P214" s="172"/>
    </row>
    <row r="215" spans="1:16" s="3" customFormat="1" x14ac:dyDescent="0.25">
      <c r="A215" s="13"/>
      <c r="B215" s="781"/>
      <c r="C215" s="782"/>
      <c r="D215" s="782"/>
      <c r="E215" s="782"/>
      <c r="F215" s="782"/>
      <c r="G215" s="782"/>
      <c r="H215" s="782"/>
      <c r="I215" s="782"/>
      <c r="J215" s="782"/>
      <c r="K215" s="782"/>
      <c r="L215" s="783"/>
      <c r="M215" s="178"/>
      <c r="N215" s="361"/>
      <c r="O215" s="172"/>
      <c r="P215" s="172"/>
    </row>
    <row r="216" spans="1:16" s="3" customFormat="1" x14ac:dyDescent="0.25">
      <c r="A216" s="13"/>
      <c r="B216" s="781"/>
      <c r="C216" s="782"/>
      <c r="D216" s="782"/>
      <c r="E216" s="782"/>
      <c r="F216" s="782"/>
      <c r="G216" s="782"/>
      <c r="H216" s="782"/>
      <c r="I216" s="782"/>
      <c r="J216" s="782"/>
      <c r="K216" s="782"/>
      <c r="L216" s="783"/>
      <c r="M216" s="178"/>
      <c r="N216" s="361"/>
      <c r="O216" s="172"/>
      <c r="P216" s="172"/>
    </row>
    <row r="217" spans="1:16" s="178" customFormat="1" x14ac:dyDescent="0.25">
      <c r="A217" s="258"/>
      <c r="B217" s="288"/>
      <c r="C217" s="289"/>
      <c r="D217" s="289"/>
      <c r="E217" s="289"/>
      <c r="F217" s="289"/>
      <c r="G217" s="289"/>
      <c r="H217" s="289"/>
      <c r="I217" s="289"/>
      <c r="J217" s="289"/>
      <c r="K217" s="289"/>
      <c r="L217" s="290"/>
      <c r="N217" s="360"/>
      <c r="O217" s="174"/>
      <c r="P217" s="174"/>
    </row>
    <row r="218" spans="1:16" x14ac:dyDescent="0.25">
      <c r="B218" s="44"/>
      <c r="L218" s="45"/>
    </row>
    <row r="219" spans="1:16" x14ac:dyDescent="0.25">
      <c r="B219" s="784" t="str">
        <f>IF(Intro!$G$26="English",O219,P219)</f>
        <v>CARACTÉRISTIQUES DU MARCHÉ DES MARCHANDISES</v>
      </c>
      <c r="C219" s="785"/>
      <c r="D219" s="785"/>
      <c r="E219" s="785"/>
      <c r="F219" s="785"/>
      <c r="G219" s="785"/>
      <c r="H219" s="785"/>
      <c r="I219" s="785"/>
      <c r="J219" s="785"/>
      <c r="K219" s="785"/>
      <c r="L219" s="786"/>
      <c r="M219" s="178"/>
      <c r="O219" s="242" t="s">
        <v>593</v>
      </c>
      <c r="P219" s="242" t="s">
        <v>594</v>
      </c>
    </row>
    <row r="220" spans="1:16" s="3" customFormat="1" x14ac:dyDescent="0.25">
      <c r="A220" s="13"/>
      <c r="B220" s="767" t="s">
        <v>37</v>
      </c>
      <c r="C220" s="768"/>
      <c r="D220" s="768"/>
      <c r="E220" s="768"/>
      <c r="F220" s="768"/>
      <c r="G220" s="768"/>
      <c r="H220" s="768"/>
      <c r="I220" s="768"/>
      <c r="J220" s="768"/>
      <c r="K220" s="768"/>
      <c r="L220" s="769"/>
      <c r="M220" s="266"/>
      <c r="N220" s="361"/>
      <c r="O220" s="172"/>
      <c r="P220" s="172"/>
    </row>
    <row r="221" spans="1:16" s="163" customFormat="1" x14ac:dyDescent="0.25">
      <c r="A221" s="255"/>
      <c r="B221" s="291"/>
      <c r="C221" s="292"/>
      <c r="D221" s="292"/>
      <c r="E221" s="292"/>
      <c r="F221" s="292"/>
      <c r="G221" s="292"/>
      <c r="H221" s="292"/>
      <c r="I221" s="292"/>
      <c r="J221" s="292"/>
      <c r="K221" s="292"/>
      <c r="L221" s="293"/>
      <c r="N221" s="363"/>
      <c r="O221" s="175"/>
      <c r="P221" s="175"/>
    </row>
    <row r="222" spans="1:16" s="163" customFormat="1" x14ac:dyDescent="0.25">
      <c r="A222" s="255"/>
      <c r="B222" s="810" t="str">
        <f>IF(Intro!$G$26="English",O222,P222)</f>
        <v>Indiquez dans quels segments de marché ce produit est vendu.</v>
      </c>
      <c r="C222" s="811"/>
      <c r="D222" s="811"/>
      <c r="E222" s="811"/>
      <c r="F222" s="811"/>
      <c r="G222" s="811"/>
      <c r="H222" s="811"/>
      <c r="I222" s="811"/>
      <c r="J222" s="811"/>
      <c r="K222" s="811"/>
      <c r="L222" s="812"/>
      <c r="N222" s="363"/>
      <c r="O222" s="175" t="s">
        <v>290</v>
      </c>
      <c r="P222" s="175" t="s">
        <v>291</v>
      </c>
    </row>
    <row r="223" spans="1:16" s="163" customFormat="1" x14ac:dyDescent="0.25">
      <c r="A223" s="255"/>
      <c r="B223" s="291"/>
      <c r="C223" s="292"/>
      <c r="D223" s="292"/>
      <c r="E223" s="292"/>
      <c r="F223" s="292"/>
      <c r="G223" s="292"/>
      <c r="H223" s="292"/>
      <c r="I223" s="292"/>
      <c r="J223" s="292"/>
      <c r="K223" s="292"/>
      <c r="L223" s="293"/>
      <c r="N223" s="363"/>
      <c r="O223" s="175"/>
      <c r="P223" s="175"/>
    </row>
    <row r="224" spans="1:16" s="150" customFormat="1" x14ac:dyDescent="0.25">
      <c r="A224" s="41"/>
      <c r="B224" s="792" t="str">
        <f>IF(Intro!$G$26="English",O224,P224)</f>
        <v>Segment de marché 1</v>
      </c>
      <c r="C224" s="793"/>
      <c r="D224" s="794"/>
      <c r="E224" s="674"/>
      <c r="F224" s="675"/>
      <c r="G224" s="675"/>
      <c r="H224" s="675"/>
      <c r="I224" s="675"/>
      <c r="J224" s="675"/>
      <c r="K224" s="675"/>
      <c r="L224" s="676"/>
      <c r="N224" s="364"/>
      <c r="O224" s="175" t="s">
        <v>292</v>
      </c>
      <c r="P224" s="175" t="s">
        <v>293</v>
      </c>
    </row>
    <row r="225" spans="1:16" s="150" customFormat="1" x14ac:dyDescent="0.25">
      <c r="A225" s="41"/>
      <c r="B225" s="620"/>
      <c r="C225" s="795"/>
      <c r="D225" s="726"/>
      <c r="E225" s="780"/>
      <c r="F225" s="627"/>
      <c r="G225" s="627"/>
      <c r="H225" s="627"/>
      <c r="I225" s="627"/>
      <c r="J225" s="627"/>
      <c r="K225" s="627"/>
      <c r="L225" s="628"/>
      <c r="N225" s="364"/>
      <c r="O225" s="175"/>
      <c r="P225" s="175"/>
    </row>
    <row r="226" spans="1:16" s="150" customFormat="1" x14ac:dyDescent="0.25">
      <c r="A226" s="41"/>
      <c r="B226" s="620"/>
      <c r="C226" s="795"/>
      <c r="D226" s="726"/>
      <c r="E226" s="780"/>
      <c r="F226" s="627"/>
      <c r="G226" s="627"/>
      <c r="H226" s="627"/>
      <c r="I226" s="627"/>
      <c r="J226" s="627"/>
      <c r="K226" s="627"/>
      <c r="L226" s="628"/>
      <c r="N226" s="364"/>
      <c r="O226" s="175"/>
      <c r="P226" s="175"/>
    </row>
    <row r="227" spans="1:16" s="150" customFormat="1" x14ac:dyDescent="0.25">
      <c r="A227" s="41"/>
      <c r="B227" s="620"/>
      <c r="C227" s="795"/>
      <c r="D227" s="726"/>
      <c r="E227" s="780"/>
      <c r="F227" s="627"/>
      <c r="G227" s="627"/>
      <c r="H227" s="627"/>
      <c r="I227" s="627"/>
      <c r="J227" s="627"/>
      <c r="K227" s="627"/>
      <c r="L227" s="628"/>
      <c r="N227" s="364"/>
      <c r="O227" s="175"/>
      <c r="P227" s="175"/>
    </row>
    <row r="228" spans="1:16" s="150" customFormat="1" x14ac:dyDescent="0.25">
      <c r="A228" s="41"/>
      <c r="B228" s="796"/>
      <c r="C228" s="797"/>
      <c r="D228" s="798"/>
      <c r="E228" s="677"/>
      <c r="F228" s="678"/>
      <c r="G228" s="678"/>
      <c r="H228" s="678"/>
      <c r="I228" s="678"/>
      <c r="J228" s="678"/>
      <c r="K228" s="678"/>
      <c r="L228" s="679"/>
      <c r="N228" s="364"/>
      <c r="O228" s="175"/>
      <c r="P228" s="175"/>
    </row>
    <row r="229" spans="1:16" s="150" customFormat="1" ht="15" customHeight="1" x14ac:dyDescent="0.25">
      <c r="A229" s="41"/>
      <c r="B229" s="792" t="str">
        <f>IF(Intro!$G$26="English",O229,P229)</f>
        <v>Segment de marché 2</v>
      </c>
      <c r="C229" s="793"/>
      <c r="D229" s="794"/>
      <c r="E229" s="674"/>
      <c r="F229" s="675"/>
      <c r="G229" s="675"/>
      <c r="H229" s="675"/>
      <c r="I229" s="675"/>
      <c r="J229" s="675"/>
      <c r="K229" s="675"/>
      <c r="L229" s="676"/>
      <c r="N229" s="364"/>
      <c r="O229" s="175" t="s">
        <v>294</v>
      </c>
      <c r="P229" s="175" t="s">
        <v>295</v>
      </c>
    </row>
    <row r="230" spans="1:16" s="150" customFormat="1" x14ac:dyDescent="0.25">
      <c r="A230" s="41"/>
      <c r="B230" s="620"/>
      <c r="C230" s="795"/>
      <c r="D230" s="726"/>
      <c r="E230" s="780"/>
      <c r="F230" s="627"/>
      <c r="G230" s="627"/>
      <c r="H230" s="627"/>
      <c r="I230" s="627"/>
      <c r="J230" s="627"/>
      <c r="K230" s="627"/>
      <c r="L230" s="628"/>
      <c r="N230" s="364"/>
      <c r="O230" s="175"/>
      <c r="P230" s="175"/>
    </row>
    <row r="231" spans="1:16" s="150" customFormat="1" x14ac:dyDescent="0.25">
      <c r="A231" s="41"/>
      <c r="B231" s="620"/>
      <c r="C231" s="795"/>
      <c r="D231" s="726"/>
      <c r="E231" s="780"/>
      <c r="F231" s="627"/>
      <c r="G231" s="627"/>
      <c r="H231" s="627"/>
      <c r="I231" s="627"/>
      <c r="J231" s="627"/>
      <c r="K231" s="627"/>
      <c r="L231" s="628"/>
      <c r="N231" s="364"/>
      <c r="O231" s="175"/>
      <c r="P231" s="175"/>
    </row>
    <row r="232" spans="1:16" s="150" customFormat="1" x14ac:dyDescent="0.25">
      <c r="A232" s="41"/>
      <c r="B232" s="620"/>
      <c r="C232" s="795"/>
      <c r="D232" s="726"/>
      <c r="E232" s="780"/>
      <c r="F232" s="627"/>
      <c r="G232" s="627"/>
      <c r="H232" s="627"/>
      <c r="I232" s="627"/>
      <c r="J232" s="627"/>
      <c r="K232" s="627"/>
      <c r="L232" s="628"/>
      <c r="N232" s="364"/>
      <c r="O232" s="175"/>
      <c r="P232" s="175"/>
    </row>
    <row r="233" spans="1:16" s="150" customFormat="1" x14ac:dyDescent="0.25">
      <c r="A233" s="41"/>
      <c r="B233" s="796"/>
      <c r="C233" s="797"/>
      <c r="D233" s="798"/>
      <c r="E233" s="677"/>
      <c r="F233" s="678"/>
      <c r="G233" s="678"/>
      <c r="H233" s="678"/>
      <c r="I233" s="678"/>
      <c r="J233" s="678"/>
      <c r="K233" s="678"/>
      <c r="L233" s="679"/>
      <c r="N233" s="364"/>
      <c r="O233" s="175"/>
      <c r="P233" s="175"/>
    </row>
    <row r="234" spans="1:16" s="150" customFormat="1" ht="15" customHeight="1" x14ac:dyDescent="0.25">
      <c r="A234" s="41"/>
      <c r="B234" s="792" t="str">
        <f>IF(Intro!$G$26="English",O234,P234)</f>
        <v>Segment de marché 3</v>
      </c>
      <c r="C234" s="793"/>
      <c r="D234" s="794"/>
      <c r="E234" s="674"/>
      <c r="F234" s="675"/>
      <c r="G234" s="675"/>
      <c r="H234" s="675"/>
      <c r="I234" s="675"/>
      <c r="J234" s="675"/>
      <c r="K234" s="675"/>
      <c r="L234" s="676"/>
      <c r="N234" s="364"/>
      <c r="O234" s="175" t="s">
        <v>296</v>
      </c>
      <c r="P234" s="175" t="s">
        <v>297</v>
      </c>
    </row>
    <row r="235" spans="1:16" s="150" customFormat="1" x14ac:dyDescent="0.25">
      <c r="A235" s="41"/>
      <c r="B235" s="620"/>
      <c r="C235" s="795"/>
      <c r="D235" s="726"/>
      <c r="E235" s="780"/>
      <c r="F235" s="627"/>
      <c r="G235" s="627"/>
      <c r="H235" s="627"/>
      <c r="I235" s="627"/>
      <c r="J235" s="627"/>
      <c r="K235" s="627"/>
      <c r="L235" s="628"/>
      <c r="N235" s="364"/>
      <c r="O235" s="175"/>
      <c r="P235" s="175"/>
    </row>
    <row r="236" spans="1:16" s="150" customFormat="1" x14ac:dyDescent="0.25">
      <c r="A236" s="41"/>
      <c r="B236" s="620"/>
      <c r="C236" s="795"/>
      <c r="D236" s="726"/>
      <c r="E236" s="780"/>
      <c r="F236" s="627"/>
      <c r="G236" s="627"/>
      <c r="H236" s="627"/>
      <c r="I236" s="627"/>
      <c r="J236" s="627"/>
      <c r="K236" s="627"/>
      <c r="L236" s="628"/>
      <c r="N236" s="364"/>
      <c r="O236" s="175"/>
      <c r="P236" s="175"/>
    </row>
    <row r="237" spans="1:16" s="150" customFormat="1" x14ac:dyDescent="0.25">
      <c r="A237" s="41"/>
      <c r="B237" s="620"/>
      <c r="C237" s="795"/>
      <c r="D237" s="726"/>
      <c r="E237" s="780"/>
      <c r="F237" s="627"/>
      <c r="G237" s="627"/>
      <c r="H237" s="627"/>
      <c r="I237" s="627"/>
      <c r="J237" s="627"/>
      <c r="K237" s="627"/>
      <c r="L237" s="628"/>
      <c r="N237" s="364"/>
      <c r="O237" s="175"/>
      <c r="P237" s="175"/>
    </row>
    <row r="238" spans="1:16" s="150" customFormat="1" x14ac:dyDescent="0.25">
      <c r="A238" s="41"/>
      <c r="B238" s="796"/>
      <c r="C238" s="797"/>
      <c r="D238" s="798"/>
      <c r="E238" s="677"/>
      <c r="F238" s="678"/>
      <c r="G238" s="678"/>
      <c r="H238" s="678"/>
      <c r="I238" s="678"/>
      <c r="J238" s="678"/>
      <c r="K238" s="678"/>
      <c r="L238" s="679"/>
      <c r="N238" s="364"/>
      <c r="O238" s="175"/>
      <c r="P238" s="175"/>
    </row>
    <row r="239" spans="1:16" s="163" customFormat="1" x14ac:dyDescent="0.25">
      <c r="A239" s="255"/>
      <c r="B239" s="294"/>
      <c r="C239" s="295"/>
      <c r="D239" s="295"/>
      <c r="E239" s="295"/>
      <c r="F239" s="295"/>
      <c r="G239" s="295"/>
      <c r="H239" s="295"/>
      <c r="I239" s="295"/>
      <c r="J239" s="295"/>
      <c r="K239" s="295"/>
      <c r="L239" s="296"/>
      <c r="N239" s="363"/>
      <c r="O239" s="175"/>
      <c r="P239" s="175"/>
    </row>
    <row r="240" spans="1:16" s="3" customFormat="1" x14ac:dyDescent="0.25">
      <c r="A240" s="13"/>
      <c r="B240" s="767" t="s">
        <v>38</v>
      </c>
      <c r="C240" s="768"/>
      <c r="D240" s="768"/>
      <c r="E240" s="768"/>
      <c r="F240" s="768"/>
      <c r="G240" s="768"/>
      <c r="H240" s="768"/>
      <c r="I240" s="768"/>
      <c r="J240" s="768"/>
      <c r="K240" s="768"/>
      <c r="L240" s="769"/>
      <c r="M240" s="266"/>
      <c r="N240" s="361"/>
      <c r="O240" s="172"/>
      <c r="P240" s="172"/>
    </row>
    <row r="241" spans="1:16" s="178" customFormat="1" x14ac:dyDescent="0.25">
      <c r="A241" s="258"/>
      <c r="B241" s="273"/>
      <c r="C241" s="274"/>
      <c r="D241" s="274"/>
      <c r="E241" s="274"/>
      <c r="F241" s="274"/>
      <c r="G241" s="274"/>
      <c r="H241" s="274"/>
      <c r="I241" s="274"/>
      <c r="J241" s="274"/>
      <c r="K241" s="274"/>
      <c r="L241" s="259"/>
      <c r="N241" s="360"/>
      <c r="O241" s="174"/>
      <c r="P241" s="174"/>
    </row>
    <row r="242" spans="1:16" s="178" customFormat="1" x14ac:dyDescent="0.25">
      <c r="A242" s="258"/>
      <c r="B242" s="774" t="str">
        <f>IF(Intro!$G$26="English",O242,P242)</f>
        <v>Décrivez s'il y a une saisonnalité sur le marché canadien pour les marchandises. Décrivez toute variation saisonnière de la production, du volume des stocks ou des ventes de la production de votre entreprise au Canada.</v>
      </c>
      <c r="C242" s="775"/>
      <c r="D242" s="775"/>
      <c r="E242" s="775"/>
      <c r="F242" s="775"/>
      <c r="G242" s="775"/>
      <c r="H242" s="775"/>
      <c r="I242" s="775"/>
      <c r="J242" s="775"/>
      <c r="K242" s="775"/>
      <c r="L242" s="776"/>
      <c r="N242" s="360"/>
      <c r="O242" s="174" t="s">
        <v>322</v>
      </c>
      <c r="P242" s="174" t="s">
        <v>323</v>
      </c>
    </row>
    <row r="243" spans="1:16" s="178" customFormat="1" x14ac:dyDescent="0.25">
      <c r="A243" s="258"/>
      <c r="B243" s="774"/>
      <c r="C243" s="775"/>
      <c r="D243" s="775"/>
      <c r="E243" s="775"/>
      <c r="F243" s="775"/>
      <c r="G243" s="775"/>
      <c r="H243" s="775"/>
      <c r="I243" s="775"/>
      <c r="J243" s="775"/>
      <c r="K243" s="775"/>
      <c r="L243" s="776"/>
      <c r="N243" s="360"/>
      <c r="O243" s="174"/>
      <c r="P243" s="174"/>
    </row>
    <row r="244" spans="1:16" s="178" customFormat="1" x14ac:dyDescent="0.25">
      <c r="A244" s="258"/>
      <c r="B244" s="273"/>
      <c r="C244" s="274"/>
      <c r="D244" s="274"/>
      <c r="E244" s="274"/>
      <c r="F244" s="274"/>
      <c r="G244" s="274"/>
      <c r="H244" s="274"/>
      <c r="I244" s="274"/>
      <c r="J244" s="274"/>
      <c r="K244" s="274"/>
      <c r="L244" s="259"/>
      <c r="N244" s="360"/>
      <c r="O244" s="174"/>
      <c r="P244" s="174"/>
    </row>
    <row r="245" spans="1:16" s="3" customFormat="1" x14ac:dyDescent="0.25">
      <c r="A245" s="13"/>
      <c r="B245" s="781"/>
      <c r="C245" s="782"/>
      <c r="D245" s="782"/>
      <c r="E245" s="782"/>
      <c r="F245" s="782"/>
      <c r="G245" s="782"/>
      <c r="H245" s="782"/>
      <c r="I245" s="782"/>
      <c r="J245" s="782"/>
      <c r="K245" s="782"/>
      <c r="L245" s="783"/>
      <c r="M245" s="178"/>
      <c r="N245" s="361"/>
      <c r="O245" s="172"/>
      <c r="P245" s="172"/>
    </row>
    <row r="246" spans="1:16" s="3" customFormat="1" x14ac:dyDescent="0.25">
      <c r="A246" s="13"/>
      <c r="B246" s="781"/>
      <c r="C246" s="782"/>
      <c r="D246" s="782"/>
      <c r="E246" s="782"/>
      <c r="F246" s="782"/>
      <c r="G246" s="782"/>
      <c r="H246" s="782"/>
      <c r="I246" s="782"/>
      <c r="J246" s="782"/>
      <c r="K246" s="782"/>
      <c r="L246" s="783"/>
      <c r="M246" s="178"/>
      <c r="N246" s="361"/>
      <c r="O246" s="172"/>
      <c r="P246" s="172"/>
    </row>
    <row r="247" spans="1:16" s="3" customFormat="1" x14ac:dyDescent="0.25">
      <c r="A247" s="13"/>
      <c r="B247" s="781"/>
      <c r="C247" s="782"/>
      <c r="D247" s="782"/>
      <c r="E247" s="782"/>
      <c r="F247" s="782"/>
      <c r="G247" s="782"/>
      <c r="H247" s="782"/>
      <c r="I247" s="782"/>
      <c r="J247" s="782"/>
      <c r="K247" s="782"/>
      <c r="L247" s="783"/>
      <c r="M247" s="178"/>
      <c r="N247" s="361"/>
      <c r="O247" s="172"/>
      <c r="P247" s="172"/>
    </row>
    <row r="248" spans="1:16" s="3" customFormat="1" x14ac:dyDescent="0.25">
      <c r="A248" s="13"/>
      <c r="B248" s="781"/>
      <c r="C248" s="782"/>
      <c r="D248" s="782"/>
      <c r="E248" s="782"/>
      <c r="F248" s="782"/>
      <c r="G248" s="782"/>
      <c r="H248" s="782"/>
      <c r="I248" s="782"/>
      <c r="J248" s="782"/>
      <c r="K248" s="782"/>
      <c r="L248" s="783"/>
      <c r="M248" s="178"/>
      <c r="N248" s="361"/>
      <c r="O248" s="172"/>
      <c r="P248" s="172"/>
    </row>
    <row r="249" spans="1:16" s="3" customFormat="1" x14ac:dyDescent="0.25">
      <c r="A249" s="13"/>
      <c r="B249" s="781"/>
      <c r="C249" s="782"/>
      <c r="D249" s="782"/>
      <c r="E249" s="782"/>
      <c r="F249" s="782"/>
      <c r="G249" s="782"/>
      <c r="H249" s="782"/>
      <c r="I249" s="782"/>
      <c r="J249" s="782"/>
      <c r="K249" s="782"/>
      <c r="L249" s="783"/>
      <c r="M249" s="178"/>
      <c r="N249" s="361"/>
      <c r="O249" s="172"/>
      <c r="P249" s="172"/>
    </row>
    <row r="250" spans="1:16" s="3" customFormat="1" x14ac:dyDescent="0.25">
      <c r="A250" s="13"/>
      <c r="B250" s="781"/>
      <c r="C250" s="782"/>
      <c r="D250" s="782"/>
      <c r="E250" s="782"/>
      <c r="F250" s="782"/>
      <c r="G250" s="782"/>
      <c r="H250" s="782"/>
      <c r="I250" s="782"/>
      <c r="J250" s="782"/>
      <c r="K250" s="782"/>
      <c r="L250" s="783"/>
      <c r="M250" s="178"/>
      <c r="N250" s="361"/>
      <c r="O250" s="172"/>
      <c r="P250" s="172"/>
    </row>
    <row r="251" spans="1:16" s="3" customFormat="1" x14ac:dyDescent="0.25">
      <c r="A251" s="13"/>
      <c r="B251" s="781"/>
      <c r="C251" s="782"/>
      <c r="D251" s="782"/>
      <c r="E251" s="782"/>
      <c r="F251" s="782"/>
      <c r="G251" s="782"/>
      <c r="H251" s="782"/>
      <c r="I251" s="782"/>
      <c r="J251" s="782"/>
      <c r="K251" s="782"/>
      <c r="L251" s="783"/>
      <c r="M251" s="178"/>
      <c r="N251" s="361"/>
      <c r="O251" s="172"/>
      <c r="P251" s="172"/>
    </row>
    <row r="252" spans="1:16" s="3" customFormat="1" x14ac:dyDescent="0.25">
      <c r="A252" s="13"/>
      <c r="B252" s="781"/>
      <c r="C252" s="782"/>
      <c r="D252" s="782"/>
      <c r="E252" s="782"/>
      <c r="F252" s="782"/>
      <c r="G252" s="782"/>
      <c r="H252" s="782"/>
      <c r="I252" s="782"/>
      <c r="J252" s="782"/>
      <c r="K252" s="782"/>
      <c r="L252" s="783"/>
      <c r="M252" s="178"/>
      <c r="N252" s="361"/>
      <c r="O252" s="172"/>
      <c r="P252" s="172"/>
    </row>
    <row r="253" spans="1:16" s="178" customFormat="1" x14ac:dyDescent="0.25">
      <c r="A253" s="258"/>
      <c r="B253" s="288"/>
      <c r="C253" s="289"/>
      <c r="D253" s="289"/>
      <c r="E253" s="289"/>
      <c r="F253" s="289"/>
      <c r="G253" s="289"/>
      <c r="H253" s="289"/>
      <c r="I253" s="289"/>
      <c r="J253" s="289"/>
      <c r="K253" s="289"/>
      <c r="L253" s="290"/>
      <c r="N253" s="360"/>
      <c r="O253" s="174"/>
      <c r="P253" s="174"/>
    </row>
    <row r="254" spans="1:16" s="3" customFormat="1" x14ac:dyDescent="0.25">
      <c r="A254" s="13"/>
      <c r="B254" s="767" t="s">
        <v>39</v>
      </c>
      <c r="C254" s="768"/>
      <c r="D254" s="768"/>
      <c r="E254" s="768"/>
      <c r="F254" s="768"/>
      <c r="G254" s="768"/>
      <c r="H254" s="768"/>
      <c r="I254" s="768"/>
      <c r="J254" s="768"/>
      <c r="K254" s="768"/>
      <c r="L254" s="769"/>
      <c r="M254" s="266"/>
      <c r="N254" s="361"/>
      <c r="O254" s="172"/>
      <c r="P254" s="172"/>
    </row>
    <row r="255" spans="1:16" s="178" customFormat="1" x14ac:dyDescent="0.25">
      <c r="A255" s="258"/>
      <c r="B255" s="273"/>
      <c r="C255" s="274"/>
      <c r="D255" s="274"/>
      <c r="E255" s="274"/>
      <c r="F255" s="274"/>
      <c r="G255" s="274"/>
      <c r="H255" s="274"/>
      <c r="I255" s="274"/>
      <c r="J255" s="274"/>
      <c r="K255" s="274"/>
      <c r="L255" s="259"/>
      <c r="N255" s="360"/>
      <c r="O255" s="174"/>
      <c r="P255" s="174"/>
    </row>
    <row r="256" spans="1:16" s="178" customFormat="1" ht="30.75" customHeight="1" x14ac:dyDescent="0.25">
      <c r="A256" s="258"/>
      <c r="B256" s="774" t="str">
        <f>IF(Intro!$G$26="English",O256,P256)</f>
        <v>Qu'est-ce qui a affecté la demande des marchandises depuis le 1er janvier 2023 (par exemple, les préférences des utilisateurs, la politique gouvernementale, les conditions économiques, le taux de change)?</v>
      </c>
      <c r="C256" s="775"/>
      <c r="D256" s="775"/>
      <c r="E256" s="775"/>
      <c r="F256" s="775"/>
      <c r="G256" s="775"/>
      <c r="H256" s="775"/>
      <c r="I256" s="775"/>
      <c r="J256" s="775"/>
      <c r="K256" s="775"/>
      <c r="L256" s="776"/>
      <c r="N256" s="360"/>
      <c r="O256" s="174" t="str">
        <f>"What has affected demand for the goods since January 1, "&amp;Variables!B6&amp;" (e.g., user preferences, government policy, economic conditions, exchange rate)?"</f>
        <v>What has affected demand for the goods since January 1, 2023 (e.g., user preferences, government policy, economic conditions, exchange rate)?</v>
      </c>
      <c r="P256" s="174" t="str">
        <f>"Qu'est-ce qui a affecté la demande des marchandises depuis le 1er janvier "&amp;Variables!B6&amp;" (par exemple, les préférences des utilisateurs, la politique gouvernementale, les conditions économiques, le taux de change)?"</f>
        <v>Qu'est-ce qui a affecté la demande des marchandises depuis le 1er janvier 2023 (par exemple, les préférences des utilisateurs, la politique gouvernementale, les conditions économiques, le taux de change)?</v>
      </c>
    </row>
    <row r="257" spans="1:16" s="178" customFormat="1" x14ac:dyDescent="0.25">
      <c r="A257" s="258"/>
      <c r="B257" s="273"/>
      <c r="C257" s="274"/>
      <c r="D257" s="274"/>
      <c r="E257" s="274"/>
      <c r="F257" s="274"/>
      <c r="G257" s="274"/>
      <c r="H257" s="274"/>
      <c r="I257" s="274"/>
      <c r="J257" s="274"/>
      <c r="K257" s="274"/>
      <c r="L257" s="259"/>
      <c r="N257" s="360"/>
      <c r="O257" s="174"/>
      <c r="P257" s="174"/>
    </row>
    <row r="258" spans="1:16" s="3" customFormat="1" x14ac:dyDescent="0.25">
      <c r="A258" s="13"/>
      <c r="B258" s="781"/>
      <c r="C258" s="782"/>
      <c r="D258" s="782"/>
      <c r="E258" s="782"/>
      <c r="F258" s="782"/>
      <c r="G258" s="782"/>
      <c r="H258" s="782"/>
      <c r="I258" s="782"/>
      <c r="J258" s="782"/>
      <c r="K258" s="782"/>
      <c r="L258" s="783"/>
      <c r="M258" s="178"/>
      <c r="N258" s="361"/>
      <c r="O258" s="172"/>
      <c r="P258" s="172"/>
    </row>
    <row r="259" spans="1:16" s="3" customFormat="1" x14ac:dyDescent="0.25">
      <c r="A259" s="13"/>
      <c r="B259" s="781"/>
      <c r="C259" s="782"/>
      <c r="D259" s="782"/>
      <c r="E259" s="782"/>
      <c r="F259" s="782"/>
      <c r="G259" s="782"/>
      <c r="H259" s="782"/>
      <c r="I259" s="782"/>
      <c r="J259" s="782"/>
      <c r="K259" s="782"/>
      <c r="L259" s="783"/>
      <c r="M259" s="178"/>
      <c r="N259" s="361"/>
      <c r="O259" s="172"/>
      <c r="P259" s="172"/>
    </row>
    <row r="260" spans="1:16" s="3" customFormat="1" x14ac:dyDescent="0.25">
      <c r="A260" s="13"/>
      <c r="B260" s="781"/>
      <c r="C260" s="782"/>
      <c r="D260" s="782"/>
      <c r="E260" s="782"/>
      <c r="F260" s="782"/>
      <c r="G260" s="782"/>
      <c r="H260" s="782"/>
      <c r="I260" s="782"/>
      <c r="J260" s="782"/>
      <c r="K260" s="782"/>
      <c r="L260" s="783"/>
      <c r="M260" s="178"/>
      <c r="N260" s="361"/>
      <c r="O260" s="172"/>
      <c r="P260" s="172"/>
    </row>
    <row r="261" spans="1:16" s="3" customFormat="1" x14ac:dyDescent="0.25">
      <c r="A261" s="13"/>
      <c r="B261" s="781"/>
      <c r="C261" s="782"/>
      <c r="D261" s="782"/>
      <c r="E261" s="782"/>
      <c r="F261" s="782"/>
      <c r="G261" s="782"/>
      <c r="H261" s="782"/>
      <c r="I261" s="782"/>
      <c r="J261" s="782"/>
      <c r="K261" s="782"/>
      <c r="L261" s="783"/>
      <c r="M261" s="178"/>
      <c r="N261" s="361"/>
      <c r="O261" s="172"/>
      <c r="P261" s="172"/>
    </row>
    <row r="262" spans="1:16" s="3" customFormat="1" x14ac:dyDescent="0.25">
      <c r="A262" s="13"/>
      <c r="B262" s="781"/>
      <c r="C262" s="782"/>
      <c r="D262" s="782"/>
      <c r="E262" s="782"/>
      <c r="F262" s="782"/>
      <c r="G262" s="782"/>
      <c r="H262" s="782"/>
      <c r="I262" s="782"/>
      <c r="J262" s="782"/>
      <c r="K262" s="782"/>
      <c r="L262" s="783"/>
      <c r="M262" s="178"/>
      <c r="N262" s="361"/>
      <c r="O262" s="172"/>
      <c r="P262" s="172"/>
    </row>
    <row r="263" spans="1:16" s="3" customFormat="1" x14ac:dyDescent="0.25">
      <c r="A263" s="13"/>
      <c r="B263" s="781"/>
      <c r="C263" s="782"/>
      <c r="D263" s="782"/>
      <c r="E263" s="782"/>
      <c r="F263" s="782"/>
      <c r="G263" s="782"/>
      <c r="H263" s="782"/>
      <c r="I263" s="782"/>
      <c r="J263" s="782"/>
      <c r="K263" s="782"/>
      <c r="L263" s="783"/>
      <c r="M263" s="178"/>
      <c r="N263" s="361"/>
      <c r="O263" s="172"/>
      <c r="P263" s="172"/>
    </row>
    <row r="264" spans="1:16" s="3" customFormat="1" x14ac:dyDescent="0.25">
      <c r="A264" s="13"/>
      <c r="B264" s="781"/>
      <c r="C264" s="782"/>
      <c r="D264" s="782"/>
      <c r="E264" s="782"/>
      <c r="F264" s="782"/>
      <c r="G264" s="782"/>
      <c r="H264" s="782"/>
      <c r="I264" s="782"/>
      <c r="J264" s="782"/>
      <c r="K264" s="782"/>
      <c r="L264" s="783"/>
      <c r="M264" s="178"/>
      <c r="N264" s="361"/>
      <c r="O264" s="172"/>
      <c r="P264" s="172"/>
    </row>
    <row r="265" spans="1:16" s="3" customFormat="1" x14ac:dyDescent="0.25">
      <c r="A265" s="13"/>
      <c r="B265" s="781"/>
      <c r="C265" s="782"/>
      <c r="D265" s="782"/>
      <c r="E265" s="782"/>
      <c r="F265" s="782"/>
      <c r="G265" s="782"/>
      <c r="H265" s="782"/>
      <c r="I265" s="782"/>
      <c r="J265" s="782"/>
      <c r="K265" s="782"/>
      <c r="L265" s="783"/>
      <c r="M265" s="178"/>
      <c r="N265" s="361"/>
      <c r="O265" s="172"/>
      <c r="P265" s="172"/>
    </row>
    <row r="266" spans="1:16" s="178" customFormat="1" x14ac:dyDescent="0.25">
      <c r="A266" s="258"/>
      <c r="B266" s="288"/>
      <c r="C266" s="289"/>
      <c r="D266" s="289"/>
      <c r="E266" s="289"/>
      <c r="F266" s="289"/>
      <c r="G266" s="289"/>
      <c r="H266" s="289"/>
      <c r="I266" s="289"/>
      <c r="J266" s="289"/>
      <c r="K266" s="289"/>
      <c r="L266" s="290"/>
      <c r="N266" s="360"/>
      <c r="O266" s="174"/>
      <c r="P266" s="174"/>
    </row>
    <row r="267" spans="1:16" s="3" customFormat="1" x14ac:dyDescent="0.25">
      <c r="A267" s="13"/>
      <c r="B267" s="767" t="s">
        <v>235</v>
      </c>
      <c r="C267" s="768"/>
      <c r="D267" s="768"/>
      <c r="E267" s="768"/>
      <c r="F267" s="768"/>
      <c r="G267" s="768"/>
      <c r="H267" s="768"/>
      <c r="I267" s="768"/>
      <c r="J267" s="768"/>
      <c r="K267" s="768"/>
      <c r="L267" s="769"/>
      <c r="M267" s="266"/>
      <c r="N267" s="361"/>
      <c r="O267" s="172"/>
      <c r="P267" s="172"/>
    </row>
    <row r="268" spans="1:16" s="178" customFormat="1" x14ac:dyDescent="0.25">
      <c r="A268" s="258"/>
      <c r="B268" s="273"/>
      <c r="C268" s="274"/>
      <c r="D268" s="274"/>
      <c r="E268" s="274"/>
      <c r="F268" s="274"/>
      <c r="G268" s="274"/>
      <c r="H268" s="274"/>
      <c r="I268" s="274"/>
      <c r="J268" s="274"/>
      <c r="K268" s="274"/>
      <c r="L268" s="259"/>
      <c r="N268" s="360"/>
      <c r="O268" s="174"/>
      <c r="P268" s="174"/>
    </row>
    <row r="269" spans="1:16" s="178" customFormat="1" x14ac:dyDescent="0.25">
      <c r="A269" s="258"/>
      <c r="B269" s="777" t="str">
        <f>IF(Intro!$G$26="English",O269,P269)</f>
        <v>Décrivez tout changement technologique qui a eu une incidence sur le marché canadien des marchandises depuis le 1er janvier 2023.</v>
      </c>
      <c r="C269" s="778"/>
      <c r="D269" s="778"/>
      <c r="E269" s="778"/>
      <c r="F269" s="778"/>
      <c r="G269" s="778"/>
      <c r="H269" s="778"/>
      <c r="I269" s="778"/>
      <c r="J269" s="778"/>
      <c r="K269" s="778"/>
      <c r="L269" s="779"/>
      <c r="N269" s="360"/>
      <c r="O269" s="174" t="str">
        <f>"Describe any changes in technology that have impacted the Canadian market for the goods since January 1, "&amp;Variables!B6&amp;"."</f>
        <v>Describe any changes in technology that have impacted the Canadian market for the goods since January 1, 2023.</v>
      </c>
      <c r="P269" s="174"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70" spans="1:16" s="178" customFormat="1" x14ac:dyDescent="0.25">
      <c r="A270" s="258"/>
      <c r="B270" s="273"/>
      <c r="C270" s="274"/>
      <c r="D270" s="274"/>
      <c r="E270" s="274"/>
      <c r="F270" s="274"/>
      <c r="G270" s="274"/>
      <c r="H270" s="274"/>
      <c r="I270" s="274"/>
      <c r="J270" s="274"/>
      <c r="K270" s="274"/>
      <c r="L270" s="259"/>
      <c r="N270" s="360"/>
      <c r="O270" s="174"/>
      <c r="P270" s="174"/>
    </row>
    <row r="271" spans="1:16" s="3" customFormat="1" x14ac:dyDescent="0.25">
      <c r="A271" s="13"/>
      <c r="B271" s="781"/>
      <c r="C271" s="782"/>
      <c r="D271" s="782"/>
      <c r="E271" s="782"/>
      <c r="F271" s="782"/>
      <c r="G271" s="782"/>
      <c r="H271" s="782"/>
      <c r="I271" s="782"/>
      <c r="J271" s="782"/>
      <c r="K271" s="782"/>
      <c r="L271" s="783"/>
      <c r="M271" s="178"/>
      <c r="N271" s="361"/>
      <c r="O271" s="172"/>
      <c r="P271" s="172"/>
    </row>
    <row r="272" spans="1:16" s="3" customFormat="1" x14ac:dyDescent="0.25">
      <c r="A272" s="13"/>
      <c r="B272" s="781"/>
      <c r="C272" s="782"/>
      <c r="D272" s="782"/>
      <c r="E272" s="782"/>
      <c r="F272" s="782"/>
      <c r="G272" s="782"/>
      <c r="H272" s="782"/>
      <c r="I272" s="782"/>
      <c r="J272" s="782"/>
      <c r="K272" s="782"/>
      <c r="L272" s="783"/>
      <c r="M272" s="178"/>
      <c r="N272" s="361"/>
      <c r="O272" s="172"/>
      <c r="P272" s="172"/>
    </row>
    <row r="273" spans="1:16" s="3" customFormat="1" x14ac:dyDescent="0.25">
      <c r="A273" s="13"/>
      <c r="B273" s="781"/>
      <c r="C273" s="782"/>
      <c r="D273" s="782"/>
      <c r="E273" s="782"/>
      <c r="F273" s="782"/>
      <c r="G273" s="782"/>
      <c r="H273" s="782"/>
      <c r="I273" s="782"/>
      <c r="J273" s="782"/>
      <c r="K273" s="782"/>
      <c r="L273" s="783"/>
      <c r="M273" s="178"/>
      <c r="N273" s="361"/>
      <c r="O273" s="172"/>
      <c r="P273" s="172"/>
    </row>
    <row r="274" spans="1:16" s="3" customFormat="1" x14ac:dyDescent="0.25">
      <c r="A274" s="13"/>
      <c r="B274" s="781"/>
      <c r="C274" s="782"/>
      <c r="D274" s="782"/>
      <c r="E274" s="782"/>
      <c r="F274" s="782"/>
      <c r="G274" s="782"/>
      <c r="H274" s="782"/>
      <c r="I274" s="782"/>
      <c r="J274" s="782"/>
      <c r="K274" s="782"/>
      <c r="L274" s="783"/>
      <c r="M274" s="178"/>
      <c r="N274" s="361"/>
      <c r="O274" s="172"/>
      <c r="P274" s="172"/>
    </row>
    <row r="275" spans="1:16" s="3" customFormat="1" x14ac:dyDescent="0.25">
      <c r="A275" s="13"/>
      <c r="B275" s="781"/>
      <c r="C275" s="782"/>
      <c r="D275" s="782"/>
      <c r="E275" s="782"/>
      <c r="F275" s="782"/>
      <c r="G275" s="782"/>
      <c r="H275" s="782"/>
      <c r="I275" s="782"/>
      <c r="J275" s="782"/>
      <c r="K275" s="782"/>
      <c r="L275" s="783"/>
      <c r="M275" s="178"/>
      <c r="N275" s="361"/>
      <c r="O275" s="172"/>
      <c r="P275" s="172"/>
    </row>
    <row r="276" spans="1:16" s="3" customFormat="1" x14ac:dyDescent="0.25">
      <c r="A276" s="13"/>
      <c r="B276" s="781"/>
      <c r="C276" s="782"/>
      <c r="D276" s="782"/>
      <c r="E276" s="782"/>
      <c r="F276" s="782"/>
      <c r="G276" s="782"/>
      <c r="H276" s="782"/>
      <c r="I276" s="782"/>
      <c r="J276" s="782"/>
      <c r="K276" s="782"/>
      <c r="L276" s="783"/>
      <c r="M276" s="178"/>
      <c r="N276" s="361"/>
      <c r="O276" s="172"/>
      <c r="P276" s="172"/>
    </row>
    <row r="277" spans="1:16" s="3" customFormat="1" x14ac:dyDescent="0.25">
      <c r="A277" s="13"/>
      <c r="B277" s="781"/>
      <c r="C277" s="782"/>
      <c r="D277" s="782"/>
      <c r="E277" s="782"/>
      <c r="F277" s="782"/>
      <c r="G277" s="782"/>
      <c r="H277" s="782"/>
      <c r="I277" s="782"/>
      <c r="J277" s="782"/>
      <c r="K277" s="782"/>
      <c r="L277" s="783"/>
      <c r="M277" s="178"/>
      <c r="N277" s="361"/>
      <c r="O277" s="172"/>
      <c r="P277" s="172"/>
    </row>
    <row r="278" spans="1:16" s="3" customFormat="1" x14ac:dyDescent="0.25">
      <c r="A278" s="13"/>
      <c r="B278" s="781"/>
      <c r="C278" s="782"/>
      <c r="D278" s="782"/>
      <c r="E278" s="782"/>
      <c r="F278" s="782"/>
      <c r="G278" s="782"/>
      <c r="H278" s="782"/>
      <c r="I278" s="782"/>
      <c r="J278" s="782"/>
      <c r="K278" s="782"/>
      <c r="L278" s="783"/>
      <c r="M278" s="178"/>
      <c r="N278" s="361"/>
      <c r="O278" s="172"/>
      <c r="P278" s="172"/>
    </row>
    <row r="279" spans="1:16" s="178" customFormat="1" x14ac:dyDescent="0.25">
      <c r="A279" s="258"/>
      <c r="B279" s="288"/>
      <c r="C279" s="289"/>
      <c r="D279" s="289"/>
      <c r="E279" s="289"/>
      <c r="F279" s="289"/>
      <c r="G279" s="289"/>
      <c r="H279" s="289"/>
      <c r="I279" s="289"/>
      <c r="J279" s="289"/>
      <c r="K279" s="289"/>
      <c r="L279" s="290"/>
      <c r="N279" s="360"/>
      <c r="O279" s="174"/>
      <c r="P279" s="174"/>
    </row>
    <row r="280" spans="1:16" s="3" customFormat="1" x14ac:dyDescent="0.25">
      <c r="A280" s="13"/>
      <c r="B280" s="767" t="s">
        <v>236</v>
      </c>
      <c r="C280" s="768"/>
      <c r="D280" s="768"/>
      <c r="E280" s="768"/>
      <c r="F280" s="768"/>
      <c r="G280" s="768"/>
      <c r="H280" s="768"/>
      <c r="I280" s="768"/>
      <c r="J280" s="768"/>
      <c r="K280" s="768"/>
      <c r="L280" s="769"/>
      <c r="M280" s="266"/>
      <c r="N280" s="361"/>
      <c r="O280" s="172"/>
      <c r="P280" s="172"/>
    </row>
    <row r="281" spans="1:16" s="178" customFormat="1" x14ac:dyDescent="0.25">
      <c r="A281" s="258"/>
      <c r="B281" s="273"/>
      <c r="C281" s="274"/>
      <c r="D281" s="274"/>
      <c r="E281" s="274"/>
      <c r="F281" s="274"/>
      <c r="G281" s="274"/>
      <c r="H281" s="274"/>
      <c r="I281" s="274"/>
      <c r="J281" s="274"/>
      <c r="K281" s="274"/>
      <c r="L281" s="259"/>
      <c r="N281" s="360"/>
      <c r="O281" s="174"/>
      <c r="P281" s="174"/>
    </row>
    <row r="282" spans="1:16" s="178" customFormat="1" x14ac:dyDescent="0.25">
      <c r="A282" s="258"/>
      <c r="B282" s="774" t="str">
        <f>IF(Intro!$G$26="English",O282,P282)</f>
        <v>Expliquez les circonstances dans lesquelles les acheteurs canadiens sont prêts à payer une prime pour les marchandises produites au Canada. Quel serait le montant de cette prime?</v>
      </c>
      <c r="C282" s="775"/>
      <c r="D282" s="775"/>
      <c r="E282" s="775"/>
      <c r="F282" s="775"/>
      <c r="G282" s="775"/>
      <c r="H282" s="775"/>
      <c r="I282" s="775"/>
      <c r="J282" s="775"/>
      <c r="K282" s="775"/>
      <c r="L282" s="776"/>
      <c r="N282" s="360"/>
      <c r="O282" s="174" t="s">
        <v>286</v>
      </c>
      <c r="P282" s="174" t="s">
        <v>342</v>
      </c>
    </row>
    <row r="283" spans="1:16" s="178" customFormat="1" x14ac:dyDescent="0.25">
      <c r="A283" s="258"/>
      <c r="B283" s="273"/>
      <c r="C283" s="274"/>
      <c r="D283" s="274"/>
      <c r="E283" s="274"/>
      <c r="F283" s="274"/>
      <c r="G283" s="274"/>
      <c r="H283" s="274"/>
      <c r="I283" s="274"/>
      <c r="J283" s="274"/>
      <c r="K283" s="274"/>
      <c r="L283" s="259"/>
      <c r="N283" s="360"/>
      <c r="O283" s="174"/>
      <c r="P283" s="174"/>
    </row>
    <row r="284" spans="1:16" s="151" customFormat="1" x14ac:dyDescent="0.25">
      <c r="A284" s="257"/>
      <c r="B284" s="654" t="str">
        <f>IF(Intro!$G$26="English",O284,P284)</f>
        <v xml:space="preserve"> Majoration du prix</v>
      </c>
      <c r="C284" s="655"/>
      <c r="D284" s="187" t="s">
        <v>145</v>
      </c>
      <c r="E284" s="204"/>
      <c r="F284" s="274"/>
      <c r="G284" s="274"/>
      <c r="H284" s="274"/>
      <c r="I284" s="274"/>
      <c r="J284" s="274"/>
      <c r="K284" s="274"/>
      <c r="L284" s="259"/>
      <c r="N284" s="327"/>
      <c r="O284" s="174" t="s">
        <v>233</v>
      </c>
      <c r="P284" s="174" t="s">
        <v>234</v>
      </c>
    </row>
    <row r="285" spans="1:16" s="178" customFormat="1" x14ac:dyDescent="0.25">
      <c r="A285" s="258"/>
      <c r="B285" s="273"/>
      <c r="C285" s="274"/>
      <c r="D285" s="274"/>
      <c r="E285" s="274"/>
      <c r="F285" s="274"/>
      <c r="G285" s="274"/>
      <c r="H285" s="274"/>
      <c r="I285" s="274"/>
      <c r="J285" s="274"/>
      <c r="K285" s="274"/>
      <c r="L285" s="259"/>
      <c r="N285" s="360"/>
      <c r="O285" s="174"/>
      <c r="P285" s="174"/>
    </row>
    <row r="286" spans="1:16" s="3" customFormat="1" x14ac:dyDescent="0.25">
      <c r="A286" s="13"/>
      <c r="B286" s="781"/>
      <c r="C286" s="782"/>
      <c r="D286" s="782"/>
      <c r="E286" s="782"/>
      <c r="F286" s="782"/>
      <c r="G286" s="782"/>
      <c r="H286" s="782"/>
      <c r="I286" s="782"/>
      <c r="J286" s="782"/>
      <c r="K286" s="782"/>
      <c r="L286" s="783"/>
      <c r="M286" s="178"/>
      <c r="N286" s="361"/>
      <c r="O286" s="172"/>
      <c r="P286" s="172"/>
    </row>
    <row r="287" spans="1:16" s="3" customFormat="1" x14ac:dyDescent="0.25">
      <c r="A287" s="13"/>
      <c r="B287" s="781"/>
      <c r="C287" s="782"/>
      <c r="D287" s="782"/>
      <c r="E287" s="782"/>
      <c r="F287" s="782"/>
      <c r="G287" s="782"/>
      <c r="H287" s="782"/>
      <c r="I287" s="782"/>
      <c r="J287" s="782"/>
      <c r="K287" s="782"/>
      <c r="L287" s="783"/>
      <c r="M287" s="178"/>
      <c r="N287" s="361"/>
      <c r="O287" s="172"/>
      <c r="P287" s="172"/>
    </row>
    <row r="288" spans="1:16" s="3" customFormat="1" x14ac:dyDescent="0.25">
      <c r="A288" s="13"/>
      <c r="B288" s="781"/>
      <c r="C288" s="782"/>
      <c r="D288" s="782"/>
      <c r="E288" s="782"/>
      <c r="F288" s="782"/>
      <c r="G288" s="782"/>
      <c r="H288" s="782"/>
      <c r="I288" s="782"/>
      <c r="J288" s="782"/>
      <c r="K288" s="782"/>
      <c r="L288" s="783"/>
      <c r="M288" s="178"/>
      <c r="N288" s="361"/>
      <c r="O288" s="172"/>
      <c r="P288" s="172"/>
    </row>
    <row r="289" spans="1:16" s="3" customFormat="1" x14ac:dyDescent="0.25">
      <c r="A289" s="13"/>
      <c r="B289" s="781"/>
      <c r="C289" s="782"/>
      <c r="D289" s="782"/>
      <c r="E289" s="782"/>
      <c r="F289" s="782"/>
      <c r="G289" s="782"/>
      <c r="H289" s="782"/>
      <c r="I289" s="782"/>
      <c r="J289" s="782"/>
      <c r="K289" s="782"/>
      <c r="L289" s="783"/>
      <c r="M289" s="178"/>
      <c r="N289" s="361"/>
      <c r="O289" s="172"/>
      <c r="P289" s="172"/>
    </row>
    <row r="290" spans="1:16" s="3" customFormat="1" x14ac:dyDescent="0.25">
      <c r="A290" s="13"/>
      <c r="B290" s="781"/>
      <c r="C290" s="782"/>
      <c r="D290" s="782"/>
      <c r="E290" s="782"/>
      <c r="F290" s="782"/>
      <c r="G290" s="782"/>
      <c r="H290" s="782"/>
      <c r="I290" s="782"/>
      <c r="J290" s="782"/>
      <c r="K290" s="782"/>
      <c r="L290" s="783"/>
      <c r="M290" s="178"/>
      <c r="N290" s="361"/>
      <c r="O290" s="172"/>
      <c r="P290" s="172"/>
    </row>
    <row r="291" spans="1:16" s="3" customFormat="1" x14ac:dyDescent="0.25">
      <c r="A291" s="13"/>
      <c r="B291" s="781"/>
      <c r="C291" s="782"/>
      <c r="D291" s="782"/>
      <c r="E291" s="782"/>
      <c r="F291" s="782"/>
      <c r="G291" s="782"/>
      <c r="H291" s="782"/>
      <c r="I291" s="782"/>
      <c r="J291" s="782"/>
      <c r="K291" s="782"/>
      <c r="L291" s="783"/>
      <c r="M291" s="178"/>
      <c r="N291" s="361"/>
      <c r="O291" s="172"/>
      <c r="P291" s="172"/>
    </row>
    <row r="292" spans="1:16" s="3" customFormat="1" x14ac:dyDescent="0.25">
      <c r="A292" s="13"/>
      <c r="B292" s="781"/>
      <c r="C292" s="782"/>
      <c r="D292" s="782"/>
      <c r="E292" s="782"/>
      <c r="F292" s="782"/>
      <c r="G292" s="782"/>
      <c r="H292" s="782"/>
      <c r="I292" s="782"/>
      <c r="J292" s="782"/>
      <c r="K292" s="782"/>
      <c r="L292" s="783"/>
      <c r="M292" s="178"/>
      <c r="N292" s="361"/>
      <c r="O292" s="172"/>
      <c r="P292" s="172"/>
    </row>
    <row r="293" spans="1:16" s="3" customFormat="1" x14ac:dyDescent="0.25">
      <c r="A293" s="13"/>
      <c r="B293" s="781"/>
      <c r="C293" s="782"/>
      <c r="D293" s="782"/>
      <c r="E293" s="782"/>
      <c r="F293" s="782"/>
      <c r="G293" s="782"/>
      <c r="H293" s="782"/>
      <c r="I293" s="782"/>
      <c r="J293" s="782"/>
      <c r="K293" s="782"/>
      <c r="L293" s="783"/>
      <c r="M293" s="178"/>
      <c r="N293" s="361"/>
      <c r="O293" s="172"/>
      <c r="P293" s="172"/>
    </row>
    <row r="294" spans="1:16" s="178" customFormat="1" x14ac:dyDescent="0.25">
      <c r="A294" s="258"/>
      <c r="B294" s="288"/>
      <c r="C294" s="289"/>
      <c r="D294" s="289"/>
      <c r="E294" s="289"/>
      <c r="F294" s="289"/>
      <c r="G294" s="289"/>
      <c r="H294" s="289"/>
      <c r="I294" s="289"/>
      <c r="J294" s="289"/>
      <c r="K294" s="289"/>
      <c r="L294" s="290"/>
      <c r="N294" s="360"/>
      <c r="O294" s="174"/>
      <c r="P294" s="174"/>
    </row>
    <row r="295" spans="1:16" s="3" customFormat="1" x14ac:dyDescent="0.25">
      <c r="A295" s="13"/>
      <c r="B295" s="767" t="s">
        <v>237</v>
      </c>
      <c r="C295" s="768"/>
      <c r="D295" s="768"/>
      <c r="E295" s="768"/>
      <c r="F295" s="768"/>
      <c r="G295" s="768"/>
      <c r="H295" s="768"/>
      <c r="I295" s="768"/>
      <c r="J295" s="768"/>
      <c r="K295" s="768"/>
      <c r="L295" s="769"/>
      <c r="M295" s="266"/>
      <c r="N295" s="361"/>
      <c r="O295" s="172"/>
      <c r="P295" s="172"/>
    </row>
    <row r="296" spans="1:16" s="178" customFormat="1" x14ac:dyDescent="0.25">
      <c r="A296" s="258"/>
      <c r="B296" s="273"/>
      <c r="C296" s="274"/>
      <c r="D296" s="274"/>
      <c r="E296" s="274"/>
      <c r="F296" s="274"/>
      <c r="G296" s="274"/>
      <c r="H296" s="274"/>
      <c r="I296" s="274"/>
      <c r="J296" s="274"/>
      <c r="K296" s="274"/>
      <c r="L296" s="259"/>
      <c r="N296" s="360"/>
      <c r="O296" s="174"/>
      <c r="P296" s="174"/>
    </row>
    <row r="297" spans="1:16" s="178" customFormat="1" x14ac:dyDescent="0.25">
      <c r="A297" s="258"/>
      <c r="B297" s="777" t="str">
        <f>IF(Intro!$G$26="English",O297,P297)</f>
        <v>Dans quelle mesure les marchandises produites au Canada sont-elles interchangeables avec les marchandises importées de la Türkiye et du Vietnam?</v>
      </c>
      <c r="C297" s="778"/>
      <c r="D297" s="778"/>
      <c r="E297" s="778"/>
      <c r="F297" s="778"/>
      <c r="G297" s="778"/>
      <c r="H297" s="778"/>
      <c r="I297" s="778"/>
      <c r="J297" s="778"/>
      <c r="K297" s="778"/>
      <c r="L297" s="779"/>
      <c r="N297" s="360"/>
      <c r="O297" s="174" t="str">
        <f>"To what extent are the goods produced in Canada interchangeable with the imported goods from "&amp;Variables!B5&amp;"?"</f>
        <v>To what extent are the goods produced in Canada interchangeable with the imported goods from Türkiye and Vietnam?</v>
      </c>
      <c r="P297" s="174" t="str">
        <f>"Dans quelle mesure les marchandises produites au Canada sont-elles interchangeables avec les marchandises importées "&amp;Variables!C5&amp;"?"</f>
        <v>Dans quelle mesure les marchandises produites au Canada sont-elles interchangeables avec les marchandises importées de la Türkiye et du Vietnam?</v>
      </c>
    </row>
    <row r="298" spans="1:16" s="178" customFormat="1" x14ac:dyDescent="0.25">
      <c r="A298" s="258"/>
      <c r="B298" s="273"/>
      <c r="C298" s="274"/>
      <c r="D298" s="274"/>
      <c r="E298" s="274"/>
      <c r="F298" s="274"/>
      <c r="G298" s="274"/>
      <c r="H298" s="274"/>
      <c r="I298" s="274"/>
      <c r="J298" s="274"/>
      <c r="K298" s="274"/>
      <c r="L298" s="259"/>
      <c r="N298" s="360"/>
      <c r="O298" s="174"/>
      <c r="P298" s="174"/>
    </row>
    <row r="299" spans="1:16" s="3" customFormat="1" x14ac:dyDescent="0.25">
      <c r="A299" s="13"/>
      <c r="B299" s="781"/>
      <c r="C299" s="782"/>
      <c r="D299" s="782"/>
      <c r="E299" s="782"/>
      <c r="F299" s="782"/>
      <c r="G299" s="782"/>
      <c r="H299" s="782"/>
      <c r="I299" s="782"/>
      <c r="J299" s="782"/>
      <c r="K299" s="782"/>
      <c r="L299" s="783"/>
      <c r="M299" s="178"/>
      <c r="N299" s="361"/>
      <c r="O299" s="172"/>
      <c r="P299" s="172"/>
    </row>
    <row r="300" spans="1:16" s="3" customFormat="1" x14ac:dyDescent="0.25">
      <c r="A300" s="13"/>
      <c r="B300" s="781"/>
      <c r="C300" s="782"/>
      <c r="D300" s="782"/>
      <c r="E300" s="782"/>
      <c r="F300" s="782"/>
      <c r="G300" s="782"/>
      <c r="H300" s="782"/>
      <c r="I300" s="782"/>
      <c r="J300" s="782"/>
      <c r="K300" s="782"/>
      <c r="L300" s="783"/>
      <c r="M300" s="178"/>
      <c r="N300" s="361"/>
      <c r="O300" s="172"/>
      <c r="P300" s="172"/>
    </row>
    <row r="301" spans="1:16" s="3" customFormat="1" x14ac:dyDescent="0.25">
      <c r="A301" s="13"/>
      <c r="B301" s="781"/>
      <c r="C301" s="782"/>
      <c r="D301" s="782"/>
      <c r="E301" s="782"/>
      <c r="F301" s="782"/>
      <c r="G301" s="782"/>
      <c r="H301" s="782"/>
      <c r="I301" s="782"/>
      <c r="J301" s="782"/>
      <c r="K301" s="782"/>
      <c r="L301" s="783"/>
      <c r="M301" s="178"/>
      <c r="N301" s="361"/>
      <c r="O301" s="172"/>
      <c r="P301" s="172"/>
    </row>
    <row r="302" spans="1:16" s="3" customFormat="1" x14ac:dyDescent="0.25">
      <c r="A302" s="13"/>
      <c r="B302" s="781"/>
      <c r="C302" s="782"/>
      <c r="D302" s="782"/>
      <c r="E302" s="782"/>
      <c r="F302" s="782"/>
      <c r="G302" s="782"/>
      <c r="H302" s="782"/>
      <c r="I302" s="782"/>
      <c r="J302" s="782"/>
      <c r="K302" s="782"/>
      <c r="L302" s="783"/>
      <c r="M302" s="178"/>
      <c r="N302" s="361"/>
      <c r="O302" s="172"/>
      <c r="P302" s="172"/>
    </row>
    <row r="303" spans="1:16" s="3" customFormat="1" x14ac:dyDescent="0.25">
      <c r="A303" s="13"/>
      <c r="B303" s="781"/>
      <c r="C303" s="782"/>
      <c r="D303" s="782"/>
      <c r="E303" s="782"/>
      <c r="F303" s="782"/>
      <c r="G303" s="782"/>
      <c r="H303" s="782"/>
      <c r="I303" s="782"/>
      <c r="J303" s="782"/>
      <c r="K303" s="782"/>
      <c r="L303" s="783"/>
      <c r="M303" s="178"/>
      <c r="N303" s="361"/>
      <c r="O303" s="172"/>
      <c r="P303" s="172"/>
    </row>
    <row r="304" spans="1:16" s="3" customFormat="1" x14ac:dyDescent="0.25">
      <c r="A304" s="13"/>
      <c r="B304" s="781"/>
      <c r="C304" s="782"/>
      <c r="D304" s="782"/>
      <c r="E304" s="782"/>
      <c r="F304" s="782"/>
      <c r="G304" s="782"/>
      <c r="H304" s="782"/>
      <c r="I304" s="782"/>
      <c r="J304" s="782"/>
      <c r="K304" s="782"/>
      <c r="L304" s="783"/>
      <c r="M304" s="178"/>
      <c r="N304" s="361"/>
      <c r="O304" s="172"/>
      <c r="P304" s="172"/>
    </row>
    <row r="305" spans="1:16" s="3" customFormat="1" x14ac:dyDescent="0.25">
      <c r="A305" s="13"/>
      <c r="B305" s="781"/>
      <c r="C305" s="782"/>
      <c r="D305" s="782"/>
      <c r="E305" s="782"/>
      <c r="F305" s="782"/>
      <c r="G305" s="782"/>
      <c r="H305" s="782"/>
      <c r="I305" s="782"/>
      <c r="J305" s="782"/>
      <c r="K305" s="782"/>
      <c r="L305" s="783"/>
      <c r="M305" s="178"/>
      <c r="N305" s="361"/>
      <c r="O305" s="172"/>
      <c r="P305" s="172"/>
    </row>
    <row r="306" spans="1:16" s="3" customFormat="1" x14ac:dyDescent="0.25">
      <c r="A306" s="13"/>
      <c r="B306" s="781"/>
      <c r="C306" s="782"/>
      <c r="D306" s="782"/>
      <c r="E306" s="782"/>
      <c r="F306" s="782"/>
      <c r="G306" s="782"/>
      <c r="H306" s="782"/>
      <c r="I306" s="782"/>
      <c r="J306" s="782"/>
      <c r="K306" s="782"/>
      <c r="L306" s="783"/>
      <c r="M306" s="178"/>
      <c r="N306" s="361"/>
      <c r="O306" s="172"/>
      <c r="P306" s="172"/>
    </row>
    <row r="307" spans="1:16" s="178" customFormat="1" x14ac:dyDescent="0.25">
      <c r="A307" s="258"/>
      <c r="B307" s="288"/>
      <c r="C307" s="289"/>
      <c r="D307" s="289"/>
      <c r="E307" s="289"/>
      <c r="F307" s="289"/>
      <c r="G307" s="289"/>
      <c r="H307" s="289"/>
      <c r="I307" s="289"/>
      <c r="J307" s="289"/>
      <c r="K307" s="289"/>
      <c r="L307" s="290"/>
      <c r="N307" s="360"/>
      <c r="O307" s="174"/>
      <c r="P307" s="174"/>
    </row>
    <row r="308" spans="1:16" s="3" customFormat="1" x14ac:dyDescent="0.25">
      <c r="A308" s="13"/>
      <c r="B308" s="767" t="s">
        <v>238</v>
      </c>
      <c r="C308" s="768"/>
      <c r="D308" s="768"/>
      <c r="E308" s="768"/>
      <c r="F308" s="768"/>
      <c r="G308" s="768"/>
      <c r="H308" s="768"/>
      <c r="I308" s="768"/>
      <c r="J308" s="768"/>
      <c r="K308" s="768"/>
      <c r="L308" s="769"/>
      <c r="M308" s="266"/>
      <c r="N308" s="361"/>
      <c r="O308" s="172"/>
      <c r="P308" s="172"/>
    </row>
    <row r="309" spans="1:16" s="178" customFormat="1" x14ac:dyDescent="0.25">
      <c r="A309" s="258"/>
      <c r="B309" s="273"/>
      <c r="C309" s="274"/>
      <c r="D309" s="274"/>
      <c r="E309" s="274"/>
      <c r="F309" s="274"/>
      <c r="G309" s="274"/>
      <c r="H309" s="274"/>
      <c r="I309" s="274"/>
      <c r="J309" s="274"/>
      <c r="K309" s="274"/>
      <c r="L309" s="259"/>
      <c r="N309" s="360"/>
      <c r="O309" s="174"/>
      <c r="P309" s="174"/>
    </row>
    <row r="310" spans="1:16" s="178" customFormat="1" x14ac:dyDescent="0.25">
      <c r="A310" s="258"/>
      <c r="B310" s="777" t="str">
        <f>IF(Intro!$G$26="English",O310,P310)</f>
        <v>Dans quelle mesure les marchandises produites au Canada sont-elles comparables en prix aux produits importés de la Türkiye et du Vietnam?</v>
      </c>
      <c r="C310" s="778"/>
      <c r="D310" s="778"/>
      <c r="E310" s="778"/>
      <c r="F310" s="778"/>
      <c r="G310" s="778"/>
      <c r="H310" s="778"/>
      <c r="I310" s="778"/>
      <c r="J310" s="778"/>
      <c r="K310" s="778"/>
      <c r="L310" s="779"/>
      <c r="N310" s="360"/>
      <c r="O310" s="174" t="str">
        <f>"To what extent are the goods produced in Canada comparable in price with the imported goods from "&amp;Variables!B5&amp;"?"</f>
        <v>To what extent are the goods produced in Canada comparable in price with the imported goods from Türkiye and Vietnam?</v>
      </c>
      <c r="P310" s="174" t="str">
        <f>"Dans quelle mesure les marchandises produites au Canada sont-elles comparables en prix aux produits importés "&amp;Variables!C5&amp;"?"</f>
        <v>Dans quelle mesure les marchandises produites au Canada sont-elles comparables en prix aux produits importés de la Türkiye et du Vietnam?</v>
      </c>
    </row>
    <row r="311" spans="1:16" s="178" customFormat="1" x14ac:dyDescent="0.25">
      <c r="A311" s="258"/>
      <c r="B311" s="273"/>
      <c r="C311" s="274"/>
      <c r="D311" s="274"/>
      <c r="E311" s="274"/>
      <c r="F311" s="274"/>
      <c r="G311" s="274"/>
      <c r="H311" s="274"/>
      <c r="I311" s="274"/>
      <c r="J311" s="274"/>
      <c r="K311" s="274"/>
      <c r="L311" s="259"/>
      <c r="N311" s="360"/>
      <c r="O311" s="174"/>
      <c r="P311" s="174"/>
    </row>
    <row r="312" spans="1:16" s="3" customFormat="1" x14ac:dyDescent="0.25">
      <c r="A312" s="13"/>
      <c r="B312" s="781"/>
      <c r="C312" s="782"/>
      <c r="D312" s="782"/>
      <c r="E312" s="782"/>
      <c r="F312" s="782"/>
      <c r="G312" s="782"/>
      <c r="H312" s="782"/>
      <c r="I312" s="782"/>
      <c r="J312" s="782"/>
      <c r="K312" s="782"/>
      <c r="L312" s="783"/>
      <c r="M312" s="178"/>
      <c r="N312" s="361"/>
      <c r="O312" s="172"/>
      <c r="P312" s="172"/>
    </row>
    <row r="313" spans="1:16" s="3" customFormat="1" x14ac:dyDescent="0.25">
      <c r="A313" s="13"/>
      <c r="B313" s="781"/>
      <c r="C313" s="782"/>
      <c r="D313" s="782"/>
      <c r="E313" s="782"/>
      <c r="F313" s="782"/>
      <c r="G313" s="782"/>
      <c r="H313" s="782"/>
      <c r="I313" s="782"/>
      <c r="J313" s="782"/>
      <c r="K313" s="782"/>
      <c r="L313" s="783"/>
      <c r="M313" s="178"/>
      <c r="N313" s="361"/>
      <c r="O313" s="172"/>
      <c r="P313" s="172"/>
    </row>
    <row r="314" spans="1:16" s="3" customFormat="1" x14ac:dyDescent="0.25">
      <c r="A314" s="13"/>
      <c r="B314" s="781"/>
      <c r="C314" s="782"/>
      <c r="D314" s="782"/>
      <c r="E314" s="782"/>
      <c r="F314" s="782"/>
      <c r="G314" s="782"/>
      <c r="H314" s="782"/>
      <c r="I314" s="782"/>
      <c r="J314" s="782"/>
      <c r="K314" s="782"/>
      <c r="L314" s="783"/>
      <c r="M314" s="178"/>
      <c r="N314" s="361"/>
      <c r="O314" s="172"/>
      <c r="P314" s="172"/>
    </row>
    <row r="315" spans="1:16" s="3" customFormat="1" x14ac:dyDescent="0.25">
      <c r="A315" s="13"/>
      <c r="B315" s="781"/>
      <c r="C315" s="782"/>
      <c r="D315" s="782"/>
      <c r="E315" s="782"/>
      <c r="F315" s="782"/>
      <c r="G315" s="782"/>
      <c r="H315" s="782"/>
      <c r="I315" s="782"/>
      <c r="J315" s="782"/>
      <c r="K315" s="782"/>
      <c r="L315" s="783"/>
      <c r="M315" s="178"/>
      <c r="N315" s="361"/>
      <c r="O315" s="172"/>
      <c r="P315" s="172"/>
    </row>
    <row r="316" spans="1:16" s="3" customFormat="1" x14ac:dyDescent="0.25">
      <c r="A316" s="13"/>
      <c r="B316" s="781"/>
      <c r="C316" s="782"/>
      <c r="D316" s="782"/>
      <c r="E316" s="782"/>
      <c r="F316" s="782"/>
      <c r="G316" s="782"/>
      <c r="H316" s="782"/>
      <c r="I316" s="782"/>
      <c r="J316" s="782"/>
      <c r="K316" s="782"/>
      <c r="L316" s="783"/>
      <c r="M316" s="178"/>
      <c r="N316" s="361"/>
      <c r="O316" s="172"/>
      <c r="P316" s="172"/>
    </row>
    <row r="317" spans="1:16" s="3" customFormat="1" x14ac:dyDescent="0.25">
      <c r="A317" s="13"/>
      <c r="B317" s="781"/>
      <c r="C317" s="782"/>
      <c r="D317" s="782"/>
      <c r="E317" s="782"/>
      <c r="F317" s="782"/>
      <c r="G317" s="782"/>
      <c r="H317" s="782"/>
      <c r="I317" s="782"/>
      <c r="J317" s="782"/>
      <c r="K317" s="782"/>
      <c r="L317" s="783"/>
      <c r="M317" s="178"/>
      <c r="N317" s="361"/>
      <c r="O317" s="172"/>
      <c r="P317" s="172"/>
    </row>
    <row r="318" spans="1:16" s="3" customFormat="1" x14ac:dyDescent="0.25">
      <c r="A318" s="13"/>
      <c r="B318" s="781"/>
      <c r="C318" s="782"/>
      <c r="D318" s="782"/>
      <c r="E318" s="782"/>
      <c r="F318" s="782"/>
      <c r="G318" s="782"/>
      <c r="H318" s="782"/>
      <c r="I318" s="782"/>
      <c r="J318" s="782"/>
      <c r="K318" s="782"/>
      <c r="L318" s="783"/>
      <c r="M318" s="178"/>
      <c r="N318" s="361"/>
      <c r="O318" s="172"/>
      <c r="P318" s="172"/>
    </row>
    <row r="319" spans="1:16" s="3" customFormat="1" x14ac:dyDescent="0.25">
      <c r="A319" s="13"/>
      <c r="B319" s="781"/>
      <c r="C319" s="782"/>
      <c r="D319" s="782"/>
      <c r="E319" s="782"/>
      <c r="F319" s="782"/>
      <c r="G319" s="782"/>
      <c r="H319" s="782"/>
      <c r="I319" s="782"/>
      <c r="J319" s="782"/>
      <c r="K319" s="782"/>
      <c r="L319" s="783"/>
      <c r="M319" s="178"/>
      <c r="N319" s="361"/>
      <c r="O319" s="172"/>
      <c r="P319" s="172"/>
    </row>
    <row r="320" spans="1:16" s="178" customFormat="1" x14ac:dyDescent="0.25">
      <c r="A320" s="258"/>
      <c r="B320" s="288"/>
      <c r="C320" s="289"/>
      <c r="D320" s="289"/>
      <c r="E320" s="289"/>
      <c r="F320" s="289"/>
      <c r="G320" s="289"/>
      <c r="H320" s="289"/>
      <c r="I320" s="289"/>
      <c r="J320" s="289"/>
      <c r="K320" s="289"/>
      <c r="L320" s="290"/>
      <c r="N320" s="360"/>
      <c r="O320" s="174"/>
      <c r="P320" s="174"/>
    </row>
    <row r="321" spans="1:16" s="3" customFormat="1" x14ac:dyDescent="0.25">
      <c r="A321" s="13"/>
      <c r="B321" s="807" t="s">
        <v>251</v>
      </c>
      <c r="C321" s="808"/>
      <c r="D321" s="808"/>
      <c r="E321" s="808"/>
      <c r="F321" s="808"/>
      <c r="G321" s="808"/>
      <c r="H321" s="808"/>
      <c r="I321" s="808"/>
      <c r="J321" s="808"/>
      <c r="K321" s="808"/>
      <c r="L321" s="809"/>
      <c r="M321" s="266"/>
      <c r="N321" s="361"/>
      <c r="O321" s="172"/>
      <c r="P321" s="172"/>
    </row>
    <row r="322" spans="1:16" s="178" customFormat="1" x14ac:dyDescent="0.25">
      <c r="A322" s="258"/>
      <c r="B322" s="273"/>
      <c r="C322" s="274"/>
      <c r="D322" s="274"/>
      <c r="E322" s="274"/>
      <c r="F322" s="274"/>
      <c r="G322" s="274"/>
      <c r="H322" s="274"/>
      <c r="I322" s="274"/>
      <c r="J322" s="274"/>
      <c r="K322" s="274"/>
      <c r="L322" s="259"/>
      <c r="N322" s="360"/>
      <c r="O322" s="174"/>
      <c r="P322" s="174"/>
    </row>
    <row r="323" spans="1:16" s="178" customFormat="1" x14ac:dyDescent="0.25">
      <c r="A323" s="258"/>
      <c r="B323" s="774" t="str">
        <f>IF(Intro!$G$26="English",O323,P323)</f>
        <v>Dans quelle mesure les marchandises produites au Canada sont-elles comparables en termes de facteurs autres que le prix (y compris la qualité du produit, les délais d'exécution et de livraison, la fiabilité de l'approvisionnement, etc.) avec les marchandises importées de la Türkiye et du Vietnam?</v>
      </c>
      <c r="C323" s="775"/>
      <c r="D323" s="775"/>
      <c r="E323" s="775"/>
      <c r="F323" s="775"/>
      <c r="G323" s="775"/>
      <c r="H323" s="775"/>
      <c r="I323" s="775"/>
      <c r="J323" s="775"/>
      <c r="K323" s="775"/>
      <c r="L323" s="776"/>
      <c r="N323" s="360"/>
      <c r="O323" s="174" t="str">
        <f>"To what extent are the goods produced in Canada comparable in non-price factors (including product quality, lead and delivery times, reliability of supply) with the imported goods from "&amp;Variables!B5&amp;"?"</f>
        <v>To what extent are the goods produced in Canada comparable in non-price factors (including product quality, lead and delivery times, reliability of supply) with the imported goods from Türkiye and Vietnam?</v>
      </c>
      <c r="P323" s="174"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 la Türkiye et du Vietnam?</v>
      </c>
    </row>
    <row r="324" spans="1:16" s="178" customFormat="1" x14ac:dyDescent="0.25">
      <c r="A324" s="258"/>
      <c r="B324" s="774"/>
      <c r="C324" s="775"/>
      <c r="D324" s="775"/>
      <c r="E324" s="775"/>
      <c r="F324" s="775"/>
      <c r="G324" s="775"/>
      <c r="H324" s="775"/>
      <c r="I324" s="775"/>
      <c r="J324" s="775"/>
      <c r="K324" s="775"/>
      <c r="L324" s="776"/>
      <c r="N324" s="360"/>
      <c r="O324" s="174"/>
      <c r="P324" s="174"/>
    </row>
    <row r="325" spans="1:16" s="178" customFormat="1" x14ac:dyDescent="0.25">
      <c r="A325" s="258"/>
      <c r="B325" s="273"/>
      <c r="C325" s="274"/>
      <c r="D325" s="274"/>
      <c r="E325" s="274"/>
      <c r="F325" s="274"/>
      <c r="G325" s="274"/>
      <c r="H325" s="274"/>
      <c r="I325" s="274"/>
      <c r="J325" s="274"/>
      <c r="K325" s="274"/>
      <c r="L325" s="259"/>
      <c r="N325" s="360"/>
      <c r="O325" s="174"/>
      <c r="P325" s="174"/>
    </row>
    <row r="326" spans="1:16" s="3" customFormat="1" x14ac:dyDescent="0.25">
      <c r="A326" s="13"/>
      <c r="B326" s="781"/>
      <c r="C326" s="782"/>
      <c r="D326" s="782"/>
      <c r="E326" s="782"/>
      <c r="F326" s="782"/>
      <c r="G326" s="782"/>
      <c r="H326" s="782"/>
      <c r="I326" s="782"/>
      <c r="J326" s="782"/>
      <c r="K326" s="782"/>
      <c r="L326" s="783"/>
      <c r="M326" s="178"/>
      <c r="N326" s="361"/>
      <c r="O326" s="172"/>
      <c r="P326" s="172"/>
    </row>
    <row r="327" spans="1:16" s="3" customFormat="1" x14ac:dyDescent="0.25">
      <c r="A327" s="13"/>
      <c r="B327" s="781"/>
      <c r="C327" s="782"/>
      <c r="D327" s="782"/>
      <c r="E327" s="782"/>
      <c r="F327" s="782"/>
      <c r="G327" s="782"/>
      <c r="H327" s="782"/>
      <c r="I327" s="782"/>
      <c r="J327" s="782"/>
      <c r="K327" s="782"/>
      <c r="L327" s="783"/>
      <c r="M327" s="178"/>
      <c r="N327" s="361"/>
      <c r="O327" s="172"/>
      <c r="P327" s="172"/>
    </row>
    <row r="328" spans="1:16" s="3" customFormat="1" x14ac:dyDescent="0.25">
      <c r="A328" s="13"/>
      <c r="B328" s="781"/>
      <c r="C328" s="782"/>
      <c r="D328" s="782"/>
      <c r="E328" s="782"/>
      <c r="F328" s="782"/>
      <c r="G328" s="782"/>
      <c r="H328" s="782"/>
      <c r="I328" s="782"/>
      <c r="J328" s="782"/>
      <c r="K328" s="782"/>
      <c r="L328" s="783"/>
      <c r="M328" s="178"/>
      <c r="N328" s="361"/>
      <c r="O328" s="172"/>
      <c r="P328" s="172"/>
    </row>
    <row r="329" spans="1:16" s="3" customFormat="1" x14ac:dyDescent="0.25">
      <c r="A329" s="13"/>
      <c r="B329" s="781"/>
      <c r="C329" s="782"/>
      <c r="D329" s="782"/>
      <c r="E329" s="782"/>
      <c r="F329" s="782"/>
      <c r="G329" s="782"/>
      <c r="H329" s="782"/>
      <c r="I329" s="782"/>
      <c r="J329" s="782"/>
      <c r="K329" s="782"/>
      <c r="L329" s="783"/>
      <c r="M329" s="178"/>
      <c r="N329" s="361"/>
      <c r="O329" s="172"/>
      <c r="P329" s="172"/>
    </row>
    <row r="330" spans="1:16" s="3" customFormat="1" x14ac:dyDescent="0.25">
      <c r="A330" s="13"/>
      <c r="B330" s="781"/>
      <c r="C330" s="782"/>
      <c r="D330" s="782"/>
      <c r="E330" s="782"/>
      <c r="F330" s="782"/>
      <c r="G330" s="782"/>
      <c r="H330" s="782"/>
      <c r="I330" s="782"/>
      <c r="J330" s="782"/>
      <c r="K330" s="782"/>
      <c r="L330" s="783"/>
      <c r="M330" s="178"/>
      <c r="N330" s="361"/>
      <c r="O330" s="172"/>
      <c r="P330" s="172"/>
    </row>
    <row r="331" spans="1:16" s="3" customFormat="1" x14ac:dyDescent="0.25">
      <c r="A331" s="13"/>
      <c r="B331" s="781"/>
      <c r="C331" s="782"/>
      <c r="D331" s="782"/>
      <c r="E331" s="782"/>
      <c r="F331" s="782"/>
      <c r="G331" s="782"/>
      <c r="H331" s="782"/>
      <c r="I331" s="782"/>
      <c r="J331" s="782"/>
      <c r="K331" s="782"/>
      <c r="L331" s="783"/>
      <c r="M331" s="178"/>
      <c r="N331" s="361"/>
      <c r="O331" s="172"/>
      <c r="P331" s="172"/>
    </row>
    <row r="332" spans="1:16" s="3" customFormat="1" x14ac:dyDescent="0.25">
      <c r="A332" s="13"/>
      <c r="B332" s="781"/>
      <c r="C332" s="782"/>
      <c r="D332" s="782"/>
      <c r="E332" s="782"/>
      <c r="F332" s="782"/>
      <c r="G332" s="782"/>
      <c r="H332" s="782"/>
      <c r="I332" s="782"/>
      <c r="J332" s="782"/>
      <c r="K332" s="782"/>
      <c r="L332" s="783"/>
      <c r="M332" s="178"/>
      <c r="N332" s="361"/>
      <c r="O332" s="172"/>
      <c r="P332" s="172"/>
    </row>
    <row r="333" spans="1:16" s="3" customFormat="1" x14ac:dyDescent="0.25">
      <c r="A333" s="13"/>
      <c r="B333" s="781"/>
      <c r="C333" s="782"/>
      <c r="D333" s="782"/>
      <c r="E333" s="782"/>
      <c r="F333" s="782"/>
      <c r="G333" s="782"/>
      <c r="H333" s="782"/>
      <c r="I333" s="782"/>
      <c r="J333" s="782"/>
      <c r="K333" s="782"/>
      <c r="L333" s="783"/>
      <c r="M333" s="178"/>
      <c r="N333" s="361"/>
      <c r="O333" s="172"/>
      <c r="P333" s="172"/>
    </row>
    <row r="334" spans="1:16" s="178" customFormat="1" x14ac:dyDescent="0.25">
      <c r="A334" s="258"/>
      <c r="B334" s="288"/>
      <c r="C334" s="289"/>
      <c r="D334" s="289"/>
      <c r="E334" s="289"/>
      <c r="F334" s="289"/>
      <c r="G334" s="289"/>
      <c r="H334" s="289"/>
      <c r="I334" s="289"/>
      <c r="J334" s="289"/>
      <c r="K334" s="289"/>
      <c r="L334" s="290"/>
      <c r="N334" s="360"/>
      <c r="O334" s="174"/>
      <c r="P334" s="174"/>
    </row>
    <row r="336" spans="1:16" x14ac:dyDescent="0.25">
      <c r="B336" s="784" t="str">
        <f>IF(Intro!$G$26="English",O336,P336)</f>
        <v>VENTES</v>
      </c>
      <c r="C336" s="785"/>
      <c r="D336" s="785"/>
      <c r="E336" s="785"/>
      <c r="F336" s="785"/>
      <c r="G336" s="785"/>
      <c r="H336" s="785"/>
      <c r="I336" s="785"/>
      <c r="J336" s="785"/>
      <c r="K336" s="785"/>
      <c r="L336" s="786"/>
      <c r="M336" s="178"/>
      <c r="O336" s="16" t="s">
        <v>595</v>
      </c>
      <c r="P336" s="16" t="s">
        <v>596</v>
      </c>
    </row>
    <row r="337" spans="1:16" s="3" customFormat="1" x14ac:dyDescent="0.25">
      <c r="A337" s="13"/>
      <c r="B337" s="767" t="s">
        <v>252</v>
      </c>
      <c r="C337" s="768"/>
      <c r="D337" s="768"/>
      <c r="E337" s="768"/>
      <c r="F337" s="768"/>
      <c r="G337" s="768"/>
      <c r="H337" s="768"/>
      <c r="I337" s="768"/>
      <c r="J337" s="768"/>
      <c r="K337" s="768"/>
      <c r="L337" s="769"/>
      <c r="M337" s="266"/>
      <c r="N337" s="361"/>
      <c r="O337" s="172"/>
      <c r="P337" s="172"/>
    </row>
    <row r="338" spans="1:16" s="178" customFormat="1" x14ac:dyDescent="0.25">
      <c r="A338" s="258"/>
      <c r="B338" s="273"/>
      <c r="C338" s="274"/>
      <c r="D338" s="274"/>
      <c r="E338" s="274"/>
      <c r="F338" s="274"/>
      <c r="G338" s="274"/>
      <c r="H338" s="274"/>
      <c r="I338" s="274"/>
      <c r="J338" s="274"/>
      <c r="K338" s="274"/>
      <c r="L338" s="259"/>
      <c r="N338" s="360"/>
      <c r="O338" s="174"/>
      <c r="P338" s="174"/>
    </row>
    <row r="339" spans="1:16" s="178" customFormat="1" x14ac:dyDescent="0.25">
      <c r="A339" s="258"/>
      <c r="B339" s="777" t="str">
        <f>IF(Intro!$G$26="English",O339,P339)</f>
        <v>Décrivez tout changement dans les canaux de distribution de votre entreprise depuis le 1er janvier 2023.</v>
      </c>
      <c r="C339" s="778"/>
      <c r="D339" s="778"/>
      <c r="E339" s="778"/>
      <c r="F339" s="778"/>
      <c r="G339" s="778"/>
      <c r="H339" s="778"/>
      <c r="I339" s="778"/>
      <c r="J339" s="778"/>
      <c r="K339" s="778"/>
      <c r="L339" s="779"/>
      <c r="N339" s="360"/>
      <c r="O339" s="174" t="str">
        <f>"Describe any changes in your firm's channels of distribution since January 1, "&amp;Variables!B6&amp;"."</f>
        <v>Describe any changes in your firm's channels of distribution since January 1, 2023.</v>
      </c>
      <c r="P339" s="174" t="str">
        <f>"Décrivez tout changement dans les canaux de distribution de votre entreprise depuis le 1er janvier "&amp;Variables!B6&amp;"."</f>
        <v>Décrivez tout changement dans les canaux de distribution de votre entreprise depuis le 1er janvier 2023.</v>
      </c>
    </row>
    <row r="340" spans="1:16" s="178" customFormat="1" x14ac:dyDescent="0.25">
      <c r="A340" s="258"/>
      <c r="B340" s="273"/>
      <c r="C340" s="274"/>
      <c r="D340" s="274"/>
      <c r="E340" s="274"/>
      <c r="F340" s="274"/>
      <c r="G340" s="274"/>
      <c r="H340" s="274"/>
      <c r="I340" s="274"/>
      <c r="J340" s="274"/>
      <c r="K340" s="274"/>
      <c r="L340" s="259"/>
      <c r="N340" s="360"/>
      <c r="O340" s="174"/>
      <c r="P340" s="174"/>
    </row>
    <row r="341" spans="1:16" s="3" customFormat="1" x14ac:dyDescent="0.25">
      <c r="A341" s="13"/>
      <c r="B341" s="781"/>
      <c r="C341" s="782"/>
      <c r="D341" s="782"/>
      <c r="E341" s="782"/>
      <c r="F341" s="782"/>
      <c r="G341" s="782"/>
      <c r="H341" s="782"/>
      <c r="I341" s="782"/>
      <c r="J341" s="782"/>
      <c r="K341" s="782"/>
      <c r="L341" s="783"/>
      <c r="M341" s="178"/>
      <c r="N341" s="361"/>
      <c r="O341" s="172"/>
      <c r="P341" s="172"/>
    </row>
    <row r="342" spans="1:16" s="3" customFormat="1" x14ac:dyDescent="0.25">
      <c r="A342" s="13"/>
      <c r="B342" s="781"/>
      <c r="C342" s="782"/>
      <c r="D342" s="782"/>
      <c r="E342" s="782"/>
      <c r="F342" s="782"/>
      <c r="G342" s="782"/>
      <c r="H342" s="782"/>
      <c r="I342" s="782"/>
      <c r="J342" s="782"/>
      <c r="K342" s="782"/>
      <c r="L342" s="783"/>
      <c r="M342" s="178"/>
      <c r="N342" s="361"/>
      <c r="O342" s="172"/>
      <c r="P342" s="172"/>
    </row>
    <row r="343" spans="1:16" s="3" customFormat="1" x14ac:dyDescent="0.25">
      <c r="A343" s="13"/>
      <c r="B343" s="781"/>
      <c r="C343" s="782"/>
      <c r="D343" s="782"/>
      <c r="E343" s="782"/>
      <c r="F343" s="782"/>
      <c r="G343" s="782"/>
      <c r="H343" s="782"/>
      <c r="I343" s="782"/>
      <c r="J343" s="782"/>
      <c r="K343" s="782"/>
      <c r="L343" s="783"/>
      <c r="M343" s="178"/>
      <c r="N343" s="361"/>
      <c r="O343" s="172"/>
      <c r="P343" s="172"/>
    </row>
    <row r="344" spans="1:16" s="3" customFormat="1" x14ac:dyDescent="0.25">
      <c r="A344" s="13"/>
      <c r="B344" s="781"/>
      <c r="C344" s="782"/>
      <c r="D344" s="782"/>
      <c r="E344" s="782"/>
      <c r="F344" s="782"/>
      <c r="G344" s="782"/>
      <c r="H344" s="782"/>
      <c r="I344" s="782"/>
      <c r="J344" s="782"/>
      <c r="K344" s="782"/>
      <c r="L344" s="783"/>
      <c r="M344" s="178"/>
      <c r="N344" s="361"/>
      <c r="O344" s="172"/>
      <c r="P344" s="172"/>
    </row>
    <row r="345" spans="1:16" s="3" customFormat="1" x14ac:dyDescent="0.25">
      <c r="A345" s="13"/>
      <c r="B345" s="781"/>
      <c r="C345" s="782"/>
      <c r="D345" s="782"/>
      <c r="E345" s="782"/>
      <c r="F345" s="782"/>
      <c r="G345" s="782"/>
      <c r="H345" s="782"/>
      <c r="I345" s="782"/>
      <c r="J345" s="782"/>
      <c r="K345" s="782"/>
      <c r="L345" s="783"/>
      <c r="M345" s="178"/>
      <c r="N345" s="361"/>
      <c r="O345" s="172"/>
      <c r="P345" s="172"/>
    </row>
    <row r="346" spans="1:16" s="3" customFormat="1" x14ac:dyDescent="0.25">
      <c r="A346" s="13"/>
      <c r="B346" s="781"/>
      <c r="C346" s="782"/>
      <c r="D346" s="782"/>
      <c r="E346" s="782"/>
      <c r="F346" s="782"/>
      <c r="G346" s="782"/>
      <c r="H346" s="782"/>
      <c r="I346" s="782"/>
      <c r="J346" s="782"/>
      <c r="K346" s="782"/>
      <c r="L346" s="783"/>
      <c r="M346" s="178"/>
      <c r="N346" s="361"/>
      <c r="O346" s="172"/>
      <c r="P346" s="172"/>
    </row>
    <row r="347" spans="1:16" s="3" customFormat="1" x14ac:dyDescent="0.25">
      <c r="A347" s="13"/>
      <c r="B347" s="781"/>
      <c r="C347" s="782"/>
      <c r="D347" s="782"/>
      <c r="E347" s="782"/>
      <c r="F347" s="782"/>
      <c r="G347" s="782"/>
      <c r="H347" s="782"/>
      <c r="I347" s="782"/>
      <c r="J347" s="782"/>
      <c r="K347" s="782"/>
      <c r="L347" s="783"/>
      <c r="M347" s="178"/>
      <c r="N347" s="361"/>
      <c r="O347" s="172"/>
      <c r="P347" s="172"/>
    </row>
    <row r="348" spans="1:16" s="3" customFormat="1" x14ac:dyDescent="0.25">
      <c r="A348" s="13"/>
      <c r="B348" s="781"/>
      <c r="C348" s="782"/>
      <c r="D348" s="782"/>
      <c r="E348" s="782"/>
      <c r="F348" s="782"/>
      <c r="G348" s="782"/>
      <c r="H348" s="782"/>
      <c r="I348" s="782"/>
      <c r="J348" s="782"/>
      <c r="K348" s="782"/>
      <c r="L348" s="783"/>
      <c r="M348" s="178"/>
      <c r="N348" s="361"/>
      <c r="O348" s="172"/>
      <c r="P348" s="172"/>
    </row>
    <row r="349" spans="1:16" s="178" customFormat="1" x14ac:dyDescent="0.25">
      <c r="A349" s="258"/>
      <c r="B349" s="288"/>
      <c r="C349" s="289"/>
      <c r="D349" s="289"/>
      <c r="E349" s="289"/>
      <c r="F349" s="289"/>
      <c r="G349" s="289"/>
      <c r="H349" s="289"/>
      <c r="I349" s="289"/>
      <c r="J349" s="289"/>
      <c r="K349" s="289"/>
      <c r="L349" s="290"/>
      <c r="N349" s="360"/>
      <c r="O349" s="174"/>
      <c r="P349" s="174"/>
    </row>
    <row r="350" spans="1:16" s="3" customFormat="1" x14ac:dyDescent="0.25">
      <c r="A350" s="13"/>
      <c r="B350" s="767" t="s">
        <v>253</v>
      </c>
      <c r="C350" s="768"/>
      <c r="D350" s="768"/>
      <c r="E350" s="768"/>
      <c r="F350" s="768"/>
      <c r="G350" s="768"/>
      <c r="H350" s="768"/>
      <c r="I350" s="768"/>
      <c r="J350" s="768"/>
      <c r="K350" s="768"/>
      <c r="L350" s="769"/>
      <c r="M350" s="266"/>
      <c r="N350" s="361"/>
      <c r="O350" s="172"/>
      <c r="P350" s="172"/>
    </row>
    <row r="351" spans="1:16" s="178" customFormat="1" x14ac:dyDescent="0.25">
      <c r="A351" s="258"/>
      <c r="B351" s="273"/>
      <c r="C351" s="274"/>
      <c r="D351" s="274"/>
      <c r="E351" s="274"/>
      <c r="F351" s="274"/>
      <c r="G351" s="274"/>
      <c r="H351" s="274"/>
      <c r="I351" s="274"/>
      <c r="J351" s="274"/>
      <c r="K351" s="274"/>
      <c r="L351" s="259"/>
      <c r="N351" s="360"/>
      <c r="O351" s="174"/>
      <c r="P351" s="174"/>
    </row>
    <row r="352" spans="1:16" s="178" customFormat="1" x14ac:dyDescent="0.25">
      <c r="A352" s="258"/>
      <c r="B352" s="777" t="str">
        <f>IF(Intro!$G$26="English",O352,P352)</f>
        <v>Comment votre entreprise favorise-t-elle les ventes des marchandises sur le marché canadien? Vos méthodes ont-elles changées depuis le 1er janvier 2023?</v>
      </c>
      <c r="C352" s="778"/>
      <c r="D352" s="778"/>
      <c r="E352" s="778"/>
      <c r="F352" s="778"/>
      <c r="G352" s="778"/>
      <c r="H352" s="778"/>
      <c r="I352" s="778"/>
      <c r="J352" s="778"/>
      <c r="K352" s="778"/>
      <c r="L352" s="779"/>
      <c r="N352" s="360"/>
      <c r="O352" s="174" t="str">
        <f>"How does your firm promote sales of the goods in the Canadian market? Have your methods changed since January 1, "&amp;Variables!B6&amp;"?"</f>
        <v>How does your firm promote sales of the goods in the Canadian market? Have your methods changed since January 1, 2023?</v>
      </c>
      <c r="P352" s="174"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53" spans="1:16" s="178" customFormat="1" x14ac:dyDescent="0.25">
      <c r="A353" s="258"/>
      <c r="B353" s="273"/>
      <c r="C353" s="274"/>
      <c r="D353" s="274"/>
      <c r="E353" s="274"/>
      <c r="F353" s="274"/>
      <c r="G353" s="274"/>
      <c r="H353" s="274"/>
      <c r="I353" s="274"/>
      <c r="J353" s="274"/>
      <c r="K353" s="274"/>
      <c r="L353" s="259"/>
      <c r="N353" s="360"/>
      <c r="O353" s="174"/>
      <c r="P353" s="174"/>
    </row>
    <row r="354" spans="1:16" s="3" customFormat="1" x14ac:dyDescent="0.25">
      <c r="A354" s="13"/>
      <c r="B354" s="781"/>
      <c r="C354" s="782"/>
      <c r="D354" s="782"/>
      <c r="E354" s="782"/>
      <c r="F354" s="782"/>
      <c r="G354" s="782"/>
      <c r="H354" s="782"/>
      <c r="I354" s="782"/>
      <c r="J354" s="782"/>
      <c r="K354" s="782"/>
      <c r="L354" s="783"/>
      <c r="M354" s="178"/>
      <c r="N354" s="361"/>
      <c r="O354" s="172"/>
      <c r="P354" s="172"/>
    </row>
    <row r="355" spans="1:16" s="3" customFormat="1" x14ac:dyDescent="0.25">
      <c r="A355" s="13"/>
      <c r="B355" s="781"/>
      <c r="C355" s="782"/>
      <c r="D355" s="782"/>
      <c r="E355" s="782"/>
      <c r="F355" s="782"/>
      <c r="G355" s="782"/>
      <c r="H355" s="782"/>
      <c r="I355" s="782"/>
      <c r="J355" s="782"/>
      <c r="K355" s="782"/>
      <c r="L355" s="783"/>
      <c r="M355" s="178"/>
      <c r="N355" s="361"/>
      <c r="O355" s="172"/>
      <c r="P355" s="172"/>
    </row>
    <row r="356" spans="1:16" s="3" customFormat="1" x14ac:dyDescent="0.25">
      <c r="A356" s="13"/>
      <c r="B356" s="781"/>
      <c r="C356" s="782"/>
      <c r="D356" s="782"/>
      <c r="E356" s="782"/>
      <c r="F356" s="782"/>
      <c r="G356" s="782"/>
      <c r="H356" s="782"/>
      <c r="I356" s="782"/>
      <c r="J356" s="782"/>
      <c r="K356" s="782"/>
      <c r="L356" s="783"/>
      <c r="M356" s="178"/>
      <c r="N356" s="361"/>
      <c r="O356" s="172"/>
      <c r="P356" s="172"/>
    </row>
    <row r="357" spans="1:16" s="3" customFormat="1" x14ac:dyDescent="0.25">
      <c r="A357" s="13"/>
      <c r="B357" s="781"/>
      <c r="C357" s="782"/>
      <c r="D357" s="782"/>
      <c r="E357" s="782"/>
      <c r="F357" s="782"/>
      <c r="G357" s="782"/>
      <c r="H357" s="782"/>
      <c r="I357" s="782"/>
      <c r="J357" s="782"/>
      <c r="K357" s="782"/>
      <c r="L357" s="783"/>
      <c r="M357" s="178"/>
      <c r="N357" s="361"/>
      <c r="O357" s="172"/>
      <c r="P357" s="172"/>
    </row>
    <row r="358" spans="1:16" s="3" customFormat="1" x14ac:dyDescent="0.25">
      <c r="A358" s="13"/>
      <c r="B358" s="781"/>
      <c r="C358" s="782"/>
      <c r="D358" s="782"/>
      <c r="E358" s="782"/>
      <c r="F358" s="782"/>
      <c r="G358" s="782"/>
      <c r="H358" s="782"/>
      <c r="I358" s="782"/>
      <c r="J358" s="782"/>
      <c r="K358" s="782"/>
      <c r="L358" s="783"/>
      <c r="M358" s="178"/>
      <c r="N358" s="361"/>
      <c r="O358" s="172"/>
      <c r="P358" s="172"/>
    </row>
    <row r="359" spans="1:16" s="3" customFormat="1" x14ac:dyDescent="0.25">
      <c r="A359" s="13"/>
      <c r="B359" s="781"/>
      <c r="C359" s="782"/>
      <c r="D359" s="782"/>
      <c r="E359" s="782"/>
      <c r="F359" s="782"/>
      <c r="G359" s="782"/>
      <c r="H359" s="782"/>
      <c r="I359" s="782"/>
      <c r="J359" s="782"/>
      <c r="K359" s="782"/>
      <c r="L359" s="783"/>
      <c r="M359" s="178"/>
      <c r="N359" s="361"/>
      <c r="O359" s="172"/>
      <c r="P359" s="172"/>
    </row>
    <row r="360" spans="1:16" s="3" customFormat="1" x14ac:dyDescent="0.25">
      <c r="A360" s="13"/>
      <c r="B360" s="781"/>
      <c r="C360" s="782"/>
      <c r="D360" s="782"/>
      <c r="E360" s="782"/>
      <c r="F360" s="782"/>
      <c r="G360" s="782"/>
      <c r="H360" s="782"/>
      <c r="I360" s="782"/>
      <c r="J360" s="782"/>
      <c r="K360" s="782"/>
      <c r="L360" s="783"/>
      <c r="M360" s="178"/>
      <c r="N360" s="361"/>
      <c r="O360" s="172"/>
      <c r="P360" s="172"/>
    </row>
    <row r="361" spans="1:16" s="3" customFormat="1" x14ac:dyDescent="0.25">
      <c r="A361" s="13"/>
      <c r="B361" s="781"/>
      <c r="C361" s="782"/>
      <c r="D361" s="782"/>
      <c r="E361" s="782"/>
      <c r="F361" s="782"/>
      <c r="G361" s="782"/>
      <c r="H361" s="782"/>
      <c r="I361" s="782"/>
      <c r="J361" s="782"/>
      <c r="K361" s="782"/>
      <c r="L361" s="783"/>
      <c r="M361" s="178"/>
      <c r="N361" s="361"/>
      <c r="O361" s="172"/>
      <c r="P361" s="172"/>
    </row>
    <row r="362" spans="1:16" s="178" customFormat="1" x14ac:dyDescent="0.25">
      <c r="A362" s="258"/>
      <c r="B362" s="288"/>
      <c r="C362" s="289"/>
      <c r="D362" s="289"/>
      <c r="E362" s="289"/>
      <c r="F362" s="289"/>
      <c r="G362" s="289"/>
      <c r="H362" s="289"/>
      <c r="I362" s="289"/>
      <c r="J362" s="289"/>
      <c r="K362" s="289"/>
      <c r="L362" s="290"/>
      <c r="N362" s="360"/>
      <c r="O362" s="174"/>
      <c r="P362" s="174"/>
    </row>
    <row r="363" spans="1:16" s="3" customFormat="1" x14ac:dyDescent="0.25">
      <c r="A363" s="13"/>
      <c r="B363" s="767" t="s">
        <v>254</v>
      </c>
      <c r="C363" s="768"/>
      <c r="D363" s="768"/>
      <c r="E363" s="768"/>
      <c r="F363" s="768"/>
      <c r="G363" s="768"/>
      <c r="H363" s="768"/>
      <c r="I363" s="768"/>
      <c r="J363" s="768"/>
      <c r="K363" s="768"/>
      <c r="L363" s="769"/>
      <c r="M363" s="266"/>
      <c r="N363" s="361"/>
      <c r="O363" s="172"/>
      <c r="P363" s="172"/>
    </row>
    <row r="364" spans="1:16" s="178" customFormat="1" x14ac:dyDescent="0.25">
      <c r="A364" s="258"/>
      <c r="B364" s="273"/>
      <c r="C364" s="274"/>
      <c r="D364" s="274"/>
      <c r="E364" s="274"/>
      <c r="F364" s="274"/>
      <c r="G364" s="274"/>
      <c r="H364" s="274"/>
      <c r="I364" s="274"/>
      <c r="J364" s="274"/>
      <c r="K364" s="274"/>
      <c r="L364" s="259"/>
      <c r="N364" s="360"/>
      <c r="O364" s="174"/>
      <c r="P364" s="174"/>
    </row>
    <row r="365" spans="1:16" s="178" customFormat="1" x14ac:dyDescent="0.25">
      <c r="A365" s="258"/>
      <c r="B365" s="774" t="str">
        <f>IF(Intro!$G$26="English",O365,P365)</f>
        <v>Comment votre entreprise fixe-t-elle le prix des marchandises sur le marché canadien? Expliquez en détail les termes spécifiques à votre entreprise. Indiquez si ces pratiques générales de fixation des prix ont changé depuis le 1er janvier 2023.</v>
      </c>
      <c r="C365" s="775"/>
      <c r="D365" s="775"/>
      <c r="E365" s="775"/>
      <c r="F365" s="775"/>
      <c r="G365" s="775"/>
      <c r="H365" s="775"/>
      <c r="I365" s="775"/>
      <c r="J365" s="775"/>
      <c r="K365" s="775"/>
      <c r="L365" s="776"/>
      <c r="N365" s="360"/>
      <c r="O365" s="174"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65" s="174"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66" spans="1:16" s="178" customFormat="1" x14ac:dyDescent="0.25">
      <c r="A366" s="258"/>
      <c r="B366" s="774"/>
      <c r="C366" s="775"/>
      <c r="D366" s="775"/>
      <c r="E366" s="775"/>
      <c r="F366" s="775"/>
      <c r="G366" s="775"/>
      <c r="H366" s="775"/>
      <c r="I366" s="775"/>
      <c r="J366" s="775"/>
      <c r="K366" s="775"/>
      <c r="L366" s="776"/>
      <c r="N366" s="360"/>
      <c r="O366" s="174"/>
      <c r="P366" s="174"/>
    </row>
    <row r="367" spans="1:16" s="178" customFormat="1" x14ac:dyDescent="0.25">
      <c r="A367" s="258"/>
      <c r="B367" s="273"/>
      <c r="C367" s="274"/>
      <c r="D367" s="274"/>
      <c r="E367" s="274"/>
      <c r="F367" s="274"/>
      <c r="G367" s="274"/>
      <c r="H367" s="274"/>
      <c r="I367" s="274"/>
      <c r="J367" s="274"/>
      <c r="K367" s="274"/>
      <c r="L367" s="259"/>
      <c r="N367" s="360"/>
      <c r="O367" s="174"/>
      <c r="P367" s="174"/>
    </row>
    <row r="368" spans="1:16" s="3" customFormat="1" x14ac:dyDescent="0.25">
      <c r="A368" s="13"/>
      <c r="B368" s="781"/>
      <c r="C368" s="782"/>
      <c r="D368" s="782"/>
      <c r="E368" s="782"/>
      <c r="F368" s="782"/>
      <c r="G368" s="782"/>
      <c r="H368" s="782"/>
      <c r="I368" s="782"/>
      <c r="J368" s="782"/>
      <c r="K368" s="782"/>
      <c r="L368" s="783"/>
      <c r="M368" s="178"/>
      <c r="N368" s="361"/>
      <c r="O368" s="172"/>
      <c r="P368" s="172"/>
    </row>
    <row r="369" spans="1:16" s="3" customFormat="1" x14ac:dyDescent="0.25">
      <c r="A369" s="13"/>
      <c r="B369" s="781"/>
      <c r="C369" s="782"/>
      <c r="D369" s="782"/>
      <c r="E369" s="782"/>
      <c r="F369" s="782"/>
      <c r="G369" s="782"/>
      <c r="H369" s="782"/>
      <c r="I369" s="782"/>
      <c r="J369" s="782"/>
      <c r="K369" s="782"/>
      <c r="L369" s="783"/>
      <c r="M369" s="178"/>
      <c r="N369" s="361"/>
      <c r="O369" s="172"/>
      <c r="P369" s="172"/>
    </row>
    <row r="370" spans="1:16" s="3" customFormat="1" x14ac:dyDescent="0.25">
      <c r="A370" s="13"/>
      <c r="B370" s="781"/>
      <c r="C370" s="782"/>
      <c r="D370" s="782"/>
      <c r="E370" s="782"/>
      <c r="F370" s="782"/>
      <c r="G370" s="782"/>
      <c r="H370" s="782"/>
      <c r="I370" s="782"/>
      <c r="J370" s="782"/>
      <c r="K370" s="782"/>
      <c r="L370" s="783"/>
      <c r="M370" s="178"/>
      <c r="N370" s="361"/>
      <c r="O370" s="172"/>
      <c r="P370" s="172"/>
    </row>
    <row r="371" spans="1:16" s="3" customFormat="1" x14ac:dyDescent="0.25">
      <c r="A371" s="13"/>
      <c r="B371" s="781"/>
      <c r="C371" s="782"/>
      <c r="D371" s="782"/>
      <c r="E371" s="782"/>
      <c r="F371" s="782"/>
      <c r="G371" s="782"/>
      <c r="H371" s="782"/>
      <c r="I371" s="782"/>
      <c r="J371" s="782"/>
      <c r="K371" s="782"/>
      <c r="L371" s="783"/>
      <c r="M371" s="178"/>
      <c r="N371" s="361"/>
      <c r="O371" s="172"/>
      <c r="P371" s="172"/>
    </row>
    <row r="372" spans="1:16" s="3" customFormat="1" x14ac:dyDescent="0.25">
      <c r="A372" s="13"/>
      <c r="B372" s="781"/>
      <c r="C372" s="782"/>
      <c r="D372" s="782"/>
      <c r="E372" s="782"/>
      <c r="F372" s="782"/>
      <c r="G372" s="782"/>
      <c r="H372" s="782"/>
      <c r="I372" s="782"/>
      <c r="J372" s="782"/>
      <c r="K372" s="782"/>
      <c r="L372" s="783"/>
      <c r="M372" s="178"/>
      <c r="N372" s="361"/>
      <c r="O372" s="172"/>
      <c r="P372" s="172"/>
    </row>
    <row r="373" spans="1:16" s="3" customFormat="1" x14ac:dyDescent="0.25">
      <c r="A373" s="13"/>
      <c r="B373" s="781"/>
      <c r="C373" s="782"/>
      <c r="D373" s="782"/>
      <c r="E373" s="782"/>
      <c r="F373" s="782"/>
      <c r="G373" s="782"/>
      <c r="H373" s="782"/>
      <c r="I373" s="782"/>
      <c r="J373" s="782"/>
      <c r="K373" s="782"/>
      <c r="L373" s="783"/>
      <c r="M373" s="178"/>
      <c r="N373" s="361"/>
      <c r="O373" s="172"/>
      <c r="P373" s="172"/>
    </row>
    <row r="374" spans="1:16" s="3" customFormat="1" x14ac:dyDescent="0.25">
      <c r="A374" s="13"/>
      <c r="B374" s="781"/>
      <c r="C374" s="782"/>
      <c r="D374" s="782"/>
      <c r="E374" s="782"/>
      <c r="F374" s="782"/>
      <c r="G374" s="782"/>
      <c r="H374" s="782"/>
      <c r="I374" s="782"/>
      <c r="J374" s="782"/>
      <c r="K374" s="782"/>
      <c r="L374" s="783"/>
      <c r="M374" s="178"/>
      <c r="N374" s="361"/>
      <c r="O374" s="172"/>
      <c r="P374" s="172"/>
    </row>
    <row r="375" spans="1:16" s="3" customFormat="1" x14ac:dyDescent="0.25">
      <c r="A375" s="13"/>
      <c r="B375" s="781"/>
      <c r="C375" s="782"/>
      <c r="D375" s="782"/>
      <c r="E375" s="782"/>
      <c r="F375" s="782"/>
      <c r="G375" s="782"/>
      <c r="H375" s="782"/>
      <c r="I375" s="782"/>
      <c r="J375" s="782"/>
      <c r="K375" s="782"/>
      <c r="L375" s="783"/>
      <c r="M375" s="178"/>
      <c r="N375" s="361"/>
      <c r="O375" s="172"/>
      <c r="P375" s="172"/>
    </row>
    <row r="376" spans="1:16" s="178" customFormat="1" x14ac:dyDescent="0.25">
      <c r="A376" s="258"/>
      <c r="B376" s="288"/>
      <c r="C376" s="289"/>
      <c r="D376" s="289"/>
      <c r="E376" s="289"/>
      <c r="F376" s="289"/>
      <c r="G376" s="289"/>
      <c r="H376" s="289"/>
      <c r="I376" s="289"/>
      <c r="J376" s="289"/>
      <c r="K376" s="289"/>
      <c r="L376" s="290"/>
      <c r="N376" s="360"/>
      <c r="O376" s="174"/>
      <c r="P376" s="174"/>
    </row>
    <row r="377" spans="1:16" s="3" customFormat="1" x14ac:dyDescent="0.25">
      <c r="A377" s="13"/>
      <c r="B377" s="767" t="s">
        <v>255</v>
      </c>
      <c r="C377" s="768"/>
      <c r="D377" s="768"/>
      <c r="E377" s="768"/>
      <c r="F377" s="768"/>
      <c r="G377" s="768"/>
      <c r="H377" s="768"/>
      <c r="I377" s="768"/>
      <c r="J377" s="768"/>
      <c r="K377" s="768"/>
      <c r="L377" s="769"/>
      <c r="M377" s="266"/>
      <c r="N377" s="361"/>
      <c r="O377" s="172"/>
      <c r="P377" s="172"/>
    </row>
    <row r="378" spans="1:16" s="178" customFormat="1" x14ac:dyDescent="0.25">
      <c r="A378" s="258"/>
      <c r="B378" s="273"/>
      <c r="C378" s="274"/>
      <c r="D378" s="274"/>
      <c r="E378" s="274"/>
      <c r="F378" s="274"/>
      <c r="G378" s="274"/>
      <c r="H378" s="274"/>
      <c r="I378" s="274"/>
      <c r="J378" s="274"/>
      <c r="K378" s="274"/>
      <c r="L378" s="259"/>
      <c r="N378" s="360"/>
      <c r="O378" s="174"/>
      <c r="P378" s="174"/>
    </row>
    <row r="379" spans="1:16" s="178" customFormat="1" x14ac:dyDescent="0.25">
      <c r="A379" s="258"/>
      <c r="B379" s="774" t="str">
        <f>IF(Intro!$G$26="English",O379,P379)</f>
        <v>Fournissez des détails sur tous les facteurs autres que les coûts des matériaux (par exemple, les fluctuations du taux de change) qui ont affecté les prix des marchandises sur le marché canadien depuis le 1er janvier 2023.</v>
      </c>
      <c r="C379" s="775"/>
      <c r="D379" s="775"/>
      <c r="E379" s="775"/>
      <c r="F379" s="775"/>
      <c r="G379" s="775"/>
      <c r="H379" s="775"/>
      <c r="I379" s="775"/>
      <c r="J379" s="775"/>
      <c r="K379" s="775"/>
      <c r="L379" s="776"/>
      <c r="N379" s="360"/>
      <c r="O379" s="174"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79" s="174"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80" spans="1:16" s="178" customFormat="1" x14ac:dyDescent="0.25">
      <c r="A380" s="258"/>
      <c r="B380" s="774"/>
      <c r="C380" s="775"/>
      <c r="D380" s="775"/>
      <c r="E380" s="775"/>
      <c r="F380" s="775"/>
      <c r="G380" s="775"/>
      <c r="H380" s="775"/>
      <c r="I380" s="775"/>
      <c r="J380" s="775"/>
      <c r="K380" s="775"/>
      <c r="L380" s="776"/>
      <c r="N380" s="360"/>
      <c r="O380" s="174"/>
      <c r="P380" s="174"/>
    </row>
    <row r="381" spans="1:16" s="178" customFormat="1" x14ac:dyDescent="0.25">
      <c r="A381" s="258"/>
      <c r="B381" s="273"/>
      <c r="C381" s="274"/>
      <c r="D381" s="274"/>
      <c r="E381" s="274"/>
      <c r="F381" s="274"/>
      <c r="G381" s="274"/>
      <c r="H381" s="274"/>
      <c r="I381" s="274"/>
      <c r="J381" s="274"/>
      <c r="K381" s="274"/>
      <c r="L381" s="259"/>
      <c r="N381" s="360"/>
      <c r="O381" s="174"/>
      <c r="P381" s="174"/>
    </row>
    <row r="382" spans="1:16" s="3" customFormat="1" x14ac:dyDescent="0.25">
      <c r="A382" s="13"/>
      <c r="B382" s="781"/>
      <c r="C382" s="782"/>
      <c r="D382" s="782"/>
      <c r="E382" s="782"/>
      <c r="F382" s="782"/>
      <c r="G382" s="782"/>
      <c r="H382" s="782"/>
      <c r="I382" s="782"/>
      <c r="J382" s="782"/>
      <c r="K382" s="782"/>
      <c r="L382" s="783"/>
      <c r="M382" s="178"/>
      <c r="N382" s="361"/>
      <c r="O382" s="172"/>
      <c r="P382" s="172"/>
    </row>
    <row r="383" spans="1:16" s="3" customFormat="1" x14ac:dyDescent="0.25">
      <c r="A383" s="13"/>
      <c r="B383" s="781"/>
      <c r="C383" s="782"/>
      <c r="D383" s="782"/>
      <c r="E383" s="782"/>
      <c r="F383" s="782"/>
      <c r="G383" s="782"/>
      <c r="H383" s="782"/>
      <c r="I383" s="782"/>
      <c r="J383" s="782"/>
      <c r="K383" s="782"/>
      <c r="L383" s="783"/>
      <c r="M383" s="178"/>
      <c r="N383" s="361"/>
      <c r="O383" s="172"/>
      <c r="P383" s="172"/>
    </row>
    <row r="384" spans="1:16" s="3" customFormat="1" x14ac:dyDescent="0.25">
      <c r="A384" s="13"/>
      <c r="B384" s="781"/>
      <c r="C384" s="782"/>
      <c r="D384" s="782"/>
      <c r="E384" s="782"/>
      <c r="F384" s="782"/>
      <c r="G384" s="782"/>
      <c r="H384" s="782"/>
      <c r="I384" s="782"/>
      <c r="J384" s="782"/>
      <c r="K384" s="782"/>
      <c r="L384" s="783"/>
      <c r="M384" s="178"/>
      <c r="N384" s="361"/>
      <c r="O384" s="172"/>
      <c r="P384" s="172"/>
    </row>
    <row r="385" spans="1:16" s="3" customFormat="1" x14ac:dyDescent="0.25">
      <c r="A385" s="13"/>
      <c r="B385" s="781"/>
      <c r="C385" s="782"/>
      <c r="D385" s="782"/>
      <c r="E385" s="782"/>
      <c r="F385" s="782"/>
      <c r="G385" s="782"/>
      <c r="H385" s="782"/>
      <c r="I385" s="782"/>
      <c r="J385" s="782"/>
      <c r="K385" s="782"/>
      <c r="L385" s="783"/>
      <c r="M385" s="178"/>
      <c r="N385" s="361"/>
      <c r="O385" s="172"/>
      <c r="P385" s="172"/>
    </row>
    <row r="386" spans="1:16" s="3" customFormat="1" x14ac:dyDescent="0.25">
      <c r="A386" s="13"/>
      <c r="B386" s="781"/>
      <c r="C386" s="782"/>
      <c r="D386" s="782"/>
      <c r="E386" s="782"/>
      <c r="F386" s="782"/>
      <c r="G386" s="782"/>
      <c r="H386" s="782"/>
      <c r="I386" s="782"/>
      <c r="J386" s="782"/>
      <c r="K386" s="782"/>
      <c r="L386" s="783"/>
      <c r="M386" s="178"/>
      <c r="N386" s="361"/>
      <c r="O386" s="172"/>
      <c r="P386" s="172"/>
    </row>
    <row r="387" spans="1:16" s="3" customFormat="1" x14ac:dyDescent="0.25">
      <c r="A387" s="13"/>
      <c r="B387" s="781"/>
      <c r="C387" s="782"/>
      <c r="D387" s="782"/>
      <c r="E387" s="782"/>
      <c r="F387" s="782"/>
      <c r="G387" s="782"/>
      <c r="H387" s="782"/>
      <c r="I387" s="782"/>
      <c r="J387" s="782"/>
      <c r="K387" s="782"/>
      <c r="L387" s="783"/>
      <c r="M387" s="178"/>
      <c r="N387" s="361"/>
      <c r="O387" s="172"/>
      <c r="P387" s="172"/>
    </row>
    <row r="388" spans="1:16" s="3" customFormat="1" x14ac:dyDescent="0.25">
      <c r="A388" s="13"/>
      <c r="B388" s="781"/>
      <c r="C388" s="782"/>
      <c r="D388" s="782"/>
      <c r="E388" s="782"/>
      <c r="F388" s="782"/>
      <c r="G388" s="782"/>
      <c r="H388" s="782"/>
      <c r="I388" s="782"/>
      <c r="J388" s="782"/>
      <c r="K388" s="782"/>
      <c r="L388" s="783"/>
      <c r="M388" s="178"/>
      <c r="N388" s="361"/>
      <c r="O388" s="172"/>
      <c r="P388" s="172"/>
    </row>
    <row r="389" spans="1:16" s="3" customFormat="1" x14ac:dyDescent="0.25">
      <c r="A389" s="13"/>
      <c r="B389" s="781"/>
      <c r="C389" s="782"/>
      <c r="D389" s="782"/>
      <c r="E389" s="782"/>
      <c r="F389" s="782"/>
      <c r="G389" s="782"/>
      <c r="H389" s="782"/>
      <c r="I389" s="782"/>
      <c r="J389" s="782"/>
      <c r="K389" s="782"/>
      <c r="L389" s="783"/>
      <c r="M389" s="178"/>
      <c r="N389" s="361"/>
      <c r="O389" s="172"/>
      <c r="P389" s="172"/>
    </row>
    <row r="390" spans="1:16" s="178" customFormat="1" x14ac:dyDescent="0.25">
      <c r="A390" s="258"/>
      <c r="B390" s="288"/>
      <c r="C390" s="289"/>
      <c r="D390" s="289"/>
      <c r="E390" s="289"/>
      <c r="F390" s="289"/>
      <c r="G390" s="289"/>
      <c r="H390" s="289"/>
      <c r="I390" s="289"/>
      <c r="J390" s="289"/>
      <c r="K390" s="289"/>
      <c r="L390" s="290"/>
      <c r="N390" s="360"/>
      <c r="O390" s="174"/>
      <c r="P390" s="174"/>
    </row>
    <row r="391" spans="1:16" s="3" customFormat="1" x14ac:dyDescent="0.25">
      <c r="A391" s="13"/>
      <c r="B391" s="767" t="s">
        <v>256</v>
      </c>
      <c r="C391" s="768"/>
      <c r="D391" s="768"/>
      <c r="E391" s="768"/>
      <c r="F391" s="768"/>
      <c r="G391" s="768"/>
      <c r="H391" s="768"/>
      <c r="I391" s="768"/>
      <c r="J391" s="768"/>
      <c r="K391" s="768"/>
      <c r="L391" s="769"/>
      <c r="M391" s="266"/>
      <c r="N391" s="361"/>
      <c r="O391" s="172"/>
      <c r="P391" s="172"/>
    </row>
    <row r="392" spans="1:16" s="178" customFormat="1" x14ac:dyDescent="0.25">
      <c r="A392" s="258"/>
      <c r="B392" s="273"/>
      <c r="C392" s="274"/>
      <c r="D392" s="274"/>
      <c r="E392" s="274"/>
      <c r="F392" s="274"/>
      <c r="G392" s="274"/>
      <c r="H392" s="274"/>
      <c r="I392" s="274"/>
      <c r="J392" s="274"/>
      <c r="K392" s="274"/>
      <c r="L392" s="259"/>
      <c r="N392" s="360"/>
      <c r="O392" s="174"/>
      <c r="P392" s="174"/>
    </row>
    <row r="393" spans="1:16" s="178" customFormat="1" x14ac:dyDescent="0.25">
      <c r="A393" s="258"/>
      <c r="B393" s="777" t="str">
        <f>IF(Intro!$G$26="English",O393,P393)</f>
        <v>Décrivez comment les coûts de livraison des marchandises vendues par votre entreprise sont payés.</v>
      </c>
      <c r="C393" s="778"/>
      <c r="D393" s="778"/>
      <c r="E393" s="778"/>
      <c r="F393" s="778"/>
      <c r="G393" s="778"/>
      <c r="H393" s="778"/>
      <c r="I393" s="778"/>
      <c r="J393" s="778"/>
      <c r="K393" s="778"/>
      <c r="L393" s="779"/>
      <c r="N393" s="360"/>
      <c r="O393" s="174" t="s">
        <v>232</v>
      </c>
      <c r="P393" s="174" t="s">
        <v>341</v>
      </c>
    </row>
    <row r="394" spans="1:16" s="178" customFormat="1" x14ac:dyDescent="0.25">
      <c r="A394" s="258"/>
      <c r="B394" s="273"/>
      <c r="C394" s="274"/>
      <c r="D394" s="274"/>
      <c r="E394" s="274"/>
      <c r="F394" s="274"/>
      <c r="G394" s="274"/>
      <c r="H394" s="274"/>
      <c r="I394" s="274"/>
      <c r="J394" s="274"/>
      <c r="K394" s="274"/>
      <c r="L394" s="259"/>
      <c r="N394" s="360"/>
      <c r="O394" s="174"/>
      <c r="P394" s="174"/>
    </row>
    <row r="395" spans="1:16" s="151" customFormat="1" x14ac:dyDescent="0.25">
      <c r="A395" s="257"/>
      <c r="B395" s="760" t="str">
        <f>IF(Intro!$G$26="English",O395,P395)</f>
        <v>Votre entreprise s'occupe de la livraison et les frais de livraison sont inclus dans le prix de vente.</v>
      </c>
      <c r="C395" s="761"/>
      <c r="D395" s="761"/>
      <c r="E395" s="761"/>
      <c r="F395" s="761"/>
      <c r="G395" s="762"/>
      <c r="H395" s="240"/>
      <c r="I395" s="274"/>
      <c r="J395" s="274"/>
      <c r="K395" s="274"/>
      <c r="L395" s="259"/>
      <c r="N395" s="327"/>
      <c r="O395" s="175" t="s">
        <v>624</v>
      </c>
      <c r="P395" s="319" t="s">
        <v>653</v>
      </c>
    </row>
    <row r="396" spans="1:16" s="151" customFormat="1" x14ac:dyDescent="0.25">
      <c r="A396" s="257"/>
      <c r="B396" s="760" t="str">
        <f>IF(Intro!$G$26="English",O396,P396)</f>
        <v>Votre entreprise s'occupe de la livraison mais les frais de livraison sont facturés séparément à l’acheteur.</v>
      </c>
      <c r="C396" s="761"/>
      <c r="D396" s="761"/>
      <c r="E396" s="761"/>
      <c r="F396" s="761"/>
      <c r="G396" s="762"/>
      <c r="H396" s="240"/>
      <c r="I396" s="274"/>
      <c r="J396" s="274"/>
      <c r="K396" s="274"/>
      <c r="L396" s="259"/>
      <c r="N396" s="327"/>
      <c r="O396" s="175" t="s">
        <v>626</v>
      </c>
      <c r="P396" s="319" t="s">
        <v>654</v>
      </c>
    </row>
    <row r="397" spans="1:16" s="151" customFormat="1" ht="14.25" customHeight="1" x14ac:dyDescent="0.25">
      <c r="A397" s="257"/>
      <c r="B397" s="760" t="str">
        <f>IF(Intro!$G$26="English",O397,P397)</f>
        <v>La livraison et ses frais sont pris en charge par l’acheteur.</v>
      </c>
      <c r="C397" s="761"/>
      <c r="D397" s="761"/>
      <c r="E397" s="761"/>
      <c r="F397" s="761"/>
      <c r="G397" s="762"/>
      <c r="H397" s="240"/>
      <c r="I397" s="274"/>
      <c r="J397" s="274"/>
      <c r="K397" s="274"/>
      <c r="L397" s="259"/>
      <c r="N397" s="327"/>
      <c r="O397" s="175" t="s">
        <v>625</v>
      </c>
      <c r="P397" s="319" t="s">
        <v>627</v>
      </c>
    </row>
    <row r="398" spans="1:16" s="178" customFormat="1" x14ac:dyDescent="0.25">
      <c r="A398" s="258"/>
      <c r="B398" s="273"/>
      <c r="C398" s="274"/>
      <c r="D398" s="274"/>
      <c r="E398" s="274"/>
      <c r="F398" s="274"/>
      <c r="G398" s="274"/>
      <c r="H398" s="274"/>
      <c r="I398" s="274"/>
      <c r="J398" s="274"/>
      <c r="K398" s="274"/>
      <c r="L398" s="259"/>
      <c r="N398" s="360"/>
      <c r="O398" s="174"/>
      <c r="P398" s="174"/>
    </row>
    <row r="399" spans="1:16" s="178" customFormat="1" x14ac:dyDescent="0.25">
      <c r="A399" s="258"/>
      <c r="B399" s="777" t="str">
        <f>IF(Intro!$G$26="English",O399,P399)</f>
        <v>Expliquez si le mode de paiement de la livraison des marchandises vendues par votre entreprise a changé depuis le 1er janvier 2023.</v>
      </c>
      <c r="C399" s="778"/>
      <c r="D399" s="778"/>
      <c r="E399" s="778"/>
      <c r="F399" s="778"/>
      <c r="G399" s="778"/>
      <c r="H399" s="778"/>
      <c r="I399" s="778"/>
      <c r="J399" s="778"/>
      <c r="K399" s="778"/>
      <c r="L399" s="779"/>
      <c r="N399" s="360"/>
      <c r="O399" s="174" t="str">
        <f>"Explain if the method of paying for delivery of the goods sold by your firm has changed since January 1, "&amp;Variables!B6&amp;"."</f>
        <v>Explain if the method of paying for delivery of the goods sold by your firm has changed since January 1, 2023.</v>
      </c>
      <c r="P399" s="174"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400" spans="1:16" s="178" customFormat="1" x14ac:dyDescent="0.25">
      <c r="A400" s="258"/>
      <c r="B400" s="273"/>
      <c r="C400" s="274"/>
      <c r="D400" s="274"/>
      <c r="E400" s="274"/>
      <c r="F400" s="274"/>
      <c r="G400" s="274"/>
      <c r="H400" s="274"/>
      <c r="I400" s="274"/>
      <c r="J400" s="274"/>
      <c r="K400" s="274"/>
      <c r="L400" s="259"/>
      <c r="N400" s="360"/>
      <c r="O400" s="174"/>
      <c r="P400" s="174"/>
    </row>
    <row r="401" spans="1:16" s="3" customFormat="1" x14ac:dyDescent="0.25">
      <c r="A401" s="13"/>
      <c r="B401" s="781"/>
      <c r="C401" s="782"/>
      <c r="D401" s="782"/>
      <c r="E401" s="782"/>
      <c r="F401" s="782"/>
      <c r="G401" s="782"/>
      <c r="H401" s="782"/>
      <c r="I401" s="782"/>
      <c r="J401" s="782"/>
      <c r="K401" s="782"/>
      <c r="L401" s="783"/>
      <c r="M401" s="178"/>
      <c r="N401" s="361"/>
      <c r="O401" s="172"/>
      <c r="P401" s="172"/>
    </row>
    <row r="402" spans="1:16" s="3" customFormat="1" x14ac:dyDescent="0.25">
      <c r="A402" s="13"/>
      <c r="B402" s="781"/>
      <c r="C402" s="782"/>
      <c r="D402" s="782"/>
      <c r="E402" s="782"/>
      <c r="F402" s="782"/>
      <c r="G402" s="782"/>
      <c r="H402" s="782"/>
      <c r="I402" s="782"/>
      <c r="J402" s="782"/>
      <c r="K402" s="782"/>
      <c r="L402" s="783"/>
      <c r="M402" s="178"/>
      <c r="N402" s="361"/>
      <c r="O402" s="172"/>
      <c r="P402" s="172"/>
    </row>
    <row r="403" spans="1:16" s="3" customFormat="1" x14ac:dyDescent="0.25">
      <c r="A403" s="13"/>
      <c r="B403" s="781"/>
      <c r="C403" s="782"/>
      <c r="D403" s="782"/>
      <c r="E403" s="782"/>
      <c r="F403" s="782"/>
      <c r="G403" s="782"/>
      <c r="H403" s="782"/>
      <c r="I403" s="782"/>
      <c r="J403" s="782"/>
      <c r="K403" s="782"/>
      <c r="L403" s="783"/>
      <c r="M403" s="178"/>
      <c r="N403" s="361"/>
      <c r="O403" s="172"/>
      <c r="P403" s="172"/>
    </row>
    <row r="404" spans="1:16" s="3" customFormat="1" x14ac:dyDescent="0.25">
      <c r="A404" s="13"/>
      <c r="B404" s="781"/>
      <c r="C404" s="782"/>
      <c r="D404" s="782"/>
      <c r="E404" s="782"/>
      <c r="F404" s="782"/>
      <c r="G404" s="782"/>
      <c r="H404" s="782"/>
      <c r="I404" s="782"/>
      <c r="J404" s="782"/>
      <c r="K404" s="782"/>
      <c r="L404" s="783"/>
      <c r="M404" s="178"/>
      <c r="N404" s="361"/>
      <c r="O404" s="172"/>
      <c r="P404" s="172"/>
    </row>
    <row r="405" spans="1:16" s="3" customFormat="1" x14ac:dyDescent="0.25">
      <c r="A405" s="13"/>
      <c r="B405" s="781"/>
      <c r="C405" s="782"/>
      <c r="D405" s="782"/>
      <c r="E405" s="782"/>
      <c r="F405" s="782"/>
      <c r="G405" s="782"/>
      <c r="H405" s="782"/>
      <c r="I405" s="782"/>
      <c r="J405" s="782"/>
      <c r="K405" s="782"/>
      <c r="L405" s="783"/>
      <c r="M405" s="178"/>
      <c r="N405" s="361"/>
      <c r="O405" s="172"/>
      <c r="P405" s="172"/>
    </row>
    <row r="406" spans="1:16" s="3" customFormat="1" x14ac:dyDescent="0.25">
      <c r="A406" s="13"/>
      <c r="B406" s="781"/>
      <c r="C406" s="782"/>
      <c r="D406" s="782"/>
      <c r="E406" s="782"/>
      <c r="F406" s="782"/>
      <c r="G406" s="782"/>
      <c r="H406" s="782"/>
      <c r="I406" s="782"/>
      <c r="J406" s="782"/>
      <c r="K406" s="782"/>
      <c r="L406" s="783"/>
      <c r="M406" s="178"/>
      <c r="N406" s="361"/>
      <c r="O406" s="172"/>
      <c r="P406" s="172"/>
    </row>
    <row r="407" spans="1:16" s="3" customFormat="1" x14ac:dyDescent="0.25">
      <c r="A407" s="13"/>
      <c r="B407" s="781"/>
      <c r="C407" s="782"/>
      <c r="D407" s="782"/>
      <c r="E407" s="782"/>
      <c r="F407" s="782"/>
      <c r="G407" s="782"/>
      <c r="H407" s="782"/>
      <c r="I407" s="782"/>
      <c r="J407" s="782"/>
      <c r="K407" s="782"/>
      <c r="L407" s="783"/>
      <c r="M407" s="178"/>
      <c r="N407" s="361"/>
      <c r="O407" s="172"/>
      <c r="P407" s="172"/>
    </row>
    <row r="408" spans="1:16" s="3" customFormat="1" x14ac:dyDescent="0.25">
      <c r="A408" s="13"/>
      <c r="B408" s="781"/>
      <c r="C408" s="782"/>
      <c r="D408" s="782"/>
      <c r="E408" s="782"/>
      <c r="F408" s="782"/>
      <c r="G408" s="782"/>
      <c r="H408" s="782"/>
      <c r="I408" s="782"/>
      <c r="J408" s="782"/>
      <c r="K408" s="782"/>
      <c r="L408" s="783"/>
      <c r="M408" s="178"/>
      <c r="N408" s="361"/>
      <c r="O408" s="172"/>
      <c r="P408" s="172"/>
    </row>
    <row r="409" spans="1:16" s="178" customFormat="1" x14ac:dyDescent="0.25">
      <c r="A409" s="258"/>
      <c r="B409" s="288"/>
      <c r="C409" s="289"/>
      <c r="D409" s="289"/>
      <c r="E409" s="289"/>
      <c r="F409" s="289"/>
      <c r="G409" s="289"/>
      <c r="H409" s="289"/>
      <c r="I409" s="289"/>
      <c r="J409" s="289"/>
      <c r="K409" s="289"/>
      <c r="L409" s="290"/>
      <c r="N409" s="360"/>
      <c r="O409" s="174"/>
      <c r="P409" s="174"/>
    </row>
    <row r="410" spans="1:16" s="3" customFormat="1" x14ac:dyDescent="0.25">
      <c r="A410" s="13"/>
      <c r="B410" s="767" t="s">
        <v>271</v>
      </c>
      <c r="C410" s="768"/>
      <c r="D410" s="768"/>
      <c r="E410" s="768"/>
      <c r="F410" s="768"/>
      <c r="G410" s="768"/>
      <c r="H410" s="768"/>
      <c r="I410" s="768"/>
      <c r="J410" s="768"/>
      <c r="K410" s="768"/>
      <c r="L410" s="769"/>
      <c r="M410" s="266"/>
      <c r="N410" s="361"/>
      <c r="O410" s="172"/>
      <c r="P410" s="172"/>
    </row>
    <row r="411" spans="1:16" s="178" customFormat="1" x14ac:dyDescent="0.25">
      <c r="A411" s="258"/>
      <c r="B411" s="273"/>
      <c r="C411" s="274"/>
      <c r="D411" s="274"/>
      <c r="E411" s="274"/>
      <c r="F411" s="274"/>
      <c r="G411" s="274"/>
      <c r="H411" s="274"/>
      <c r="I411" s="274"/>
      <c r="J411" s="274"/>
      <c r="K411" s="274"/>
      <c r="L411" s="259"/>
      <c r="N411" s="360"/>
      <c r="O411" s="174"/>
      <c r="P411" s="174"/>
    </row>
    <row r="412" spans="1:16" s="178" customFormat="1" x14ac:dyDescent="0.25">
      <c r="A412" s="258"/>
      <c r="B412" s="777" t="str">
        <f>IF(Intro!$G$26="English",O412,P412)</f>
        <v>Expliquez si la demande pour les marchandises ou les ventes de marchandises ont changé depuis le 1er janvier 2023.</v>
      </c>
      <c r="C412" s="778"/>
      <c r="D412" s="778"/>
      <c r="E412" s="778"/>
      <c r="F412" s="778"/>
      <c r="G412" s="778"/>
      <c r="H412" s="778"/>
      <c r="I412" s="778"/>
      <c r="J412" s="778"/>
      <c r="K412" s="778"/>
      <c r="L412" s="779"/>
      <c r="N412" s="360"/>
      <c r="O412" s="174" t="str">
        <f>"Explain if demand for the goods or sales of the goods has changed since January 1, "&amp;Variables!B6&amp;"."</f>
        <v>Explain if demand for the goods or sales of the goods has changed since January 1, 2023.</v>
      </c>
      <c r="P412" s="174" t="str">
        <f>"Expliquez si la demande pour les marchandises ou les ventes de marchandises ont changé depuis le 1er janvier "&amp;Variables!B6&amp;"."</f>
        <v>Expliquez si la demande pour les marchandises ou les ventes de marchandises ont changé depuis le 1er janvier 2023.</v>
      </c>
    </row>
    <row r="413" spans="1:16" s="178" customFormat="1" x14ac:dyDescent="0.25">
      <c r="A413" s="258"/>
      <c r="B413" s="273"/>
      <c r="C413" s="274"/>
      <c r="D413" s="274"/>
      <c r="E413" s="274"/>
      <c r="F413" s="274"/>
      <c r="G413" s="274"/>
      <c r="H413" s="274"/>
      <c r="I413" s="274"/>
      <c r="J413" s="274"/>
      <c r="K413" s="274"/>
      <c r="L413" s="259"/>
      <c r="N413" s="360"/>
      <c r="O413" s="174"/>
      <c r="P413" s="174"/>
    </row>
    <row r="414" spans="1:16" s="3" customFormat="1" x14ac:dyDescent="0.25">
      <c r="A414" s="13"/>
      <c r="B414" s="781"/>
      <c r="C414" s="782"/>
      <c r="D414" s="782"/>
      <c r="E414" s="782"/>
      <c r="F414" s="782"/>
      <c r="G414" s="782"/>
      <c r="H414" s="782"/>
      <c r="I414" s="782"/>
      <c r="J414" s="782"/>
      <c r="K414" s="782"/>
      <c r="L414" s="783"/>
      <c r="M414" s="178"/>
      <c r="N414" s="361"/>
      <c r="O414" s="172"/>
      <c r="P414" s="172"/>
    </row>
    <row r="415" spans="1:16" s="3" customFormat="1" x14ac:dyDescent="0.25">
      <c r="A415" s="13"/>
      <c r="B415" s="781"/>
      <c r="C415" s="782"/>
      <c r="D415" s="782"/>
      <c r="E415" s="782"/>
      <c r="F415" s="782"/>
      <c r="G415" s="782"/>
      <c r="H415" s="782"/>
      <c r="I415" s="782"/>
      <c r="J415" s="782"/>
      <c r="K415" s="782"/>
      <c r="L415" s="783"/>
      <c r="M415" s="178"/>
      <c r="N415" s="361"/>
      <c r="O415" s="172"/>
      <c r="P415" s="172"/>
    </row>
    <row r="416" spans="1:16" s="3" customFormat="1" x14ac:dyDescent="0.25">
      <c r="A416" s="13"/>
      <c r="B416" s="781"/>
      <c r="C416" s="782"/>
      <c r="D416" s="782"/>
      <c r="E416" s="782"/>
      <c r="F416" s="782"/>
      <c r="G416" s="782"/>
      <c r="H416" s="782"/>
      <c r="I416" s="782"/>
      <c r="J416" s="782"/>
      <c r="K416" s="782"/>
      <c r="L416" s="783"/>
      <c r="M416" s="178"/>
      <c r="N416" s="361"/>
      <c r="O416" s="172"/>
      <c r="P416" s="172"/>
    </row>
    <row r="417" spans="1:16" s="3" customFormat="1" x14ac:dyDescent="0.25">
      <c r="A417" s="13"/>
      <c r="B417" s="781"/>
      <c r="C417" s="782"/>
      <c r="D417" s="782"/>
      <c r="E417" s="782"/>
      <c r="F417" s="782"/>
      <c r="G417" s="782"/>
      <c r="H417" s="782"/>
      <c r="I417" s="782"/>
      <c r="J417" s="782"/>
      <c r="K417" s="782"/>
      <c r="L417" s="783"/>
      <c r="M417" s="178"/>
      <c r="N417" s="361"/>
      <c r="O417" s="172"/>
      <c r="P417" s="172"/>
    </row>
    <row r="418" spans="1:16" s="3" customFormat="1" x14ac:dyDescent="0.25">
      <c r="A418" s="13"/>
      <c r="B418" s="781"/>
      <c r="C418" s="782"/>
      <c r="D418" s="782"/>
      <c r="E418" s="782"/>
      <c r="F418" s="782"/>
      <c r="G418" s="782"/>
      <c r="H418" s="782"/>
      <c r="I418" s="782"/>
      <c r="J418" s="782"/>
      <c r="K418" s="782"/>
      <c r="L418" s="783"/>
      <c r="M418" s="178"/>
      <c r="N418" s="361"/>
      <c r="O418" s="172"/>
      <c r="P418" s="172"/>
    </row>
    <row r="419" spans="1:16" s="3" customFormat="1" x14ac:dyDescent="0.25">
      <c r="A419" s="13"/>
      <c r="B419" s="781"/>
      <c r="C419" s="782"/>
      <c r="D419" s="782"/>
      <c r="E419" s="782"/>
      <c r="F419" s="782"/>
      <c r="G419" s="782"/>
      <c r="H419" s="782"/>
      <c r="I419" s="782"/>
      <c r="J419" s="782"/>
      <c r="K419" s="782"/>
      <c r="L419" s="783"/>
      <c r="M419" s="178"/>
      <c r="N419" s="361"/>
      <c r="O419" s="172"/>
      <c r="P419" s="172"/>
    </row>
    <row r="420" spans="1:16" s="3" customFormat="1" x14ac:dyDescent="0.25">
      <c r="A420" s="13"/>
      <c r="B420" s="781"/>
      <c r="C420" s="782"/>
      <c r="D420" s="782"/>
      <c r="E420" s="782"/>
      <c r="F420" s="782"/>
      <c r="G420" s="782"/>
      <c r="H420" s="782"/>
      <c r="I420" s="782"/>
      <c r="J420" s="782"/>
      <c r="K420" s="782"/>
      <c r="L420" s="783"/>
      <c r="M420" s="178"/>
      <c r="N420" s="361"/>
      <c r="O420" s="172"/>
      <c r="P420" s="172"/>
    </row>
    <row r="421" spans="1:16" s="3" customFormat="1" x14ac:dyDescent="0.25">
      <c r="A421" s="13"/>
      <c r="B421" s="781"/>
      <c r="C421" s="782"/>
      <c r="D421" s="782"/>
      <c r="E421" s="782"/>
      <c r="F421" s="782"/>
      <c r="G421" s="782"/>
      <c r="H421" s="782"/>
      <c r="I421" s="782"/>
      <c r="J421" s="782"/>
      <c r="K421" s="782"/>
      <c r="L421" s="783"/>
      <c r="M421" s="178"/>
      <c r="N421" s="361"/>
      <c r="O421" s="172"/>
      <c r="P421" s="172"/>
    </row>
    <row r="422" spans="1:16" s="178" customFormat="1" x14ac:dyDescent="0.25">
      <c r="A422" s="258"/>
      <c r="B422" s="288"/>
      <c r="C422" s="289"/>
      <c r="D422" s="289"/>
      <c r="E422" s="289"/>
      <c r="F422" s="289"/>
      <c r="G422" s="289"/>
      <c r="H422" s="289"/>
      <c r="I422" s="289"/>
      <c r="J422" s="289"/>
      <c r="K422" s="289"/>
      <c r="L422" s="290"/>
      <c r="N422" s="360"/>
      <c r="O422" s="174"/>
      <c r="P422" s="174"/>
    </row>
    <row r="424" spans="1:16" x14ac:dyDescent="0.25">
      <c r="B424" s="830" t="str">
        <f>IF(Intro!$G$26="English",O424,P424)</f>
        <v>MARCHÉS</v>
      </c>
      <c r="C424" s="831"/>
      <c r="D424" s="831"/>
      <c r="E424" s="831"/>
      <c r="F424" s="831"/>
      <c r="G424" s="831"/>
      <c r="H424" s="831"/>
      <c r="I424" s="831"/>
      <c r="J424" s="831"/>
      <c r="K424" s="831"/>
      <c r="L424" s="832"/>
      <c r="M424" s="178"/>
      <c r="O424" s="242" t="s">
        <v>597</v>
      </c>
      <c r="P424" s="242" t="s">
        <v>598</v>
      </c>
    </row>
    <row r="425" spans="1:16" x14ac:dyDescent="0.25">
      <c r="B425" s="833" t="s">
        <v>272</v>
      </c>
      <c r="C425" s="834"/>
      <c r="D425" s="834"/>
      <c r="E425" s="834"/>
      <c r="F425" s="834"/>
      <c r="G425" s="834"/>
      <c r="H425" s="834"/>
      <c r="I425" s="834"/>
      <c r="J425" s="834"/>
      <c r="K425" s="834"/>
      <c r="L425" s="835"/>
      <c r="M425" s="2"/>
    </row>
    <row r="426" spans="1:16" s="10" customFormat="1" x14ac:dyDescent="0.25">
      <c r="A426" s="12"/>
      <c r="B426" s="27"/>
      <c r="C426" s="28"/>
      <c r="D426" s="28"/>
      <c r="E426" s="29"/>
      <c r="F426" s="29"/>
      <c r="G426" s="29"/>
      <c r="H426" s="29"/>
      <c r="I426" s="29"/>
      <c r="J426" s="29"/>
      <c r="K426" s="29"/>
      <c r="L426" s="30"/>
      <c r="O426" s="8"/>
      <c r="P426" s="8"/>
    </row>
    <row r="427" spans="1:16" s="10" customFormat="1" x14ac:dyDescent="0.25">
      <c r="A427" s="12"/>
      <c r="B427" s="665" t="str">
        <f>IF(Intro!$G$26="English",O427,P427)</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427" s="666"/>
      <c r="D427" s="666"/>
      <c r="E427" s="666"/>
      <c r="F427" s="666"/>
      <c r="G427" s="666"/>
      <c r="H427" s="666"/>
      <c r="I427" s="666"/>
      <c r="J427" s="666"/>
      <c r="K427" s="666"/>
      <c r="L427" s="667"/>
      <c r="O427" s="173"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27" s="8"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28" spans="1:16" s="10" customFormat="1" x14ac:dyDescent="0.25">
      <c r="A428" s="12"/>
      <c r="B428" s="665"/>
      <c r="C428" s="666"/>
      <c r="D428" s="666"/>
      <c r="E428" s="666"/>
      <c r="F428" s="666"/>
      <c r="G428" s="666"/>
      <c r="H428" s="666"/>
      <c r="I428" s="666"/>
      <c r="J428" s="666"/>
      <c r="K428" s="666"/>
      <c r="L428" s="667"/>
      <c r="O428" s="173"/>
      <c r="P428" s="8"/>
    </row>
    <row r="429" spans="1:16" s="178" customFormat="1" x14ac:dyDescent="0.25">
      <c r="A429" s="258"/>
      <c r="B429" s="273"/>
      <c r="C429" s="274"/>
      <c r="D429" s="274"/>
      <c r="E429" s="274"/>
      <c r="F429" s="274"/>
      <c r="G429" s="274"/>
      <c r="H429" s="274"/>
      <c r="I429" s="274"/>
      <c r="J429" s="274"/>
      <c r="K429" s="274"/>
      <c r="L429" s="259"/>
      <c r="N429" s="360"/>
      <c r="O429" s="174"/>
      <c r="P429" s="174"/>
    </row>
    <row r="430" spans="1:16" s="3" customFormat="1" x14ac:dyDescent="0.25">
      <c r="A430" s="13"/>
      <c r="B430" s="781"/>
      <c r="C430" s="782"/>
      <c r="D430" s="782"/>
      <c r="E430" s="782"/>
      <c r="F430" s="782"/>
      <c r="G430" s="782"/>
      <c r="H430" s="782"/>
      <c r="I430" s="782"/>
      <c r="J430" s="782"/>
      <c r="K430" s="782"/>
      <c r="L430" s="783"/>
      <c r="M430" s="178"/>
      <c r="N430" s="361"/>
      <c r="O430" s="172"/>
      <c r="P430" s="172"/>
    </row>
    <row r="431" spans="1:16" s="3" customFormat="1" x14ac:dyDescent="0.25">
      <c r="A431" s="13"/>
      <c r="B431" s="781"/>
      <c r="C431" s="782"/>
      <c r="D431" s="782"/>
      <c r="E431" s="782"/>
      <c r="F431" s="782"/>
      <c r="G431" s="782"/>
      <c r="H431" s="782"/>
      <c r="I431" s="782"/>
      <c r="J431" s="782"/>
      <c r="K431" s="782"/>
      <c r="L431" s="783"/>
      <c r="M431" s="178"/>
      <c r="N431" s="361"/>
      <c r="O431" s="172"/>
      <c r="P431" s="172"/>
    </row>
    <row r="432" spans="1:16" s="3" customFormat="1" x14ac:dyDescent="0.25">
      <c r="A432" s="13"/>
      <c r="B432" s="781"/>
      <c r="C432" s="782"/>
      <c r="D432" s="782"/>
      <c r="E432" s="782"/>
      <c r="F432" s="782"/>
      <c r="G432" s="782"/>
      <c r="H432" s="782"/>
      <c r="I432" s="782"/>
      <c r="J432" s="782"/>
      <c r="K432" s="782"/>
      <c r="L432" s="783"/>
      <c r="M432" s="178"/>
      <c r="N432" s="361"/>
      <c r="O432" s="172"/>
      <c r="P432" s="172"/>
    </row>
    <row r="433" spans="1:16" s="3" customFormat="1" x14ac:dyDescent="0.25">
      <c r="A433" s="13"/>
      <c r="B433" s="781"/>
      <c r="C433" s="782"/>
      <c r="D433" s="782"/>
      <c r="E433" s="782"/>
      <c r="F433" s="782"/>
      <c r="G433" s="782"/>
      <c r="H433" s="782"/>
      <c r="I433" s="782"/>
      <c r="J433" s="782"/>
      <c r="K433" s="782"/>
      <c r="L433" s="783"/>
      <c r="M433" s="178"/>
      <c r="N433" s="361"/>
      <c r="O433" s="172"/>
      <c r="P433" s="172"/>
    </row>
    <row r="434" spans="1:16" s="3" customFormat="1" x14ac:dyDescent="0.25">
      <c r="A434" s="13"/>
      <c r="B434" s="781"/>
      <c r="C434" s="782"/>
      <c r="D434" s="782"/>
      <c r="E434" s="782"/>
      <c r="F434" s="782"/>
      <c r="G434" s="782"/>
      <c r="H434" s="782"/>
      <c r="I434" s="782"/>
      <c r="J434" s="782"/>
      <c r="K434" s="782"/>
      <c r="L434" s="783"/>
      <c r="M434" s="178"/>
      <c r="N434" s="361"/>
      <c r="O434" s="172"/>
      <c r="P434" s="172"/>
    </row>
    <row r="435" spans="1:16" s="3" customFormat="1" x14ac:dyDescent="0.25">
      <c r="A435" s="13"/>
      <c r="B435" s="781"/>
      <c r="C435" s="782"/>
      <c r="D435" s="782"/>
      <c r="E435" s="782"/>
      <c r="F435" s="782"/>
      <c r="G435" s="782"/>
      <c r="H435" s="782"/>
      <c r="I435" s="782"/>
      <c r="J435" s="782"/>
      <c r="K435" s="782"/>
      <c r="L435" s="783"/>
      <c r="M435" s="178"/>
      <c r="N435" s="361"/>
      <c r="O435" s="172"/>
      <c r="P435" s="172"/>
    </row>
    <row r="436" spans="1:16" s="3" customFormat="1" x14ac:dyDescent="0.25">
      <c r="A436" s="13"/>
      <c r="B436" s="781"/>
      <c r="C436" s="782"/>
      <c r="D436" s="782"/>
      <c r="E436" s="782"/>
      <c r="F436" s="782"/>
      <c r="G436" s="782"/>
      <c r="H436" s="782"/>
      <c r="I436" s="782"/>
      <c r="J436" s="782"/>
      <c r="K436" s="782"/>
      <c r="L436" s="783"/>
      <c r="M436" s="178"/>
      <c r="N436" s="361"/>
      <c r="O436" s="172"/>
      <c r="P436" s="172"/>
    </row>
    <row r="437" spans="1:16" s="3" customFormat="1" x14ac:dyDescent="0.25">
      <c r="A437" s="13"/>
      <c r="B437" s="781"/>
      <c r="C437" s="782"/>
      <c r="D437" s="782"/>
      <c r="E437" s="782"/>
      <c r="F437" s="782"/>
      <c r="G437" s="782"/>
      <c r="H437" s="782"/>
      <c r="I437" s="782"/>
      <c r="J437" s="782"/>
      <c r="K437" s="782"/>
      <c r="L437" s="783"/>
      <c r="M437" s="178"/>
      <c r="N437" s="361"/>
      <c r="O437" s="172"/>
      <c r="P437" s="172"/>
    </row>
    <row r="438" spans="1:16" s="178" customFormat="1" x14ac:dyDescent="0.25">
      <c r="A438" s="258"/>
      <c r="B438" s="288"/>
      <c r="C438" s="289"/>
      <c r="D438" s="289"/>
      <c r="E438" s="289"/>
      <c r="F438" s="289"/>
      <c r="G438" s="289"/>
      <c r="H438" s="289"/>
      <c r="I438" s="289"/>
      <c r="J438" s="289"/>
      <c r="K438" s="289"/>
      <c r="L438" s="290"/>
      <c r="N438" s="360"/>
      <c r="O438" s="174"/>
      <c r="P438" s="174"/>
    </row>
    <row r="439" spans="1:16" x14ac:dyDescent="0.25">
      <c r="B439" s="767" t="s">
        <v>615</v>
      </c>
      <c r="C439" s="768"/>
      <c r="D439" s="768"/>
      <c r="E439" s="768"/>
      <c r="F439" s="768"/>
      <c r="G439" s="768"/>
      <c r="H439" s="768"/>
      <c r="I439" s="768"/>
      <c r="J439" s="768"/>
      <c r="K439" s="768"/>
      <c r="L439" s="769"/>
      <c r="M439" s="2"/>
    </row>
    <row r="440" spans="1:16" s="10" customFormat="1" x14ac:dyDescent="0.25">
      <c r="A440" s="12"/>
      <c r="B440" s="27"/>
      <c r="C440" s="28"/>
      <c r="D440" s="28"/>
      <c r="E440" s="29"/>
      <c r="F440" s="29"/>
      <c r="G440" s="29"/>
      <c r="H440" s="29"/>
      <c r="I440" s="29"/>
      <c r="J440" s="29"/>
      <c r="K440" s="29"/>
      <c r="L440" s="30"/>
      <c r="O440" s="8"/>
      <c r="P440" s="8"/>
    </row>
    <row r="441" spans="1:16" s="10" customFormat="1" x14ac:dyDescent="0.25">
      <c r="A441" s="12"/>
      <c r="B441" s="665" t="str">
        <f>IF(Intro!$G$26="English",O441,P441)</f>
        <v>Commentez la façon dont le marché canadien des marchandises a changé depuis janvier 2025. La stratégie d’exportation de votre entreprise pour les marchandises a-t-elle changé? La majoration du prix intérieur des marchandises a-t-elle changé à la suite d'efforts promotionnels visant à acheter des produits canadiens?</v>
      </c>
      <c r="C441" s="666"/>
      <c r="D441" s="666"/>
      <c r="E441" s="666"/>
      <c r="F441" s="666"/>
      <c r="G441" s="666"/>
      <c r="H441" s="666"/>
      <c r="I441" s="666"/>
      <c r="J441" s="666"/>
      <c r="K441" s="666"/>
      <c r="L441" s="667"/>
      <c r="O441" s="173" t="s">
        <v>701</v>
      </c>
      <c r="P441" s="8" t="s">
        <v>519</v>
      </c>
    </row>
    <row r="442" spans="1:16" s="10" customFormat="1" x14ac:dyDescent="0.25">
      <c r="A442" s="12"/>
      <c r="B442" s="665"/>
      <c r="C442" s="666"/>
      <c r="D442" s="666"/>
      <c r="E442" s="666"/>
      <c r="F442" s="666"/>
      <c r="G442" s="666"/>
      <c r="H442" s="666"/>
      <c r="I442" s="666"/>
      <c r="J442" s="666"/>
      <c r="K442" s="666"/>
      <c r="L442" s="667"/>
      <c r="O442" s="173"/>
      <c r="P442" s="8"/>
    </row>
    <row r="443" spans="1:16" s="178" customFormat="1" x14ac:dyDescent="0.25">
      <c r="A443" s="258"/>
      <c r="B443" s="273"/>
      <c r="C443" s="274"/>
      <c r="D443" s="274"/>
      <c r="E443" s="274"/>
      <c r="F443" s="274"/>
      <c r="G443" s="274"/>
      <c r="H443" s="274"/>
      <c r="I443" s="274"/>
      <c r="J443" s="274"/>
      <c r="K443" s="274"/>
      <c r="L443" s="259"/>
      <c r="N443" s="360"/>
      <c r="O443" s="174"/>
      <c r="P443" s="174"/>
    </row>
    <row r="444" spans="1:16" s="3" customFormat="1" x14ac:dyDescent="0.25">
      <c r="A444" s="13"/>
      <c r="B444" s="781"/>
      <c r="C444" s="782"/>
      <c r="D444" s="782"/>
      <c r="E444" s="782"/>
      <c r="F444" s="782"/>
      <c r="G444" s="782"/>
      <c r="H444" s="782"/>
      <c r="I444" s="782"/>
      <c r="J444" s="782"/>
      <c r="K444" s="782"/>
      <c r="L444" s="783"/>
      <c r="M444" s="178"/>
      <c r="N444" s="361"/>
      <c r="O444" s="172"/>
      <c r="P444" s="172"/>
    </row>
    <row r="445" spans="1:16" s="3" customFormat="1" x14ac:dyDescent="0.25">
      <c r="A445" s="13"/>
      <c r="B445" s="781"/>
      <c r="C445" s="782"/>
      <c r="D445" s="782"/>
      <c r="E445" s="782"/>
      <c r="F445" s="782"/>
      <c r="G445" s="782"/>
      <c r="H445" s="782"/>
      <c r="I445" s="782"/>
      <c r="J445" s="782"/>
      <c r="K445" s="782"/>
      <c r="L445" s="783"/>
      <c r="M445" s="178"/>
      <c r="N445" s="361"/>
      <c r="O445" s="172"/>
      <c r="P445" s="172"/>
    </row>
    <row r="446" spans="1:16" s="3" customFormat="1" x14ac:dyDescent="0.25">
      <c r="A446" s="13"/>
      <c r="B446" s="781"/>
      <c r="C446" s="782"/>
      <c r="D446" s="782"/>
      <c r="E446" s="782"/>
      <c r="F446" s="782"/>
      <c r="G446" s="782"/>
      <c r="H446" s="782"/>
      <c r="I446" s="782"/>
      <c r="J446" s="782"/>
      <c r="K446" s="782"/>
      <c r="L446" s="783"/>
      <c r="M446" s="178"/>
      <c r="N446" s="361"/>
      <c r="O446" s="172"/>
      <c r="P446" s="172"/>
    </row>
    <row r="447" spans="1:16" s="3" customFormat="1" x14ac:dyDescent="0.25">
      <c r="A447" s="13"/>
      <c r="B447" s="781"/>
      <c r="C447" s="782"/>
      <c r="D447" s="782"/>
      <c r="E447" s="782"/>
      <c r="F447" s="782"/>
      <c r="G447" s="782"/>
      <c r="H447" s="782"/>
      <c r="I447" s="782"/>
      <c r="J447" s="782"/>
      <c r="K447" s="782"/>
      <c r="L447" s="783"/>
      <c r="M447" s="178"/>
      <c r="N447" s="361"/>
      <c r="O447" s="172"/>
      <c r="P447" s="172"/>
    </row>
    <row r="448" spans="1:16" s="3" customFormat="1" x14ac:dyDescent="0.25">
      <c r="A448" s="13"/>
      <c r="B448" s="781"/>
      <c r="C448" s="782"/>
      <c r="D448" s="782"/>
      <c r="E448" s="782"/>
      <c r="F448" s="782"/>
      <c r="G448" s="782"/>
      <c r="H448" s="782"/>
      <c r="I448" s="782"/>
      <c r="J448" s="782"/>
      <c r="K448" s="782"/>
      <c r="L448" s="783"/>
      <c r="M448" s="178"/>
      <c r="N448" s="361"/>
      <c r="O448" s="172"/>
      <c r="P448" s="172"/>
    </row>
    <row r="449" spans="1:16" s="3" customFormat="1" x14ac:dyDescent="0.25">
      <c r="A449" s="13"/>
      <c r="B449" s="781"/>
      <c r="C449" s="782"/>
      <c r="D449" s="782"/>
      <c r="E449" s="782"/>
      <c r="F449" s="782"/>
      <c r="G449" s="782"/>
      <c r="H449" s="782"/>
      <c r="I449" s="782"/>
      <c r="J449" s="782"/>
      <c r="K449" s="782"/>
      <c r="L449" s="783"/>
      <c r="M449" s="178"/>
      <c r="N449" s="361"/>
      <c r="O449" s="172"/>
      <c r="P449" s="172"/>
    </row>
    <row r="450" spans="1:16" s="3" customFormat="1" x14ac:dyDescent="0.25">
      <c r="A450" s="13"/>
      <c r="B450" s="781"/>
      <c r="C450" s="782"/>
      <c r="D450" s="782"/>
      <c r="E450" s="782"/>
      <c r="F450" s="782"/>
      <c r="G450" s="782"/>
      <c r="H450" s="782"/>
      <c r="I450" s="782"/>
      <c r="J450" s="782"/>
      <c r="K450" s="782"/>
      <c r="L450" s="783"/>
      <c r="M450" s="178"/>
      <c r="N450" s="361"/>
      <c r="O450" s="172"/>
      <c r="P450" s="172"/>
    </row>
    <row r="451" spans="1:16" s="3" customFormat="1" x14ac:dyDescent="0.25">
      <c r="A451" s="13"/>
      <c r="B451" s="781"/>
      <c r="C451" s="782"/>
      <c r="D451" s="782"/>
      <c r="E451" s="782"/>
      <c r="F451" s="782"/>
      <c r="G451" s="782"/>
      <c r="H451" s="782"/>
      <c r="I451" s="782"/>
      <c r="J451" s="782"/>
      <c r="K451" s="782"/>
      <c r="L451" s="783"/>
      <c r="M451" s="178"/>
      <c r="N451" s="361"/>
      <c r="O451" s="172"/>
      <c r="P451" s="172"/>
    </row>
    <row r="452" spans="1:16" s="178" customFormat="1" x14ac:dyDescent="0.25">
      <c r="A452" s="258"/>
      <c r="B452" s="288"/>
      <c r="C452" s="289"/>
      <c r="D452" s="289"/>
      <c r="E452" s="289"/>
      <c r="F452" s="289"/>
      <c r="G452" s="289"/>
      <c r="H452" s="289"/>
      <c r="I452" s="289"/>
      <c r="J452" s="289"/>
      <c r="K452" s="289"/>
      <c r="L452" s="290"/>
      <c r="N452" s="360"/>
      <c r="O452" s="174"/>
      <c r="P452" s="174"/>
    </row>
    <row r="453" spans="1:16" x14ac:dyDescent="0.25">
      <c r="B453" s="767" t="s">
        <v>616</v>
      </c>
      <c r="C453" s="768"/>
      <c r="D453" s="768"/>
      <c r="E453" s="768"/>
      <c r="F453" s="768"/>
      <c r="G453" s="768"/>
      <c r="H453" s="768"/>
      <c r="I453" s="768"/>
      <c r="J453" s="768"/>
      <c r="K453" s="768"/>
      <c r="L453" s="769"/>
      <c r="M453" s="2"/>
    </row>
    <row r="454" spans="1:16" s="10" customFormat="1" x14ac:dyDescent="0.25">
      <c r="A454" s="12"/>
      <c r="B454" s="27"/>
      <c r="C454" s="28"/>
      <c r="D454" s="28"/>
      <c r="E454" s="29"/>
      <c r="F454" s="29"/>
      <c r="G454" s="29"/>
      <c r="H454" s="29"/>
      <c r="I454" s="29"/>
      <c r="J454" s="29"/>
      <c r="K454" s="29"/>
      <c r="L454" s="30"/>
      <c r="O454" s="8"/>
      <c r="P454" s="8"/>
    </row>
    <row r="455" spans="1:16" s="10" customFormat="1" x14ac:dyDescent="0.25">
      <c r="A455" s="12"/>
      <c r="B455" s="665" t="str">
        <f>IF(Intro!$G$26="English",O455,P455)</f>
        <v>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v>
      </c>
      <c r="C455" s="666"/>
      <c r="D455" s="666"/>
      <c r="E455" s="666"/>
      <c r="F455" s="666"/>
      <c r="G455" s="666"/>
      <c r="H455" s="666"/>
      <c r="I455" s="666"/>
      <c r="J455" s="666"/>
      <c r="K455" s="666"/>
      <c r="L455" s="667"/>
      <c r="O455" s="173"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55" s="8" t="s">
        <v>632</v>
      </c>
    </row>
    <row r="456" spans="1:16" s="10" customFormat="1" x14ac:dyDescent="0.25">
      <c r="A456" s="12"/>
      <c r="B456" s="665"/>
      <c r="C456" s="666"/>
      <c r="D456" s="666"/>
      <c r="E456" s="666"/>
      <c r="F456" s="666"/>
      <c r="G456" s="666"/>
      <c r="H456" s="666"/>
      <c r="I456" s="666"/>
      <c r="J456" s="666"/>
      <c r="K456" s="666"/>
      <c r="L456" s="667"/>
      <c r="O456" s="173"/>
      <c r="P456" s="8"/>
    </row>
    <row r="457" spans="1:16" s="178" customFormat="1" x14ac:dyDescent="0.25">
      <c r="A457" s="258"/>
      <c r="B457" s="273"/>
      <c r="C457" s="274"/>
      <c r="D457" s="274"/>
      <c r="E457" s="274"/>
      <c r="F457" s="274"/>
      <c r="G457" s="274"/>
      <c r="H457" s="274"/>
      <c r="I457" s="274"/>
      <c r="J457" s="274"/>
      <c r="K457" s="274"/>
      <c r="L457" s="259"/>
      <c r="N457" s="360"/>
      <c r="O457" s="174"/>
      <c r="P457" s="174"/>
    </row>
    <row r="458" spans="1:16" s="3" customFormat="1" x14ac:dyDescent="0.25">
      <c r="A458" s="13"/>
      <c r="B458" s="781"/>
      <c r="C458" s="782"/>
      <c r="D458" s="782"/>
      <c r="E458" s="782"/>
      <c r="F458" s="782"/>
      <c r="G458" s="782"/>
      <c r="H458" s="782"/>
      <c r="I458" s="782"/>
      <c r="J458" s="782"/>
      <c r="K458" s="782"/>
      <c r="L458" s="783"/>
      <c r="M458" s="178"/>
      <c r="N458" s="361"/>
      <c r="O458" s="172"/>
      <c r="P458" s="172"/>
    </row>
    <row r="459" spans="1:16" s="3" customFormat="1" x14ac:dyDescent="0.25">
      <c r="A459" s="13"/>
      <c r="B459" s="781"/>
      <c r="C459" s="782"/>
      <c r="D459" s="782"/>
      <c r="E459" s="782"/>
      <c r="F459" s="782"/>
      <c r="G459" s="782"/>
      <c r="H459" s="782"/>
      <c r="I459" s="782"/>
      <c r="J459" s="782"/>
      <c r="K459" s="782"/>
      <c r="L459" s="783"/>
      <c r="M459" s="178"/>
      <c r="N459" s="361"/>
      <c r="O459" s="172"/>
      <c r="P459" s="172"/>
    </row>
    <row r="460" spans="1:16" s="3" customFormat="1" x14ac:dyDescent="0.25">
      <c r="A460" s="13"/>
      <c r="B460" s="781"/>
      <c r="C460" s="782"/>
      <c r="D460" s="782"/>
      <c r="E460" s="782"/>
      <c r="F460" s="782"/>
      <c r="G460" s="782"/>
      <c r="H460" s="782"/>
      <c r="I460" s="782"/>
      <c r="J460" s="782"/>
      <c r="K460" s="782"/>
      <c r="L460" s="783"/>
      <c r="M460" s="178"/>
      <c r="N460" s="361"/>
      <c r="O460" s="172"/>
      <c r="P460" s="172"/>
    </row>
    <row r="461" spans="1:16" s="3" customFormat="1" x14ac:dyDescent="0.25">
      <c r="A461" s="13"/>
      <c r="B461" s="781"/>
      <c r="C461" s="782"/>
      <c r="D461" s="782"/>
      <c r="E461" s="782"/>
      <c r="F461" s="782"/>
      <c r="G461" s="782"/>
      <c r="H461" s="782"/>
      <c r="I461" s="782"/>
      <c r="J461" s="782"/>
      <c r="K461" s="782"/>
      <c r="L461" s="783"/>
      <c r="M461" s="178"/>
      <c r="N461" s="361"/>
      <c r="O461" s="172"/>
      <c r="P461" s="172"/>
    </row>
    <row r="462" spans="1:16" s="3" customFormat="1" x14ac:dyDescent="0.25">
      <c r="A462" s="13"/>
      <c r="B462" s="781"/>
      <c r="C462" s="782"/>
      <c r="D462" s="782"/>
      <c r="E462" s="782"/>
      <c r="F462" s="782"/>
      <c r="G462" s="782"/>
      <c r="H462" s="782"/>
      <c r="I462" s="782"/>
      <c r="J462" s="782"/>
      <c r="K462" s="782"/>
      <c r="L462" s="783"/>
      <c r="M462" s="178"/>
      <c r="N462" s="361"/>
      <c r="O462" s="172"/>
      <c r="P462" s="172"/>
    </row>
    <row r="463" spans="1:16" s="3" customFormat="1" x14ac:dyDescent="0.25">
      <c r="A463" s="13"/>
      <c r="B463" s="781"/>
      <c r="C463" s="782"/>
      <c r="D463" s="782"/>
      <c r="E463" s="782"/>
      <c r="F463" s="782"/>
      <c r="G463" s="782"/>
      <c r="H463" s="782"/>
      <c r="I463" s="782"/>
      <c r="J463" s="782"/>
      <c r="K463" s="782"/>
      <c r="L463" s="783"/>
      <c r="M463" s="178"/>
      <c r="N463" s="361"/>
      <c r="O463" s="172"/>
      <c r="P463" s="172"/>
    </row>
    <row r="464" spans="1:16" s="3" customFormat="1" x14ac:dyDescent="0.25">
      <c r="A464" s="13"/>
      <c r="B464" s="781"/>
      <c r="C464" s="782"/>
      <c r="D464" s="782"/>
      <c r="E464" s="782"/>
      <c r="F464" s="782"/>
      <c r="G464" s="782"/>
      <c r="H464" s="782"/>
      <c r="I464" s="782"/>
      <c r="J464" s="782"/>
      <c r="K464" s="782"/>
      <c r="L464" s="783"/>
      <c r="M464" s="178"/>
      <c r="N464" s="361"/>
      <c r="O464" s="172"/>
      <c r="P464" s="172"/>
    </row>
    <row r="465" spans="1:17" s="3" customFormat="1" x14ac:dyDescent="0.25">
      <c r="A465" s="13"/>
      <c r="B465" s="781"/>
      <c r="C465" s="782"/>
      <c r="D465" s="782"/>
      <c r="E465" s="782"/>
      <c r="F465" s="782"/>
      <c r="G465" s="782"/>
      <c r="H465" s="782"/>
      <c r="I465" s="782"/>
      <c r="J465" s="782"/>
      <c r="K465" s="782"/>
      <c r="L465" s="783"/>
      <c r="M465" s="178"/>
      <c r="N465" s="361"/>
      <c r="O465" s="172"/>
      <c r="P465" s="172"/>
    </row>
    <row r="466" spans="1:17" s="178" customFormat="1" x14ac:dyDescent="0.25">
      <c r="A466" s="258"/>
      <c r="B466" s="288"/>
      <c r="C466" s="289"/>
      <c r="D466" s="289"/>
      <c r="E466" s="289"/>
      <c r="F466" s="289"/>
      <c r="G466" s="289"/>
      <c r="H466" s="289"/>
      <c r="I466" s="289"/>
      <c r="J466" s="289"/>
      <c r="K466" s="289"/>
      <c r="L466" s="290"/>
      <c r="N466" s="360"/>
      <c r="O466" s="174"/>
      <c r="P466" s="174"/>
    </row>
    <row r="467" spans="1:17" s="150" customFormat="1" x14ac:dyDescent="0.25">
      <c r="A467" s="41"/>
      <c r="B467" s="770" t="s">
        <v>618</v>
      </c>
      <c r="C467" s="771"/>
      <c r="D467" s="771"/>
      <c r="E467" s="771"/>
      <c r="F467" s="772"/>
      <c r="G467" s="772"/>
      <c r="H467" s="772"/>
      <c r="I467" s="772"/>
      <c r="J467" s="772"/>
      <c r="K467" s="772"/>
      <c r="L467" s="773"/>
      <c r="M467" s="164"/>
      <c r="N467" s="364"/>
    </row>
    <row r="468" spans="1:17" s="150" customFormat="1" x14ac:dyDescent="0.25">
      <c r="A468" s="41"/>
      <c r="B468" s="302"/>
      <c r="C468" s="303"/>
      <c r="D468" s="303"/>
      <c r="E468" s="303"/>
      <c r="F468" s="308"/>
      <c r="G468" s="308"/>
      <c r="H468" s="308"/>
      <c r="I468" s="308"/>
      <c r="J468" s="308"/>
      <c r="K468" s="308"/>
      <c r="L468" s="309"/>
      <c r="M468" s="164"/>
      <c r="N468" s="364"/>
    </row>
    <row r="469" spans="1:17" s="150" customFormat="1" x14ac:dyDescent="0.25">
      <c r="A469" s="41"/>
      <c r="B469" s="620" t="str">
        <f>IF(Intro!$G$26="English",O469,P469)</f>
        <v>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v>
      </c>
      <c r="C469" s="621"/>
      <c r="D469" s="621"/>
      <c r="E469" s="621"/>
      <c r="F469" s="621"/>
      <c r="G469" s="621"/>
      <c r="H469" s="621"/>
      <c r="I469" s="621"/>
      <c r="J469" s="621"/>
      <c r="K469" s="621"/>
      <c r="L469" s="622"/>
      <c r="M469" s="164"/>
      <c r="N469" s="364"/>
      <c r="O469" s="304" t="s">
        <v>613</v>
      </c>
      <c r="P469" s="227" t="s">
        <v>614</v>
      </c>
      <c r="Q469" s="227"/>
    </row>
    <row r="470" spans="1:17" s="150" customFormat="1" x14ac:dyDescent="0.25">
      <c r="A470" s="41"/>
      <c r="B470" s="620"/>
      <c r="C470" s="621"/>
      <c r="D470" s="621"/>
      <c r="E470" s="621"/>
      <c r="F470" s="621"/>
      <c r="G470" s="621"/>
      <c r="H470" s="621"/>
      <c r="I470" s="621"/>
      <c r="J470" s="621"/>
      <c r="K470" s="621"/>
      <c r="L470" s="622"/>
      <c r="M470" s="164"/>
      <c r="N470" s="364"/>
      <c r="O470" s="304"/>
      <c r="P470" s="304"/>
      <c r="Q470" s="304"/>
    </row>
    <row r="471" spans="1:17" s="150" customFormat="1" x14ac:dyDescent="0.25">
      <c r="A471" s="41"/>
      <c r="B471" s="300"/>
      <c r="C471" s="160"/>
      <c r="D471" s="160"/>
      <c r="E471" s="160"/>
      <c r="F471" s="160"/>
      <c r="G471" s="160"/>
      <c r="H471" s="160"/>
      <c r="I471" s="160"/>
      <c r="J471" s="160"/>
      <c r="K471" s="160"/>
      <c r="L471" s="301"/>
      <c r="M471" s="164"/>
      <c r="N471" s="364"/>
      <c r="O471" s="304"/>
      <c r="P471" s="304"/>
      <c r="Q471" s="304"/>
    </row>
    <row r="472" spans="1:17" s="150" customFormat="1" x14ac:dyDescent="0.25">
      <c r="A472" s="41"/>
      <c r="B472" s="787"/>
      <c r="C472" s="788"/>
      <c r="D472" s="788"/>
      <c r="E472" s="788"/>
      <c r="F472" s="788"/>
      <c r="G472" s="788"/>
      <c r="H472" s="788"/>
      <c r="I472" s="788"/>
      <c r="J472" s="788"/>
      <c r="K472" s="788"/>
      <c r="L472" s="789"/>
      <c r="M472" s="164"/>
      <c r="N472" s="364"/>
    </row>
    <row r="473" spans="1:17" s="150" customFormat="1" x14ac:dyDescent="0.25">
      <c r="A473" s="41"/>
      <c r="B473" s="787"/>
      <c r="C473" s="788"/>
      <c r="D473" s="788"/>
      <c r="E473" s="788"/>
      <c r="F473" s="788"/>
      <c r="G473" s="788"/>
      <c r="H473" s="788"/>
      <c r="I473" s="788"/>
      <c r="J473" s="788"/>
      <c r="K473" s="788"/>
      <c r="L473" s="789"/>
      <c r="M473" s="164"/>
      <c r="N473" s="364"/>
    </row>
    <row r="474" spans="1:17" s="150" customFormat="1" x14ac:dyDescent="0.25">
      <c r="A474" s="41"/>
      <c r="B474" s="787"/>
      <c r="C474" s="788"/>
      <c r="D474" s="788"/>
      <c r="E474" s="788"/>
      <c r="F474" s="788"/>
      <c r="G474" s="788"/>
      <c r="H474" s="788"/>
      <c r="I474" s="788"/>
      <c r="J474" s="788"/>
      <c r="K474" s="788"/>
      <c r="L474" s="789"/>
      <c r="M474" s="164"/>
      <c r="N474" s="364"/>
    </row>
    <row r="475" spans="1:17" s="150" customFormat="1" x14ac:dyDescent="0.25">
      <c r="A475" s="41"/>
      <c r="B475" s="787"/>
      <c r="C475" s="788"/>
      <c r="D475" s="788"/>
      <c r="E475" s="788"/>
      <c r="F475" s="788"/>
      <c r="G475" s="788"/>
      <c r="H475" s="788"/>
      <c r="I475" s="788"/>
      <c r="J475" s="788"/>
      <c r="K475" s="788"/>
      <c r="L475" s="789"/>
      <c r="M475" s="164"/>
      <c r="N475" s="364"/>
    </row>
    <row r="476" spans="1:17" s="150" customFormat="1" x14ac:dyDescent="0.25">
      <c r="A476" s="41"/>
      <c r="B476" s="787"/>
      <c r="C476" s="788"/>
      <c r="D476" s="788"/>
      <c r="E476" s="788"/>
      <c r="F476" s="788"/>
      <c r="G476" s="788"/>
      <c r="H476" s="788"/>
      <c r="I476" s="788"/>
      <c r="J476" s="788"/>
      <c r="K476" s="788"/>
      <c r="L476" s="789"/>
      <c r="M476" s="164"/>
      <c r="N476" s="364"/>
    </row>
    <row r="477" spans="1:17" s="150" customFormat="1" x14ac:dyDescent="0.25">
      <c r="A477" s="41"/>
      <c r="B477" s="787"/>
      <c r="C477" s="788"/>
      <c r="D477" s="788"/>
      <c r="E477" s="788"/>
      <c r="F477" s="788"/>
      <c r="G477" s="788"/>
      <c r="H477" s="788"/>
      <c r="I477" s="788"/>
      <c r="J477" s="788"/>
      <c r="K477" s="788"/>
      <c r="L477" s="789"/>
      <c r="M477" s="164"/>
      <c r="N477" s="364"/>
    </row>
    <row r="478" spans="1:17" s="150" customFormat="1" x14ac:dyDescent="0.25">
      <c r="A478" s="41"/>
      <c r="B478" s="787"/>
      <c r="C478" s="788"/>
      <c r="D478" s="788"/>
      <c r="E478" s="788"/>
      <c r="F478" s="788"/>
      <c r="G478" s="788"/>
      <c r="H478" s="788"/>
      <c r="I478" s="788"/>
      <c r="J478" s="788"/>
      <c r="K478" s="788"/>
      <c r="L478" s="789"/>
      <c r="M478" s="164"/>
      <c r="N478" s="364"/>
    </row>
    <row r="479" spans="1:17" s="150" customFormat="1" x14ac:dyDescent="0.25">
      <c r="A479" s="41"/>
      <c r="B479" s="787"/>
      <c r="C479" s="790"/>
      <c r="D479" s="790"/>
      <c r="E479" s="790"/>
      <c r="F479" s="790"/>
      <c r="G479" s="790"/>
      <c r="H479" s="790"/>
      <c r="I479" s="790"/>
      <c r="J479" s="790"/>
      <c r="K479" s="790"/>
      <c r="L479" s="789"/>
      <c r="M479" s="164"/>
      <c r="N479" s="364"/>
    </row>
    <row r="480" spans="1:17" x14ac:dyDescent="0.25">
      <c r="B480" s="315"/>
      <c r="C480" s="316"/>
      <c r="D480" s="316"/>
      <c r="E480" s="316"/>
      <c r="F480" s="316"/>
      <c r="G480" s="316"/>
      <c r="H480" s="316"/>
      <c r="I480" s="316"/>
      <c r="J480" s="316"/>
      <c r="K480" s="316"/>
      <c r="L480" s="317"/>
    </row>
  </sheetData>
  <sheetProtection algorithmName="SHA-512" hashValue="eW10mXkcc3E5zpSXX2QphLJ44mWYyHyXDtxrO8RZx16boz3XdcMTYrI4DopO//Lzdu5TBgbMXE8ypanDrW43Rw==" saltValue="ZulKunlAzpXXHKRJ2zcMqg==" spinCount="100000" sheet="1" objects="1" scenarios="1" selectLockedCells="1"/>
  <mergeCells count="203">
    <mergeCell ref="B295:L295"/>
    <mergeCell ref="B308:L308"/>
    <mergeCell ref="B321:L321"/>
    <mergeCell ref="B430:L437"/>
    <mergeCell ref="B444:L451"/>
    <mergeCell ref="B439:L439"/>
    <mergeCell ref="B393:L393"/>
    <mergeCell ref="B455:L456"/>
    <mergeCell ref="B339:L339"/>
    <mergeCell ref="B399:L399"/>
    <mergeCell ref="B365:L366"/>
    <mergeCell ref="B379:L380"/>
    <mergeCell ref="B427:L428"/>
    <mergeCell ref="B441:L442"/>
    <mergeCell ref="B337:L337"/>
    <mergeCell ref="B350:L350"/>
    <mergeCell ref="B363:L363"/>
    <mergeCell ref="B377:L377"/>
    <mergeCell ref="B391:L391"/>
    <mergeCell ref="B410:L410"/>
    <mergeCell ref="B424:L424"/>
    <mergeCell ref="B425:L425"/>
    <mergeCell ref="B368:L375"/>
    <mergeCell ref="B382:L389"/>
    <mergeCell ref="B401:L408"/>
    <mergeCell ref="B414:L421"/>
    <mergeCell ref="B12:L12"/>
    <mergeCell ref="B13:L13"/>
    <mergeCell ref="B26:L26"/>
    <mergeCell ref="B68:L68"/>
    <mergeCell ref="B96:L96"/>
    <mergeCell ref="B157:L157"/>
    <mergeCell ref="B171:L171"/>
    <mergeCell ref="B192:L192"/>
    <mergeCell ref="B126:B135"/>
    <mergeCell ref="C126:D135"/>
    <mergeCell ref="E126:F135"/>
    <mergeCell ref="G126:H135"/>
    <mergeCell ref="I126:J135"/>
    <mergeCell ref="K126:L135"/>
    <mergeCell ref="B136:B145"/>
    <mergeCell ref="C136:D145"/>
    <mergeCell ref="E136:F145"/>
    <mergeCell ref="B106:B115"/>
    <mergeCell ref="C106:D115"/>
    <mergeCell ref="E106:F115"/>
    <mergeCell ref="B280:L280"/>
    <mergeCell ref="B50:B51"/>
    <mergeCell ref="B88:L92"/>
    <mergeCell ref="C52:D53"/>
    <mergeCell ref="E52:F53"/>
    <mergeCell ref="G52:I53"/>
    <mergeCell ref="J52:L53"/>
    <mergeCell ref="B98:L98"/>
    <mergeCell ref="B95:L95"/>
    <mergeCell ref="B52:B53"/>
    <mergeCell ref="B59:L66"/>
    <mergeCell ref="B72:L79"/>
    <mergeCell ref="B81:L81"/>
    <mergeCell ref="B83:L83"/>
    <mergeCell ref="B84:L84"/>
    <mergeCell ref="B85:C85"/>
    <mergeCell ref="B87:L87"/>
    <mergeCell ref="G106:H115"/>
    <mergeCell ref="I106:J115"/>
    <mergeCell ref="K106:L115"/>
    <mergeCell ref="B116:B125"/>
    <mergeCell ref="C116:D125"/>
    <mergeCell ref="E116:F125"/>
    <mergeCell ref="G116:H125"/>
    <mergeCell ref="I116:J125"/>
    <mergeCell ref="K116:L125"/>
    <mergeCell ref="J38:L39"/>
    <mergeCell ref="C40:D41"/>
    <mergeCell ref="E40:F41"/>
    <mergeCell ref="G40:I41"/>
    <mergeCell ref="J40:L41"/>
    <mergeCell ref="C42:D43"/>
    <mergeCell ref="E42:F43"/>
    <mergeCell ref="E50:F51"/>
    <mergeCell ref="G50:I51"/>
    <mergeCell ref="J50:L51"/>
    <mergeCell ref="C50:D51"/>
    <mergeCell ref="J34:L35"/>
    <mergeCell ref="C36:D37"/>
    <mergeCell ref="E36:F37"/>
    <mergeCell ref="G36:I37"/>
    <mergeCell ref="J36:L37"/>
    <mergeCell ref="B28:L30"/>
    <mergeCell ref="B44:B45"/>
    <mergeCell ref="B46:B47"/>
    <mergeCell ref="B48:B49"/>
    <mergeCell ref="C44:D45"/>
    <mergeCell ref="E44:F45"/>
    <mergeCell ref="G44:I45"/>
    <mergeCell ref="J44:L45"/>
    <mergeCell ref="C46:D47"/>
    <mergeCell ref="E46:F47"/>
    <mergeCell ref="G46:I47"/>
    <mergeCell ref="J46:L47"/>
    <mergeCell ref="C48:D49"/>
    <mergeCell ref="E48:F49"/>
    <mergeCell ref="G48:I49"/>
    <mergeCell ref="J48:L49"/>
    <mergeCell ref="C38:D39"/>
    <mergeCell ref="E38:F39"/>
    <mergeCell ref="G38:I39"/>
    <mergeCell ref="B229:D233"/>
    <mergeCell ref="E229:L233"/>
    <mergeCell ref="B194:L194"/>
    <mergeCell ref="B55:L55"/>
    <mergeCell ref="B173:L173"/>
    <mergeCell ref="B222:L222"/>
    <mergeCell ref="B146:B155"/>
    <mergeCell ref="C146:D155"/>
    <mergeCell ref="E146:F155"/>
    <mergeCell ref="G146:H155"/>
    <mergeCell ref="I146:J155"/>
    <mergeCell ref="K146:L155"/>
    <mergeCell ref="B162:L169"/>
    <mergeCell ref="B175:L182"/>
    <mergeCell ref="B196:L203"/>
    <mergeCell ref="B209:L216"/>
    <mergeCell ref="C100:D105"/>
    <mergeCell ref="E100:F105"/>
    <mergeCell ref="G100:H105"/>
    <mergeCell ref="I100:J105"/>
    <mergeCell ref="K100:L105"/>
    <mergeCell ref="G136:H145"/>
    <mergeCell ref="I136:J145"/>
    <mergeCell ref="K136:L145"/>
    <mergeCell ref="B188:D188"/>
    <mergeCell ref="E188:L188"/>
    <mergeCell ref="B4:L4"/>
    <mergeCell ref="B5:L5"/>
    <mergeCell ref="B6:L6"/>
    <mergeCell ref="B9:L9"/>
    <mergeCell ref="B10:L10"/>
    <mergeCell ref="B15:L15"/>
    <mergeCell ref="B57:L57"/>
    <mergeCell ref="B70:L70"/>
    <mergeCell ref="C32:D33"/>
    <mergeCell ref="E32:F33"/>
    <mergeCell ref="G32:I33"/>
    <mergeCell ref="J32:L33"/>
    <mergeCell ref="B36:B37"/>
    <mergeCell ref="G42:I43"/>
    <mergeCell ref="J42:L43"/>
    <mergeCell ref="B38:B39"/>
    <mergeCell ref="B40:B41"/>
    <mergeCell ref="B42:B43"/>
    <mergeCell ref="B34:B35"/>
    <mergeCell ref="C34:D35"/>
    <mergeCell ref="E34:F35"/>
    <mergeCell ref="G34:I35"/>
    <mergeCell ref="B458:L465"/>
    <mergeCell ref="B453:L453"/>
    <mergeCell ref="B336:L336"/>
    <mergeCell ref="B469:L470"/>
    <mergeCell ref="B472:L479"/>
    <mergeCell ref="B271:L278"/>
    <mergeCell ref="B219:L219"/>
    <mergeCell ref="B8:L8"/>
    <mergeCell ref="B159:L160"/>
    <mergeCell ref="B412:L412"/>
    <mergeCell ref="B341:L348"/>
    <mergeCell ref="B354:L361"/>
    <mergeCell ref="B269:L269"/>
    <mergeCell ref="B234:D238"/>
    <mergeCell ref="E234:L238"/>
    <mergeCell ref="B245:L252"/>
    <mergeCell ref="B258:L265"/>
    <mergeCell ref="B286:L293"/>
    <mergeCell ref="B299:L306"/>
    <mergeCell ref="B312:L319"/>
    <mergeCell ref="B224:D228"/>
    <mergeCell ref="B207:L207"/>
    <mergeCell ref="B17:L24"/>
    <mergeCell ref="B186:L186"/>
    <mergeCell ref="B395:G395"/>
    <mergeCell ref="B396:G396"/>
    <mergeCell ref="B397:G397"/>
    <mergeCell ref="B189:D189"/>
    <mergeCell ref="E189:L189"/>
    <mergeCell ref="E190:L190"/>
    <mergeCell ref="B190:D190"/>
    <mergeCell ref="B184:L184"/>
    <mergeCell ref="B467:L467"/>
    <mergeCell ref="B242:L243"/>
    <mergeCell ref="B256:L256"/>
    <mergeCell ref="B282:L282"/>
    <mergeCell ref="B323:L324"/>
    <mergeCell ref="B352:L352"/>
    <mergeCell ref="B205:L205"/>
    <mergeCell ref="B220:L220"/>
    <mergeCell ref="B240:L240"/>
    <mergeCell ref="B254:L254"/>
    <mergeCell ref="B267:L267"/>
    <mergeCell ref="E224:L228"/>
    <mergeCell ref="B297:L297"/>
    <mergeCell ref="B310:L310"/>
    <mergeCell ref="B326:L333"/>
    <mergeCell ref="B284:C284"/>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01:L404 B59:L60 B211:L213 B258:L258 B209:L209 B72:L72 B273:L275 B17:L20 B414:L417 B430:L433 B444:L447 B271:L271 B62:L64 B74:L76 B164:L166 B178:L180 B198:L200 B245:L248 B260:L262 B286:L289 B301:L303 B314:L316 B328:L330 B343:L345 B356:L358 B370:L372 B458:L461 B299:L299 B312:L312 B326:L326 B341:L341 B354:L354 B368:L368 B382:L382 B384:L386 B162:L162 B175:L175 B196:L196" xr:uid="{12A675B1-CBA0-4994-8490-3D96E188227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84" xr:uid="{51751D26-3857-4105-8CD2-B60852B0348B}">
      <formula1>1000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72:B475" xr:uid="{353E3310-7F40-45D0-8A1B-99BC69565B31}">
      <formula1>1001</formula1>
    </dataValidation>
    <dataValidation allowBlank="1" showInputMessage="1" showErrorMessage="1" sqref="E188:L190 E224:L238 C34:L53 C106:L155" xr:uid="{F8D8A7E1-1179-4260-93AA-9A622DB12CD0}"/>
  </dataValidations>
  <printOptions horizontalCentered="1"/>
  <pageMargins left="0.23622047244094491" right="0.23622047244094491" top="0.74803149606299213" bottom="0.74803149606299213" header="0.31496062992125984" footer="0.31496062992125984"/>
  <pageSetup scale="63" fitToHeight="0" orientation="portrait" r:id="rId1"/>
  <headerFooter>
    <oddFooter>&amp;L&amp;A</oddFooter>
  </headerFooter>
  <rowBreaks count="7" manualBreakCount="7">
    <brk id="66" min="1" max="11" man="1"/>
    <brk id="135" min="1" max="11" man="1"/>
    <brk id="203" min="1" max="11" man="1"/>
    <brk id="265" min="1" max="11" man="1"/>
    <brk id="334" min="1" max="11" man="1"/>
    <brk id="375" min="1" max="11" man="1"/>
    <brk id="422"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3F2DCC-2D7D-4040-B21C-C1A2394FA711}">
          <x14:formula1>
            <xm:f>Variables!$D$30:$D$31</xm:f>
          </x14:formula1>
          <xm:sqref>H395:H397 D85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62"/>
  <sheetViews>
    <sheetView showGridLines="0" zoomScaleNormal="100" workbookViewId="0"/>
  </sheetViews>
  <sheetFormatPr defaultColWidth="9.42578125" defaultRowHeight="14.25" x14ac:dyDescent="0.25"/>
  <cols>
    <col min="1" max="1" width="1.5703125" style="12" customWidth="1"/>
    <col min="2" max="2" width="12.42578125" style="22" customWidth="1"/>
    <col min="3" max="3" width="5.85546875" style="22" customWidth="1"/>
    <col min="4" max="4" width="18.5703125" style="22" customWidth="1"/>
    <col min="5" max="12" width="15.42578125" style="22" customWidth="1"/>
    <col min="13" max="13" width="6.42578125" style="1" customWidth="1"/>
    <col min="14" max="14" width="9.42578125" style="2" customWidth="1"/>
    <col min="15" max="15" width="57.85546875" style="2" hidden="1" customWidth="1"/>
    <col min="16" max="16" width="132.42578125" style="2" hidden="1" customWidth="1"/>
    <col min="17" max="17" width="9.42578125" style="2" customWidth="1"/>
    <col min="18" max="16384" width="9.42578125" style="2"/>
  </cols>
  <sheetData>
    <row r="1" spans="1:16" x14ac:dyDescent="0.25">
      <c r="O1" s="2" t="s">
        <v>651</v>
      </c>
      <c r="P1" s="2" t="s">
        <v>651</v>
      </c>
    </row>
    <row r="2" spans="1:16" x14ac:dyDescent="0.25">
      <c r="B2" s="23" t="s">
        <v>0</v>
      </c>
      <c r="C2" s="23"/>
      <c r="O2" s="3" t="s">
        <v>128</v>
      </c>
      <c r="P2" s="3" t="s">
        <v>130</v>
      </c>
    </row>
    <row r="3" spans="1:16" x14ac:dyDescent="0.25">
      <c r="B3" s="24"/>
      <c r="C3" s="24"/>
      <c r="O3" s="7"/>
      <c r="P3" s="7"/>
    </row>
    <row r="4" spans="1:16" s="7" customFormat="1" x14ac:dyDescent="0.25">
      <c r="A4" s="18"/>
      <c r="B4" s="715" t="str">
        <f>Info!B4</f>
        <v>QUESTIONNAIRE À L’INTENTION DES PRODUCTEURS</v>
      </c>
      <c r="C4" s="715"/>
      <c r="D4" s="715"/>
      <c r="E4" s="715"/>
      <c r="F4" s="715"/>
      <c r="G4" s="715"/>
      <c r="H4" s="715"/>
      <c r="I4" s="715"/>
      <c r="J4" s="715"/>
      <c r="K4" s="715"/>
      <c r="L4" s="715"/>
      <c r="M4" s="19"/>
      <c r="N4" s="19"/>
      <c r="O4" s="15"/>
      <c r="P4" s="15"/>
    </row>
    <row r="5" spans="1:16" s="7" customFormat="1" x14ac:dyDescent="0.25">
      <c r="A5" s="18"/>
      <c r="B5" s="715" t="str">
        <f>Info!B5</f>
        <v>RR-2025-004</v>
      </c>
      <c r="C5" s="715"/>
      <c r="D5" s="715"/>
      <c r="E5" s="715"/>
      <c r="F5" s="715"/>
      <c r="G5" s="715"/>
      <c r="H5" s="715"/>
      <c r="I5" s="715"/>
      <c r="J5" s="715"/>
      <c r="K5" s="715"/>
      <c r="L5" s="715"/>
      <c r="M5" s="19"/>
      <c r="N5" s="19"/>
      <c r="O5" s="15"/>
      <c r="P5" s="15"/>
    </row>
    <row r="6" spans="1:16" s="16" customFormat="1" x14ac:dyDescent="0.25">
      <c r="A6" s="18"/>
      <c r="B6" s="715" t="str">
        <f>Info!B6</f>
        <v>FEUILLES D'ACIER RÉSISTANT À LA CORROSION II</v>
      </c>
      <c r="C6" s="715"/>
      <c r="D6" s="715"/>
      <c r="E6" s="715"/>
      <c r="F6" s="715"/>
      <c r="G6" s="715"/>
      <c r="H6" s="715"/>
      <c r="I6" s="715"/>
      <c r="J6" s="715"/>
      <c r="K6" s="715"/>
      <c r="L6" s="715"/>
      <c r="M6" s="15"/>
      <c r="N6" s="15"/>
      <c r="O6" s="17"/>
      <c r="P6" s="17"/>
    </row>
    <row r="7" spans="1:16" s="8" customFormat="1" x14ac:dyDescent="0.25">
      <c r="A7" s="18"/>
      <c r="B7" s="25"/>
      <c r="C7" s="25"/>
      <c r="D7" s="26"/>
      <c r="E7" s="26"/>
      <c r="F7" s="26"/>
      <c r="G7" s="26"/>
      <c r="H7" s="26"/>
      <c r="I7" s="26"/>
      <c r="J7" s="26"/>
      <c r="K7" s="26"/>
      <c r="L7" s="26"/>
      <c r="O7" s="9"/>
      <c r="P7" s="9"/>
    </row>
    <row r="8" spans="1:16" x14ac:dyDescent="0.25">
      <c r="B8" s="31" t="str">
        <f>UPPER(IF(Intro!$G$26="English",O8,P8))</f>
        <v>COMMENTAIRES PUBLICS</v>
      </c>
      <c r="C8" s="32"/>
      <c r="D8" s="32"/>
      <c r="E8" s="32"/>
      <c r="F8" s="32"/>
      <c r="G8" s="32"/>
      <c r="H8" s="32"/>
      <c r="I8" s="32"/>
      <c r="J8" s="32"/>
      <c r="K8" s="32"/>
      <c r="L8" s="33"/>
      <c r="M8" s="151"/>
      <c r="O8" s="2" t="s">
        <v>112</v>
      </c>
      <c r="P8" s="2" t="s">
        <v>113</v>
      </c>
    </row>
    <row r="9" spans="1:16" s="10" customFormat="1" x14ac:dyDescent="0.25">
      <c r="A9" s="12"/>
      <c r="B9" s="27"/>
      <c r="C9" s="28"/>
      <c r="D9" s="29"/>
      <c r="E9" s="29"/>
      <c r="F9" s="29"/>
      <c r="G9" s="29"/>
      <c r="H9" s="29"/>
      <c r="I9" s="29"/>
      <c r="J9" s="29"/>
      <c r="K9" s="29"/>
      <c r="L9" s="30"/>
    </row>
    <row r="10" spans="1:16" s="10" customFormat="1" x14ac:dyDescent="0.25">
      <c r="A10" s="12"/>
      <c r="B10" s="612" t="str">
        <f>IF(Intro!$G$26="English",O10,P10)</f>
        <v>Si votre entreprise désire ajouter des commentaires concernant vos réponses, vous les inscrivez ici. Indiquez à quelle question se rapportent vos commentaires.</v>
      </c>
      <c r="C10" s="613"/>
      <c r="D10" s="613"/>
      <c r="E10" s="613"/>
      <c r="F10" s="613"/>
      <c r="G10" s="613"/>
      <c r="H10" s="613"/>
      <c r="I10" s="613"/>
      <c r="J10" s="613"/>
      <c r="K10" s="613"/>
      <c r="L10" s="653"/>
      <c r="O10" s="11" t="s">
        <v>493</v>
      </c>
      <c r="P10" s="10" t="s">
        <v>343</v>
      </c>
    </row>
    <row r="11" spans="1:16" s="10" customFormat="1" x14ac:dyDescent="0.25">
      <c r="A11" s="12"/>
      <c r="B11" s="229"/>
      <c r="C11" s="28"/>
      <c r="D11" s="29"/>
      <c r="E11" s="29"/>
      <c r="F11" s="29"/>
      <c r="G11" s="29"/>
      <c r="H11" s="29"/>
      <c r="I11" s="29"/>
      <c r="J11" s="29"/>
      <c r="K11" s="29"/>
      <c r="L11" s="30"/>
      <c r="O11" s="323" t="s">
        <v>634</v>
      </c>
      <c r="P11" s="323" t="s">
        <v>635</v>
      </c>
    </row>
    <row r="12" spans="1:16" s="10" customFormat="1" x14ac:dyDescent="0.25">
      <c r="A12" s="12"/>
      <c r="B12" s="229"/>
      <c r="C12" s="28"/>
      <c r="D12" s="241" t="str">
        <f>IF(Intro!$G$26="English",O11,P11)</f>
        <v>Onglet et question</v>
      </c>
      <c r="E12" s="836" t="str">
        <f>IF(Intro!$G$26="English",O12,P12)</f>
        <v>Commentaires</v>
      </c>
      <c r="F12" s="836"/>
      <c r="G12" s="836"/>
      <c r="H12" s="836"/>
      <c r="I12" s="836"/>
      <c r="J12" s="836"/>
      <c r="K12" s="836"/>
      <c r="L12" s="837"/>
      <c r="O12" s="11" t="s">
        <v>216</v>
      </c>
      <c r="P12" s="10" t="s">
        <v>217</v>
      </c>
    </row>
    <row r="13" spans="1:16" s="151" customFormat="1" x14ac:dyDescent="0.25">
      <c r="A13" s="257"/>
      <c r="B13" s="838" t="str">
        <f>IF(Intro!$G$26="English",O13,P13)</f>
        <v>Commentaire 1</v>
      </c>
      <c r="C13" s="839"/>
      <c r="D13" s="840"/>
      <c r="E13" s="765"/>
      <c r="F13" s="765"/>
      <c r="G13" s="765"/>
      <c r="H13" s="765"/>
      <c r="I13" s="765"/>
      <c r="J13" s="765"/>
      <c r="K13" s="765"/>
      <c r="L13" s="766"/>
      <c r="O13" s="11" t="s">
        <v>218</v>
      </c>
      <c r="P13" s="10" t="s">
        <v>219</v>
      </c>
    </row>
    <row r="14" spans="1:16" s="151" customFormat="1" x14ac:dyDescent="0.25">
      <c r="A14" s="257"/>
      <c r="B14" s="838"/>
      <c r="C14" s="839"/>
      <c r="D14" s="840"/>
      <c r="E14" s="765"/>
      <c r="F14" s="765"/>
      <c r="G14" s="765"/>
      <c r="H14" s="765"/>
      <c r="I14" s="765"/>
      <c r="J14" s="765"/>
      <c r="K14" s="765"/>
      <c r="L14" s="766"/>
      <c r="P14" s="10"/>
    </row>
    <row r="15" spans="1:16" s="151" customFormat="1" x14ac:dyDescent="0.25">
      <c r="A15" s="257"/>
      <c r="B15" s="838"/>
      <c r="C15" s="839"/>
      <c r="D15" s="840"/>
      <c r="E15" s="765"/>
      <c r="F15" s="765"/>
      <c r="G15" s="765"/>
      <c r="H15" s="765"/>
      <c r="I15" s="765"/>
      <c r="J15" s="765"/>
      <c r="K15" s="765"/>
      <c r="L15" s="766"/>
      <c r="P15" s="10"/>
    </row>
    <row r="16" spans="1:16" s="151" customFormat="1" x14ac:dyDescent="0.25">
      <c r="A16" s="257"/>
      <c r="B16" s="838"/>
      <c r="C16" s="839"/>
      <c r="D16" s="840"/>
      <c r="E16" s="765"/>
      <c r="F16" s="765"/>
      <c r="G16" s="765"/>
      <c r="H16" s="765"/>
      <c r="I16" s="765"/>
      <c r="J16" s="765"/>
      <c r="K16" s="765"/>
      <c r="L16" s="766"/>
      <c r="P16" s="10"/>
    </row>
    <row r="17" spans="1:16" s="151" customFormat="1" x14ac:dyDescent="0.25">
      <c r="A17" s="257"/>
      <c r="B17" s="838"/>
      <c r="C17" s="839"/>
      <c r="D17" s="840"/>
      <c r="E17" s="765"/>
      <c r="F17" s="765"/>
      <c r="G17" s="765"/>
      <c r="H17" s="765"/>
      <c r="I17" s="765"/>
      <c r="J17" s="765"/>
      <c r="K17" s="765"/>
      <c r="L17" s="766"/>
      <c r="P17" s="10"/>
    </row>
    <row r="18" spans="1:16" s="151" customFormat="1" x14ac:dyDescent="0.25">
      <c r="A18" s="257"/>
      <c r="B18" s="838"/>
      <c r="C18" s="839"/>
      <c r="D18" s="840"/>
      <c r="E18" s="765"/>
      <c r="F18" s="765"/>
      <c r="G18" s="765"/>
      <c r="H18" s="765"/>
      <c r="I18" s="765"/>
      <c r="J18" s="765"/>
      <c r="K18" s="765"/>
      <c r="L18" s="766"/>
      <c r="P18" s="10"/>
    </row>
    <row r="19" spans="1:16" s="151" customFormat="1" x14ac:dyDescent="0.25">
      <c r="A19" s="257"/>
      <c r="B19" s="838"/>
      <c r="C19" s="839"/>
      <c r="D19" s="840"/>
      <c r="E19" s="765"/>
      <c r="F19" s="765"/>
      <c r="G19" s="765"/>
      <c r="H19" s="765"/>
      <c r="I19" s="765"/>
      <c r="J19" s="765"/>
      <c r="K19" s="765"/>
      <c r="L19" s="766"/>
      <c r="P19" s="10"/>
    </row>
    <row r="20" spans="1:16" s="151" customFormat="1" x14ac:dyDescent="0.25">
      <c r="A20" s="257"/>
      <c r="B20" s="838"/>
      <c r="C20" s="839"/>
      <c r="D20" s="840"/>
      <c r="E20" s="765"/>
      <c r="F20" s="765"/>
      <c r="G20" s="765"/>
      <c r="H20" s="765"/>
      <c r="I20" s="765"/>
      <c r="J20" s="765"/>
      <c r="K20" s="765"/>
      <c r="L20" s="766"/>
      <c r="O20" s="11"/>
      <c r="P20" s="10"/>
    </row>
    <row r="21" spans="1:16" s="151" customFormat="1" x14ac:dyDescent="0.25">
      <c r="A21" s="257"/>
      <c r="B21" s="838"/>
      <c r="C21" s="839"/>
      <c r="D21" s="840"/>
      <c r="E21" s="765"/>
      <c r="F21" s="765"/>
      <c r="G21" s="765"/>
      <c r="H21" s="765"/>
      <c r="I21" s="765"/>
      <c r="J21" s="765"/>
      <c r="K21" s="765"/>
      <c r="L21" s="766"/>
      <c r="O21" s="11"/>
      <c r="P21" s="10"/>
    </row>
    <row r="22" spans="1:16" s="151" customFormat="1" x14ac:dyDescent="0.25">
      <c r="A22" s="257"/>
      <c r="B22" s="838"/>
      <c r="C22" s="839"/>
      <c r="D22" s="840"/>
      <c r="E22" s="765"/>
      <c r="F22" s="765"/>
      <c r="G22" s="765"/>
      <c r="H22" s="765"/>
      <c r="I22" s="765"/>
      <c r="J22" s="765"/>
      <c r="K22" s="765"/>
      <c r="L22" s="766"/>
      <c r="O22" s="11"/>
      <c r="P22" s="10"/>
    </row>
    <row r="23" spans="1:16" s="151" customFormat="1" ht="15" customHeight="1" x14ac:dyDescent="0.25">
      <c r="A23" s="257"/>
      <c r="B23" s="838" t="str">
        <f>IF(Intro!$G$26="English",O23,P23)</f>
        <v>Commentaire 2</v>
      </c>
      <c r="C23" s="839"/>
      <c r="D23" s="840"/>
      <c r="E23" s="765"/>
      <c r="F23" s="765"/>
      <c r="G23" s="765"/>
      <c r="H23" s="765"/>
      <c r="I23" s="765"/>
      <c r="J23" s="765"/>
      <c r="K23" s="765"/>
      <c r="L23" s="766"/>
      <c r="O23" s="11" t="s">
        <v>220</v>
      </c>
      <c r="P23" s="10" t="s">
        <v>221</v>
      </c>
    </row>
    <row r="24" spans="1:16" s="151" customFormat="1" ht="15" customHeight="1" x14ac:dyDescent="0.25">
      <c r="A24" s="257"/>
      <c r="B24" s="838"/>
      <c r="C24" s="839"/>
      <c r="D24" s="840"/>
      <c r="E24" s="765"/>
      <c r="F24" s="765"/>
      <c r="G24" s="765"/>
      <c r="H24" s="765"/>
      <c r="I24" s="765"/>
      <c r="J24" s="765"/>
      <c r="K24" s="765"/>
      <c r="L24" s="766"/>
    </row>
    <row r="25" spans="1:16" s="151" customFormat="1" ht="15" customHeight="1" x14ac:dyDescent="0.25">
      <c r="A25" s="257"/>
      <c r="B25" s="838"/>
      <c r="C25" s="839"/>
      <c r="D25" s="840"/>
      <c r="E25" s="765"/>
      <c r="F25" s="765"/>
      <c r="G25" s="765"/>
      <c r="H25" s="765"/>
      <c r="I25" s="765"/>
      <c r="J25" s="765"/>
      <c r="K25" s="765"/>
      <c r="L25" s="766"/>
    </row>
    <row r="26" spans="1:16" s="151" customFormat="1" ht="15" customHeight="1" x14ac:dyDescent="0.25">
      <c r="A26" s="257"/>
      <c r="B26" s="838"/>
      <c r="C26" s="839"/>
      <c r="D26" s="840"/>
      <c r="E26" s="765"/>
      <c r="F26" s="765"/>
      <c r="G26" s="765"/>
      <c r="H26" s="765"/>
      <c r="I26" s="765"/>
      <c r="J26" s="765"/>
      <c r="K26" s="765"/>
      <c r="L26" s="766"/>
    </row>
    <row r="27" spans="1:16" s="151" customFormat="1" x14ac:dyDescent="0.25">
      <c r="A27" s="257"/>
      <c r="B27" s="838"/>
      <c r="C27" s="839"/>
      <c r="D27" s="840"/>
      <c r="E27" s="765"/>
      <c r="F27" s="765"/>
      <c r="G27" s="765"/>
      <c r="H27" s="765"/>
      <c r="I27" s="765"/>
      <c r="J27" s="765"/>
      <c r="K27" s="765"/>
      <c r="L27" s="766"/>
      <c r="P27" s="10"/>
    </row>
    <row r="28" spans="1:16" s="151" customFormat="1" x14ac:dyDescent="0.25">
      <c r="A28" s="257"/>
      <c r="B28" s="838"/>
      <c r="C28" s="839"/>
      <c r="D28" s="840"/>
      <c r="E28" s="765"/>
      <c r="F28" s="765"/>
      <c r="G28" s="765"/>
      <c r="H28" s="765"/>
      <c r="I28" s="765"/>
      <c r="J28" s="765"/>
      <c r="K28" s="765"/>
      <c r="L28" s="766"/>
      <c r="P28" s="10"/>
    </row>
    <row r="29" spans="1:16" s="179" customFormat="1" x14ac:dyDescent="0.25">
      <c r="A29" s="262"/>
      <c r="B29" s="838"/>
      <c r="C29" s="839"/>
      <c r="D29" s="840"/>
      <c r="E29" s="765"/>
      <c r="F29" s="765"/>
      <c r="G29" s="765"/>
      <c r="H29" s="765"/>
      <c r="I29" s="765"/>
      <c r="J29" s="765"/>
      <c r="K29" s="765"/>
      <c r="L29" s="766"/>
      <c r="N29" s="263"/>
    </row>
    <row r="30" spans="1:16" x14ac:dyDescent="0.25">
      <c r="B30" s="838"/>
      <c r="C30" s="839"/>
      <c r="D30" s="840"/>
      <c r="E30" s="765"/>
      <c r="F30" s="765"/>
      <c r="G30" s="765"/>
      <c r="H30" s="765"/>
      <c r="I30" s="765"/>
      <c r="J30" s="765"/>
      <c r="K30" s="765"/>
      <c r="L30" s="766"/>
    </row>
    <row r="31" spans="1:16" x14ac:dyDescent="0.25">
      <c r="B31" s="838"/>
      <c r="C31" s="839"/>
      <c r="D31" s="840"/>
      <c r="E31" s="765"/>
      <c r="F31" s="765"/>
      <c r="G31" s="765"/>
      <c r="H31" s="765"/>
      <c r="I31" s="765"/>
      <c r="J31" s="765"/>
      <c r="K31" s="765"/>
      <c r="L31" s="766"/>
    </row>
    <row r="32" spans="1:16" x14ac:dyDescent="0.25">
      <c r="B32" s="838"/>
      <c r="C32" s="839"/>
      <c r="D32" s="840"/>
      <c r="E32" s="765"/>
      <c r="F32" s="765"/>
      <c r="G32" s="765"/>
      <c r="H32" s="765"/>
      <c r="I32" s="765"/>
      <c r="J32" s="765"/>
      <c r="K32" s="765"/>
      <c r="L32" s="766"/>
    </row>
    <row r="33" spans="1:16" x14ac:dyDescent="0.25">
      <c r="B33" s="838" t="str">
        <f>IF(Intro!$G$26="English",O33,P33)</f>
        <v>Commentaire 3</v>
      </c>
      <c r="C33" s="839"/>
      <c r="D33" s="840"/>
      <c r="E33" s="765"/>
      <c r="F33" s="765"/>
      <c r="G33" s="765"/>
      <c r="H33" s="765"/>
      <c r="I33" s="765"/>
      <c r="J33" s="765"/>
      <c r="K33" s="765"/>
      <c r="L33" s="766"/>
      <c r="O33" s="11" t="s">
        <v>222</v>
      </c>
      <c r="P33" s="10" t="s">
        <v>223</v>
      </c>
    </row>
    <row r="34" spans="1:16" x14ac:dyDescent="0.25">
      <c r="B34" s="838"/>
      <c r="C34" s="839"/>
      <c r="D34" s="840"/>
      <c r="E34" s="765"/>
      <c r="F34" s="765"/>
      <c r="G34" s="765"/>
      <c r="H34" s="765"/>
      <c r="I34" s="765"/>
      <c r="J34" s="765"/>
      <c r="K34" s="765"/>
      <c r="L34" s="766"/>
    </row>
    <row r="35" spans="1:16" x14ac:dyDescent="0.25">
      <c r="B35" s="838"/>
      <c r="C35" s="839"/>
      <c r="D35" s="840"/>
      <c r="E35" s="765"/>
      <c r="F35" s="765"/>
      <c r="G35" s="765"/>
      <c r="H35" s="765"/>
      <c r="I35" s="765"/>
      <c r="J35" s="765"/>
      <c r="K35" s="765"/>
      <c r="L35" s="766"/>
    </row>
    <row r="36" spans="1:16" x14ac:dyDescent="0.25">
      <c r="B36" s="838"/>
      <c r="C36" s="839"/>
      <c r="D36" s="840"/>
      <c r="E36" s="765"/>
      <c r="F36" s="765"/>
      <c r="G36" s="765"/>
      <c r="H36" s="765"/>
      <c r="I36" s="765"/>
      <c r="J36" s="765"/>
      <c r="K36" s="765"/>
      <c r="L36" s="766"/>
    </row>
    <row r="37" spans="1:16" s="151" customFormat="1" x14ac:dyDescent="0.25">
      <c r="A37" s="257"/>
      <c r="B37" s="838"/>
      <c r="C37" s="839"/>
      <c r="D37" s="840"/>
      <c r="E37" s="765"/>
      <c r="F37" s="765"/>
      <c r="G37" s="765"/>
      <c r="H37" s="765"/>
      <c r="I37" s="765"/>
      <c r="J37" s="765"/>
      <c r="K37" s="765"/>
      <c r="L37" s="766"/>
      <c r="P37" s="10"/>
    </row>
    <row r="38" spans="1:16" s="151" customFormat="1" x14ac:dyDescent="0.25">
      <c r="A38" s="257"/>
      <c r="B38" s="838"/>
      <c r="C38" s="839"/>
      <c r="D38" s="840"/>
      <c r="E38" s="765"/>
      <c r="F38" s="765"/>
      <c r="G38" s="765"/>
      <c r="H38" s="765"/>
      <c r="I38" s="765"/>
      <c r="J38" s="765"/>
      <c r="K38" s="765"/>
      <c r="L38" s="766"/>
      <c r="P38" s="10"/>
    </row>
    <row r="39" spans="1:16" x14ac:dyDescent="0.25">
      <c r="B39" s="838"/>
      <c r="C39" s="839"/>
      <c r="D39" s="840"/>
      <c r="E39" s="765"/>
      <c r="F39" s="765"/>
      <c r="G39" s="765"/>
      <c r="H39" s="765"/>
      <c r="I39" s="765"/>
      <c r="J39" s="765"/>
      <c r="K39" s="765"/>
      <c r="L39" s="766"/>
    </row>
    <row r="40" spans="1:16" x14ac:dyDescent="0.25">
      <c r="B40" s="838"/>
      <c r="C40" s="839"/>
      <c r="D40" s="840"/>
      <c r="E40" s="765"/>
      <c r="F40" s="765"/>
      <c r="G40" s="765"/>
      <c r="H40" s="765"/>
      <c r="I40" s="765"/>
      <c r="J40" s="765"/>
      <c r="K40" s="765"/>
      <c r="L40" s="766"/>
    </row>
    <row r="41" spans="1:16" x14ac:dyDescent="0.25">
      <c r="B41" s="838"/>
      <c r="C41" s="839"/>
      <c r="D41" s="840"/>
      <c r="E41" s="765"/>
      <c r="F41" s="765"/>
      <c r="G41" s="765"/>
      <c r="H41" s="765"/>
      <c r="I41" s="765"/>
      <c r="J41" s="765"/>
      <c r="K41" s="765"/>
      <c r="L41" s="766"/>
    </row>
    <row r="42" spans="1:16" x14ac:dyDescent="0.25">
      <c r="B42" s="838"/>
      <c r="C42" s="839"/>
      <c r="D42" s="840"/>
      <c r="E42" s="765"/>
      <c r="F42" s="765"/>
      <c r="G42" s="765"/>
      <c r="H42" s="765"/>
      <c r="I42" s="765"/>
      <c r="J42" s="765"/>
      <c r="K42" s="765"/>
      <c r="L42" s="766"/>
    </row>
    <row r="43" spans="1:16" x14ac:dyDescent="0.25">
      <c r="B43" s="838" t="str">
        <f>IF(Intro!$G$26="English",O43,P43)</f>
        <v>Commentaire 4</v>
      </c>
      <c r="C43" s="839"/>
      <c r="D43" s="840"/>
      <c r="E43" s="765"/>
      <c r="F43" s="765"/>
      <c r="G43" s="765"/>
      <c r="H43" s="765"/>
      <c r="I43" s="765"/>
      <c r="J43" s="765"/>
      <c r="K43" s="765"/>
      <c r="L43" s="766"/>
      <c r="O43" s="11" t="s">
        <v>224</v>
      </c>
      <c r="P43" s="10" t="s">
        <v>225</v>
      </c>
    </row>
    <row r="44" spans="1:16" x14ac:dyDescent="0.25">
      <c r="B44" s="838"/>
      <c r="C44" s="839"/>
      <c r="D44" s="840"/>
      <c r="E44" s="765"/>
      <c r="F44" s="765"/>
      <c r="G44" s="765"/>
      <c r="H44" s="765"/>
      <c r="I44" s="765"/>
      <c r="J44" s="765"/>
      <c r="K44" s="765"/>
      <c r="L44" s="766"/>
    </row>
    <row r="45" spans="1:16" x14ac:dyDescent="0.25">
      <c r="B45" s="838"/>
      <c r="C45" s="839"/>
      <c r="D45" s="840"/>
      <c r="E45" s="765"/>
      <c r="F45" s="765"/>
      <c r="G45" s="765"/>
      <c r="H45" s="765"/>
      <c r="I45" s="765"/>
      <c r="J45" s="765"/>
      <c r="K45" s="765"/>
      <c r="L45" s="766"/>
    </row>
    <row r="46" spans="1:16" s="151" customFormat="1" x14ac:dyDescent="0.25">
      <c r="A46" s="257"/>
      <c r="B46" s="838"/>
      <c r="C46" s="839"/>
      <c r="D46" s="840"/>
      <c r="E46" s="765"/>
      <c r="F46" s="765"/>
      <c r="G46" s="765"/>
      <c r="H46" s="765"/>
      <c r="I46" s="765"/>
      <c r="J46" s="765"/>
      <c r="K46" s="765"/>
      <c r="L46" s="766"/>
      <c r="P46" s="10"/>
    </row>
    <row r="47" spans="1:16" s="151" customFormat="1" x14ac:dyDescent="0.25">
      <c r="A47" s="257"/>
      <c r="B47" s="838"/>
      <c r="C47" s="839"/>
      <c r="D47" s="840"/>
      <c r="E47" s="765"/>
      <c r="F47" s="765"/>
      <c r="G47" s="765"/>
      <c r="H47" s="765"/>
      <c r="I47" s="765"/>
      <c r="J47" s="765"/>
      <c r="K47" s="765"/>
      <c r="L47" s="766"/>
      <c r="P47" s="10"/>
    </row>
    <row r="48" spans="1:16" x14ac:dyDescent="0.25">
      <c r="B48" s="838"/>
      <c r="C48" s="839"/>
      <c r="D48" s="840"/>
      <c r="E48" s="765"/>
      <c r="F48" s="765"/>
      <c r="G48" s="765"/>
      <c r="H48" s="765"/>
      <c r="I48" s="765"/>
      <c r="J48" s="765"/>
      <c r="K48" s="765"/>
      <c r="L48" s="766"/>
    </row>
    <row r="49" spans="1:16" x14ac:dyDescent="0.25">
      <c r="B49" s="838"/>
      <c r="C49" s="839"/>
      <c r="D49" s="840"/>
      <c r="E49" s="765"/>
      <c r="F49" s="765"/>
      <c r="G49" s="765"/>
      <c r="H49" s="765"/>
      <c r="I49" s="765"/>
      <c r="J49" s="765"/>
      <c r="K49" s="765"/>
      <c r="L49" s="766"/>
    </row>
    <row r="50" spans="1:16" x14ac:dyDescent="0.25">
      <c r="B50" s="838"/>
      <c r="C50" s="839"/>
      <c r="D50" s="840"/>
      <c r="E50" s="765"/>
      <c r="F50" s="765"/>
      <c r="G50" s="765"/>
      <c r="H50" s="765"/>
      <c r="I50" s="765"/>
      <c r="J50" s="765"/>
      <c r="K50" s="765"/>
      <c r="L50" s="766"/>
    </row>
    <row r="51" spans="1:16" x14ac:dyDescent="0.25">
      <c r="B51" s="838"/>
      <c r="C51" s="839"/>
      <c r="D51" s="840"/>
      <c r="E51" s="765"/>
      <c r="F51" s="765"/>
      <c r="G51" s="765"/>
      <c r="H51" s="765"/>
      <c r="I51" s="765"/>
      <c r="J51" s="765"/>
      <c r="K51" s="765"/>
      <c r="L51" s="766"/>
    </row>
    <row r="52" spans="1:16" x14ac:dyDescent="0.25">
      <c r="B52" s="838"/>
      <c r="C52" s="839"/>
      <c r="D52" s="840"/>
      <c r="E52" s="765"/>
      <c r="F52" s="765"/>
      <c r="G52" s="765"/>
      <c r="H52" s="765"/>
      <c r="I52" s="765"/>
      <c r="J52" s="765"/>
      <c r="K52" s="765"/>
      <c r="L52" s="766"/>
    </row>
    <row r="53" spans="1:16" x14ac:dyDescent="0.25">
      <c r="B53" s="838" t="str">
        <f>IF(Intro!$G$26="English",O53,P53)</f>
        <v>Commentaire 5</v>
      </c>
      <c r="C53" s="839"/>
      <c r="D53" s="840"/>
      <c r="E53" s="765"/>
      <c r="F53" s="765"/>
      <c r="G53" s="765"/>
      <c r="H53" s="765"/>
      <c r="I53" s="765"/>
      <c r="J53" s="765"/>
      <c r="K53" s="765"/>
      <c r="L53" s="766"/>
      <c r="O53" s="11" t="s">
        <v>226</v>
      </c>
      <c r="P53" s="10" t="s">
        <v>227</v>
      </c>
    </row>
    <row r="54" spans="1:16" x14ac:dyDescent="0.25">
      <c r="B54" s="838"/>
      <c r="C54" s="839"/>
      <c r="D54" s="840"/>
      <c r="E54" s="765"/>
      <c r="F54" s="765"/>
      <c r="G54" s="765"/>
      <c r="H54" s="765"/>
      <c r="I54" s="765"/>
      <c r="J54" s="765"/>
      <c r="K54" s="765"/>
      <c r="L54" s="766"/>
    </row>
    <row r="55" spans="1:16" x14ac:dyDescent="0.25">
      <c r="B55" s="838"/>
      <c r="C55" s="839"/>
      <c r="D55" s="840"/>
      <c r="E55" s="765"/>
      <c r="F55" s="765"/>
      <c r="G55" s="765"/>
      <c r="H55" s="765"/>
      <c r="I55" s="765"/>
      <c r="J55" s="765"/>
      <c r="K55" s="765"/>
      <c r="L55" s="766"/>
    </row>
    <row r="56" spans="1:16" s="151" customFormat="1" x14ac:dyDescent="0.25">
      <c r="A56" s="257"/>
      <c r="B56" s="838"/>
      <c r="C56" s="839"/>
      <c r="D56" s="840"/>
      <c r="E56" s="765"/>
      <c r="F56" s="765"/>
      <c r="G56" s="765"/>
      <c r="H56" s="765"/>
      <c r="I56" s="765"/>
      <c r="J56" s="765"/>
      <c r="K56" s="765"/>
      <c r="L56" s="766"/>
      <c r="P56" s="10"/>
    </row>
    <row r="57" spans="1:16" s="151" customFormat="1" x14ac:dyDescent="0.25">
      <c r="A57" s="257"/>
      <c r="B57" s="838"/>
      <c r="C57" s="839"/>
      <c r="D57" s="840"/>
      <c r="E57" s="765"/>
      <c r="F57" s="765"/>
      <c r="G57" s="765"/>
      <c r="H57" s="765"/>
      <c r="I57" s="765"/>
      <c r="J57" s="765"/>
      <c r="K57" s="765"/>
      <c r="L57" s="766"/>
      <c r="P57" s="10"/>
    </row>
    <row r="58" spans="1:16" x14ac:dyDescent="0.25">
      <c r="B58" s="838"/>
      <c r="C58" s="839"/>
      <c r="D58" s="840"/>
      <c r="E58" s="765"/>
      <c r="F58" s="765"/>
      <c r="G58" s="765"/>
      <c r="H58" s="765"/>
      <c r="I58" s="765"/>
      <c r="J58" s="765"/>
      <c r="K58" s="765"/>
      <c r="L58" s="766"/>
    </row>
    <row r="59" spans="1:16" x14ac:dyDescent="0.25">
      <c r="B59" s="838"/>
      <c r="C59" s="839"/>
      <c r="D59" s="840"/>
      <c r="E59" s="765"/>
      <c r="F59" s="765"/>
      <c r="G59" s="765"/>
      <c r="H59" s="765"/>
      <c r="I59" s="765"/>
      <c r="J59" s="765"/>
      <c r="K59" s="765"/>
      <c r="L59" s="766"/>
    </row>
    <row r="60" spans="1:16" x14ac:dyDescent="0.25">
      <c r="B60" s="838"/>
      <c r="C60" s="839"/>
      <c r="D60" s="840"/>
      <c r="E60" s="765"/>
      <c r="F60" s="765"/>
      <c r="G60" s="765"/>
      <c r="H60" s="765"/>
      <c r="I60" s="765"/>
      <c r="J60" s="765"/>
      <c r="K60" s="765"/>
      <c r="L60" s="766"/>
    </row>
    <row r="61" spans="1:16" x14ac:dyDescent="0.25">
      <c r="B61" s="838"/>
      <c r="C61" s="839"/>
      <c r="D61" s="840"/>
      <c r="E61" s="765"/>
      <c r="F61" s="765"/>
      <c r="G61" s="765"/>
      <c r="H61" s="765"/>
      <c r="I61" s="765"/>
      <c r="J61" s="765"/>
      <c r="K61" s="765"/>
      <c r="L61" s="766"/>
    </row>
    <row r="62" spans="1:16" x14ac:dyDescent="0.25">
      <c r="B62" s="841"/>
      <c r="C62" s="842"/>
      <c r="D62" s="843"/>
      <c r="E62" s="844"/>
      <c r="F62" s="844"/>
      <c r="G62" s="844"/>
      <c r="H62" s="844"/>
      <c r="I62" s="844"/>
      <c r="J62" s="844"/>
      <c r="K62" s="844"/>
      <c r="L62" s="845"/>
    </row>
  </sheetData>
  <sheetProtection algorithmName="SHA-512" hashValue="avP+9TZwFjmMcc28JkY76tS5L1WHuVr0RjOUIwcWAfNxN5KMMSiLyNTI9oVA3bwvyxNAGmwXDfW2bj62LBGvbA==" saltValue="rRQ0JkcSc0fNWqiJCqw2Fw==" spinCount="100000" sheet="1" objects="1" scenarios="1" selectLockedCells="1"/>
  <mergeCells count="20">
    <mergeCell ref="B53:C62"/>
    <mergeCell ref="D53:D62"/>
    <mergeCell ref="E53:L62"/>
    <mergeCell ref="B33:C42"/>
    <mergeCell ref="D33:D42"/>
    <mergeCell ref="E33:L42"/>
    <mergeCell ref="B43:C52"/>
    <mergeCell ref="D43:D52"/>
    <mergeCell ref="E43:L52"/>
    <mergeCell ref="B13:C22"/>
    <mergeCell ref="D13:D22"/>
    <mergeCell ref="E13:L22"/>
    <mergeCell ref="B23:C32"/>
    <mergeCell ref="D23:D32"/>
    <mergeCell ref="E23:L32"/>
    <mergeCell ref="B4:L4"/>
    <mergeCell ref="B5:L5"/>
    <mergeCell ref="B6:L6"/>
    <mergeCell ref="B10:L10"/>
    <mergeCell ref="E12:L1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D14E0213-CDCC-4788-8B61-B3270BF2317F}">
      <formula1>1000</formula1>
    </dataValidation>
    <dataValidation allowBlank="1" showInputMessage="1" showErrorMessage="1" sqref="D13:D62" xr:uid="{0E16075C-0BF8-4EC7-96BB-0E3EA214896C}"/>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Q159"/>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6.42578125" style="1" customWidth="1"/>
    <col min="14" max="14" width="9.42578125" style="2" customWidth="1"/>
    <col min="15" max="15" width="10.5703125" style="2" hidden="1" customWidth="1"/>
    <col min="16" max="16" width="8.5703125" style="2" hidden="1" customWidth="1"/>
    <col min="17" max="18" width="9.42578125" style="2" customWidth="1"/>
    <col min="19" max="16384" width="9.42578125" style="2"/>
  </cols>
  <sheetData>
    <row r="1" spans="1:16" x14ac:dyDescent="0.25">
      <c r="O1" s="2" t="s">
        <v>651</v>
      </c>
      <c r="P1" s="2" t="s">
        <v>651</v>
      </c>
    </row>
    <row r="2" spans="1:16" x14ac:dyDescent="0.25">
      <c r="B2" s="23" t="str">
        <f>IF(Intro!$G$26="English",O3,P3)</f>
        <v>PROTÉGÉ</v>
      </c>
      <c r="C2" s="23"/>
      <c r="D2" s="23"/>
      <c r="O2" s="3" t="s">
        <v>128</v>
      </c>
      <c r="P2" s="3" t="s">
        <v>130</v>
      </c>
    </row>
    <row r="3" spans="1:16" x14ac:dyDescent="0.25">
      <c r="B3" s="24"/>
      <c r="C3" s="24"/>
      <c r="D3" s="24"/>
      <c r="O3" s="242" t="s">
        <v>599</v>
      </c>
      <c r="P3" s="242" t="s">
        <v>600</v>
      </c>
    </row>
    <row r="4" spans="1:16" s="7" customFormat="1" x14ac:dyDescent="0.25">
      <c r="A4" s="14"/>
      <c r="B4" s="715" t="str">
        <f>Info!B4</f>
        <v>QUESTIONNAIRE À L’INTENTION DES PRODUCTEURS</v>
      </c>
      <c r="C4" s="715"/>
      <c r="D4" s="715"/>
      <c r="E4" s="715"/>
      <c r="F4" s="715"/>
      <c r="G4" s="715"/>
      <c r="H4" s="715"/>
      <c r="I4" s="715"/>
      <c r="J4" s="715"/>
      <c r="K4" s="715"/>
      <c r="L4" s="715"/>
      <c r="M4" s="6"/>
      <c r="N4" s="6"/>
      <c r="O4" s="15"/>
      <c r="P4" s="15"/>
    </row>
    <row r="5" spans="1:16" s="7" customFormat="1" x14ac:dyDescent="0.25">
      <c r="A5" s="14"/>
      <c r="B5" s="715" t="str">
        <f>Info!B5</f>
        <v>RR-2025-004</v>
      </c>
      <c r="C5" s="715"/>
      <c r="D5" s="715"/>
      <c r="E5" s="715"/>
      <c r="F5" s="715"/>
      <c r="G5" s="715"/>
      <c r="H5" s="715"/>
      <c r="I5" s="715"/>
      <c r="J5" s="715"/>
      <c r="K5" s="715"/>
      <c r="L5" s="715"/>
      <c r="M5" s="6"/>
      <c r="N5" s="6"/>
      <c r="O5" s="15"/>
      <c r="P5" s="15"/>
    </row>
    <row r="6" spans="1:16" s="16" customFormat="1" x14ac:dyDescent="0.25">
      <c r="A6" s="14"/>
      <c r="B6" s="715" t="str">
        <f>Info!B6</f>
        <v>FEUILLES D'ACIER RÉSISTANT À LA CORROSION II</v>
      </c>
      <c r="C6" s="715"/>
      <c r="D6" s="715"/>
      <c r="E6" s="715"/>
      <c r="F6" s="715"/>
      <c r="G6" s="715"/>
      <c r="H6" s="715"/>
      <c r="I6" s="715"/>
      <c r="J6" s="715"/>
      <c r="K6" s="715"/>
      <c r="L6" s="715"/>
      <c r="M6" s="15"/>
      <c r="N6" s="15"/>
      <c r="O6" s="17"/>
      <c r="P6" s="17"/>
    </row>
    <row r="7" spans="1:16" s="16" customFormat="1" x14ac:dyDescent="0.25">
      <c r="A7" s="14"/>
      <c r="B7" s="34"/>
      <c r="C7" s="34"/>
      <c r="D7" s="34"/>
      <c r="E7" s="34"/>
      <c r="F7" s="34"/>
      <c r="G7" s="34"/>
      <c r="H7" s="34"/>
      <c r="I7" s="34"/>
      <c r="J7" s="34"/>
      <c r="K7" s="34"/>
      <c r="L7" s="34"/>
      <c r="M7" s="15"/>
      <c r="N7" s="15"/>
      <c r="O7" s="5"/>
    </row>
    <row r="8" spans="1:16" s="16" customFormat="1" ht="14.25" customHeight="1" x14ac:dyDescent="0.25">
      <c r="A8" s="14"/>
      <c r="B8" s="791" t="str">
        <f>Public!B8</f>
        <v>Les questions suivantes font référence aux marchandises comme définies dans la description du produit de l'onglet Intro.</v>
      </c>
      <c r="C8" s="791"/>
      <c r="D8" s="791"/>
      <c r="E8" s="791"/>
      <c r="F8" s="791"/>
      <c r="G8" s="791"/>
      <c r="H8" s="791"/>
      <c r="I8" s="791"/>
      <c r="J8" s="791"/>
      <c r="K8" s="791"/>
      <c r="L8" s="791"/>
      <c r="M8" s="15"/>
      <c r="N8" s="15"/>
      <c r="O8" s="17"/>
      <c r="P8" s="17"/>
    </row>
    <row r="9" spans="1:16" s="16" customFormat="1" x14ac:dyDescent="0.25">
      <c r="A9" s="14"/>
      <c r="B9" s="799" t="str">
        <f>Public!B9</f>
        <v>Des informations sur le produit et un glossaire de termes sont disponibles dans l'onglet Info.</v>
      </c>
      <c r="C9" s="799"/>
      <c r="D9" s="799"/>
      <c r="E9" s="799"/>
      <c r="F9" s="799"/>
      <c r="G9" s="799"/>
      <c r="H9" s="799"/>
      <c r="I9" s="799"/>
      <c r="J9" s="799"/>
      <c r="K9" s="799"/>
      <c r="L9" s="799"/>
      <c r="M9" s="15"/>
      <c r="N9" s="15"/>
      <c r="O9" s="17"/>
    </row>
    <row r="10" spans="1:16" s="16" customFormat="1" x14ac:dyDescent="0.25">
      <c r="A10" s="14"/>
      <c r="B10" s="799" t="str">
        <f>IF(Intro!$G$26="English",O10,P10)</f>
        <v xml:space="preserve">Utilisez l'onglet AddPro si vous avez besoin de plus d'espace.
</v>
      </c>
      <c r="C10" s="799"/>
      <c r="D10" s="799"/>
      <c r="E10" s="799"/>
      <c r="F10" s="799"/>
      <c r="G10" s="799"/>
      <c r="H10" s="799"/>
      <c r="I10" s="799"/>
      <c r="J10" s="799"/>
      <c r="K10" s="799"/>
      <c r="L10" s="799"/>
      <c r="M10" s="15"/>
      <c r="N10" s="15"/>
      <c r="O10" s="17" t="s">
        <v>135</v>
      </c>
      <c r="P10" s="17" t="str">
        <f>"Utilisez l'onglet AddPro si vous avez besoin de plus d'espace."&amp;CHAR(10)</f>
        <v xml:space="preserve">Utilisez l'onglet AddPro si vous avez besoin de plus d'espace.
</v>
      </c>
    </row>
    <row r="11" spans="1:16" s="8" customFormat="1" x14ac:dyDescent="0.25">
      <c r="A11" s="18"/>
      <c r="B11" s="25"/>
      <c r="C11" s="25"/>
      <c r="D11" s="25"/>
      <c r="E11" s="26"/>
      <c r="F11" s="26"/>
      <c r="G11" s="26"/>
      <c r="H11" s="26"/>
      <c r="I11" s="26"/>
      <c r="J11" s="26"/>
      <c r="K11" s="26"/>
      <c r="L11" s="26"/>
      <c r="O11" s="9"/>
      <c r="P11" s="9"/>
    </row>
    <row r="12" spans="1:16" x14ac:dyDescent="0.25">
      <c r="B12" s="830" t="str">
        <f>IF(Intro!$G$26="English",O12,P12)</f>
        <v>PRODUCTION ET CAPACITÉ</v>
      </c>
      <c r="C12" s="831"/>
      <c r="D12" s="831"/>
      <c r="E12" s="831"/>
      <c r="F12" s="831"/>
      <c r="G12" s="831"/>
      <c r="H12" s="831"/>
      <c r="I12" s="831"/>
      <c r="J12" s="831"/>
      <c r="K12" s="831"/>
      <c r="L12" s="832"/>
      <c r="M12" s="178"/>
      <c r="O12" s="242" t="s">
        <v>591</v>
      </c>
      <c r="P12" s="242" t="s">
        <v>592</v>
      </c>
    </row>
    <row r="13" spans="1:16" s="150" customFormat="1" x14ac:dyDescent="0.25">
      <c r="A13" s="41"/>
      <c r="B13" s="334" t="s">
        <v>20</v>
      </c>
      <c r="C13" s="335"/>
      <c r="D13" s="335"/>
      <c r="E13" s="336"/>
      <c r="F13" s="336"/>
      <c r="G13" s="336"/>
      <c r="H13" s="336"/>
      <c r="I13" s="336"/>
      <c r="J13" s="336"/>
      <c r="K13" s="336"/>
      <c r="L13" s="337"/>
    </row>
    <row r="14" spans="1:16" s="10" customFormat="1" x14ac:dyDescent="0.25">
      <c r="A14" s="12"/>
      <c r="B14" s="27"/>
      <c r="C14" s="28"/>
      <c r="D14" s="28"/>
      <c r="E14" s="29"/>
      <c r="F14" s="29"/>
      <c r="G14" s="29"/>
      <c r="H14" s="29"/>
      <c r="I14" s="29"/>
      <c r="J14" s="29"/>
      <c r="K14" s="29"/>
      <c r="L14" s="30"/>
    </row>
    <row r="15" spans="1:16" s="42" customFormat="1" x14ac:dyDescent="0.25">
      <c r="A15" s="41"/>
      <c r="B15" s="709" t="str">
        <f>IF(Intro!$G$26="English",O15,P15)</f>
        <v>Votre entreprise a-t-elle fait la production des marchandises pour d'autres entreprises grâce à une entente d'exploitation à façon (sous-traitance) entre le 1er janvier 2023 et le 31 décembre 2025? Dans l'affirmative, donnez plus de détails. Excluez cette production lorsque vous compléterez la Question 3.</v>
      </c>
      <c r="C15" s="710"/>
      <c r="D15" s="710"/>
      <c r="E15" s="710"/>
      <c r="F15" s="710"/>
      <c r="G15" s="710"/>
      <c r="H15" s="710"/>
      <c r="I15" s="710"/>
      <c r="J15" s="710"/>
      <c r="K15" s="710"/>
      <c r="L15" s="711"/>
      <c r="M15" s="10"/>
      <c r="N15" s="10"/>
      <c r="O15" s="175" t="str">
        <f>"Did your firm produce the goods for other firms under a tolling arrangement/agreement between January 1, "&amp;Variables!B6&amp;" and "&amp;Variables!B7&amp;", "&amp;Variables!B8&amp;"? If yes, explain. Exclude this production when responding to Question 3."</f>
        <v>Did your firm produce the goods for other firms under a tolling arrangement/agreement between January 1, 2023 and December 31, 2025? If yes, explain. Exclude this production when responding to Question 3.</v>
      </c>
      <c r="P15" s="175" t="str">
        <f>"Votre entreprise a-t-elle fait la production des marchandises pour d'autres entreprises grâce à une entente d'exploitation à façon (sous-traitance) entre le 1er janvier "&amp;Variables!C6&amp;" et le "&amp;Variables!C7&amp;" "&amp;Variables!C8&amp;"? Dans l'affirmative, donnez plus de détails. Excluez cette production lorsque vous compléterez la Question 3."</f>
        <v>Votre entreprise a-t-elle fait la production des marchandises pour d'autres entreprises grâce à une entente d'exploitation à façon (sous-traitance) entre le 1er janvier 2023 et le 31 décembre 2025? Dans l'affirmative, donnez plus de détails. Excluez cette production lorsque vous compléterez la Question 3.</v>
      </c>
    </row>
    <row r="16" spans="1:16" s="42" customFormat="1" x14ac:dyDescent="0.25">
      <c r="A16" s="41"/>
      <c r="B16" s="709"/>
      <c r="C16" s="710"/>
      <c r="D16" s="710"/>
      <c r="E16" s="710"/>
      <c r="F16" s="710"/>
      <c r="G16" s="710"/>
      <c r="H16" s="710"/>
      <c r="I16" s="710"/>
      <c r="J16" s="710"/>
      <c r="K16" s="710"/>
      <c r="L16" s="711"/>
      <c r="M16" s="10"/>
      <c r="N16" s="10"/>
      <c r="O16" s="175"/>
      <c r="P16" s="175"/>
    </row>
    <row r="17" spans="1:16" s="42" customFormat="1" x14ac:dyDescent="0.25">
      <c r="A17" s="41"/>
      <c r="B17" s="167"/>
      <c r="C17" s="168"/>
      <c r="D17" s="168"/>
      <c r="E17" s="169"/>
      <c r="F17" s="169"/>
      <c r="G17" s="169"/>
      <c r="H17" s="169"/>
      <c r="I17" s="169"/>
      <c r="J17" s="169"/>
      <c r="K17" s="169"/>
      <c r="L17" s="170"/>
      <c r="M17" s="10"/>
      <c r="N17" s="10"/>
    </row>
    <row r="18" spans="1:16" s="42" customFormat="1" x14ac:dyDescent="0.25">
      <c r="A18" s="41"/>
      <c r="B18" s="821"/>
      <c r="C18" s="860"/>
      <c r="D18" s="860"/>
      <c r="E18" s="860"/>
      <c r="F18" s="860"/>
      <c r="G18" s="860"/>
      <c r="H18" s="860"/>
      <c r="I18" s="860"/>
      <c r="J18" s="860"/>
      <c r="K18" s="860"/>
      <c r="L18" s="823"/>
      <c r="M18" s="10"/>
      <c r="N18" s="10"/>
    </row>
    <row r="19" spans="1:16" s="42" customFormat="1" ht="15" x14ac:dyDescent="0.25">
      <c r="A19" s="41"/>
      <c r="B19" s="821"/>
      <c r="C19" s="860"/>
      <c r="D19" s="860"/>
      <c r="E19" s="860"/>
      <c r="F19" s="860"/>
      <c r="G19" s="860"/>
      <c r="H19" s="860"/>
      <c r="I19" s="860"/>
      <c r="J19" s="860"/>
      <c r="K19" s="860"/>
      <c r="L19" s="823"/>
      <c r="M19"/>
    </row>
    <row r="20" spans="1:16" s="42" customFormat="1" ht="15" x14ac:dyDescent="0.25">
      <c r="A20" s="41"/>
      <c r="B20" s="821"/>
      <c r="C20" s="860"/>
      <c r="D20" s="860"/>
      <c r="E20" s="860"/>
      <c r="F20" s="860"/>
      <c r="G20" s="860"/>
      <c r="H20" s="860"/>
      <c r="I20" s="860"/>
      <c r="J20" s="860"/>
      <c r="K20" s="860"/>
      <c r="L20" s="823"/>
      <c r="M20"/>
    </row>
    <row r="21" spans="1:16" s="42" customFormat="1" ht="15" x14ac:dyDescent="0.25">
      <c r="A21" s="41"/>
      <c r="B21" s="821"/>
      <c r="C21" s="860"/>
      <c r="D21" s="860"/>
      <c r="E21" s="860"/>
      <c r="F21" s="860"/>
      <c r="G21" s="860"/>
      <c r="H21" s="860"/>
      <c r="I21" s="860"/>
      <c r="J21" s="860"/>
      <c r="K21" s="860"/>
      <c r="L21" s="823"/>
      <c r="M21"/>
    </row>
    <row r="22" spans="1:16" s="42" customFormat="1" ht="15" x14ac:dyDescent="0.25">
      <c r="A22" s="41"/>
      <c r="B22" s="821"/>
      <c r="C22" s="860"/>
      <c r="D22" s="860"/>
      <c r="E22" s="860"/>
      <c r="F22" s="860"/>
      <c r="G22" s="860"/>
      <c r="H22" s="860"/>
      <c r="I22" s="860"/>
      <c r="J22" s="860"/>
      <c r="K22" s="860"/>
      <c r="L22" s="823"/>
      <c r="M22"/>
    </row>
    <row r="23" spans="1:16" s="42" customFormat="1" ht="15" x14ac:dyDescent="0.25">
      <c r="A23" s="41"/>
      <c r="B23" s="821"/>
      <c r="C23" s="860"/>
      <c r="D23" s="860"/>
      <c r="E23" s="860"/>
      <c r="F23" s="860"/>
      <c r="G23" s="860"/>
      <c r="H23" s="860"/>
      <c r="I23" s="860"/>
      <c r="J23" s="860"/>
      <c r="K23" s="860"/>
      <c r="L23" s="823"/>
      <c r="M23"/>
    </row>
    <row r="24" spans="1:16" s="42" customFormat="1" ht="15" x14ac:dyDescent="0.25">
      <c r="A24" s="41"/>
      <c r="B24" s="821"/>
      <c r="C24" s="860"/>
      <c r="D24" s="860"/>
      <c r="E24" s="860"/>
      <c r="F24" s="860"/>
      <c r="G24" s="860"/>
      <c r="H24" s="860"/>
      <c r="I24" s="860"/>
      <c r="J24" s="860"/>
      <c r="K24" s="860"/>
      <c r="L24" s="823"/>
      <c r="M24"/>
    </row>
    <row r="25" spans="1:16" s="42" customFormat="1" ht="15" x14ac:dyDescent="0.25">
      <c r="A25" s="41"/>
      <c r="B25" s="821"/>
      <c r="C25" s="860"/>
      <c r="D25" s="860"/>
      <c r="E25" s="860"/>
      <c r="F25" s="860"/>
      <c r="G25" s="860"/>
      <c r="H25" s="860"/>
      <c r="I25" s="860"/>
      <c r="J25" s="860"/>
      <c r="K25" s="860"/>
      <c r="L25" s="823"/>
      <c r="M25"/>
    </row>
    <row r="26" spans="1:16" s="42" customFormat="1" ht="15" x14ac:dyDescent="0.25">
      <c r="A26" s="41"/>
      <c r="B26" s="167"/>
      <c r="C26" s="168"/>
      <c r="D26" s="168"/>
      <c r="E26" s="169"/>
      <c r="F26" s="169"/>
      <c r="G26" s="169"/>
      <c r="H26" s="169"/>
      <c r="I26" s="169"/>
      <c r="J26" s="169"/>
      <c r="K26" s="169"/>
      <c r="L26" s="170"/>
      <c r="M26"/>
      <c r="O26" s="175"/>
      <c r="P26" s="175"/>
    </row>
    <row r="27" spans="1:16" s="150" customFormat="1" ht="15" x14ac:dyDescent="0.25">
      <c r="A27" s="41"/>
      <c r="B27" s="861" t="s">
        <v>21</v>
      </c>
      <c r="C27" s="862"/>
      <c r="D27" s="862"/>
      <c r="E27" s="862"/>
      <c r="F27" s="862"/>
      <c r="G27" s="862"/>
      <c r="H27" s="862"/>
      <c r="I27" s="862"/>
      <c r="J27" s="862"/>
      <c r="K27" s="862"/>
      <c r="L27" s="863"/>
      <c r="M27"/>
      <c r="N27" s="42"/>
    </row>
    <row r="28" spans="1:16" s="10" customFormat="1" ht="15" x14ac:dyDescent="0.25">
      <c r="A28" s="12"/>
      <c r="B28" s="27"/>
      <c r="C28" s="28"/>
      <c r="D28" s="28"/>
      <c r="E28" s="29"/>
      <c r="F28" s="29"/>
      <c r="G28" s="29"/>
      <c r="H28" s="29"/>
      <c r="I28" s="29"/>
      <c r="J28" s="29"/>
      <c r="K28" s="29"/>
      <c r="L28" s="30"/>
      <c r="M28"/>
      <c r="N28" s="42"/>
    </row>
    <row r="29" spans="1:16" s="42" customFormat="1" ht="15" x14ac:dyDescent="0.25">
      <c r="A29" s="41"/>
      <c r="B29" s="709" t="str">
        <f>IF(Intro!$G$26="English",O29,P29)</f>
        <v>Votre entreprise avait-t-elle ou a-t-elle une entente d'exploitation à façon (sous-traitance) avec une autre entreprise pour la fabrication des marchandises en votre nom entre le 1er janvier 2023 et le 31 décembre 2025? Dans l'affirmative, donnez plus de détails. Incluez cette production lorsque vous compléterez la Question 3.</v>
      </c>
      <c r="C29" s="710"/>
      <c r="D29" s="710"/>
      <c r="E29" s="710"/>
      <c r="F29" s="710"/>
      <c r="G29" s="710"/>
      <c r="H29" s="710"/>
      <c r="I29" s="710"/>
      <c r="J29" s="710"/>
      <c r="K29" s="710"/>
      <c r="L29" s="711"/>
      <c r="M29"/>
      <c r="O29" s="175" t="str">
        <f>"Did your firm have a tolling arrangement/agreement with another firm to produce the goods on your behalf between January 1, "&amp;Variables!B6&amp;" and "&amp;Variables!B7&amp;", "&amp;Variables!B8&amp;"? If yes, explain. Include this production when responding to Question 3."</f>
        <v>Did your firm have a tolling arrangement/agreement with another firm to produce the goods on your behalf between January 1, 2023 and December 31, 2025? If yes, explain. Include this production when responding to Question 3.</v>
      </c>
      <c r="P29" s="175" t="str">
        <f>"Votre entreprise avait-t-elle ou a-t-elle une entente d'exploitation à façon (sous-traitance) avec une autre entreprise pour la fabrication des marchandises en votre nom entre le 1er janvier "&amp;Variables!C6&amp;" et le "&amp;Variables!C7&amp;" "&amp;Variables!C8&amp;"? Dans l'affirmative, donnez plus de détails. Incluez cette production lorsque vous compléterez la Question 3."</f>
        <v>Votre entreprise avait-t-elle ou a-t-elle une entente d'exploitation à façon (sous-traitance) avec une autre entreprise pour la fabrication des marchandises en votre nom entre le 1er janvier 2023 et le 31 décembre 2025? Dans l'affirmative, donnez plus de détails. Incluez cette production lorsque vous compléterez la Question 3.</v>
      </c>
    </row>
    <row r="30" spans="1:16" s="42" customFormat="1" ht="15" x14ac:dyDescent="0.25">
      <c r="A30" s="41"/>
      <c r="B30" s="709"/>
      <c r="C30" s="710"/>
      <c r="D30" s="710"/>
      <c r="E30" s="710"/>
      <c r="F30" s="710"/>
      <c r="G30" s="710"/>
      <c r="H30" s="710"/>
      <c r="I30" s="710"/>
      <c r="J30" s="710"/>
      <c r="K30" s="710"/>
      <c r="L30" s="711"/>
      <c r="M30"/>
      <c r="O30" s="175"/>
      <c r="P30" s="175"/>
    </row>
    <row r="31" spans="1:16" s="42" customFormat="1" ht="15" x14ac:dyDescent="0.25">
      <c r="A31" s="41"/>
      <c r="B31" s="167"/>
      <c r="C31" s="168"/>
      <c r="D31" s="168"/>
      <c r="E31" s="169"/>
      <c r="F31" s="169"/>
      <c r="G31" s="169"/>
      <c r="H31" s="169"/>
      <c r="I31" s="169"/>
      <c r="J31" s="169"/>
      <c r="K31" s="169"/>
      <c r="L31" s="170"/>
      <c r="M31"/>
    </row>
    <row r="32" spans="1:16" s="42" customFormat="1" ht="15" x14ac:dyDescent="0.25">
      <c r="A32" s="41"/>
      <c r="B32" s="821"/>
      <c r="C32" s="860"/>
      <c r="D32" s="860"/>
      <c r="E32" s="860"/>
      <c r="F32" s="860"/>
      <c r="G32" s="860"/>
      <c r="H32" s="860"/>
      <c r="I32" s="860"/>
      <c r="J32" s="860"/>
      <c r="K32" s="860"/>
      <c r="L32" s="823"/>
      <c r="M32"/>
    </row>
    <row r="33" spans="1:17" s="42" customFormat="1" ht="15" x14ac:dyDescent="0.25">
      <c r="A33" s="41"/>
      <c r="B33" s="821"/>
      <c r="C33" s="860"/>
      <c r="D33" s="860"/>
      <c r="E33" s="860"/>
      <c r="F33" s="860"/>
      <c r="G33" s="860"/>
      <c r="H33" s="860"/>
      <c r="I33" s="860"/>
      <c r="J33" s="860"/>
      <c r="K33" s="860"/>
      <c r="L33" s="823"/>
      <c r="M33"/>
    </row>
    <row r="34" spans="1:17" s="42" customFormat="1" ht="15" x14ac:dyDescent="0.25">
      <c r="A34" s="41"/>
      <c r="B34" s="821"/>
      <c r="C34" s="860"/>
      <c r="D34" s="860"/>
      <c r="E34" s="860"/>
      <c r="F34" s="860"/>
      <c r="G34" s="860"/>
      <c r="H34" s="860"/>
      <c r="I34" s="860"/>
      <c r="J34" s="860"/>
      <c r="K34" s="860"/>
      <c r="L34" s="823"/>
      <c r="M34"/>
    </row>
    <row r="35" spans="1:17" s="42" customFormat="1" ht="15" x14ac:dyDescent="0.25">
      <c r="A35" s="41"/>
      <c r="B35" s="821"/>
      <c r="C35" s="860"/>
      <c r="D35" s="860"/>
      <c r="E35" s="860"/>
      <c r="F35" s="860"/>
      <c r="G35" s="860"/>
      <c r="H35" s="860"/>
      <c r="I35" s="860"/>
      <c r="J35" s="860"/>
      <c r="K35" s="860"/>
      <c r="L35" s="823"/>
      <c r="M35"/>
    </row>
    <row r="36" spans="1:17" s="42" customFormat="1" ht="15" x14ac:dyDescent="0.25">
      <c r="A36" s="41"/>
      <c r="B36" s="821"/>
      <c r="C36" s="860"/>
      <c r="D36" s="860"/>
      <c r="E36" s="860"/>
      <c r="F36" s="860"/>
      <c r="G36" s="860"/>
      <c r="H36" s="860"/>
      <c r="I36" s="860"/>
      <c r="J36" s="860"/>
      <c r="K36" s="860"/>
      <c r="L36" s="823"/>
      <c r="M36"/>
    </row>
    <row r="37" spans="1:17" s="42" customFormat="1" ht="15" x14ac:dyDescent="0.25">
      <c r="A37" s="41"/>
      <c r="B37" s="821"/>
      <c r="C37" s="860"/>
      <c r="D37" s="860"/>
      <c r="E37" s="860"/>
      <c r="F37" s="860"/>
      <c r="G37" s="860"/>
      <c r="H37" s="860"/>
      <c r="I37" s="860"/>
      <c r="J37" s="860"/>
      <c r="K37" s="860"/>
      <c r="L37" s="823"/>
      <c r="M37"/>
    </row>
    <row r="38" spans="1:17" s="42" customFormat="1" ht="15" x14ac:dyDescent="0.25">
      <c r="A38" s="41"/>
      <c r="B38" s="821"/>
      <c r="C38" s="860"/>
      <c r="D38" s="860"/>
      <c r="E38" s="860"/>
      <c r="F38" s="860"/>
      <c r="G38" s="860"/>
      <c r="H38" s="860"/>
      <c r="I38" s="860"/>
      <c r="J38" s="860"/>
      <c r="K38" s="860"/>
      <c r="L38" s="823"/>
      <c r="M38"/>
    </row>
    <row r="39" spans="1:17" s="42" customFormat="1" ht="15" x14ac:dyDescent="0.25">
      <c r="A39" s="41"/>
      <c r="B39" s="821"/>
      <c r="C39" s="860"/>
      <c r="D39" s="860"/>
      <c r="E39" s="860"/>
      <c r="F39" s="860"/>
      <c r="G39" s="860"/>
      <c r="H39" s="860"/>
      <c r="I39" s="860"/>
      <c r="J39" s="860"/>
      <c r="K39" s="860"/>
      <c r="L39" s="823"/>
      <c r="M39"/>
    </row>
    <row r="40" spans="1:17" s="42" customFormat="1" ht="15" x14ac:dyDescent="0.25">
      <c r="A40" s="41"/>
      <c r="B40" s="167"/>
      <c r="C40" s="168"/>
      <c r="D40" s="168"/>
      <c r="E40" s="169"/>
      <c r="F40" s="169"/>
      <c r="G40" s="169"/>
      <c r="H40" s="169"/>
      <c r="I40" s="169"/>
      <c r="J40" s="169"/>
      <c r="K40" s="169"/>
      <c r="L40" s="170"/>
      <c r="M40"/>
      <c r="O40" s="175"/>
      <c r="P40" s="175"/>
    </row>
    <row r="41" spans="1:17" x14ac:dyDescent="0.25">
      <c r="B41" s="767" t="s">
        <v>26</v>
      </c>
      <c r="C41" s="768"/>
      <c r="D41" s="768"/>
      <c r="E41" s="768"/>
      <c r="F41" s="768"/>
      <c r="G41" s="768"/>
      <c r="H41" s="768"/>
      <c r="I41" s="768"/>
      <c r="J41" s="768"/>
      <c r="K41" s="768"/>
      <c r="L41" s="769"/>
      <c r="M41" s="2"/>
    </row>
    <row r="42" spans="1:17" s="10" customFormat="1" x14ac:dyDescent="0.25">
      <c r="A42" s="12"/>
      <c r="B42" s="27"/>
      <c r="C42" s="28"/>
      <c r="D42" s="28"/>
      <c r="E42" s="29"/>
      <c r="F42" s="29"/>
      <c r="G42" s="29"/>
      <c r="H42" s="29"/>
      <c r="I42" s="29"/>
      <c r="J42" s="29"/>
      <c r="K42" s="29"/>
      <c r="L42" s="30"/>
    </row>
    <row r="43" spans="1:17" s="10" customFormat="1" x14ac:dyDescent="0.25">
      <c r="A43" s="12"/>
      <c r="B43" s="665" t="str">
        <f>IF(Intro!$G$26="English",O43,P43)</f>
        <v>Remplir le tableau suivant pour la production par votre entreprise au Canada.</v>
      </c>
      <c r="C43" s="666"/>
      <c r="D43" s="666"/>
      <c r="E43" s="666"/>
      <c r="F43" s="666"/>
      <c r="G43" s="666"/>
      <c r="H43" s="666"/>
      <c r="I43" s="666"/>
      <c r="J43" s="666"/>
      <c r="K43" s="666"/>
      <c r="L43" s="667"/>
      <c r="O43" s="11" t="s">
        <v>699</v>
      </c>
      <c r="P43" s="10" t="s">
        <v>700</v>
      </c>
    </row>
    <row r="44" spans="1:17" s="10" customFormat="1" x14ac:dyDescent="0.25">
      <c r="A44" s="12"/>
      <c r="B44" s="229"/>
      <c r="C44" s="230"/>
      <c r="D44" s="28"/>
      <c r="E44" s="29"/>
      <c r="F44" s="29"/>
      <c r="G44" s="29"/>
      <c r="H44" s="29"/>
      <c r="I44" s="29"/>
      <c r="J44" s="29"/>
      <c r="K44" s="29"/>
      <c r="L44" s="30"/>
      <c r="O44" s="11"/>
    </row>
    <row r="45" spans="1:17" s="10" customFormat="1" x14ac:dyDescent="0.25">
      <c r="A45" s="12"/>
      <c r="B45" s="864" t="str">
        <f>IF(Intro!$G$26="English",O45,P45)</f>
        <v>FEUILLES D'ACIER RÉSISTANT À LA CORROSION</v>
      </c>
      <c r="C45" s="865"/>
      <c r="D45" s="865"/>
      <c r="E45" s="865"/>
      <c r="F45" s="866"/>
      <c r="G45" s="858">
        <f>Variables!B6</f>
        <v>2023</v>
      </c>
      <c r="H45" s="858">
        <f>G45+1</f>
        <v>2024</v>
      </c>
      <c r="I45" s="858">
        <f>H45+1</f>
        <v>2025</v>
      </c>
      <c r="J45" s="29"/>
      <c r="K45" s="29"/>
      <c r="L45" s="261"/>
      <c r="O45" s="163" t="s">
        <v>708</v>
      </c>
      <c r="P45" s="163" t="s">
        <v>709</v>
      </c>
    </row>
    <row r="46" spans="1:17" s="10" customFormat="1" x14ac:dyDescent="0.25">
      <c r="A46" s="12"/>
      <c r="B46" s="867"/>
      <c r="C46" s="868"/>
      <c r="D46" s="868"/>
      <c r="E46" s="868"/>
      <c r="F46" s="869"/>
      <c r="G46" s="859"/>
      <c r="H46" s="859"/>
      <c r="I46" s="859"/>
      <c r="J46" s="29"/>
      <c r="K46" s="29"/>
      <c r="L46" s="261"/>
      <c r="O46" s="11"/>
    </row>
    <row r="47" spans="1:17" s="10" customFormat="1" x14ac:dyDescent="0.25">
      <c r="A47" s="12"/>
      <c r="B47" s="849" t="str">
        <f>IF(Intro!$G$26="English",O47,P47)</f>
        <v>Marchandises de premier choix</v>
      </c>
      <c r="C47" s="850"/>
      <c r="D47" s="850"/>
      <c r="E47" s="850"/>
      <c r="F47" s="851"/>
      <c r="G47" s="852" t="str">
        <f>IF(Intro!$G$26="English",O47,P47)</f>
        <v>Marchandises de premier choix</v>
      </c>
      <c r="H47" s="853"/>
      <c r="I47" s="854"/>
      <c r="J47" s="29"/>
      <c r="K47" s="29"/>
      <c r="L47" s="261"/>
      <c r="O47" s="11" t="s">
        <v>715</v>
      </c>
      <c r="P47" s="10" t="s">
        <v>751</v>
      </c>
    </row>
    <row r="48" spans="1:17" s="178" customFormat="1" ht="14.25" customHeight="1" x14ac:dyDescent="0.25">
      <c r="A48" s="258"/>
      <c r="B48" s="855" t="str">
        <f>IF(Intro!$G$26="English",O48,P48)</f>
        <v>Production pour les ventes au Canada</v>
      </c>
      <c r="C48" s="856"/>
      <c r="D48" s="856"/>
      <c r="E48" s="857"/>
      <c r="F48" s="187" t="str">
        <f>IF(Intro!$G$26="English",Variables!$B$23,Variables!$C$23)</f>
        <v>tonnes</v>
      </c>
      <c r="G48" s="188"/>
      <c r="H48" s="188"/>
      <c r="I48" s="188"/>
      <c r="J48" s="29"/>
      <c r="K48" s="29"/>
      <c r="L48" s="261"/>
      <c r="M48" s="10"/>
      <c r="N48" s="10"/>
      <c r="O48" s="196" t="s">
        <v>137</v>
      </c>
      <c r="P48" s="196" t="s">
        <v>136</v>
      </c>
      <c r="Q48" s="196"/>
    </row>
    <row r="49" spans="1:17" s="178" customFormat="1" ht="14.25" customHeight="1" x14ac:dyDescent="0.25">
      <c r="A49" s="258"/>
      <c r="B49" s="855" t="str">
        <f>IF(Intro!$G$26="English",O49,P49)</f>
        <v>Production pour les ventes à l'exportation</v>
      </c>
      <c r="C49" s="856"/>
      <c r="D49" s="856"/>
      <c r="E49" s="857"/>
      <c r="F49" s="187" t="str">
        <f>IF(Intro!$G$26="English",Variables!$B$23,Variables!$C$23)</f>
        <v>tonnes</v>
      </c>
      <c r="G49" s="188"/>
      <c r="H49" s="188"/>
      <c r="I49" s="188"/>
      <c r="J49" s="29"/>
      <c r="K49" s="29"/>
      <c r="L49" s="261"/>
      <c r="M49" s="10"/>
      <c r="N49" s="10"/>
      <c r="O49" s="196" t="s">
        <v>138</v>
      </c>
      <c r="P49" s="196" t="s">
        <v>139</v>
      </c>
      <c r="Q49" s="196"/>
    </row>
    <row r="50" spans="1:17" s="178" customFormat="1" ht="26.25" customHeight="1" x14ac:dyDescent="0.25">
      <c r="A50" s="258"/>
      <c r="B50" s="855" t="str">
        <f>IF(Intro!$G$26="English",O50,P50)</f>
        <v>Production utilisée à l'interne ou destinée à la transformation ultérieure à l’interne</v>
      </c>
      <c r="C50" s="856"/>
      <c r="D50" s="856"/>
      <c r="E50" s="857"/>
      <c r="F50" s="187" t="str">
        <f>IF(Intro!$G$26="English",Variables!$B$23,Variables!$C$23)</f>
        <v>tonnes</v>
      </c>
      <c r="G50" s="326"/>
      <c r="H50" s="326"/>
      <c r="I50" s="326"/>
      <c r="J50" s="29"/>
      <c r="K50" s="29"/>
      <c r="L50" s="261"/>
      <c r="M50" s="10"/>
      <c r="N50" s="10"/>
      <c r="O50" s="196" t="s">
        <v>140</v>
      </c>
      <c r="P50" s="196" t="s">
        <v>347</v>
      </c>
      <c r="Q50" s="196"/>
    </row>
    <row r="51" spans="1:17" s="287" customFormat="1" ht="14.25" customHeight="1" x14ac:dyDescent="0.25">
      <c r="A51" s="286"/>
      <c r="B51" s="846" t="str">
        <f>IF(Intro!$G$26="English",O51,P51)</f>
        <v>Production totale - Marchandises de premier choix</v>
      </c>
      <c r="C51" s="847"/>
      <c r="D51" s="847"/>
      <c r="E51" s="848"/>
      <c r="F51" s="206" t="str">
        <f>IF(Intro!$G$26="English",Variables!$B$23,Variables!$C$23)</f>
        <v>tonnes</v>
      </c>
      <c r="G51" s="205">
        <f>SUM(G48:G50)</f>
        <v>0</v>
      </c>
      <c r="H51" s="205">
        <f>SUM(H48:H50)</f>
        <v>0</v>
      </c>
      <c r="I51" s="205">
        <f>SUM(I48:I50)</f>
        <v>0</v>
      </c>
      <c r="J51" s="29"/>
      <c r="K51" s="29"/>
      <c r="L51" s="261"/>
      <c r="M51" s="10"/>
      <c r="N51" s="10"/>
      <c r="O51" s="299" t="s">
        <v>711</v>
      </c>
      <c r="P51" s="299" t="s">
        <v>750</v>
      </c>
      <c r="Q51" s="299"/>
    </row>
    <row r="52" spans="1:17" s="10" customFormat="1" x14ac:dyDescent="0.25">
      <c r="A52" s="12"/>
      <c r="B52" s="849" t="str">
        <f>IF(Intro!$G$26="English",O52,P52)</f>
        <v>Marchandises de second choix</v>
      </c>
      <c r="C52" s="850"/>
      <c r="D52" s="850"/>
      <c r="E52" s="850"/>
      <c r="F52" s="851"/>
      <c r="G52" s="852" t="str">
        <f>IF(Intro!$G$26="English",O52,P52)</f>
        <v>Marchandises de second choix</v>
      </c>
      <c r="H52" s="853"/>
      <c r="I52" s="854"/>
      <c r="J52" s="29"/>
      <c r="K52" s="29"/>
      <c r="L52" s="261"/>
      <c r="O52" s="11" t="s">
        <v>716</v>
      </c>
      <c r="P52" s="10" t="s">
        <v>752</v>
      </c>
    </row>
    <row r="53" spans="1:17" s="178" customFormat="1" ht="14.25" customHeight="1" x14ac:dyDescent="0.25">
      <c r="A53" s="258"/>
      <c r="B53" s="855" t="str">
        <f>B48</f>
        <v>Production pour les ventes au Canada</v>
      </c>
      <c r="C53" s="856"/>
      <c r="D53" s="856"/>
      <c r="E53" s="857"/>
      <c r="F53" s="187" t="str">
        <f>IF(Intro!$G$26="English",Variables!$B$23,Variables!$C$23)</f>
        <v>tonnes</v>
      </c>
      <c r="G53" s="188"/>
      <c r="H53" s="188"/>
      <c r="I53" s="188"/>
      <c r="J53" s="29"/>
      <c r="K53" s="29"/>
      <c r="L53" s="261"/>
      <c r="M53" s="10"/>
      <c r="N53" s="10"/>
      <c r="O53" s="196"/>
      <c r="P53" s="196"/>
      <c r="Q53" s="196"/>
    </row>
    <row r="54" spans="1:17" s="178" customFormat="1" ht="14.25" customHeight="1" x14ac:dyDescent="0.25">
      <c r="A54" s="258"/>
      <c r="B54" s="855" t="str">
        <f>B49</f>
        <v>Production pour les ventes à l'exportation</v>
      </c>
      <c r="C54" s="856"/>
      <c r="D54" s="856"/>
      <c r="E54" s="857"/>
      <c r="F54" s="187" t="str">
        <f>IF(Intro!$G$26="English",Variables!$B$23,Variables!$C$23)</f>
        <v>tonnes</v>
      </c>
      <c r="G54" s="188"/>
      <c r="H54" s="188"/>
      <c r="I54" s="188"/>
      <c r="J54" s="29"/>
      <c r="K54" s="29"/>
      <c r="L54" s="261"/>
      <c r="M54" s="10"/>
      <c r="N54" s="10"/>
      <c r="O54" s="196"/>
      <c r="P54" s="196"/>
      <c r="Q54" s="196"/>
    </row>
    <row r="55" spans="1:17" s="178" customFormat="1" ht="27" customHeight="1" x14ac:dyDescent="0.25">
      <c r="A55" s="258"/>
      <c r="B55" s="855" t="str">
        <f>B50</f>
        <v>Production utilisée à l'interne ou destinée à la transformation ultérieure à l’interne</v>
      </c>
      <c r="C55" s="856"/>
      <c r="D55" s="856"/>
      <c r="E55" s="857"/>
      <c r="F55" s="187" t="str">
        <f>IF(Intro!$G$26="English",Variables!$B$23,Variables!$C$23)</f>
        <v>tonnes</v>
      </c>
      <c r="G55" s="326"/>
      <c r="H55" s="326"/>
      <c r="I55" s="326"/>
      <c r="J55" s="29"/>
      <c r="K55" s="29"/>
      <c r="L55" s="261"/>
      <c r="M55" s="10"/>
      <c r="N55" s="10"/>
      <c r="O55" s="196"/>
      <c r="P55" s="196"/>
      <c r="Q55" s="196"/>
    </row>
    <row r="56" spans="1:17" s="287" customFormat="1" ht="14.25" customHeight="1" x14ac:dyDescent="0.25">
      <c r="A56" s="286"/>
      <c r="B56" s="846" t="str">
        <f>IF(Intro!$G$26="English",O56,P56)</f>
        <v>Production totale - Marchandises de second choix</v>
      </c>
      <c r="C56" s="847"/>
      <c r="D56" s="847"/>
      <c r="E56" s="848"/>
      <c r="F56" s="206" t="str">
        <f>IF(Intro!$G$26="English",Variables!$B$23,Variables!$C$23)</f>
        <v>tonnes</v>
      </c>
      <c r="G56" s="205">
        <f>SUM(G53:G55)</f>
        <v>0</v>
      </c>
      <c r="H56" s="205">
        <f>SUM(H53:H55)</f>
        <v>0</v>
      </c>
      <c r="I56" s="205">
        <f>SUM(I53:I55)</f>
        <v>0</v>
      </c>
      <c r="J56" s="29"/>
      <c r="K56" s="29"/>
      <c r="L56" s="261"/>
      <c r="M56" s="10"/>
      <c r="N56" s="10"/>
      <c r="O56" s="299" t="s">
        <v>694</v>
      </c>
      <c r="P56" s="299" t="s">
        <v>753</v>
      </c>
      <c r="Q56" s="299"/>
    </row>
    <row r="57" spans="1:17" s="10" customFormat="1" x14ac:dyDescent="0.25">
      <c r="A57" s="12"/>
      <c r="B57" s="849" t="str">
        <f>IF(Intro!$G$26="English",O57,P57)</f>
        <v>Total</v>
      </c>
      <c r="C57" s="850"/>
      <c r="D57" s="850"/>
      <c r="E57" s="850"/>
      <c r="F57" s="851"/>
      <c r="G57" s="852" t="str">
        <f>IF(Intro!$G$26="English",O57,P57)</f>
        <v>Total</v>
      </c>
      <c r="H57" s="853"/>
      <c r="I57" s="854"/>
      <c r="J57" s="29"/>
      <c r="K57" s="29"/>
      <c r="L57" s="261"/>
      <c r="O57" s="11" t="s">
        <v>43</v>
      </c>
      <c r="P57" s="10" t="s">
        <v>43</v>
      </c>
    </row>
    <row r="58" spans="1:17" s="287" customFormat="1" x14ac:dyDescent="0.25">
      <c r="A58" s="286"/>
      <c r="B58" s="846" t="str">
        <f>IF(Intro!$G$26="English",O58,P58)</f>
        <v>Production totale pour les ventes au Canada</v>
      </c>
      <c r="C58" s="847"/>
      <c r="D58" s="847"/>
      <c r="E58" s="848"/>
      <c r="F58" s="206" t="str">
        <f>IF(Intro!$G$26="English",Variables!$B$23,Variables!$C$23)</f>
        <v>tonnes</v>
      </c>
      <c r="G58" s="205">
        <f>SUM(G48,G53)</f>
        <v>0</v>
      </c>
      <c r="H58" s="205">
        <f t="shared" ref="H58:I58" si="0">SUM(H48,H53)</f>
        <v>0</v>
      </c>
      <c r="I58" s="205">
        <f t="shared" si="0"/>
        <v>0</v>
      </c>
      <c r="J58" s="29"/>
      <c r="K58" s="29"/>
      <c r="L58" s="261"/>
      <c r="O58" s="299" t="s">
        <v>695</v>
      </c>
      <c r="P58" s="299" t="s">
        <v>696</v>
      </c>
      <c r="Q58" s="299"/>
    </row>
    <row r="59" spans="1:17" s="287" customFormat="1" x14ac:dyDescent="0.25">
      <c r="A59" s="286"/>
      <c r="B59" s="846" t="str">
        <f>IF(Intro!$G$26="English",O59,P59)</f>
        <v>Production totale pour les ventes à l'exportation</v>
      </c>
      <c r="C59" s="847"/>
      <c r="D59" s="847"/>
      <c r="E59" s="848"/>
      <c r="F59" s="206" t="str">
        <f>IF(Intro!$G$26="English",Variables!$B$23,Variables!$C$23)</f>
        <v>tonnes</v>
      </c>
      <c r="G59" s="205">
        <f>SUM(G49,G54)</f>
        <v>0</v>
      </c>
      <c r="H59" s="205">
        <f t="shared" ref="H59:I59" si="1">SUM(H49,H54)</f>
        <v>0</v>
      </c>
      <c r="I59" s="205">
        <f t="shared" si="1"/>
        <v>0</v>
      </c>
      <c r="J59" s="29"/>
      <c r="K59" s="29"/>
      <c r="L59" s="261"/>
      <c r="O59" s="299" t="s">
        <v>746</v>
      </c>
      <c r="P59" s="299" t="s">
        <v>747</v>
      </c>
      <c r="Q59" s="299"/>
    </row>
    <row r="60" spans="1:17" s="178" customFormat="1" ht="14.25" customHeight="1" x14ac:dyDescent="0.25">
      <c r="A60" s="258"/>
      <c r="B60" s="855" t="str">
        <f>IF(Intro!$G$26="English",O60,P60)</f>
        <v>Production d'autres produits fabriqués avec le même équipement</v>
      </c>
      <c r="C60" s="856"/>
      <c r="D60" s="856"/>
      <c r="E60" s="857"/>
      <c r="F60" s="187" t="str">
        <f>IF(Intro!$G$26="English",Variables!$B$23,Variables!$C$23)</f>
        <v>tonnes</v>
      </c>
      <c r="G60" s="326"/>
      <c r="H60" s="326"/>
      <c r="I60" s="326"/>
      <c r="J60" s="29"/>
      <c r="K60" s="29"/>
      <c r="L60" s="261"/>
      <c r="O60" s="196" t="s">
        <v>141</v>
      </c>
      <c r="P60" s="196" t="s">
        <v>142</v>
      </c>
      <c r="Q60" s="196"/>
    </row>
    <row r="61" spans="1:17" s="287" customFormat="1" x14ac:dyDescent="0.25">
      <c r="A61" s="286"/>
      <c r="B61" s="846" t="str">
        <f>IF(Intro!$G$26="English",O61,P61)</f>
        <v>Production totale au Canada</v>
      </c>
      <c r="C61" s="847"/>
      <c r="D61" s="847"/>
      <c r="E61" s="848"/>
      <c r="F61" s="206" t="str">
        <f>IF(Intro!$G$26="English",Variables!$B$23,Variables!$C$23)</f>
        <v>tonnes</v>
      </c>
      <c r="G61" s="205">
        <f>SUM(G51,G56,G60)</f>
        <v>0</v>
      </c>
      <c r="H61" s="205">
        <f t="shared" ref="H61:I61" si="2">SUM(H51,H56,H60)</f>
        <v>0</v>
      </c>
      <c r="I61" s="205">
        <f t="shared" si="2"/>
        <v>0</v>
      </c>
      <c r="J61" s="29"/>
      <c r="K61" s="29"/>
      <c r="L61" s="261"/>
      <c r="O61" s="299" t="s">
        <v>697</v>
      </c>
      <c r="P61" s="299" t="s">
        <v>698</v>
      </c>
      <c r="Q61" s="299"/>
    </row>
    <row r="62" spans="1:17" s="178" customFormat="1" ht="14.25" customHeight="1" x14ac:dyDescent="0.25">
      <c r="A62" s="258"/>
      <c r="B62" s="855" t="str">
        <f>IF(Intro!$G$26="English",O62,P62)</f>
        <v>Capacité pratique des usines</v>
      </c>
      <c r="C62" s="856"/>
      <c r="D62" s="856"/>
      <c r="E62" s="857"/>
      <c r="F62" s="187" t="str">
        <f>IF(Intro!$G$26="English",Variables!$B$23,Variables!$C$23)</f>
        <v>tonnes</v>
      </c>
      <c r="G62" s="188"/>
      <c r="H62" s="188"/>
      <c r="I62" s="188"/>
      <c r="J62" s="29"/>
      <c r="K62" s="29"/>
      <c r="L62" s="261"/>
      <c r="O62" s="196" t="s">
        <v>313</v>
      </c>
      <c r="P62" s="196" t="s">
        <v>148</v>
      </c>
      <c r="Q62" s="196"/>
    </row>
    <row r="63" spans="1:17" s="287" customFormat="1" ht="14.25" customHeight="1" x14ac:dyDescent="0.25">
      <c r="A63" s="286"/>
      <c r="B63" s="846" t="str">
        <f>IF(Intro!$G$26="English",O63,P63)</f>
        <v>Taux d'utilisation des capacités des marchandises</v>
      </c>
      <c r="C63" s="847"/>
      <c r="D63" s="847"/>
      <c r="E63" s="848"/>
      <c r="F63" s="206" t="s">
        <v>145</v>
      </c>
      <c r="G63" s="189" t="str">
        <f>IF(G62=0,"-",(G51+G56)/G62*100)</f>
        <v>-</v>
      </c>
      <c r="H63" s="189" t="str">
        <f t="shared" ref="H63:I63" si="3">IF(H62=0,"-",(H51+H56)/H62*100)</f>
        <v>-</v>
      </c>
      <c r="I63" s="189" t="str">
        <f t="shared" si="3"/>
        <v>-</v>
      </c>
      <c r="J63" s="29"/>
      <c r="K63" s="29"/>
      <c r="L63" s="261"/>
      <c r="O63" s="299" t="s">
        <v>143</v>
      </c>
      <c r="P63" s="299" t="s">
        <v>144</v>
      </c>
      <c r="Q63" s="299"/>
    </row>
    <row r="64" spans="1:17" s="287" customFormat="1" ht="14.25" customHeight="1" x14ac:dyDescent="0.25">
      <c r="A64" s="286"/>
      <c r="B64" s="846" t="str">
        <f>IF(Intro!$G$26="English",O64,P64)</f>
        <v>Taux d'utilisation total des capacités</v>
      </c>
      <c r="C64" s="847"/>
      <c r="D64" s="847"/>
      <c r="E64" s="848"/>
      <c r="F64" s="206" t="s">
        <v>145</v>
      </c>
      <c r="G64" s="189" t="str">
        <f>IF(G62=0,"-",G61/G62*100)</f>
        <v>-</v>
      </c>
      <c r="H64" s="189" t="str">
        <f>IF(H62=0,"-",H61/H62*100)</f>
        <v>-</v>
      </c>
      <c r="I64" s="189" t="str">
        <f>IF(I62=0,"-",I61/I62*100)</f>
        <v>-</v>
      </c>
      <c r="J64" s="29"/>
      <c r="K64" s="29"/>
      <c r="L64" s="261"/>
      <c r="O64" s="299" t="s">
        <v>146</v>
      </c>
      <c r="P64" s="299" t="s">
        <v>147</v>
      </c>
      <c r="Q64" s="299"/>
    </row>
    <row r="65" spans="1:16" s="178" customFormat="1" x14ac:dyDescent="0.25">
      <c r="A65" s="258"/>
      <c r="B65" s="288"/>
      <c r="C65" s="289"/>
      <c r="D65" s="289"/>
      <c r="E65" s="289"/>
      <c r="F65" s="289"/>
      <c r="G65" s="289"/>
      <c r="H65" s="289"/>
      <c r="I65" s="289"/>
      <c r="J65" s="29"/>
      <c r="K65" s="29"/>
      <c r="L65" s="290"/>
      <c r="O65" s="151"/>
      <c r="P65" s="151"/>
    </row>
    <row r="66" spans="1:16" s="3" customFormat="1" x14ac:dyDescent="0.25">
      <c r="A66" s="13"/>
      <c r="B66" s="767" t="s">
        <v>27</v>
      </c>
      <c r="C66" s="768"/>
      <c r="D66" s="768"/>
      <c r="E66" s="768"/>
      <c r="F66" s="768"/>
      <c r="G66" s="768"/>
      <c r="H66" s="768"/>
      <c r="I66" s="768"/>
      <c r="J66" s="768"/>
      <c r="K66" s="768"/>
      <c r="L66" s="769"/>
      <c r="M66" s="266"/>
    </row>
    <row r="67" spans="1:16" s="178" customFormat="1" x14ac:dyDescent="0.25">
      <c r="A67" s="258"/>
      <c r="B67" s="273"/>
      <c r="C67" s="274"/>
      <c r="D67" s="274"/>
      <c r="E67" s="274"/>
      <c r="F67" s="274"/>
      <c r="G67" s="274"/>
      <c r="H67" s="274"/>
      <c r="I67" s="274"/>
      <c r="J67" s="274"/>
      <c r="K67" s="274"/>
      <c r="L67" s="259"/>
      <c r="O67" s="151"/>
      <c r="P67" s="151"/>
    </row>
    <row r="68" spans="1:16" s="178" customFormat="1" x14ac:dyDescent="0.25">
      <c r="A68" s="258"/>
      <c r="B68" s="612" t="str">
        <f>IF(Intro!$G$26="English",O68,P68)</f>
        <v xml:space="preserve">Fournissez des détails sur la façon dont votre entreprise détermine la capacité pratique des usines. </v>
      </c>
      <c r="C68" s="613"/>
      <c r="D68" s="613"/>
      <c r="E68" s="613"/>
      <c r="F68" s="613"/>
      <c r="G68" s="613"/>
      <c r="H68" s="613"/>
      <c r="I68" s="613"/>
      <c r="J68" s="613"/>
      <c r="K68" s="613"/>
      <c r="L68" s="653"/>
      <c r="O68" s="151" t="s">
        <v>114</v>
      </c>
      <c r="P68" s="151" t="s">
        <v>115</v>
      </c>
    </row>
    <row r="69" spans="1:16" s="178" customFormat="1" x14ac:dyDescent="0.25">
      <c r="A69" s="258"/>
      <c r="B69" s="273"/>
      <c r="C69" s="274"/>
      <c r="D69" s="274"/>
      <c r="E69" s="274"/>
      <c r="F69" s="274"/>
      <c r="G69" s="274"/>
      <c r="H69" s="274"/>
      <c r="I69" s="274"/>
      <c r="J69" s="274"/>
      <c r="K69" s="274"/>
      <c r="L69" s="259"/>
      <c r="O69" s="151"/>
      <c r="P69" s="151"/>
    </row>
    <row r="70" spans="1:16" s="3" customFormat="1" x14ac:dyDescent="0.25">
      <c r="A70" s="13"/>
      <c r="B70" s="781"/>
      <c r="C70" s="782"/>
      <c r="D70" s="782"/>
      <c r="E70" s="782"/>
      <c r="F70" s="782"/>
      <c r="G70" s="782"/>
      <c r="H70" s="782"/>
      <c r="I70" s="782"/>
      <c r="J70" s="782"/>
      <c r="K70" s="782"/>
      <c r="L70" s="783"/>
      <c r="M70" s="178"/>
    </row>
    <row r="71" spans="1:16" s="3" customFormat="1" x14ac:dyDescent="0.25">
      <c r="A71" s="13"/>
      <c r="B71" s="781"/>
      <c r="C71" s="782"/>
      <c r="D71" s="782"/>
      <c r="E71" s="782"/>
      <c r="F71" s="782"/>
      <c r="G71" s="782"/>
      <c r="H71" s="782"/>
      <c r="I71" s="782"/>
      <c r="J71" s="782"/>
      <c r="K71" s="782"/>
      <c r="L71" s="783"/>
      <c r="M71" s="178"/>
    </row>
    <row r="72" spans="1:16" s="3" customFormat="1" x14ac:dyDescent="0.25">
      <c r="A72" s="13"/>
      <c r="B72" s="781"/>
      <c r="C72" s="782"/>
      <c r="D72" s="782"/>
      <c r="E72" s="782"/>
      <c r="F72" s="782"/>
      <c r="G72" s="782"/>
      <c r="H72" s="782"/>
      <c r="I72" s="782"/>
      <c r="J72" s="782"/>
      <c r="K72" s="782"/>
      <c r="L72" s="783"/>
      <c r="M72" s="178"/>
    </row>
    <row r="73" spans="1:16" s="3" customFormat="1" x14ac:dyDescent="0.25">
      <c r="A73" s="13"/>
      <c r="B73" s="781"/>
      <c r="C73" s="782"/>
      <c r="D73" s="782"/>
      <c r="E73" s="782"/>
      <c r="F73" s="782"/>
      <c r="G73" s="782"/>
      <c r="H73" s="782"/>
      <c r="I73" s="782"/>
      <c r="J73" s="782"/>
      <c r="K73" s="782"/>
      <c r="L73" s="783"/>
      <c r="M73" s="178"/>
    </row>
    <row r="74" spans="1:16" s="3" customFormat="1" x14ac:dyDescent="0.25">
      <c r="A74" s="13"/>
      <c r="B74" s="781"/>
      <c r="C74" s="782"/>
      <c r="D74" s="782"/>
      <c r="E74" s="782"/>
      <c r="F74" s="782"/>
      <c r="G74" s="782"/>
      <c r="H74" s="782"/>
      <c r="I74" s="782"/>
      <c r="J74" s="782"/>
      <c r="K74" s="782"/>
      <c r="L74" s="783"/>
      <c r="M74" s="178"/>
    </row>
    <row r="75" spans="1:16" s="3" customFormat="1" x14ac:dyDescent="0.25">
      <c r="A75" s="13"/>
      <c r="B75" s="781"/>
      <c r="C75" s="782"/>
      <c r="D75" s="782"/>
      <c r="E75" s="782"/>
      <c r="F75" s="782"/>
      <c r="G75" s="782"/>
      <c r="H75" s="782"/>
      <c r="I75" s="782"/>
      <c r="J75" s="782"/>
      <c r="K75" s="782"/>
      <c r="L75" s="783"/>
      <c r="M75" s="178"/>
    </row>
    <row r="76" spans="1:16" s="3" customFormat="1" x14ac:dyDescent="0.25">
      <c r="A76" s="13"/>
      <c r="B76" s="781"/>
      <c r="C76" s="782"/>
      <c r="D76" s="782"/>
      <c r="E76" s="782"/>
      <c r="F76" s="782"/>
      <c r="G76" s="782"/>
      <c r="H76" s="782"/>
      <c r="I76" s="782"/>
      <c r="J76" s="782"/>
      <c r="K76" s="782"/>
      <c r="L76" s="783"/>
      <c r="M76" s="178"/>
    </row>
    <row r="77" spans="1:16" s="3" customFormat="1" x14ac:dyDescent="0.25">
      <c r="A77" s="13"/>
      <c r="B77" s="781"/>
      <c r="C77" s="782"/>
      <c r="D77" s="782"/>
      <c r="E77" s="782"/>
      <c r="F77" s="782"/>
      <c r="G77" s="782"/>
      <c r="H77" s="782"/>
      <c r="I77" s="782"/>
      <c r="J77" s="782"/>
      <c r="K77" s="782"/>
      <c r="L77" s="783"/>
      <c r="M77" s="178"/>
    </row>
    <row r="78" spans="1:16" s="178" customFormat="1" x14ac:dyDescent="0.25">
      <c r="A78" s="258"/>
      <c r="B78" s="288"/>
      <c r="C78" s="289"/>
      <c r="D78" s="289"/>
      <c r="E78" s="289"/>
      <c r="F78" s="289"/>
      <c r="G78" s="289"/>
      <c r="H78" s="289"/>
      <c r="I78" s="289"/>
      <c r="J78" s="289"/>
      <c r="K78" s="289"/>
      <c r="L78" s="290"/>
      <c r="O78" s="151"/>
      <c r="P78" s="151"/>
    </row>
    <row r="79" spans="1:16" s="3" customFormat="1" x14ac:dyDescent="0.25">
      <c r="A79" s="13"/>
      <c r="B79" s="767" t="s">
        <v>28</v>
      </c>
      <c r="C79" s="768"/>
      <c r="D79" s="768"/>
      <c r="E79" s="768"/>
      <c r="F79" s="768"/>
      <c r="G79" s="768"/>
      <c r="H79" s="768"/>
      <c r="I79" s="768"/>
      <c r="J79" s="768"/>
      <c r="K79" s="768"/>
      <c r="L79" s="769"/>
      <c r="M79" s="266"/>
    </row>
    <row r="80" spans="1:16" s="178" customFormat="1" x14ac:dyDescent="0.25">
      <c r="A80" s="258"/>
      <c r="B80" s="273"/>
      <c r="C80" s="274"/>
      <c r="D80" s="274"/>
      <c r="E80" s="274"/>
      <c r="F80" s="274"/>
      <c r="G80" s="274"/>
      <c r="H80" s="274"/>
      <c r="I80" s="274"/>
      <c r="J80" s="274"/>
      <c r="K80" s="274"/>
      <c r="L80" s="259"/>
      <c r="O80" s="151"/>
      <c r="P80" s="151"/>
    </row>
    <row r="81" spans="1:16" s="178" customFormat="1" x14ac:dyDescent="0.25">
      <c r="A81" s="258"/>
      <c r="B81" s="612" t="str">
        <f>IF(Intro!$G$26="English",O81,P81)</f>
        <v>Si l'un ou l'autre des taux d'utilisation de la capacité, tel que calculé, est supérieur à 100 %, expliquez pourquoi.</v>
      </c>
      <c r="C81" s="613"/>
      <c r="D81" s="613"/>
      <c r="E81" s="613"/>
      <c r="F81" s="613"/>
      <c r="G81" s="613"/>
      <c r="H81" s="613"/>
      <c r="I81" s="613"/>
      <c r="J81" s="613"/>
      <c r="K81" s="613"/>
      <c r="L81" s="653"/>
      <c r="O81" s="151" t="s">
        <v>655</v>
      </c>
      <c r="P81" s="151" t="s">
        <v>656</v>
      </c>
    </row>
    <row r="82" spans="1:16" s="178" customFormat="1" x14ac:dyDescent="0.25">
      <c r="A82" s="258"/>
      <c r="B82" s="273"/>
      <c r="C82" s="274"/>
      <c r="D82" s="274"/>
      <c r="E82" s="274"/>
      <c r="F82" s="274"/>
      <c r="G82" s="274"/>
      <c r="H82" s="274"/>
      <c r="I82" s="274"/>
      <c r="J82" s="274"/>
      <c r="K82" s="274"/>
      <c r="L82" s="259"/>
      <c r="O82" s="151"/>
      <c r="P82" s="151"/>
    </row>
    <row r="83" spans="1:16" s="3" customFormat="1" x14ac:dyDescent="0.25">
      <c r="A83" s="13"/>
      <c r="B83" s="781"/>
      <c r="C83" s="782"/>
      <c r="D83" s="782"/>
      <c r="E83" s="782"/>
      <c r="F83" s="782"/>
      <c r="G83" s="782"/>
      <c r="H83" s="782"/>
      <c r="I83" s="782"/>
      <c r="J83" s="782"/>
      <c r="K83" s="782"/>
      <c r="L83" s="783"/>
      <c r="M83" s="178"/>
    </row>
    <row r="84" spans="1:16" s="3" customFormat="1" x14ac:dyDescent="0.25">
      <c r="A84" s="13"/>
      <c r="B84" s="781"/>
      <c r="C84" s="782"/>
      <c r="D84" s="782"/>
      <c r="E84" s="782"/>
      <c r="F84" s="782"/>
      <c r="G84" s="782"/>
      <c r="H84" s="782"/>
      <c r="I84" s="782"/>
      <c r="J84" s="782"/>
      <c r="K84" s="782"/>
      <c r="L84" s="783"/>
      <c r="M84" s="178"/>
    </row>
    <row r="85" spans="1:16" s="3" customFormat="1" x14ac:dyDescent="0.25">
      <c r="A85" s="13"/>
      <c r="B85" s="781"/>
      <c r="C85" s="782"/>
      <c r="D85" s="782"/>
      <c r="E85" s="782"/>
      <c r="F85" s="782"/>
      <c r="G85" s="782"/>
      <c r="H85" s="782"/>
      <c r="I85" s="782"/>
      <c r="J85" s="782"/>
      <c r="K85" s="782"/>
      <c r="L85" s="783"/>
      <c r="M85" s="178"/>
    </row>
    <row r="86" spans="1:16" s="3" customFormat="1" x14ac:dyDescent="0.25">
      <c r="A86" s="13"/>
      <c r="B86" s="781"/>
      <c r="C86" s="782"/>
      <c r="D86" s="782"/>
      <c r="E86" s="782"/>
      <c r="F86" s="782"/>
      <c r="G86" s="782"/>
      <c r="H86" s="782"/>
      <c r="I86" s="782"/>
      <c r="J86" s="782"/>
      <c r="K86" s="782"/>
      <c r="L86" s="783"/>
      <c r="M86" s="178"/>
    </row>
    <row r="87" spans="1:16" s="3" customFormat="1" x14ac:dyDescent="0.25">
      <c r="A87" s="13"/>
      <c r="B87" s="781"/>
      <c r="C87" s="782"/>
      <c r="D87" s="782"/>
      <c r="E87" s="782"/>
      <c r="F87" s="782"/>
      <c r="G87" s="782"/>
      <c r="H87" s="782"/>
      <c r="I87" s="782"/>
      <c r="J87" s="782"/>
      <c r="K87" s="782"/>
      <c r="L87" s="783"/>
      <c r="M87" s="178"/>
    </row>
    <row r="88" spans="1:16" s="3" customFormat="1" x14ac:dyDescent="0.25">
      <c r="A88" s="13"/>
      <c r="B88" s="781"/>
      <c r="C88" s="782"/>
      <c r="D88" s="782"/>
      <c r="E88" s="782"/>
      <c r="F88" s="782"/>
      <c r="G88" s="782"/>
      <c r="H88" s="782"/>
      <c r="I88" s="782"/>
      <c r="J88" s="782"/>
      <c r="K88" s="782"/>
      <c r="L88" s="783"/>
      <c r="M88" s="178"/>
    </row>
    <row r="89" spans="1:16" s="3" customFormat="1" x14ac:dyDescent="0.25">
      <c r="A89" s="13"/>
      <c r="B89" s="781"/>
      <c r="C89" s="782"/>
      <c r="D89" s="782"/>
      <c r="E89" s="782"/>
      <c r="F89" s="782"/>
      <c r="G89" s="782"/>
      <c r="H89" s="782"/>
      <c r="I89" s="782"/>
      <c r="J89" s="782"/>
      <c r="K89" s="782"/>
      <c r="L89" s="783"/>
      <c r="M89" s="178"/>
    </row>
    <row r="90" spans="1:16" s="3" customFormat="1" x14ac:dyDescent="0.25">
      <c r="A90" s="13"/>
      <c r="B90" s="781"/>
      <c r="C90" s="782"/>
      <c r="D90" s="782"/>
      <c r="E90" s="782"/>
      <c r="F90" s="782"/>
      <c r="G90" s="782"/>
      <c r="H90" s="782"/>
      <c r="I90" s="782"/>
      <c r="J90" s="782"/>
      <c r="K90" s="782"/>
      <c r="L90" s="783"/>
      <c r="M90" s="178"/>
    </row>
    <row r="91" spans="1:16" s="178" customFormat="1" x14ac:dyDescent="0.25">
      <c r="A91" s="258"/>
      <c r="B91" s="288"/>
      <c r="C91" s="289"/>
      <c r="D91" s="289"/>
      <c r="E91" s="289"/>
      <c r="F91" s="289"/>
      <c r="G91" s="289"/>
      <c r="H91" s="289"/>
      <c r="I91" s="289"/>
      <c r="J91" s="289"/>
      <c r="K91" s="289"/>
      <c r="L91" s="290"/>
      <c r="O91" s="151"/>
      <c r="P91" s="151"/>
    </row>
    <row r="92" spans="1:16" s="3" customFormat="1" x14ac:dyDescent="0.25">
      <c r="A92" s="13"/>
      <c r="B92" s="767" t="s">
        <v>30</v>
      </c>
      <c r="C92" s="768"/>
      <c r="D92" s="768"/>
      <c r="E92" s="768"/>
      <c r="F92" s="768"/>
      <c r="G92" s="768"/>
      <c r="H92" s="768"/>
      <c r="I92" s="768"/>
      <c r="J92" s="768"/>
      <c r="K92" s="768"/>
      <c r="L92" s="769"/>
      <c r="M92" s="266"/>
    </row>
    <row r="93" spans="1:16" s="178" customFormat="1" x14ac:dyDescent="0.25">
      <c r="A93" s="258"/>
      <c r="B93" s="273"/>
      <c r="C93" s="274"/>
      <c r="D93" s="274"/>
      <c r="E93" s="274"/>
      <c r="F93" s="274"/>
      <c r="G93" s="274"/>
      <c r="H93" s="274"/>
      <c r="I93" s="274"/>
      <c r="J93" s="274"/>
      <c r="K93" s="274"/>
      <c r="L93" s="259"/>
      <c r="O93" s="151"/>
      <c r="P93" s="151"/>
    </row>
    <row r="94" spans="1:16" s="178" customFormat="1" x14ac:dyDescent="0.25">
      <c r="A94" s="258"/>
      <c r="B94" s="612" t="str">
        <f>IF(Intro!$G$26="English",O94,P94)</f>
        <v>Si la capacité pratique de l’usine a changé depuis le 1er janvier 2023, expliquez pourquoi.</v>
      </c>
      <c r="C94" s="613"/>
      <c r="D94" s="613"/>
      <c r="E94" s="613"/>
      <c r="F94" s="613"/>
      <c r="G94" s="613"/>
      <c r="H94" s="613"/>
      <c r="I94" s="613"/>
      <c r="J94" s="613"/>
      <c r="K94" s="613"/>
      <c r="L94" s="653"/>
      <c r="O94" s="151" t="str">
        <f>"If practical plant capacity has changed since "&amp;Variables!$B$6&amp;", explain why."</f>
        <v>If practical plant capacity has changed since 2023, explain why.</v>
      </c>
      <c r="P94" s="151" t="str">
        <f>"Si la capacité pratique de l’usine a changé depuis le 1er janvier "&amp;Variables!B6&amp;", expliquez pourquoi."</f>
        <v>Si la capacité pratique de l’usine a changé depuis le 1er janvier 2023, expliquez pourquoi.</v>
      </c>
    </row>
    <row r="95" spans="1:16" s="178" customFormat="1" x14ac:dyDescent="0.25">
      <c r="A95" s="258"/>
      <c r="B95" s="273"/>
      <c r="C95" s="274"/>
      <c r="D95" s="274"/>
      <c r="E95" s="274"/>
      <c r="F95" s="274"/>
      <c r="G95" s="274"/>
      <c r="H95" s="274"/>
      <c r="I95" s="274"/>
      <c r="J95" s="274"/>
      <c r="K95" s="274"/>
      <c r="L95" s="259"/>
      <c r="O95" s="151"/>
      <c r="P95" s="151"/>
    </row>
    <row r="96" spans="1:16" s="3" customFormat="1" x14ac:dyDescent="0.25">
      <c r="A96" s="13"/>
      <c r="B96" s="781"/>
      <c r="C96" s="782"/>
      <c r="D96" s="782"/>
      <c r="E96" s="782"/>
      <c r="F96" s="782"/>
      <c r="G96" s="782"/>
      <c r="H96" s="782"/>
      <c r="I96" s="782"/>
      <c r="J96" s="782"/>
      <c r="K96" s="782"/>
      <c r="L96" s="783"/>
      <c r="M96" s="178"/>
    </row>
    <row r="97" spans="1:16" s="3" customFormat="1" x14ac:dyDescent="0.25">
      <c r="A97" s="13"/>
      <c r="B97" s="781"/>
      <c r="C97" s="782"/>
      <c r="D97" s="782"/>
      <c r="E97" s="782"/>
      <c r="F97" s="782"/>
      <c r="G97" s="782"/>
      <c r="H97" s="782"/>
      <c r="I97" s="782"/>
      <c r="J97" s="782"/>
      <c r="K97" s="782"/>
      <c r="L97" s="783"/>
      <c r="M97" s="178"/>
    </row>
    <row r="98" spans="1:16" s="3" customFormat="1" x14ac:dyDescent="0.25">
      <c r="A98" s="13"/>
      <c r="B98" s="781"/>
      <c r="C98" s="782"/>
      <c r="D98" s="782"/>
      <c r="E98" s="782"/>
      <c r="F98" s="782"/>
      <c r="G98" s="782"/>
      <c r="H98" s="782"/>
      <c r="I98" s="782"/>
      <c r="J98" s="782"/>
      <c r="K98" s="782"/>
      <c r="L98" s="783"/>
      <c r="M98" s="178"/>
    </row>
    <row r="99" spans="1:16" s="3" customFormat="1" x14ac:dyDescent="0.25">
      <c r="A99" s="13"/>
      <c r="B99" s="781"/>
      <c r="C99" s="782"/>
      <c r="D99" s="782"/>
      <c r="E99" s="782"/>
      <c r="F99" s="782"/>
      <c r="G99" s="782"/>
      <c r="H99" s="782"/>
      <c r="I99" s="782"/>
      <c r="J99" s="782"/>
      <c r="K99" s="782"/>
      <c r="L99" s="783"/>
      <c r="M99" s="178"/>
    </row>
    <row r="100" spans="1:16" s="3" customFormat="1" x14ac:dyDescent="0.25">
      <c r="A100" s="13"/>
      <c r="B100" s="781"/>
      <c r="C100" s="782"/>
      <c r="D100" s="782"/>
      <c r="E100" s="782"/>
      <c r="F100" s="782"/>
      <c r="G100" s="782"/>
      <c r="H100" s="782"/>
      <c r="I100" s="782"/>
      <c r="J100" s="782"/>
      <c r="K100" s="782"/>
      <c r="L100" s="783"/>
      <c r="M100" s="178"/>
    </row>
    <row r="101" spans="1:16" s="3" customFormat="1" x14ac:dyDescent="0.25">
      <c r="A101" s="13"/>
      <c r="B101" s="781"/>
      <c r="C101" s="782"/>
      <c r="D101" s="782"/>
      <c r="E101" s="782"/>
      <c r="F101" s="782"/>
      <c r="G101" s="782"/>
      <c r="H101" s="782"/>
      <c r="I101" s="782"/>
      <c r="J101" s="782"/>
      <c r="K101" s="782"/>
      <c r="L101" s="783"/>
      <c r="M101" s="178"/>
    </row>
    <row r="102" spans="1:16" s="3" customFormat="1" x14ac:dyDescent="0.25">
      <c r="A102" s="13"/>
      <c r="B102" s="781"/>
      <c r="C102" s="782"/>
      <c r="D102" s="782"/>
      <c r="E102" s="782"/>
      <c r="F102" s="782"/>
      <c r="G102" s="782"/>
      <c r="H102" s="782"/>
      <c r="I102" s="782"/>
      <c r="J102" s="782"/>
      <c r="K102" s="782"/>
      <c r="L102" s="783"/>
      <c r="M102" s="178"/>
    </row>
    <row r="103" spans="1:16" s="3" customFormat="1" x14ac:dyDescent="0.25">
      <c r="A103" s="13"/>
      <c r="B103" s="781"/>
      <c r="C103" s="782"/>
      <c r="D103" s="782"/>
      <c r="E103" s="782"/>
      <c r="F103" s="782"/>
      <c r="G103" s="782"/>
      <c r="H103" s="782"/>
      <c r="I103" s="782"/>
      <c r="J103" s="782"/>
      <c r="K103" s="782"/>
      <c r="L103" s="783"/>
      <c r="M103" s="178"/>
    </row>
    <row r="104" spans="1:16" s="178" customFormat="1" x14ac:dyDescent="0.25">
      <c r="A104" s="258"/>
      <c r="B104" s="288"/>
      <c r="C104" s="289"/>
      <c r="D104" s="289"/>
      <c r="E104" s="289"/>
      <c r="F104" s="289"/>
      <c r="G104" s="289"/>
      <c r="H104" s="289"/>
      <c r="I104" s="289"/>
      <c r="J104" s="289"/>
      <c r="K104" s="289"/>
      <c r="L104" s="290"/>
      <c r="O104" s="151"/>
      <c r="P104" s="151"/>
    </row>
    <row r="105" spans="1:16" s="3" customFormat="1" x14ac:dyDescent="0.25">
      <c r="A105" s="13"/>
      <c r="B105" s="767" t="s">
        <v>31</v>
      </c>
      <c r="C105" s="768"/>
      <c r="D105" s="768"/>
      <c r="E105" s="768"/>
      <c r="F105" s="768"/>
      <c r="G105" s="768"/>
      <c r="H105" s="768"/>
      <c r="I105" s="768"/>
      <c r="J105" s="768"/>
      <c r="K105" s="768"/>
      <c r="L105" s="769"/>
      <c r="M105" s="266"/>
    </row>
    <row r="106" spans="1:16" s="178" customFormat="1" x14ac:dyDescent="0.25">
      <c r="A106" s="258"/>
      <c r="B106" s="273"/>
      <c r="C106" s="274"/>
      <c r="D106" s="274"/>
      <c r="E106" s="274"/>
      <c r="F106" s="274"/>
      <c r="G106" s="274"/>
      <c r="H106" s="274"/>
      <c r="I106" s="274"/>
      <c r="J106" s="274"/>
      <c r="K106" s="274"/>
      <c r="L106" s="259"/>
      <c r="O106" s="151"/>
      <c r="P106" s="151"/>
    </row>
    <row r="107" spans="1:16" s="178" customFormat="1" ht="14.25" customHeight="1" x14ac:dyDescent="0.25">
      <c r="A107" s="258"/>
      <c r="B107" s="612" t="str">
        <f>IF(Intro!$G$26="English",O107,P107)</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107" s="613"/>
      <c r="D107" s="613"/>
      <c r="E107" s="613"/>
      <c r="F107" s="613"/>
      <c r="G107" s="613"/>
      <c r="H107" s="613"/>
      <c r="I107" s="613"/>
      <c r="J107" s="613"/>
      <c r="K107" s="613"/>
      <c r="L107" s="653"/>
      <c r="O107" s="151" t="s">
        <v>344</v>
      </c>
      <c r="P107" s="151" t="s">
        <v>287</v>
      </c>
    </row>
    <row r="108" spans="1:16" s="178" customFormat="1" x14ac:dyDescent="0.25">
      <c r="A108" s="258"/>
      <c r="B108" s="612"/>
      <c r="C108" s="613"/>
      <c r="D108" s="613"/>
      <c r="E108" s="613"/>
      <c r="F108" s="613"/>
      <c r="G108" s="613"/>
      <c r="H108" s="613"/>
      <c r="I108" s="613"/>
      <c r="J108" s="613"/>
      <c r="K108" s="613"/>
      <c r="L108" s="653"/>
      <c r="O108" s="151"/>
      <c r="P108" s="151"/>
    </row>
    <row r="109" spans="1:16" s="178" customFormat="1" x14ac:dyDescent="0.25">
      <c r="A109" s="258"/>
      <c r="B109" s="273"/>
      <c r="C109" s="274"/>
      <c r="D109" s="274"/>
      <c r="E109" s="274"/>
      <c r="F109" s="274"/>
      <c r="G109" s="274"/>
      <c r="H109" s="274"/>
      <c r="I109" s="274"/>
      <c r="J109" s="274"/>
      <c r="K109" s="274"/>
      <c r="L109" s="259"/>
      <c r="O109" s="151"/>
      <c r="P109" s="151"/>
    </row>
    <row r="110" spans="1:16" s="3" customFormat="1" x14ac:dyDescent="0.25">
      <c r="A110" s="13"/>
      <c r="B110" s="781"/>
      <c r="C110" s="782"/>
      <c r="D110" s="782"/>
      <c r="E110" s="782"/>
      <c r="F110" s="782"/>
      <c r="G110" s="782"/>
      <c r="H110" s="782"/>
      <c r="I110" s="782"/>
      <c r="J110" s="782"/>
      <c r="K110" s="782"/>
      <c r="L110" s="783"/>
      <c r="M110" s="178"/>
    </row>
    <row r="111" spans="1:16" s="3" customFormat="1" x14ac:dyDescent="0.25">
      <c r="A111" s="13"/>
      <c r="B111" s="781"/>
      <c r="C111" s="782"/>
      <c r="D111" s="782"/>
      <c r="E111" s="782"/>
      <c r="F111" s="782"/>
      <c r="G111" s="782"/>
      <c r="H111" s="782"/>
      <c r="I111" s="782"/>
      <c r="J111" s="782"/>
      <c r="K111" s="782"/>
      <c r="L111" s="783"/>
      <c r="M111" s="178"/>
    </row>
    <row r="112" spans="1:16" s="3" customFormat="1" x14ac:dyDescent="0.25">
      <c r="A112" s="13"/>
      <c r="B112" s="781"/>
      <c r="C112" s="782"/>
      <c r="D112" s="782"/>
      <c r="E112" s="782"/>
      <c r="F112" s="782"/>
      <c r="G112" s="782"/>
      <c r="H112" s="782"/>
      <c r="I112" s="782"/>
      <c r="J112" s="782"/>
      <c r="K112" s="782"/>
      <c r="L112" s="783"/>
      <c r="M112" s="178"/>
    </row>
    <row r="113" spans="1:16" s="3" customFormat="1" x14ac:dyDescent="0.25">
      <c r="A113" s="13"/>
      <c r="B113" s="781"/>
      <c r="C113" s="782"/>
      <c r="D113" s="782"/>
      <c r="E113" s="782"/>
      <c r="F113" s="782"/>
      <c r="G113" s="782"/>
      <c r="H113" s="782"/>
      <c r="I113" s="782"/>
      <c r="J113" s="782"/>
      <c r="K113" s="782"/>
      <c r="L113" s="783"/>
      <c r="M113" s="178"/>
    </row>
    <row r="114" spans="1:16" s="3" customFormat="1" x14ac:dyDescent="0.25">
      <c r="A114" s="13"/>
      <c r="B114" s="781"/>
      <c r="C114" s="782"/>
      <c r="D114" s="782"/>
      <c r="E114" s="782"/>
      <c r="F114" s="782"/>
      <c r="G114" s="782"/>
      <c r="H114" s="782"/>
      <c r="I114" s="782"/>
      <c r="J114" s="782"/>
      <c r="K114" s="782"/>
      <c r="L114" s="783"/>
      <c r="M114" s="178"/>
    </row>
    <row r="115" spans="1:16" s="3" customFormat="1" x14ac:dyDescent="0.25">
      <c r="A115" s="13"/>
      <c r="B115" s="781"/>
      <c r="C115" s="782"/>
      <c r="D115" s="782"/>
      <c r="E115" s="782"/>
      <c r="F115" s="782"/>
      <c r="G115" s="782"/>
      <c r="H115" s="782"/>
      <c r="I115" s="782"/>
      <c r="J115" s="782"/>
      <c r="K115" s="782"/>
      <c r="L115" s="783"/>
      <c r="M115" s="178"/>
    </row>
    <row r="116" spans="1:16" s="3" customFormat="1" x14ac:dyDescent="0.25">
      <c r="A116" s="13"/>
      <c r="B116" s="781"/>
      <c r="C116" s="782"/>
      <c r="D116" s="782"/>
      <c r="E116" s="782"/>
      <c r="F116" s="782"/>
      <c r="G116" s="782"/>
      <c r="H116" s="782"/>
      <c r="I116" s="782"/>
      <c r="J116" s="782"/>
      <c r="K116" s="782"/>
      <c r="L116" s="783"/>
      <c r="M116" s="178"/>
    </row>
    <row r="117" spans="1:16" s="3" customFormat="1" x14ac:dyDescent="0.25">
      <c r="A117" s="13"/>
      <c r="B117" s="781"/>
      <c r="C117" s="782"/>
      <c r="D117" s="782"/>
      <c r="E117" s="782"/>
      <c r="F117" s="782"/>
      <c r="G117" s="782"/>
      <c r="H117" s="782"/>
      <c r="I117" s="782"/>
      <c r="J117" s="782"/>
      <c r="K117" s="782"/>
      <c r="L117" s="783"/>
      <c r="M117" s="178"/>
    </row>
    <row r="118" spans="1:16" s="178" customFormat="1" x14ac:dyDescent="0.25">
      <c r="A118" s="258"/>
      <c r="B118" s="288"/>
      <c r="C118" s="289"/>
      <c r="D118" s="289"/>
      <c r="E118" s="289"/>
      <c r="F118" s="289"/>
      <c r="G118" s="289"/>
      <c r="H118" s="289"/>
      <c r="I118" s="289"/>
      <c r="J118" s="289"/>
      <c r="K118" s="289"/>
      <c r="L118" s="290"/>
      <c r="O118" s="151"/>
      <c r="P118" s="151"/>
    </row>
    <row r="119" spans="1:16" s="3" customFormat="1" x14ac:dyDescent="0.25">
      <c r="A119" s="13"/>
      <c r="B119" s="767" t="s">
        <v>33</v>
      </c>
      <c r="C119" s="768"/>
      <c r="D119" s="768"/>
      <c r="E119" s="768"/>
      <c r="F119" s="768"/>
      <c r="G119" s="768"/>
      <c r="H119" s="768"/>
      <c r="I119" s="768"/>
      <c r="J119" s="768"/>
      <c r="K119" s="768"/>
      <c r="L119" s="769"/>
      <c r="M119" s="266"/>
    </row>
    <row r="120" spans="1:16" s="178" customFormat="1" x14ac:dyDescent="0.25">
      <c r="A120" s="258"/>
      <c r="B120" s="273"/>
      <c r="C120" s="274"/>
      <c r="D120" s="274"/>
      <c r="E120" s="274"/>
      <c r="F120" s="274"/>
      <c r="G120" s="274"/>
      <c r="H120" s="274"/>
      <c r="I120" s="274"/>
      <c r="J120" s="274"/>
      <c r="K120" s="274"/>
      <c r="L120" s="259"/>
      <c r="O120" s="151"/>
      <c r="P120" s="151"/>
    </row>
    <row r="121" spans="1:16" s="178" customFormat="1" ht="14.25" customHeight="1" x14ac:dyDescent="0.25">
      <c r="A121" s="258"/>
      <c r="B121" s="774" t="str">
        <f>IF(Intro!$G$26="English",O121,P121)</f>
        <v>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v>
      </c>
      <c r="C121" s="775"/>
      <c r="D121" s="775"/>
      <c r="E121" s="775"/>
      <c r="F121" s="775"/>
      <c r="G121" s="775"/>
      <c r="H121" s="775"/>
      <c r="I121" s="775"/>
      <c r="J121" s="775"/>
      <c r="K121" s="775"/>
      <c r="L121" s="776"/>
      <c r="O121" s="151" t="s">
        <v>345</v>
      </c>
      <c r="P121" s="151" t="s">
        <v>288</v>
      </c>
    </row>
    <row r="122" spans="1:16" s="178" customFormat="1" x14ac:dyDescent="0.25">
      <c r="A122" s="258"/>
      <c r="B122" s="774"/>
      <c r="C122" s="775"/>
      <c r="D122" s="775"/>
      <c r="E122" s="775"/>
      <c r="F122" s="775"/>
      <c r="G122" s="775"/>
      <c r="H122" s="775"/>
      <c r="I122" s="775"/>
      <c r="J122" s="775"/>
      <c r="K122" s="775"/>
      <c r="L122" s="776"/>
      <c r="O122" s="151"/>
      <c r="P122" s="151"/>
    </row>
    <row r="123" spans="1:16" s="178" customFormat="1" x14ac:dyDescent="0.25">
      <c r="A123" s="258"/>
      <c r="B123" s="273"/>
      <c r="C123" s="274"/>
      <c r="D123" s="274"/>
      <c r="E123" s="274"/>
      <c r="F123" s="274"/>
      <c r="G123" s="274"/>
      <c r="H123" s="274"/>
      <c r="I123" s="274"/>
      <c r="J123" s="274"/>
      <c r="K123" s="274"/>
      <c r="L123" s="259"/>
      <c r="O123" s="151"/>
      <c r="P123" s="151"/>
    </row>
    <row r="124" spans="1:16" s="3" customFormat="1" x14ac:dyDescent="0.25">
      <c r="A124" s="13"/>
      <c r="B124" s="781"/>
      <c r="C124" s="782"/>
      <c r="D124" s="782"/>
      <c r="E124" s="782"/>
      <c r="F124" s="782"/>
      <c r="G124" s="782"/>
      <c r="H124" s="782"/>
      <c r="I124" s="782"/>
      <c r="J124" s="782"/>
      <c r="K124" s="782"/>
      <c r="L124" s="783"/>
      <c r="M124" s="178"/>
    </row>
    <row r="125" spans="1:16" s="3" customFormat="1" x14ac:dyDescent="0.25">
      <c r="A125" s="13"/>
      <c r="B125" s="781"/>
      <c r="C125" s="782"/>
      <c r="D125" s="782"/>
      <c r="E125" s="782"/>
      <c r="F125" s="782"/>
      <c r="G125" s="782"/>
      <c r="H125" s="782"/>
      <c r="I125" s="782"/>
      <c r="J125" s="782"/>
      <c r="K125" s="782"/>
      <c r="L125" s="783"/>
      <c r="M125" s="178"/>
    </row>
    <row r="126" spans="1:16" s="3" customFormat="1" x14ac:dyDescent="0.25">
      <c r="A126" s="13"/>
      <c r="B126" s="781"/>
      <c r="C126" s="782"/>
      <c r="D126" s="782"/>
      <c r="E126" s="782"/>
      <c r="F126" s="782"/>
      <c r="G126" s="782"/>
      <c r="H126" s="782"/>
      <c r="I126" s="782"/>
      <c r="J126" s="782"/>
      <c r="K126" s="782"/>
      <c r="L126" s="783"/>
      <c r="M126" s="178"/>
    </row>
    <row r="127" spans="1:16" s="3" customFormat="1" x14ac:dyDescent="0.25">
      <c r="A127" s="13"/>
      <c r="B127" s="781"/>
      <c r="C127" s="782"/>
      <c r="D127" s="782"/>
      <c r="E127" s="782"/>
      <c r="F127" s="782"/>
      <c r="G127" s="782"/>
      <c r="H127" s="782"/>
      <c r="I127" s="782"/>
      <c r="J127" s="782"/>
      <c r="K127" s="782"/>
      <c r="L127" s="783"/>
      <c r="M127" s="178"/>
    </row>
    <row r="128" spans="1:16" s="3" customFormat="1" x14ac:dyDescent="0.25">
      <c r="A128" s="13"/>
      <c r="B128" s="781"/>
      <c r="C128" s="782"/>
      <c r="D128" s="782"/>
      <c r="E128" s="782"/>
      <c r="F128" s="782"/>
      <c r="G128" s="782"/>
      <c r="H128" s="782"/>
      <c r="I128" s="782"/>
      <c r="J128" s="782"/>
      <c r="K128" s="782"/>
      <c r="L128" s="783"/>
      <c r="M128" s="178"/>
    </row>
    <row r="129" spans="1:16" s="3" customFormat="1" x14ac:dyDescent="0.25">
      <c r="A129" s="13"/>
      <c r="B129" s="781"/>
      <c r="C129" s="782"/>
      <c r="D129" s="782"/>
      <c r="E129" s="782"/>
      <c r="F129" s="782"/>
      <c r="G129" s="782"/>
      <c r="H129" s="782"/>
      <c r="I129" s="782"/>
      <c r="J129" s="782"/>
      <c r="K129" s="782"/>
      <c r="L129" s="783"/>
      <c r="M129" s="178"/>
    </row>
    <row r="130" spans="1:16" s="3" customFormat="1" x14ac:dyDescent="0.25">
      <c r="A130" s="13"/>
      <c r="B130" s="781"/>
      <c r="C130" s="782"/>
      <c r="D130" s="782"/>
      <c r="E130" s="782"/>
      <c r="F130" s="782"/>
      <c r="G130" s="782"/>
      <c r="H130" s="782"/>
      <c r="I130" s="782"/>
      <c r="J130" s="782"/>
      <c r="K130" s="782"/>
      <c r="L130" s="783"/>
      <c r="M130" s="178"/>
    </row>
    <row r="131" spans="1:16" s="3" customFormat="1" x14ac:dyDescent="0.25">
      <c r="A131" s="13"/>
      <c r="B131" s="781"/>
      <c r="C131" s="782"/>
      <c r="D131" s="782"/>
      <c r="E131" s="782"/>
      <c r="F131" s="782"/>
      <c r="G131" s="782"/>
      <c r="H131" s="782"/>
      <c r="I131" s="782"/>
      <c r="J131" s="782"/>
      <c r="K131" s="782"/>
      <c r="L131" s="783"/>
      <c r="M131" s="178"/>
    </row>
    <row r="132" spans="1:16" s="178" customFormat="1" x14ac:dyDescent="0.25">
      <c r="A132" s="258"/>
      <c r="B132" s="288"/>
      <c r="C132" s="289"/>
      <c r="D132" s="289"/>
      <c r="E132" s="289"/>
      <c r="F132" s="289"/>
      <c r="G132" s="289"/>
      <c r="H132" s="289"/>
      <c r="I132" s="289"/>
      <c r="J132" s="289"/>
      <c r="K132" s="289"/>
      <c r="L132" s="290"/>
      <c r="O132" s="151"/>
      <c r="P132" s="151"/>
    </row>
    <row r="133" spans="1:16" s="3" customFormat="1" x14ac:dyDescent="0.25">
      <c r="A133" s="13"/>
      <c r="B133" s="767" t="s">
        <v>34</v>
      </c>
      <c r="C133" s="768"/>
      <c r="D133" s="768"/>
      <c r="E133" s="768"/>
      <c r="F133" s="768"/>
      <c r="G133" s="768"/>
      <c r="H133" s="768"/>
      <c r="I133" s="768"/>
      <c r="J133" s="768"/>
      <c r="K133" s="768"/>
      <c r="L133" s="769"/>
      <c r="M133" s="266"/>
    </row>
    <row r="134" spans="1:16" s="178" customFormat="1" x14ac:dyDescent="0.25">
      <c r="A134" s="258"/>
      <c r="B134" s="273"/>
      <c r="C134" s="274"/>
      <c r="D134" s="274"/>
      <c r="E134" s="274"/>
      <c r="F134" s="274"/>
      <c r="G134" s="274"/>
      <c r="H134" s="274"/>
      <c r="I134" s="274"/>
      <c r="J134" s="274"/>
      <c r="K134" s="274"/>
      <c r="L134" s="259"/>
      <c r="O134" s="151"/>
      <c r="P134" s="151"/>
    </row>
    <row r="135" spans="1:16" s="178" customFormat="1" ht="14.25" customHeight="1" x14ac:dyDescent="0.25">
      <c r="A135" s="258"/>
      <c r="B135" s="665" t="str">
        <f>IF(Intro!$G$26="English",O135,P135)</f>
        <v>Votre entreprise envisage-t-elle de modifier la gamme de produits fabriqués sur le même équipement au cours des deux prochaines années? Fournissez les motifs et les hypothèses sous-tendant ces objectifs et ces stratégies.</v>
      </c>
      <c r="C135" s="666"/>
      <c r="D135" s="666"/>
      <c r="E135" s="666"/>
      <c r="F135" s="666"/>
      <c r="G135" s="666"/>
      <c r="H135" s="666"/>
      <c r="I135" s="666"/>
      <c r="J135" s="666"/>
      <c r="K135" s="666"/>
      <c r="L135" s="667"/>
      <c r="O135" s="151" t="s">
        <v>346</v>
      </c>
      <c r="P135" s="151" t="s">
        <v>289</v>
      </c>
    </row>
    <row r="136" spans="1:16" s="178" customFormat="1" x14ac:dyDescent="0.25">
      <c r="A136" s="258"/>
      <c r="B136" s="665"/>
      <c r="C136" s="666"/>
      <c r="D136" s="666"/>
      <c r="E136" s="666"/>
      <c r="F136" s="666"/>
      <c r="G136" s="666"/>
      <c r="H136" s="666"/>
      <c r="I136" s="666"/>
      <c r="J136" s="666"/>
      <c r="K136" s="666"/>
      <c r="L136" s="667"/>
      <c r="O136" s="151"/>
      <c r="P136" s="151"/>
    </row>
    <row r="137" spans="1:16" s="178" customFormat="1" x14ac:dyDescent="0.25">
      <c r="A137" s="258"/>
      <c r="B137" s="273"/>
      <c r="C137" s="274"/>
      <c r="D137" s="274"/>
      <c r="E137" s="274"/>
      <c r="F137" s="274"/>
      <c r="G137" s="274"/>
      <c r="H137" s="274"/>
      <c r="I137" s="274"/>
      <c r="J137" s="274"/>
      <c r="K137" s="274"/>
      <c r="L137" s="259"/>
      <c r="O137" s="151"/>
      <c r="P137" s="151"/>
    </row>
    <row r="138" spans="1:16" s="3" customFormat="1" x14ac:dyDescent="0.25">
      <c r="A138" s="13"/>
      <c r="B138" s="781"/>
      <c r="C138" s="782"/>
      <c r="D138" s="782"/>
      <c r="E138" s="782"/>
      <c r="F138" s="782"/>
      <c r="G138" s="782"/>
      <c r="H138" s="782"/>
      <c r="I138" s="782"/>
      <c r="J138" s="782"/>
      <c r="K138" s="782"/>
      <c r="L138" s="783"/>
      <c r="M138" s="178"/>
    </row>
    <row r="139" spans="1:16" s="3" customFormat="1" x14ac:dyDescent="0.25">
      <c r="A139" s="13"/>
      <c r="B139" s="781"/>
      <c r="C139" s="782"/>
      <c r="D139" s="782"/>
      <c r="E139" s="782"/>
      <c r="F139" s="782"/>
      <c r="G139" s="782"/>
      <c r="H139" s="782"/>
      <c r="I139" s="782"/>
      <c r="J139" s="782"/>
      <c r="K139" s="782"/>
      <c r="L139" s="783"/>
      <c r="M139" s="178"/>
    </row>
    <row r="140" spans="1:16" s="3" customFormat="1" x14ac:dyDescent="0.25">
      <c r="A140" s="13"/>
      <c r="B140" s="781"/>
      <c r="C140" s="782"/>
      <c r="D140" s="782"/>
      <c r="E140" s="782"/>
      <c r="F140" s="782"/>
      <c r="G140" s="782"/>
      <c r="H140" s="782"/>
      <c r="I140" s="782"/>
      <c r="J140" s="782"/>
      <c r="K140" s="782"/>
      <c r="L140" s="783"/>
      <c r="M140" s="178"/>
    </row>
    <row r="141" spans="1:16" s="3" customFormat="1" x14ac:dyDescent="0.25">
      <c r="A141" s="13"/>
      <c r="B141" s="781"/>
      <c r="C141" s="782"/>
      <c r="D141" s="782"/>
      <c r="E141" s="782"/>
      <c r="F141" s="782"/>
      <c r="G141" s="782"/>
      <c r="H141" s="782"/>
      <c r="I141" s="782"/>
      <c r="J141" s="782"/>
      <c r="K141" s="782"/>
      <c r="L141" s="783"/>
      <c r="M141" s="178"/>
    </row>
    <row r="142" spans="1:16" s="3" customFormat="1" x14ac:dyDescent="0.25">
      <c r="A142" s="13"/>
      <c r="B142" s="781"/>
      <c r="C142" s="782"/>
      <c r="D142" s="782"/>
      <c r="E142" s="782"/>
      <c r="F142" s="782"/>
      <c r="G142" s="782"/>
      <c r="H142" s="782"/>
      <c r="I142" s="782"/>
      <c r="J142" s="782"/>
      <c r="K142" s="782"/>
      <c r="L142" s="783"/>
      <c r="M142" s="178"/>
    </row>
    <row r="143" spans="1:16" s="3" customFormat="1" x14ac:dyDescent="0.25">
      <c r="A143" s="13"/>
      <c r="B143" s="781"/>
      <c r="C143" s="782"/>
      <c r="D143" s="782"/>
      <c r="E143" s="782"/>
      <c r="F143" s="782"/>
      <c r="G143" s="782"/>
      <c r="H143" s="782"/>
      <c r="I143" s="782"/>
      <c r="J143" s="782"/>
      <c r="K143" s="782"/>
      <c r="L143" s="783"/>
      <c r="M143" s="178"/>
    </row>
    <row r="144" spans="1:16" s="3" customFormat="1" x14ac:dyDescent="0.25">
      <c r="A144" s="13"/>
      <c r="B144" s="781"/>
      <c r="C144" s="782"/>
      <c r="D144" s="782"/>
      <c r="E144" s="782"/>
      <c r="F144" s="782"/>
      <c r="G144" s="782"/>
      <c r="H144" s="782"/>
      <c r="I144" s="782"/>
      <c r="J144" s="782"/>
      <c r="K144" s="782"/>
      <c r="L144" s="783"/>
      <c r="M144" s="178"/>
    </row>
    <row r="145" spans="1:16" s="3" customFormat="1" x14ac:dyDescent="0.25">
      <c r="A145" s="13"/>
      <c r="B145" s="781"/>
      <c r="C145" s="782"/>
      <c r="D145" s="782"/>
      <c r="E145" s="782"/>
      <c r="F145" s="782"/>
      <c r="G145" s="782"/>
      <c r="H145" s="782"/>
      <c r="I145" s="782"/>
      <c r="J145" s="782"/>
      <c r="K145" s="782"/>
      <c r="L145" s="783"/>
      <c r="M145" s="178"/>
    </row>
    <row r="146" spans="1:16" s="178" customFormat="1" x14ac:dyDescent="0.25">
      <c r="A146" s="258"/>
      <c r="B146" s="288"/>
      <c r="C146" s="289"/>
      <c r="D146" s="289"/>
      <c r="E146" s="289"/>
      <c r="F146" s="289"/>
      <c r="G146" s="289"/>
      <c r="H146" s="289"/>
      <c r="I146" s="289"/>
      <c r="J146" s="289"/>
      <c r="K146" s="289"/>
      <c r="L146" s="290"/>
      <c r="O146" s="151"/>
      <c r="P146" s="151"/>
    </row>
    <row r="147" spans="1:16" s="3" customFormat="1" x14ac:dyDescent="0.25">
      <c r="A147" s="13"/>
      <c r="B147" s="767" t="s">
        <v>35</v>
      </c>
      <c r="C147" s="768"/>
      <c r="D147" s="768"/>
      <c r="E147" s="768"/>
      <c r="F147" s="768"/>
      <c r="G147" s="768"/>
      <c r="H147" s="768"/>
      <c r="I147" s="768"/>
      <c r="J147" s="768"/>
      <c r="K147" s="768"/>
      <c r="L147" s="769"/>
      <c r="M147" s="266"/>
    </row>
    <row r="148" spans="1:16" s="178" customFormat="1" x14ac:dyDescent="0.25">
      <c r="A148" s="258"/>
      <c r="B148" s="273"/>
      <c r="C148" s="274"/>
      <c r="D148" s="274"/>
      <c r="E148" s="274"/>
      <c r="F148" s="274"/>
      <c r="G148" s="274"/>
      <c r="H148" s="274"/>
      <c r="I148" s="274"/>
      <c r="J148" s="274"/>
      <c r="K148" s="274"/>
      <c r="L148" s="259"/>
      <c r="O148" s="151"/>
      <c r="P148" s="151"/>
    </row>
    <row r="149" spans="1:16" s="178" customFormat="1" ht="14.25" customHeight="1" x14ac:dyDescent="0.25">
      <c r="A149" s="258"/>
      <c r="B149" s="777" t="str">
        <f>IF(Intro!$G$26="English",O149,P149)</f>
        <v>Expliquez dans quelle mesure l’automatisation a-t-elle influé sur les emplois, les salaires, et la productivité liés à la production des marchandises depuis le 1er janvier 2023.</v>
      </c>
      <c r="C149" s="778"/>
      <c r="D149" s="778"/>
      <c r="E149" s="778"/>
      <c r="F149" s="778"/>
      <c r="G149" s="778"/>
      <c r="H149" s="778"/>
      <c r="I149" s="778"/>
      <c r="J149" s="778"/>
      <c r="K149" s="778"/>
      <c r="L149" s="779"/>
      <c r="O149" s="151" t="str">
        <f>"Explain the extent to which automation has impacted employment levels, wages, and productivity with respect to the goods since January 1, "&amp;Variables!B6&amp;"."</f>
        <v>Explain the extent to which automation has impacted employment levels, wages, and productivity with respect to the goods since January 1, 2023.</v>
      </c>
      <c r="P149" s="151" t="str">
        <f>"Expliquez dans quelle mesure l’automatisation a-t-elle influé sur les emplois, les salaires, et la productivité liés à la production des marchandises depuis le 1er janvier "&amp;Variables!C6&amp;"."</f>
        <v>Expliquez dans quelle mesure l’automatisation a-t-elle influé sur les emplois, les salaires, et la productivité liés à la production des marchandises depuis le 1er janvier 2023.</v>
      </c>
    </row>
    <row r="150" spans="1:16" s="178" customFormat="1" x14ac:dyDescent="0.25">
      <c r="A150" s="258"/>
      <c r="B150" s="273"/>
      <c r="C150" s="274"/>
      <c r="D150" s="274"/>
      <c r="E150" s="274"/>
      <c r="F150" s="274"/>
      <c r="G150" s="274"/>
      <c r="H150" s="274"/>
      <c r="I150" s="274"/>
      <c r="J150" s="274"/>
      <c r="K150" s="274"/>
      <c r="L150" s="259"/>
      <c r="O150" s="151"/>
      <c r="P150" s="151"/>
    </row>
    <row r="151" spans="1:16" s="3" customFormat="1" x14ac:dyDescent="0.25">
      <c r="A151" s="13"/>
      <c r="B151" s="781"/>
      <c r="C151" s="782"/>
      <c r="D151" s="782"/>
      <c r="E151" s="782"/>
      <c r="F151" s="782"/>
      <c r="G151" s="782"/>
      <c r="H151" s="782"/>
      <c r="I151" s="782"/>
      <c r="J151" s="782"/>
      <c r="K151" s="782"/>
      <c r="L151" s="783"/>
      <c r="M151" s="178"/>
    </row>
    <row r="152" spans="1:16" s="3" customFormat="1" x14ac:dyDescent="0.25">
      <c r="A152" s="13"/>
      <c r="B152" s="781"/>
      <c r="C152" s="782"/>
      <c r="D152" s="782"/>
      <c r="E152" s="782"/>
      <c r="F152" s="782"/>
      <c r="G152" s="782"/>
      <c r="H152" s="782"/>
      <c r="I152" s="782"/>
      <c r="J152" s="782"/>
      <c r="K152" s="782"/>
      <c r="L152" s="783"/>
      <c r="M152" s="178"/>
    </row>
    <row r="153" spans="1:16" s="3" customFormat="1" x14ac:dyDescent="0.25">
      <c r="A153" s="13"/>
      <c r="B153" s="781"/>
      <c r="C153" s="782"/>
      <c r="D153" s="782"/>
      <c r="E153" s="782"/>
      <c r="F153" s="782"/>
      <c r="G153" s="782"/>
      <c r="H153" s="782"/>
      <c r="I153" s="782"/>
      <c r="J153" s="782"/>
      <c r="K153" s="782"/>
      <c r="L153" s="783"/>
      <c r="M153" s="178"/>
    </row>
    <row r="154" spans="1:16" s="3" customFormat="1" x14ac:dyDescent="0.25">
      <c r="A154" s="13"/>
      <c r="B154" s="781"/>
      <c r="C154" s="782"/>
      <c r="D154" s="782"/>
      <c r="E154" s="782"/>
      <c r="F154" s="782"/>
      <c r="G154" s="782"/>
      <c r="H154" s="782"/>
      <c r="I154" s="782"/>
      <c r="J154" s="782"/>
      <c r="K154" s="782"/>
      <c r="L154" s="783"/>
      <c r="M154" s="178"/>
    </row>
    <row r="155" spans="1:16" s="3" customFormat="1" x14ac:dyDescent="0.25">
      <c r="A155" s="13"/>
      <c r="B155" s="781"/>
      <c r="C155" s="782"/>
      <c r="D155" s="782"/>
      <c r="E155" s="782"/>
      <c r="F155" s="782"/>
      <c r="G155" s="782"/>
      <c r="H155" s="782"/>
      <c r="I155" s="782"/>
      <c r="J155" s="782"/>
      <c r="K155" s="782"/>
      <c r="L155" s="783"/>
      <c r="M155" s="178"/>
    </row>
    <row r="156" spans="1:16" s="3" customFormat="1" x14ac:dyDescent="0.25">
      <c r="A156" s="13"/>
      <c r="B156" s="781"/>
      <c r="C156" s="782"/>
      <c r="D156" s="782"/>
      <c r="E156" s="782"/>
      <c r="F156" s="782"/>
      <c r="G156" s="782"/>
      <c r="H156" s="782"/>
      <c r="I156" s="782"/>
      <c r="J156" s="782"/>
      <c r="K156" s="782"/>
      <c r="L156" s="783"/>
      <c r="M156" s="178"/>
    </row>
    <row r="157" spans="1:16" s="3" customFormat="1" x14ac:dyDescent="0.25">
      <c r="A157" s="13"/>
      <c r="B157" s="781"/>
      <c r="C157" s="782"/>
      <c r="D157" s="782"/>
      <c r="E157" s="782"/>
      <c r="F157" s="782"/>
      <c r="G157" s="782"/>
      <c r="H157" s="782"/>
      <c r="I157" s="782"/>
      <c r="J157" s="782"/>
      <c r="K157" s="782"/>
      <c r="L157" s="783"/>
      <c r="M157" s="178"/>
    </row>
    <row r="158" spans="1:16" s="3" customFormat="1" x14ac:dyDescent="0.25">
      <c r="A158" s="13"/>
      <c r="B158" s="781"/>
      <c r="C158" s="782"/>
      <c r="D158" s="782"/>
      <c r="E158" s="782"/>
      <c r="F158" s="782"/>
      <c r="G158" s="782"/>
      <c r="H158" s="782"/>
      <c r="I158" s="782"/>
      <c r="J158" s="782"/>
      <c r="K158" s="782"/>
      <c r="L158" s="783"/>
      <c r="M158" s="178"/>
    </row>
    <row r="159" spans="1:16" s="178" customFormat="1" x14ac:dyDescent="0.25">
      <c r="A159" s="258"/>
      <c r="B159" s="288"/>
      <c r="C159" s="289"/>
      <c r="D159" s="289"/>
      <c r="E159" s="289"/>
      <c r="F159" s="289"/>
      <c r="G159" s="289"/>
      <c r="H159" s="289"/>
      <c r="I159" s="289"/>
      <c r="J159" s="289"/>
      <c r="K159" s="289"/>
      <c r="L159" s="290"/>
      <c r="O159" s="151"/>
      <c r="P159" s="151"/>
    </row>
  </sheetData>
  <sheetProtection algorithmName="SHA-512" hashValue="4QPjUQbKKYavQta485PSmDwtdmw3Z+nLTtMWfKVESycx+U3XPppkrXEk/J/WiVF+IC3mAhWqwUjdg2xGnbUCYA==" saltValue="W/wsX9p8RzJifEgOKeJqLQ==" spinCount="100000" sheet="1" objects="1" scenarios="1" selectLockedCells="1"/>
  <mergeCells count="60">
    <mergeCell ref="B151:L158"/>
    <mergeCell ref="B68:L68"/>
    <mergeCell ref="B81:L81"/>
    <mergeCell ref="B94:L94"/>
    <mergeCell ref="B149:L149"/>
    <mergeCell ref="B147:L147"/>
    <mergeCell ref="B124:L131"/>
    <mergeCell ref="B138:L145"/>
    <mergeCell ref="B70:L77"/>
    <mergeCell ref="B83:L90"/>
    <mergeCell ref="B96:L103"/>
    <mergeCell ref="B119:L119"/>
    <mergeCell ref="B133:L133"/>
    <mergeCell ref="B135:L136"/>
    <mergeCell ref="B107:L108"/>
    <mergeCell ref="B92:L92"/>
    <mergeCell ref="B105:L105"/>
    <mergeCell ref="B121:L122"/>
    <mergeCell ref="B49:E49"/>
    <mergeCell ref="B50:E50"/>
    <mergeCell ref="B63:E63"/>
    <mergeCell ref="B64:E64"/>
    <mergeCell ref="B110:L117"/>
    <mergeCell ref="B51:E51"/>
    <mergeCell ref="B58:E58"/>
    <mergeCell ref="B54:E54"/>
    <mergeCell ref="B55:E55"/>
    <mergeCell ref="B56:E56"/>
    <mergeCell ref="B57:F57"/>
    <mergeCell ref="G57:I57"/>
    <mergeCell ref="B60:E60"/>
    <mergeCell ref="B62:E62"/>
    <mergeCell ref="B4:L4"/>
    <mergeCell ref="B5:L5"/>
    <mergeCell ref="B6:L6"/>
    <mergeCell ref="B12:L12"/>
    <mergeCell ref="B9:L9"/>
    <mergeCell ref="B10:L10"/>
    <mergeCell ref="G45:G46"/>
    <mergeCell ref="H45:H46"/>
    <mergeCell ref="B41:L41"/>
    <mergeCell ref="B8:L8"/>
    <mergeCell ref="I45:I46"/>
    <mergeCell ref="B43:L43"/>
    <mergeCell ref="B15:L16"/>
    <mergeCell ref="B18:L25"/>
    <mergeCell ref="B27:L27"/>
    <mergeCell ref="B29:L30"/>
    <mergeCell ref="B32:L39"/>
    <mergeCell ref="B45:F46"/>
    <mergeCell ref="B66:L66"/>
    <mergeCell ref="B79:L79"/>
    <mergeCell ref="B61:E61"/>
    <mergeCell ref="B47:F47"/>
    <mergeCell ref="G47:I47"/>
    <mergeCell ref="B52:F52"/>
    <mergeCell ref="G52:I52"/>
    <mergeCell ref="B53:E53"/>
    <mergeCell ref="B48:E48"/>
    <mergeCell ref="B59:E59"/>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24:L124 B96:L96 B110:L110 B138:L138 B70:L73 B83:L83 B151:L151 B85:L87 B98:L100 B112:L114 B126:L128 B140:L142 B153:L155" xr:uid="{DCC84ED5-FC46-48C8-AD6E-B56B755BA65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8:I51 G53:I56 G58:I64" xr:uid="{37A662D5-5CA6-44ED-B631-9F45025DB71B}">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5 B29" xr:uid="{368951F7-D2C3-467E-90FB-CD1D08A44407}">
      <formula1>1000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4" min="1" max="11" man="1"/>
    <brk id="11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S240"/>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6" width="15.5703125" style="2" hidden="1" customWidth="1"/>
    <col min="17" max="17" width="15.5703125" style="2" customWidth="1"/>
    <col min="18" max="16384" width="9.42578125" style="2"/>
  </cols>
  <sheetData>
    <row r="1" spans="1:16" x14ac:dyDescent="0.25">
      <c r="O1" s="2" t="s">
        <v>651</v>
      </c>
      <c r="P1" s="2" t="s">
        <v>651</v>
      </c>
    </row>
    <row r="2" spans="1:16" x14ac:dyDescent="0.25">
      <c r="B2" s="23" t="str">
        <f>'Pro 1'!B2</f>
        <v>PROTÉGÉ</v>
      </c>
      <c r="C2" s="23"/>
      <c r="D2" s="23"/>
      <c r="O2" s="3" t="s">
        <v>128</v>
      </c>
      <c r="P2" s="3" t="s">
        <v>130</v>
      </c>
    </row>
    <row r="3" spans="1:16" x14ac:dyDescent="0.25">
      <c r="B3" s="24"/>
      <c r="C3" s="24"/>
      <c r="D3" s="24"/>
      <c r="O3" s="7"/>
      <c r="P3" s="7"/>
    </row>
    <row r="4" spans="1:16" s="7" customFormat="1" x14ac:dyDescent="0.25">
      <c r="A4" s="18"/>
      <c r="B4" s="715" t="str">
        <f>Info!B4</f>
        <v>QUESTIONNAIRE À L’INTENTION DES PRODUCTEURS</v>
      </c>
      <c r="C4" s="715"/>
      <c r="D4" s="715"/>
      <c r="E4" s="715"/>
      <c r="F4" s="715"/>
      <c r="G4" s="715"/>
      <c r="H4" s="715"/>
      <c r="I4" s="715"/>
      <c r="J4" s="715"/>
      <c r="K4" s="715"/>
      <c r="L4" s="715"/>
      <c r="M4" s="19"/>
      <c r="N4" s="19"/>
      <c r="O4" s="15"/>
      <c r="P4" s="15"/>
    </row>
    <row r="5" spans="1:16" s="7" customFormat="1" x14ac:dyDescent="0.25">
      <c r="A5" s="18"/>
      <c r="B5" s="715" t="str">
        <f>Info!B5</f>
        <v>RR-2025-004</v>
      </c>
      <c r="C5" s="715"/>
      <c r="D5" s="715"/>
      <c r="E5" s="715"/>
      <c r="F5" s="715"/>
      <c r="G5" s="715"/>
      <c r="H5" s="715"/>
      <c r="I5" s="715"/>
      <c r="J5" s="715"/>
      <c r="K5" s="715"/>
      <c r="L5" s="715"/>
      <c r="M5" s="19"/>
      <c r="N5" s="19"/>
      <c r="O5" s="15"/>
      <c r="P5" s="15"/>
    </row>
    <row r="6" spans="1:16" s="16" customFormat="1" x14ac:dyDescent="0.25">
      <c r="A6" s="18"/>
      <c r="B6" s="715" t="str">
        <f>Info!B6</f>
        <v>FEUILLES D'ACIER RÉSISTANT À LA CORROSION II</v>
      </c>
      <c r="C6" s="715"/>
      <c r="D6" s="715"/>
      <c r="E6" s="715"/>
      <c r="F6" s="715"/>
      <c r="G6" s="715"/>
      <c r="H6" s="715"/>
      <c r="I6" s="715"/>
      <c r="J6" s="715"/>
      <c r="K6" s="715"/>
      <c r="L6" s="715"/>
      <c r="M6" s="15"/>
      <c r="N6" s="15"/>
      <c r="O6" s="17"/>
      <c r="P6" s="17"/>
    </row>
    <row r="7" spans="1:16" s="16" customFormat="1" x14ac:dyDescent="0.25">
      <c r="A7" s="18"/>
      <c r="B7" s="34"/>
      <c r="C7" s="34"/>
      <c r="D7" s="34"/>
      <c r="E7" s="34"/>
      <c r="F7" s="34"/>
      <c r="G7" s="34"/>
      <c r="H7" s="34"/>
      <c r="I7" s="34"/>
      <c r="J7" s="34"/>
      <c r="K7" s="34"/>
      <c r="L7" s="34"/>
      <c r="M7" s="15"/>
      <c r="N7" s="15"/>
      <c r="O7" s="5"/>
    </row>
    <row r="8" spans="1:16" s="16" customFormat="1" ht="14.25" customHeight="1" x14ac:dyDescent="0.25">
      <c r="A8" s="18"/>
      <c r="B8" s="791" t="str">
        <f>Public!B8</f>
        <v>Les questions suivantes font référence aux marchandises comme définies dans la description du produit de l'onglet Intro.</v>
      </c>
      <c r="C8" s="791"/>
      <c r="D8" s="791"/>
      <c r="E8" s="791"/>
      <c r="F8" s="791"/>
      <c r="G8" s="791"/>
      <c r="H8" s="791"/>
      <c r="I8" s="791"/>
      <c r="J8" s="791"/>
      <c r="K8" s="791"/>
      <c r="L8" s="791"/>
      <c r="M8" s="15"/>
      <c r="N8" s="15"/>
      <c r="O8" s="17"/>
      <c r="P8" s="17"/>
    </row>
    <row r="9" spans="1:16" s="16" customFormat="1" x14ac:dyDescent="0.25">
      <c r="A9" s="18"/>
      <c r="B9" s="799" t="str">
        <f>Public!B9</f>
        <v>Des informations sur le produit et un glossaire de termes sont disponibles dans l'onglet Info.</v>
      </c>
      <c r="C9" s="799"/>
      <c r="D9" s="799"/>
      <c r="E9" s="799"/>
      <c r="F9" s="799"/>
      <c r="G9" s="799"/>
      <c r="H9" s="799"/>
      <c r="I9" s="799"/>
      <c r="J9" s="799"/>
      <c r="K9" s="799"/>
      <c r="L9" s="799"/>
      <c r="M9" s="15"/>
      <c r="N9" s="15"/>
      <c r="O9" s="17"/>
    </row>
    <row r="10" spans="1:16" s="16" customFormat="1" x14ac:dyDescent="0.25">
      <c r="A10" s="18"/>
      <c r="B10" s="799" t="str">
        <f>'Pro 1'!B10</f>
        <v xml:space="preserve">Utilisez l'onglet AddPro si vous avez besoin de plus d'espace.
</v>
      </c>
      <c r="C10" s="799"/>
      <c r="D10" s="799"/>
      <c r="E10" s="799"/>
      <c r="F10" s="799"/>
      <c r="G10" s="799"/>
      <c r="H10" s="799"/>
      <c r="I10" s="799"/>
      <c r="J10" s="799"/>
      <c r="K10" s="799"/>
      <c r="L10" s="799"/>
      <c r="M10" s="15"/>
      <c r="N10" s="15"/>
      <c r="O10" s="17"/>
      <c r="P10" s="17"/>
    </row>
    <row r="11" spans="1:16" s="16" customFormat="1" x14ac:dyDescent="0.25">
      <c r="A11" s="18"/>
      <c r="B11" s="235"/>
      <c r="C11" s="235"/>
      <c r="D11" s="235"/>
      <c r="E11" s="34"/>
      <c r="F11" s="34"/>
      <c r="G11" s="34"/>
      <c r="H11" s="34"/>
      <c r="I11" s="34"/>
      <c r="J11" s="34"/>
      <c r="K11" s="34"/>
      <c r="L11" s="34"/>
      <c r="M11" s="15"/>
      <c r="N11" s="15"/>
      <c r="O11" s="17"/>
      <c r="P11" s="17"/>
    </row>
    <row r="12" spans="1:16" s="16" customFormat="1" x14ac:dyDescent="0.25">
      <c r="A12" s="18"/>
      <c r="B12" s="799" t="str">
        <f>IF(Intro!$G$26="English",O12,P12)</f>
        <v>Pour les questions de cet onglet, notez ce qui suit :</v>
      </c>
      <c r="C12" s="799"/>
      <c r="D12" s="799"/>
      <c r="E12" s="799"/>
      <c r="F12" s="799"/>
      <c r="G12" s="799"/>
      <c r="H12" s="799"/>
      <c r="I12" s="799"/>
      <c r="J12" s="799"/>
      <c r="K12" s="799"/>
      <c r="L12" s="799"/>
      <c r="M12" s="15"/>
      <c r="N12" s="15"/>
      <c r="O12" s="17" t="s">
        <v>149</v>
      </c>
      <c r="P12" s="17" t="s">
        <v>150</v>
      </c>
    </row>
    <row r="13" spans="1:16" s="16" customFormat="1" ht="29.25" customHeight="1" x14ac:dyDescent="0.25">
      <c r="A13" s="18"/>
      <c r="B13" s="791" t="str">
        <f>IF(Intro!$G$26="English",O13,P13)</f>
        <v>• Indiquez seulement les ventes effectuées à partir de la production de votre entreprise au Canada. Les ventes de marchandises achetées auprès d’autres producteurs canadiens doivent être exclues.</v>
      </c>
      <c r="C13" s="791"/>
      <c r="D13" s="791"/>
      <c r="E13" s="791"/>
      <c r="F13" s="791"/>
      <c r="G13" s="791"/>
      <c r="H13" s="791"/>
      <c r="I13" s="791"/>
      <c r="J13" s="791"/>
      <c r="K13" s="791"/>
      <c r="L13" s="791"/>
      <c r="M13" s="15"/>
      <c r="N13" s="15"/>
      <c r="O13" s="17" t="s">
        <v>547</v>
      </c>
      <c r="P13" s="17" t="s">
        <v>548</v>
      </c>
    </row>
    <row r="14" spans="1:16" s="16" customFormat="1" x14ac:dyDescent="0.25">
      <c r="A14" s="18"/>
      <c r="B14" s="799" t="str">
        <f>IF(Intro!$G$26="English",O14,P14)</f>
        <v>• Déclarez toutes les ventes aux entreprises associées canadiennes et étrangères.</v>
      </c>
      <c r="C14" s="799"/>
      <c r="D14" s="799"/>
      <c r="E14" s="799"/>
      <c r="F14" s="799"/>
      <c r="G14" s="799"/>
      <c r="H14" s="799"/>
      <c r="I14" s="799"/>
      <c r="J14" s="799"/>
      <c r="K14" s="799"/>
      <c r="L14" s="799"/>
      <c r="M14" s="15"/>
      <c r="N14" s="15"/>
      <c r="O14" s="17" t="s">
        <v>503</v>
      </c>
      <c r="P14" s="17" t="s">
        <v>506</v>
      </c>
    </row>
    <row r="15" spans="1:16" s="16" customFormat="1" x14ac:dyDescent="0.25">
      <c r="A15" s="18"/>
      <c r="B15" s="799" t="str">
        <f>IF(Intro!$G$26="English",O15,P15)</f>
        <v>• Déclarez toutes les ventes à compter de la date de l’expédition au client ou à son entrepôt.</v>
      </c>
      <c r="C15" s="799"/>
      <c r="D15" s="799"/>
      <c r="E15" s="799"/>
      <c r="F15" s="799"/>
      <c r="G15" s="799"/>
      <c r="H15" s="799"/>
      <c r="I15" s="799"/>
      <c r="J15" s="799"/>
      <c r="K15" s="799"/>
      <c r="L15" s="799"/>
      <c r="M15" s="15"/>
      <c r="N15" s="15"/>
      <c r="O15" s="17" t="s">
        <v>504</v>
      </c>
      <c r="P15" s="17" t="s">
        <v>507</v>
      </c>
    </row>
    <row r="16" spans="1:16" s="16" customFormat="1" x14ac:dyDescent="0.25">
      <c r="A16" s="18"/>
      <c r="B16" s="799" t="str">
        <f>IF(Intro!$G$26="English",O16,P16)</f>
        <v>• Déclarez toutes les valeurs en dollars canadiens (CAD).</v>
      </c>
      <c r="C16" s="799"/>
      <c r="D16" s="799"/>
      <c r="E16" s="799"/>
      <c r="F16" s="799"/>
      <c r="G16" s="799"/>
      <c r="H16" s="799"/>
      <c r="I16" s="799"/>
      <c r="J16" s="799"/>
      <c r="K16" s="799"/>
      <c r="L16" s="799"/>
      <c r="M16" s="15"/>
      <c r="N16" s="15"/>
      <c r="O16" s="17" t="s">
        <v>505</v>
      </c>
      <c r="P16" s="17" t="s">
        <v>508</v>
      </c>
    </row>
    <row r="17" spans="1:16" s="8" customFormat="1" x14ac:dyDescent="0.25">
      <c r="A17" s="18"/>
      <c r="B17" s="25"/>
      <c r="C17" s="25"/>
      <c r="D17" s="25"/>
      <c r="E17" s="26"/>
      <c r="F17" s="26"/>
      <c r="G17" s="26"/>
      <c r="H17" s="26"/>
      <c r="I17" s="26"/>
      <c r="J17" s="26"/>
      <c r="K17" s="26"/>
      <c r="L17" s="26"/>
      <c r="O17" s="9"/>
      <c r="P17" s="9"/>
    </row>
    <row r="18" spans="1:16" x14ac:dyDescent="0.25">
      <c r="B18" s="830" t="str">
        <f>IF(Intro!$G$26="English",O18,P18)</f>
        <v>VENTES ET STOCKS</v>
      </c>
      <c r="C18" s="831"/>
      <c r="D18" s="831"/>
      <c r="E18" s="831"/>
      <c r="F18" s="831"/>
      <c r="G18" s="831"/>
      <c r="H18" s="831"/>
      <c r="I18" s="831"/>
      <c r="J18" s="831"/>
      <c r="K18" s="831"/>
      <c r="L18" s="832"/>
      <c r="M18" s="151"/>
      <c r="O18" s="242" t="s">
        <v>601</v>
      </c>
      <c r="P18" s="242" t="s">
        <v>602</v>
      </c>
    </row>
    <row r="19" spans="1:16" x14ac:dyDescent="0.25">
      <c r="B19" s="833" t="s">
        <v>20</v>
      </c>
      <c r="C19" s="834"/>
      <c r="D19" s="834"/>
      <c r="E19" s="834"/>
      <c r="F19" s="834"/>
      <c r="G19" s="834"/>
      <c r="H19" s="834"/>
      <c r="I19" s="834"/>
      <c r="J19" s="834"/>
      <c r="K19" s="834"/>
      <c r="L19" s="835"/>
      <c r="M19" s="2"/>
    </row>
    <row r="20" spans="1:16" s="10" customFormat="1" x14ac:dyDescent="0.25">
      <c r="A20" s="12"/>
      <c r="B20" s="27"/>
      <c r="C20" s="28"/>
      <c r="D20" s="28"/>
      <c r="E20" s="29"/>
      <c r="F20" s="29"/>
      <c r="G20" s="29"/>
      <c r="H20" s="29"/>
      <c r="I20" s="29"/>
      <c r="J20" s="29"/>
      <c r="K20" s="29"/>
      <c r="L20" s="30"/>
    </row>
    <row r="21" spans="1:16" s="10" customFormat="1" x14ac:dyDescent="0.25">
      <c r="A21" s="12"/>
      <c r="B21" s="612" t="str">
        <f>IF(Intro!$G$26="English",O21,P21)</f>
        <v>Remplir le tableau suivant pour les ventes et les stocks des marchandises par votre entreprise.</v>
      </c>
      <c r="C21" s="613"/>
      <c r="D21" s="613"/>
      <c r="E21" s="613"/>
      <c r="F21" s="613"/>
      <c r="G21" s="613"/>
      <c r="H21" s="613"/>
      <c r="I21" s="613"/>
      <c r="J21" s="613"/>
      <c r="K21" s="613"/>
      <c r="L21" s="653"/>
      <c r="O21" s="11" t="s">
        <v>657</v>
      </c>
      <c r="P21" s="10" t="s">
        <v>623</v>
      </c>
    </row>
    <row r="22" spans="1:16" s="10" customFormat="1" x14ac:dyDescent="0.25">
      <c r="A22" s="12"/>
      <c r="B22" s="229"/>
      <c r="C22" s="230"/>
      <c r="D22" s="28"/>
      <c r="E22" s="29"/>
      <c r="F22" s="29"/>
      <c r="G22" s="29"/>
      <c r="H22" s="29"/>
      <c r="I22" s="29"/>
      <c r="J22" s="29"/>
      <c r="K22" s="29"/>
      <c r="L22" s="30"/>
      <c r="O22" s="11"/>
    </row>
    <row r="23" spans="1:16" s="10" customFormat="1" x14ac:dyDescent="0.25">
      <c r="A23" s="12"/>
      <c r="B23" s="229"/>
      <c r="C23" s="230"/>
      <c r="D23" s="28"/>
      <c r="H23" s="858">
        <f>Variables!$B$6</f>
        <v>2023</v>
      </c>
      <c r="I23" s="858">
        <f>H23+1</f>
        <v>2024</v>
      </c>
      <c r="J23" s="858">
        <f>I23+1</f>
        <v>2025</v>
      </c>
      <c r="K23" s="29"/>
      <c r="L23" s="30"/>
      <c r="O23" s="11"/>
    </row>
    <row r="24" spans="1:16" s="10" customFormat="1" ht="15" thickBot="1" x14ac:dyDescent="0.3">
      <c r="A24" s="12"/>
      <c r="B24" s="229"/>
      <c r="C24" s="230"/>
      <c r="D24" s="28"/>
      <c r="H24" s="896"/>
      <c r="I24" s="896"/>
      <c r="J24" s="896"/>
      <c r="K24" s="29"/>
      <c r="L24" s="30"/>
      <c r="O24" s="11"/>
    </row>
    <row r="25" spans="1:16" s="151" customFormat="1" ht="18.75" customHeight="1" x14ac:dyDescent="0.25">
      <c r="A25" s="257"/>
      <c r="B25" s="889" t="str">
        <f>IF(Intro!$G$26="English",O25,P25)</f>
        <v>Stock d'ouverture (marchandises de premier et second choix) - ne pas inclure la production utilisée à l'interne ou destinée à la transformation ultérieure à l’interne</v>
      </c>
      <c r="C25" s="890"/>
      <c r="D25" s="890"/>
      <c r="E25" s="893" t="str">
        <f>IF(Intro!$G$26="English",Variables!$B$23,Variables!$C$23)</f>
        <v>tonnes</v>
      </c>
      <c r="F25" s="893"/>
      <c r="G25" s="893"/>
      <c r="H25" s="207"/>
      <c r="I25" s="208">
        <f t="shared" ref="I25:J26" si="0">H50</f>
        <v>0</v>
      </c>
      <c r="J25" s="208">
        <f t="shared" si="0"/>
        <v>0</v>
      </c>
      <c r="K25" s="29"/>
      <c r="L25" s="30"/>
      <c r="M25" s="10"/>
      <c r="O25" s="151" t="s">
        <v>759</v>
      </c>
      <c r="P25" s="151" t="s">
        <v>761</v>
      </c>
    </row>
    <row r="26" spans="1:16" s="151" customFormat="1" ht="18.75" customHeight="1" x14ac:dyDescent="0.25">
      <c r="A26" s="257"/>
      <c r="B26" s="885"/>
      <c r="C26" s="891"/>
      <c r="D26" s="891"/>
      <c r="E26" s="894" t="s">
        <v>487</v>
      </c>
      <c r="F26" s="894"/>
      <c r="G26" s="894"/>
      <c r="H26" s="190"/>
      <c r="I26" s="194">
        <f t="shared" si="0"/>
        <v>0</v>
      </c>
      <c r="J26" s="194">
        <f t="shared" si="0"/>
        <v>0</v>
      </c>
      <c r="K26" s="29"/>
      <c r="L26" s="30"/>
    </row>
    <row r="27" spans="1:16" s="151" customFormat="1" ht="18.75" customHeight="1" thickBot="1" x14ac:dyDescent="0.3">
      <c r="A27" s="257"/>
      <c r="B27" s="887"/>
      <c r="C27" s="892"/>
      <c r="D27" s="892"/>
      <c r="E27" s="895" t="str">
        <f>"$ / "&amp;IF(Intro!$G$26="English",Variables!$B$24,Variables!$C$24)</f>
        <v>$ / tonne</v>
      </c>
      <c r="F27" s="895"/>
      <c r="G27" s="895"/>
      <c r="H27" s="209" t="str">
        <f>IF(H25=0,"-",H26/H25)</f>
        <v>-</v>
      </c>
      <c r="I27" s="209" t="str">
        <f>IF(I25=0,"-",I26/I25)</f>
        <v>-</v>
      </c>
      <c r="J27" s="209" t="str">
        <f>IF(J25=0,"-",J26/J25)</f>
        <v>-</v>
      </c>
      <c r="K27" s="29"/>
      <c r="L27" s="30"/>
    </row>
    <row r="28" spans="1:16" s="341" customFormat="1" ht="15" customHeight="1" x14ac:dyDescent="0.25">
      <c r="A28" s="340"/>
      <c r="B28" s="897" t="str">
        <f>IF(Intro!$G$26="English",O28,P28)</f>
        <v>Ventes aux distributeurs au Canada</v>
      </c>
      <c r="C28" s="898"/>
      <c r="D28" s="898"/>
      <c r="E28" s="898"/>
      <c r="F28" s="898"/>
      <c r="G28" s="898"/>
      <c r="H28" s="898"/>
      <c r="I28" s="898"/>
      <c r="J28" s="899"/>
      <c r="K28" s="29"/>
      <c r="L28" s="30"/>
      <c r="M28" s="10"/>
      <c r="N28" s="349"/>
      <c r="O28" s="166" t="str">
        <f>"Sales to "&amp;Variables!$B$26&amp;" in Canada"</f>
        <v>Sales to distributors in Canada</v>
      </c>
      <c r="P28" s="150" t="str">
        <f>"Ventes aux "&amp;Variables!$C$26&amp;" au Canada"</f>
        <v>Ventes aux distributeurs au Canada</v>
      </c>
    </row>
    <row r="29" spans="1:16" s="151" customFormat="1" x14ac:dyDescent="0.25">
      <c r="A29" s="257"/>
      <c r="B29" s="883" t="str">
        <f>IF(Intro!$G$26="English",O29,P29)</f>
        <v>Marchandises de premier choix</v>
      </c>
      <c r="C29" s="884"/>
      <c r="D29" s="884"/>
      <c r="E29" s="903" t="str">
        <f>IF(Intro!$G$26="English",Variables!$B$23,Variables!$C$23)</f>
        <v>tonnes</v>
      </c>
      <c r="F29" s="903"/>
      <c r="G29" s="903"/>
      <c r="H29" s="342"/>
      <c r="I29" s="342"/>
      <c r="J29" s="342"/>
      <c r="K29" s="29"/>
      <c r="L29" s="30"/>
      <c r="O29" s="151" t="s">
        <v>715</v>
      </c>
      <c r="P29" s="151" t="s">
        <v>751</v>
      </c>
    </row>
    <row r="30" spans="1:16" s="151" customFormat="1" x14ac:dyDescent="0.25">
      <c r="A30" s="257"/>
      <c r="B30" s="885"/>
      <c r="C30" s="886"/>
      <c r="D30" s="886"/>
      <c r="E30" s="904" t="str">
        <f>IF(Intro!G$26="English","net delivered selling value (CAD)","valeur de vente nette rendue (CAD)")</f>
        <v>valeur de vente nette rendue (CAD)</v>
      </c>
      <c r="F30" s="904"/>
      <c r="G30" s="904"/>
      <c r="H30" s="190"/>
      <c r="I30" s="190"/>
      <c r="J30" s="190"/>
      <c r="K30" s="29"/>
      <c r="L30" s="30"/>
    </row>
    <row r="31" spans="1:16" s="151" customFormat="1" ht="15" thickBot="1" x14ac:dyDescent="0.3">
      <c r="A31" s="257"/>
      <c r="B31" s="887"/>
      <c r="C31" s="888"/>
      <c r="D31" s="888"/>
      <c r="E31" s="895" t="str">
        <f>"$ / "&amp;IF(Intro!$G$26="English",Variables!$B$24,Variables!$C$24)</f>
        <v>$ / tonne</v>
      </c>
      <c r="F31" s="895"/>
      <c r="G31" s="895"/>
      <c r="H31" s="209" t="str">
        <f>IF(H29=0,"-",H30/H29)</f>
        <v>-</v>
      </c>
      <c r="I31" s="209" t="str">
        <f>IF(I29=0,"-",I30/I29)</f>
        <v>-</v>
      </c>
      <c r="J31" s="209" t="str">
        <f>IF(J29=0,"-",J30/J29)</f>
        <v>-</v>
      </c>
      <c r="K31" s="29"/>
      <c r="L31" s="30"/>
    </row>
    <row r="32" spans="1:16" s="151" customFormat="1" x14ac:dyDescent="0.25">
      <c r="A32" s="257"/>
      <c r="B32" s="889" t="str">
        <f>IF(Intro!$G$26="English",O32,P32)</f>
        <v>Marchandises de second choix</v>
      </c>
      <c r="C32" s="905"/>
      <c r="D32" s="905"/>
      <c r="E32" s="893" t="str">
        <f>IF(Intro!$G$26="English",Variables!$B$23,Variables!$C$23)</f>
        <v>tonnes</v>
      </c>
      <c r="F32" s="893"/>
      <c r="G32" s="893"/>
      <c r="H32" s="207"/>
      <c r="I32" s="207"/>
      <c r="J32" s="207"/>
      <c r="K32" s="29"/>
      <c r="L32" s="30"/>
      <c r="O32" s="151" t="s">
        <v>716</v>
      </c>
      <c r="P32" s="151" t="s">
        <v>752</v>
      </c>
    </row>
    <row r="33" spans="1:16" s="151" customFormat="1" x14ac:dyDescent="0.25">
      <c r="A33" s="257"/>
      <c r="B33" s="885"/>
      <c r="C33" s="886"/>
      <c r="D33" s="886"/>
      <c r="E33" s="904" t="str">
        <f>IF(Intro!G$26="English","net delivered selling value (CAD)","valeur de vente nette rendue (CAD)")</f>
        <v>valeur de vente nette rendue (CAD)</v>
      </c>
      <c r="F33" s="904"/>
      <c r="G33" s="904"/>
      <c r="H33" s="190"/>
      <c r="I33" s="190"/>
      <c r="J33" s="190"/>
      <c r="K33" s="29"/>
      <c r="L33" s="30"/>
    </row>
    <row r="34" spans="1:16" s="151" customFormat="1" ht="15" thickBot="1" x14ac:dyDescent="0.3">
      <c r="A34" s="257"/>
      <c r="B34" s="887"/>
      <c r="C34" s="888"/>
      <c r="D34" s="888"/>
      <c r="E34" s="895" t="str">
        <f>"$ / "&amp;IF(Intro!$G$26="English",Variables!$B$24,Variables!$C$24)</f>
        <v>$ / tonne</v>
      </c>
      <c r="F34" s="895"/>
      <c r="G34" s="895"/>
      <c r="H34" s="209" t="str">
        <f>IF(H32=0,"-",H33/H32)</f>
        <v>-</v>
      </c>
      <c r="I34" s="209" t="str">
        <f>IF(I32=0,"-",I33/I32)</f>
        <v>-</v>
      </c>
      <c r="J34" s="209" t="str">
        <f>IF(J32=0,"-",J33/J32)</f>
        <v>-</v>
      </c>
      <c r="K34" s="29"/>
      <c r="L34" s="30"/>
    </row>
    <row r="35" spans="1:16" s="341" customFormat="1" ht="15" customHeight="1" x14ac:dyDescent="0.25">
      <c r="A35" s="340"/>
      <c r="B35" s="897" t="str">
        <f>IF(Intro!$G$26="English",O35,P35)</f>
        <v>Ventes aux utilisateurs finals au Canada</v>
      </c>
      <c r="C35" s="898"/>
      <c r="D35" s="898"/>
      <c r="E35" s="898"/>
      <c r="F35" s="898"/>
      <c r="G35" s="898"/>
      <c r="H35" s="898"/>
      <c r="I35" s="898"/>
      <c r="J35" s="899"/>
      <c r="K35" s="29"/>
      <c r="L35" s="30"/>
      <c r="M35" s="151"/>
      <c r="O35" s="166" t="str">
        <f>"Sales to "&amp;Variables!$B$27&amp;" in Canada"</f>
        <v>Sales to end users in Canada</v>
      </c>
      <c r="P35" s="150" t="str">
        <f>"Ventes aux "&amp;Variables!$C$27&amp;" au Canada"</f>
        <v>Ventes aux utilisateurs finals au Canada</v>
      </c>
    </row>
    <row r="36" spans="1:16" s="151" customFormat="1" x14ac:dyDescent="0.25">
      <c r="A36" s="257"/>
      <c r="B36" s="883" t="str">
        <f>B29</f>
        <v>Marchandises de premier choix</v>
      </c>
      <c r="C36" s="884"/>
      <c r="D36" s="884"/>
      <c r="E36" s="903" t="str">
        <f>IF(Intro!$G$26="English",Variables!$B$23,Variables!$C$23)</f>
        <v>tonnes</v>
      </c>
      <c r="F36" s="903"/>
      <c r="G36" s="903"/>
      <c r="H36" s="342"/>
      <c r="I36" s="342"/>
      <c r="J36" s="342"/>
      <c r="K36" s="29"/>
      <c r="L36" s="30"/>
    </row>
    <row r="37" spans="1:16" s="151" customFormat="1" x14ac:dyDescent="0.25">
      <c r="A37" s="257"/>
      <c r="B37" s="885"/>
      <c r="C37" s="886"/>
      <c r="D37" s="886"/>
      <c r="E37" s="904" t="str">
        <f>IF(Intro!G$26="English","net delivered selling value (CAD)","valeur de vente nette rendue (CAD)")</f>
        <v>valeur de vente nette rendue (CAD)</v>
      </c>
      <c r="F37" s="904"/>
      <c r="G37" s="904"/>
      <c r="H37" s="190"/>
      <c r="I37" s="190"/>
      <c r="J37" s="190"/>
      <c r="K37" s="29"/>
      <c r="L37" s="30"/>
    </row>
    <row r="38" spans="1:16" s="151" customFormat="1" ht="15" thickBot="1" x14ac:dyDescent="0.3">
      <c r="A38" s="257"/>
      <c r="B38" s="887"/>
      <c r="C38" s="888"/>
      <c r="D38" s="888"/>
      <c r="E38" s="895" t="str">
        <f>"$ / "&amp;IF(Intro!$G$26="English",Variables!$B$24,Variables!$C$24)</f>
        <v>$ / tonne</v>
      </c>
      <c r="F38" s="895"/>
      <c r="G38" s="895"/>
      <c r="H38" s="209" t="str">
        <f>IF(H36=0,"-",H37/H36)</f>
        <v>-</v>
      </c>
      <c r="I38" s="209" t="str">
        <f>IF(I36=0,"-",I37/I36)</f>
        <v>-</v>
      </c>
      <c r="J38" s="209" t="str">
        <f>IF(J36=0,"-",J37/J36)</f>
        <v>-</v>
      </c>
      <c r="K38" s="29"/>
      <c r="L38" s="30"/>
    </row>
    <row r="39" spans="1:16" s="151" customFormat="1" x14ac:dyDescent="0.25">
      <c r="A39" s="257"/>
      <c r="B39" s="889" t="str">
        <f>B32</f>
        <v>Marchandises de second choix</v>
      </c>
      <c r="C39" s="905"/>
      <c r="D39" s="905"/>
      <c r="E39" s="893" t="str">
        <f>IF(Intro!$G$26="English",Variables!$B$23,Variables!$C$23)</f>
        <v>tonnes</v>
      </c>
      <c r="F39" s="893"/>
      <c r="G39" s="893"/>
      <c r="H39" s="207"/>
      <c r="I39" s="207"/>
      <c r="J39" s="207"/>
      <c r="K39" s="29"/>
      <c r="L39" s="30"/>
    </row>
    <row r="40" spans="1:16" s="151" customFormat="1" x14ac:dyDescent="0.25">
      <c r="A40" s="257"/>
      <c r="B40" s="885"/>
      <c r="C40" s="886"/>
      <c r="D40" s="886"/>
      <c r="E40" s="904" t="str">
        <f>IF(Intro!G$26="English","net delivered selling value (CAD)","valeur de vente nette rendue (CAD)")</f>
        <v>valeur de vente nette rendue (CAD)</v>
      </c>
      <c r="F40" s="904"/>
      <c r="G40" s="904"/>
      <c r="H40" s="190"/>
      <c r="I40" s="190"/>
      <c r="J40" s="190"/>
      <c r="K40" s="29"/>
      <c r="L40" s="30"/>
    </row>
    <row r="41" spans="1:16" s="151" customFormat="1" ht="15" thickBot="1" x14ac:dyDescent="0.3">
      <c r="A41" s="257"/>
      <c r="B41" s="887"/>
      <c r="C41" s="888"/>
      <c r="D41" s="888"/>
      <c r="E41" s="895" t="str">
        <f>"$ / "&amp;IF(Intro!$G$26="English",Variables!$B$24,Variables!$C$24)</f>
        <v>$ / tonne</v>
      </c>
      <c r="F41" s="895"/>
      <c r="G41" s="895"/>
      <c r="H41" s="209" t="str">
        <f>IF(H39=0,"-",H40/H39)</f>
        <v>-</v>
      </c>
      <c r="I41" s="209" t="str">
        <f>IF(I39=0,"-",I40/I39)</f>
        <v>-</v>
      </c>
      <c r="J41" s="209" t="str">
        <f>IF(J39=0,"-",J40/J39)</f>
        <v>-</v>
      </c>
      <c r="K41" s="29"/>
      <c r="L41" s="30"/>
    </row>
    <row r="42" spans="1:16" s="341" customFormat="1" ht="15" customHeight="1" thickBot="1" x14ac:dyDescent="0.3">
      <c r="A42" s="340"/>
      <c r="B42" s="900" t="str">
        <f>B43</f>
        <v>Ventes totales</v>
      </c>
      <c r="C42" s="901"/>
      <c r="D42" s="901"/>
      <c r="E42" s="901"/>
      <c r="F42" s="901"/>
      <c r="G42" s="901"/>
      <c r="H42" s="901"/>
      <c r="I42" s="901"/>
      <c r="J42" s="902"/>
      <c r="K42" s="29"/>
      <c r="L42" s="30"/>
      <c r="O42" s="166"/>
      <c r="P42" s="150"/>
    </row>
    <row r="43" spans="1:16" s="150" customFormat="1" x14ac:dyDescent="0.25">
      <c r="A43" s="41"/>
      <c r="B43" s="875" t="str">
        <f>IF(Intro!$G$26="English",O43,P43)</f>
        <v>Ventes totales</v>
      </c>
      <c r="C43" s="876"/>
      <c r="D43" s="876"/>
      <c r="E43" s="881" t="str">
        <f>E36</f>
        <v>tonnes</v>
      </c>
      <c r="F43" s="881"/>
      <c r="G43" s="881"/>
      <c r="H43" s="191">
        <f>H29+H32+H36+H39</f>
        <v>0</v>
      </c>
      <c r="I43" s="191">
        <f t="shared" ref="I43:J43" si="1">I29+I32+I36+I39</f>
        <v>0</v>
      </c>
      <c r="J43" s="191">
        <f t="shared" si="1"/>
        <v>0</v>
      </c>
      <c r="K43" s="29"/>
      <c r="L43" s="30"/>
      <c r="O43" s="150" t="s">
        <v>702</v>
      </c>
      <c r="P43" s="150" t="s">
        <v>703</v>
      </c>
    </row>
    <row r="44" spans="1:16" s="150" customFormat="1" ht="14.1" customHeight="1" x14ac:dyDescent="0.25">
      <c r="A44" s="41"/>
      <c r="B44" s="877"/>
      <c r="C44" s="878"/>
      <c r="D44" s="878"/>
      <c r="E44" s="881" t="str">
        <f t="shared" ref="E44:E45" si="2">E37</f>
        <v>valeur de vente nette rendue (CAD)</v>
      </c>
      <c r="F44" s="881"/>
      <c r="G44" s="881"/>
      <c r="H44" s="191">
        <f>H30+H33+H37+H40</f>
        <v>0</v>
      </c>
      <c r="I44" s="191">
        <f t="shared" ref="I44:J44" si="3">I30+I33+I37+I40</f>
        <v>0</v>
      </c>
      <c r="J44" s="191">
        <f t="shared" si="3"/>
        <v>0</v>
      </c>
      <c r="K44" s="29"/>
      <c r="L44" s="30"/>
    </row>
    <row r="45" spans="1:16" s="150" customFormat="1" ht="15" thickBot="1" x14ac:dyDescent="0.3">
      <c r="A45" s="41"/>
      <c r="B45" s="879"/>
      <c r="C45" s="880"/>
      <c r="D45" s="880"/>
      <c r="E45" s="882" t="str">
        <f t="shared" si="2"/>
        <v>$ / tonne</v>
      </c>
      <c r="F45" s="882"/>
      <c r="G45" s="882"/>
      <c r="H45" s="347" t="str">
        <f>IF(H43=0,"-",H44/H43)</f>
        <v>-</v>
      </c>
      <c r="I45" s="347" t="str">
        <f t="shared" ref="I45:J45" si="4">IF(I43=0,"-",I44/I43)</f>
        <v>-</v>
      </c>
      <c r="J45" s="347" t="str">
        <f t="shared" si="4"/>
        <v>-</v>
      </c>
      <c r="K45" s="29"/>
      <c r="L45" s="30"/>
    </row>
    <row r="46" spans="1:16" s="341" customFormat="1" ht="15" customHeight="1" x14ac:dyDescent="0.25">
      <c r="A46" s="340"/>
      <c r="B46" s="870"/>
      <c r="C46" s="871"/>
      <c r="D46" s="871"/>
      <c r="E46" s="872"/>
      <c r="F46" s="872"/>
      <c r="G46" s="872"/>
      <c r="H46" s="873"/>
      <c r="I46" s="873"/>
      <c r="J46" s="874"/>
      <c r="K46" s="29"/>
      <c r="L46" s="30"/>
      <c r="O46" s="166"/>
      <c r="P46" s="150"/>
    </row>
    <row r="47" spans="1:16" s="151" customFormat="1" x14ac:dyDescent="0.25">
      <c r="A47" s="257"/>
      <c r="B47" s="883" t="str">
        <f>IF(Intro!$G$26="English",O47,P47)</f>
        <v>Ventes à l'exportation (marchandises de premier choix et de second choix combinées)</v>
      </c>
      <c r="C47" s="884"/>
      <c r="D47" s="884"/>
      <c r="E47" s="894" t="str">
        <f>IF(Intro!$G$26="English",Variables!$B$23,Variables!$C$23)</f>
        <v>tonnes</v>
      </c>
      <c r="F47" s="894"/>
      <c r="G47" s="894"/>
      <c r="H47" s="190"/>
      <c r="I47" s="190"/>
      <c r="J47" s="190"/>
      <c r="K47" s="29"/>
      <c r="L47" s="30"/>
      <c r="O47" s="151" t="s">
        <v>745</v>
      </c>
      <c r="P47" s="151" t="s">
        <v>754</v>
      </c>
    </row>
    <row r="48" spans="1:16" s="151" customFormat="1" x14ac:dyDescent="0.25">
      <c r="A48" s="257"/>
      <c r="B48" s="885"/>
      <c r="C48" s="886"/>
      <c r="D48" s="886"/>
      <c r="E48" s="904" t="str">
        <f>IF(Intro!G$26="English","net delivered selling value (CAD)","valeur de vente nette rendue (CAD)")</f>
        <v>valeur de vente nette rendue (CAD)</v>
      </c>
      <c r="F48" s="904"/>
      <c r="G48" s="904"/>
      <c r="H48" s="190"/>
      <c r="I48" s="190"/>
      <c r="J48" s="190"/>
      <c r="K48" s="29"/>
      <c r="L48" s="30"/>
    </row>
    <row r="49" spans="1:16" s="151" customFormat="1" ht="15" thickBot="1" x14ac:dyDescent="0.3">
      <c r="A49" s="257"/>
      <c r="B49" s="887"/>
      <c r="C49" s="888"/>
      <c r="D49" s="888"/>
      <c r="E49" s="895" t="str">
        <f>"$ / "&amp;IF(Intro!$G$26="English",Variables!$B$24,Variables!$C$24)</f>
        <v>$ / tonne</v>
      </c>
      <c r="F49" s="895"/>
      <c r="G49" s="895"/>
      <c r="H49" s="209" t="str">
        <f>IF(H47=0,"-",H48/H47)</f>
        <v>-</v>
      </c>
      <c r="I49" s="209" t="str">
        <f>IF(I47=0,"-",I48/I47)</f>
        <v>-</v>
      </c>
      <c r="J49" s="209" t="str">
        <f>IF(J47=0,"-",J48/J47)</f>
        <v>-</v>
      </c>
      <c r="K49" s="29"/>
      <c r="L49" s="30"/>
    </row>
    <row r="50" spans="1:16" s="151" customFormat="1" ht="18.75" customHeight="1" x14ac:dyDescent="0.25">
      <c r="A50" s="257"/>
      <c r="B50" s="889" t="str">
        <f>IF(Intro!$G$26="English",O50,P50)</f>
        <v>Stock de clôture (marchandises de premier et second choix) - ne pas inclure la production utilisée à l'interne ou destinée à la transformation ultérieure à l’interne</v>
      </c>
      <c r="C50" s="905"/>
      <c r="D50" s="905"/>
      <c r="E50" s="893" t="str">
        <f>IF(Intro!$G$26="English",Variables!$B$23,Variables!$C$23)</f>
        <v>tonnes</v>
      </c>
      <c r="F50" s="893"/>
      <c r="G50" s="893"/>
      <c r="H50" s="207"/>
      <c r="I50" s="207"/>
      <c r="J50" s="207"/>
      <c r="K50" s="29"/>
      <c r="L50" s="30"/>
      <c r="O50" s="151" t="s">
        <v>760</v>
      </c>
      <c r="P50" s="151" t="s">
        <v>762</v>
      </c>
    </row>
    <row r="51" spans="1:16" s="151" customFormat="1" ht="18.75" customHeight="1" x14ac:dyDescent="0.25">
      <c r="A51" s="257"/>
      <c r="B51" s="885"/>
      <c r="C51" s="886"/>
      <c r="D51" s="886"/>
      <c r="E51" s="894" t="s">
        <v>487</v>
      </c>
      <c r="F51" s="894"/>
      <c r="G51" s="894"/>
      <c r="H51" s="190"/>
      <c r="I51" s="190"/>
      <c r="J51" s="190"/>
      <c r="K51" s="29"/>
      <c r="L51" s="30"/>
    </row>
    <row r="52" spans="1:16" s="151" customFormat="1" ht="18.75" customHeight="1" thickBot="1" x14ac:dyDescent="0.3">
      <c r="A52" s="257"/>
      <c r="B52" s="887"/>
      <c r="C52" s="888"/>
      <c r="D52" s="888"/>
      <c r="E52" s="895" t="str">
        <f>"$ / "&amp;IF(Intro!$G$26="English",Variables!$B$24,Variables!$C$24)</f>
        <v>$ / tonne</v>
      </c>
      <c r="F52" s="895"/>
      <c r="G52" s="895"/>
      <c r="H52" s="209" t="str">
        <f>IF(H50=0,"-",H51/H50)</f>
        <v>-</v>
      </c>
      <c r="I52" s="209" t="str">
        <f>IF(I50=0,"-",I51/I50)</f>
        <v>-</v>
      </c>
      <c r="J52" s="209" t="str">
        <f>IF(J50=0,"-",J51/J50)</f>
        <v>-</v>
      </c>
      <c r="K52" s="29"/>
      <c r="L52" s="30"/>
    </row>
    <row r="53" spans="1:16" s="151" customFormat="1" x14ac:dyDescent="0.25">
      <c r="A53" s="257"/>
      <c r="B53" s="252"/>
      <c r="C53" s="253"/>
      <c r="D53" s="253"/>
      <c r="E53" s="253"/>
      <c r="F53" s="253"/>
      <c r="G53" s="253"/>
      <c r="H53" s="253"/>
      <c r="I53" s="253"/>
      <c r="J53" s="253"/>
      <c r="K53" s="253"/>
      <c r="L53" s="254"/>
    </row>
    <row r="54" spans="1:16" s="3" customFormat="1" x14ac:dyDescent="0.25">
      <c r="A54" s="12"/>
      <c r="B54" s="767" t="s">
        <v>21</v>
      </c>
      <c r="C54" s="768"/>
      <c r="D54" s="768"/>
      <c r="E54" s="768"/>
      <c r="F54" s="768"/>
      <c r="G54" s="768"/>
      <c r="H54" s="768"/>
      <c r="I54" s="768"/>
      <c r="J54" s="768"/>
      <c r="K54" s="768"/>
      <c r="L54" s="769"/>
      <c r="M54" s="266"/>
      <c r="O54" s="151"/>
    </row>
    <row r="55" spans="1:16" s="151" customFormat="1" x14ac:dyDescent="0.25">
      <c r="A55" s="257"/>
      <c r="B55" s="219"/>
      <c r="C55" s="213"/>
      <c r="D55" s="213"/>
      <c r="E55" s="213"/>
      <c r="F55" s="213"/>
      <c r="G55" s="213"/>
      <c r="H55" s="213"/>
      <c r="I55" s="213"/>
      <c r="J55" s="213"/>
      <c r="K55" s="213"/>
      <c r="L55" s="214"/>
    </row>
    <row r="56" spans="1:16" s="151" customFormat="1" ht="15" x14ac:dyDescent="0.25">
      <c r="A56" s="257"/>
      <c r="B56" s="777" t="str">
        <f>IF(Intro!$G$26="English",O56,P56)</f>
        <v>En utilisant les données fournies à la question 1 des onglets Pro 1 et Pro 2, le questionnaire calcule le stock de clôture comme suit :</v>
      </c>
      <c r="C56" s="778"/>
      <c r="D56" s="778" t="e">
        <f>IF(#REF!="English",P56,Q56)</f>
        <v>#REF!</v>
      </c>
      <c r="E56" s="778" t="e">
        <f>IF(#REF!="English",Q56,R56)</f>
        <v>#REF!</v>
      </c>
      <c r="F56" s="778" t="e">
        <f>IF(#REF!="English",R56,S56)</f>
        <v>#REF!</v>
      </c>
      <c r="G56" s="778" t="e">
        <f>IF(#REF!="English",S56,T56)</f>
        <v>#REF!</v>
      </c>
      <c r="H56" s="778" t="e">
        <f>IF(#REF!="English",T56,U56)</f>
        <v>#REF!</v>
      </c>
      <c r="I56" s="778" t="e">
        <f>IF(#REF!="English",U56,V56)</f>
        <v>#REF!</v>
      </c>
      <c r="J56" s="778" t="e">
        <f>IF(#REF!="English",V56,W56)</f>
        <v>#REF!</v>
      </c>
      <c r="K56" s="778" t="e">
        <f>IF(#REF!="English",W56,X56)</f>
        <v>#REF!</v>
      </c>
      <c r="L56" s="779" t="e">
        <f>IF(#REF!="English",X56,Y56)</f>
        <v>#REF!</v>
      </c>
      <c r="O56" t="s">
        <v>649</v>
      </c>
      <c r="P56" s="327" t="s">
        <v>650</v>
      </c>
    </row>
    <row r="57" spans="1:16" s="151" customFormat="1" x14ac:dyDescent="0.25">
      <c r="A57" s="257"/>
      <c r="B57" s="777"/>
      <c r="C57" s="778"/>
      <c r="D57" s="778"/>
      <c r="E57" s="778"/>
      <c r="F57" s="778"/>
      <c r="G57" s="778"/>
      <c r="H57" s="778"/>
      <c r="I57" s="778"/>
      <c r="J57" s="778"/>
      <c r="K57" s="778"/>
      <c r="L57" s="779"/>
    </row>
    <row r="58" spans="1:16" s="10" customFormat="1" x14ac:dyDescent="0.25">
      <c r="A58" s="12"/>
      <c r="B58" s="229"/>
      <c r="C58" s="230"/>
      <c r="D58" s="28"/>
      <c r="H58" s="858">
        <f>Variables!$B$6</f>
        <v>2023</v>
      </c>
      <c r="I58" s="858">
        <f>H58+1</f>
        <v>2024</v>
      </c>
      <c r="J58" s="858">
        <f>I58+1</f>
        <v>2025</v>
      </c>
      <c r="K58" s="213"/>
      <c r="L58" s="214"/>
      <c r="O58" s="11"/>
    </row>
    <row r="59" spans="1:16" s="10" customFormat="1" x14ac:dyDescent="0.25">
      <c r="A59" s="12"/>
      <c r="B59" s="229"/>
      <c r="C59" s="230"/>
      <c r="D59" s="28"/>
      <c r="H59" s="859"/>
      <c r="I59" s="859"/>
      <c r="J59" s="859"/>
      <c r="K59" s="213"/>
      <c r="L59" s="214"/>
      <c r="O59" s="11"/>
    </row>
    <row r="60" spans="1:16" s="151" customFormat="1" x14ac:dyDescent="0.25">
      <c r="A60" s="257"/>
      <c r="B60" s="885" t="str">
        <f>IF(Intro!$G$26="English",O60,P60)</f>
        <v>Stock de clôture</v>
      </c>
      <c r="C60" s="891"/>
      <c r="D60" s="891"/>
      <c r="E60" s="891"/>
      <c r="F60" s="891"/>
      <c r="G60" s="187" t="str">
        <f>IF(Intro!$G$26="English",Variables!$B$23,Variables!$C$23)</f>
        <v>tonnes</v>
      </c>
      <c r="H60" s="210">
        <f>H25+'Pro 1'!G48+'Pro 1'!G49+'Pro 1'!G53+'Pro 1'!G54-H29-H32-H36-H39-H47</f>
        <v>0</v>
      </c>
      <c r="I60" s="210">
        <f>I25+'Pro 1'!H48+'Pro 1'!H49+'Pro 1'!H53+'Pro 1'!H54-I29-I32-I36-I39-I47</f>
        <v>0</v>
      </c>
      <c r="J60" s="210">
        <f>J25+'Pro 1'!I48+'Pro 1'!I49+'Pro 1'!I53+'Pro 1'!I54-J29-J32-J36-J39-J47</f>
        <v>0</v>
      </c>
      <c r="K60" s="213"/>
      <c r="L60" s="214"/>
      <c r="O60" s="151" t="s">
        <v>127</v>
      </c>
      <c r="P60" s="151" t="s">
        <v>513</v>
      </c>
    </row>
    <row r="61" spans="1:16" s="151" customFormat="1" x14ac:dyDescent="0.25">
      <c r="A61" s="257"/>
      <c r="B61" s="906" t="str">
        <f>IF(Intro!$G$26="English",O61,P61)</f>
        <v>Différence entre le stock de clôture à la question 1 sur l'onglet Pro 2 et le stock de clôture calculé</v>
      </c>
      <c r="C61" s="907"/>
      <c r="D61" s="907"/>
      <c r="E61" s="907"/>
      <c r="F61" s="907"/>
      <c r="G61" s="909" t="str">
        <f>IF(Intro!$G$26="English",Variables!$B$23,Variables!$C$23)</f>
        <v>tonnes</v>
      </c>
      <c r="H61" s="911">
        <f>H50-H60</f>
        <v>0</v>
      </c>
      <c r="I61" s="911">
        <f>I50-I60</f>
        <v>0</v>
      </c>
      <c r="J61" s="911">
        <f>J50-J60</f>
        <v>0</v>
      </c>
      <c r="K61" s="213"/>
      <c r="L61" s="214"/>
      <c r="O61" s="151" t="s">
        <v>298</v>
      </c>
      <c r="P61" s="151" t="s">
        <v>514</v>
      </c>
    </row>
    <row r="62" spans="1:16" s="151" customFormat="1" x14ac:dyDescent="0.25">
      <c r="A62" s="257"/>
      <c r="B62" s="883"/>
      <c r="C62" s="908"/>
      <c r="D62" s="908"/>
      <c r="E62" s="908"/>
      <c r="F62" s="908"/>
      <c r="G62" s="910"/>
      <c r="H62" s="912"/>
      <c r="I62" s="912"/>
      <c r="J62" s="912"/>
      <c r="K62" s="213"/>
      <c r="L62" s="214"/>
    </row>
    <row r="63" spans="1:16" s="151" customFormat="1" x14ac:dyDescent="0.25">
      <c r="A63" s="257"/>
      <c r="B63" s="219"/>
      <c r="C63" s="213"/>
      <c r="D63" s="213"/>
      <c r="E63" s="213"/>
      <c r="F63" s="213"/>
      <c r="G63" s="213"/>
      <c r="H63" s="213"/>
      <c r="I63" s="213"/>
      <c r="J63" s="213"/>
      <c r="K63" s="213"/>
      <c r="L63" s="214"/>
    </row>
    <row r="64" spans="1:16" s="151" customFormat="1" x14ac:dyDescent="0.25">
      <c r="A64" s="257"/>
      <c r="B64" s="777" t="str">
        <f>IF(Intro!$G$26="English",O64,P64)</f>
        <v>Si le volume du stock de clôture à la question 1 sur l'onglet Pro 2 diffère du stock de clôture calculé, expliquez pourquoi il y a une différence.</v>
      </c>
      <c r="C64" s="778"/>
      <c r="D64" s="778"/>
      <c r="E64" s="778"/>
      <c r="F64" s="778"/>
      <c r="G64" s="778"/>
      <c r="H64" s="778"/>
      <c r="I64" s="778"/>
      <c r="J64" s="778"/>
      <c r="K64" s="778"/>
      <c r="L64" s="779"/>
      <c r="O64" s="20" t="s">
        <v>299</v>
      </c>
      <c r="P64" s="151" t="s">
        <v>633</v>
      </c>
    </row>
    <row r="65" spans="1:16" s="151" customFormat="1" x14ac:dyDescent="0.25">
      <c r="A65" s="257"/>
      <c r="B65" s="219"/>
      <c r="C65" s="213"/>
      <c r="D65" s="213"/>
      <c r="E65" s="213"/>
      <c r="F65" s="213"/>
      <c r="G65" s="213"/>
      <c r="H65" s="213"/>
      <c r="I65" s="213"/>
      <c r="J65" s="213"/>
      <c r="K65" s="213"/>
      <c r="L65" s="214"/>
    </row>
    <row r="66" spans="1:16" s="3" customFormat="1" x14ac:dyDescent="0.25">
      <c r="A66" s="13"/>
      <c r="B66" s="781"/>
      <c r="C66" s="782"/>
      <c r="D66" s="782"/>
      <c r="E66" s="782"/>
      <c r="F66" s="782"/>
      <c r="G66" s="782"/>
      <c r="H66" s="782"/>
      <c r="I66" s="782"/>
      <c r="J66" s="782"/>
      <c r="K66" s="782"/>
      <c r="L66" s="783"/>
      <c r="M66" s="178"/>
    </row>
    <row r="67" spans="1:16" s="3" customFormat="1" x14ac:dyDescent="0.25">
      <c r="A67" s="13"/>
      <c r="B67" s="781"/>
      <c r="C67" s="782"/>
      <c r="D67" s="782"/>
      <c r="E67" s="782"/>
      <c r="F67" s="782"/>
      <c r="G67" s="782"/>
      <c r="H67" s="782"/>
      <c r="I67" s="782"/>
      <c r="J67" s="782"/>
      <c r="K67" s="782"/>
      <c r="L67" s="783"/>
      <c r="M67" s="178"/>
    </row>
    <row r="68" spans="1:16" s="3" customFormat="1" x14ac:dyDescent="0.25">
      <c r="A68" s="13"/>
      <c r="B68" s="781"/>
      <c r="C68" s="782"/>
      <c r="D68" s="782"/>
      <c r="E68" s="782"/>
      <c r="F68" s="782"/>
      <c r="G68" s="782"/>
      <c r="H68" s="782"/>
      <c r="I68" s="782"/>
      <c r="J68" s="782"/>
      <c r="K68" s="782"/>
      <c r="L68" s="783"/>
      <c r="M68" s="178"/>
    </row>
    <row r="69" spans="1:16" s="3" customFormat="1" x14ac:dyDescent="0.25">
      <c r="A69" s="13"/>
      <c r="B69" s="781"/>
      <c r="C69" s="782"/>
      <c r="D69" s="782"/>
      <c r="E69" s="782"/>
      <c r="F69" s="782"/>
      <c r="G69" s="782"/>
      <c r="H69" s="782"/>
      <c r="I69" s="782"/>
      <c r="J69" s="782"/>
      <c r="K69" s="782"/>
      <c r="L69" s="783"/>
      <c r="M69" s="178"/>
    </row>
    <row r="70" spans="1:16" s="3" customFormat="1" x14ac:dyDescent="0.25">
      <c r="A70" s="13"/>
      <c r="B70" s="781"/>
      <c r="C70" s="782"/>
      <c r="D70" s="782"/>
      <c r="E70" s="782"/>
      <c r="F70" s="782"/>
      <c r="G70" s="782"/>
      <c r="H70" s="782"/>
      <c r="I70" s="782"/>
      <c r="J70" s="782"/>
      <c r="K70" s="782"/>
      <c r="L70" s="783"/>
      <c r="M70" s="178"/>
    </row>
    <row r="71" spans="1:16" s="3" customFormat="1" x14ac:dyDescent="0.25">
      <c r="A71" s="13"/>
      <c r="B71" s="781"/>
      <c r="C71" s="782"/>
      <c r="D71" s="782"/>
      <c r="E71" s="782"/>
      <c r="F71" s="782"/>
      <c r="G71" s="782"/>
      <c r="H71" s="782"/>
      <c r="I71" s="782"/>
      <c r="J71" s="782"/>
      <c r="K71" s="782"/>
      <c r="L71" s="783"/>
      <c r="M71" s="178"/>
    </row>
    <row r="72" spans="1:16" s="3" customFormat="1" x14ac:dyDescent="0.25">
      <c r="A72" s="13"/>
      <c r="B72" s="781"/>
      <c r="C72" s="782"/>
      <c r="D72" s="782"/>
      <c r="E72" s="782"/>
      <c r="F72" s="782"/>
      <c r="G72" s="782"/>
      <c r="H72" s="782"/>
      <c r="I72" s="782"/>
      <c r="J72" s="782"/>
      <c r="K72" s="782"/>
      <c r="L72" s="783"/>
      <c r="M72" s="178"/>
    </row>
    <row r="73" spans="1:16" s="3" customFormat="1" x14ac:dyDescent="0.25">
      <c r="A73" s="13"/>
      <c r="B73" s="781"/>
      <c r="C73" s="782"/>
      <c r="D73" s="782"/>
      <c r="E73" s="782"/>
      <c r="F73" s="782"/>
      <c r="G73" s="782"/>
      <c r="H73" s="782"/>
      <c r="I73" s="782"/>
      <c r="J73" s="782"/>
      <c r="K73" s="782"/>
      <c r="L73" s="783"/>
      <c r="M73" s="178"/>
    </row>
    <row r="74" spans="1:16" s="151" customFormat="1" x14ac:dyDescent="0.25">
      <c r="A74" s="257"/>
      <c r="B74" s="252"/>
      <c r="C74" s="253"/>
      <c r="D74" s="253"/>
      <c r="E74" s="253"/>
      <c r="F74" s="253"/>
      <c r="G74" s="253"/>
      <c r="H74" s="253"/>
      <c r="I74" s="253"/>
      <c r="J74" s="253"/>
      <c r="K74" s="253"/>
      <c r="L74" s="254"/>
    </row>
    <row r="75" spans="1:16" s="3" customFormat="1" x14ac:dyDescent="0.25">
      <c r="A75" s="12"/>
      <c r="B75" s="767" t="s">
        <v>26</v>
      </c>
      <c r="C75" s="768"/>
      <c r="D75" s="768"/>
      <c r="E75" s="768"/>
      <c r="F75" s="768"/>
      <c r="G75" s="768"/>
      <c r="H75" s="768"/>
      <c r="I75" s="768"/>
      <c r="J75" s="768"/>
      <c r="K75" s="768"/>
      <c r="L75" s="769"/>
      <c r="M75" s="266"/>
    </row>
    <row r="76" spans="1:16" s="151" customFormat="1" x14ac:dyDescent="0.25">
      <c r="A76" s="257"/>
      <c r="B76" s="219"/>
      <c r="C76" s="213"/>
      <c r="D76" s="213"/>
      <c r="E76" s="213"/>
      <c r="F76" s="213"/>
      <c r="G76" s="213"/>
      <c r="H76" s="213"/>
      <c r="I76" s="213"/>
      <c r="J76" s="213"/>
      <c r="K76" s="213"/>
      <c r="L76" s="214"/>
    </row>
    <row r="77" spans="1:16" s="151" customFormat="1" x14ac:dyDescent="0.25">
      <c r="A77" s="257"/>
      <c r="B77" s="665" t="str">
        <f>IF(Intro!$G$26="English",O77,P77)</f>
        <v>Décrivez comment votre entreprise détermine la valeur des stocks. Fournissez tout changement dans la méthode d'évaluation des stocks ou toute réduction importante de la valeur comptabilisée des stocks depuis le 1er janvier 2023.</v>
      </c>
      <c r="C77" s="666"/>
      <c r="D77" s="666"/>
      <c r="E77" s="666"/>
      <c r="F77" s="666"/>
      <c r="G77" s="666"/>
      <c r="H77" s="666"/>
      <c r="I77" s="666"/>
      <c r="J77" s="666"/>
      <c r="K77" s="666"/>
      <c r="L77" s="667"/>
      <c r="O77" s="151"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77" s="151"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78" spans="1:16" s="151" customFormat="1" x14ac:dyDescent="0.25">
      <c r="A78" s="257"/>
      <c r="B78" s="665"/>
      <c r="C78" s="666"/>
      <c r="D78" s="666"/>
      <c r="E78" s="666"/>
      <c r="F78" s="666"/>
      <c r="G78" s="666"/>
      <c r="H78" s="666"/>
      <c r="I78" s="666"/>
      <c r="J78" s="666"/>
      <c r="K78" s="666"/>
      <c r="L78" s="667"/>
    </row>
    <row r="79" spans="1:16" s="151" customFormat="1" x14ac:dyDescent="0.25">
      <c r="A79" s="257"/>
      <c r="B79" s="219"/>
      <c r="C79" s="213"/>
      <c r="D79" s="213"/>
      <c r="E79" s="213"/>
      <c r="F79" s="213"/>
      <c r="G79" s="213"/>
      <c r="H79" s="213"/>
      <c r="I79" s="213"/>
      <c r="J79" s="213"/>
      <c r="K79" s="213"/>
      <c r="L79" s="214"/>
    </row>
    <row r="80" spans="1:16" s="3" customFormat="1" x14ac:dyDescent="0.25">
      <c r="A80" s="13"/>
      <c r="B80" s="781"/>
      <c r="C80" s="782"/>
      <c r="D80" s="782"/>
      <c r="E80" s="782"/>
      <c r="F80" s="782"/>
      <c r="G80" s="782"/>
      <c r="H80" s="782"/>
      <c r="I80" s="782"/>
      <c r="J80" s="782"/>
      <c r="K80" s="782"/>
      <c r="L80" s="783"/>
      <c r="M80" s="178"/>
    </row>
    <row r="81" spans="1:16" s="3" customFormat="1" x14ac:dyDescent="0.25">
      <c r="A81" s="13"/>
      <c r="B81" s="781"/>
      <c r="C81" s="782"/>
      <c r="D81" s="782"/>
      <c r="E81" s="782"/>
      <c r="F81" s="782"/>
      <c r="G81" s="782"/>
      <c r="H81" s="782"/>
      <c r="I81" s="782"/>
      <c r="J81" s="782"/>
      <c r="K81" s="782"/>
      <c r="L81" s="783"/>
      <c r="M81" s="178"/>
    </row>
    <row r="82" spans="1:16" s="3" customFormat="1" x14ac:dyDescent="0.25">
      <c r="A82" s="13"/>
      <c r="B82" s="781"/>
      <c r="C82" s="782"/>
      <c r="D82" s="782"/>
      <c r="E82" s="782"/>
      <c r="F82" s="782"/>
      <c r="G82" s="782"/>
      <c r="H82" s="782"/>
      <c r="I82" s="782"/>
      <c r="J82" s="782"/>
      <c r="K82" s="782"/>
      <c r="L82" s="783"/>
      <c r="M82" s="178"/>
    </row>
    <row r="83" spans="1:16" s="3" customFormat="1" x14ac:dyDescent="0.25">
      <c r="A83" s="13"/>
      <c r="B83" s="781"/>
      <c r="C83" s="782"/>
      <c r="D83" s="782"/>
      <c r="E83" s="782"/>
      <c r="F83" s="782"/>
      <c r="G83" s="782"/>
      <c r="H83" s="782"/>
      <c r="I83" s="782"/>
      <c r="J83" s="782"/>
      <c r="K83" s="782"/>
      <c r="L83" s="783"/>
      <c r="M83" s="178"/>
    </row>
    <row r="84" spans="1:16" s="3" customFormat="1" x14ac:dyDescent="0.25">
      <c r="A84" s="13"/>
      <c r="B84" s="781"/>
      <c r="C84" s="782"/>
      <c r="D84" s="782"/>
      <c r="E84" s="782"/>
      <c r="F84" s="782"/>
      <c r="G84" s="782"/>
      <c r="H84" s="782"/>
      <c r="I84" s="782"/>
      <c r="J84" s="782"/>
      <c r="K84" s="782"/>
      <c r="L84" s="783"/>
      <c r="M84" s="178"/>
    </row>
    <row r="85" spans="1:16" s="3" customFormat="1" x14ac:dyDescent="0.25">
      <c r="A85" s="13"/>
      <c r="B85" s="781"/>
      <c r="C85" s="782"/>
      <c r="D85" s="782"/>
      <c r="E85" s="782"/>
      <c r="F85" s="782"/>
      <c r="G85" s="782"/>
      <c r="H85" s="782"/>
      <c r="I85" s="782"/>
      <c r="J85" s="782"/>
      <c r="K85" s="782"/>
      <c r="L85" s="783"/>
      <c r="M85" s="178"/>
    </row>
    <row r="86" spans="1:16" s="3" customFormat="1" x14ac:dyDescent="0.25">
      <c r="A86" s="13"/>
      <c r="B86" s="781"/>
      <c r="C86" s="782"/>
      <c r="D86" s="782"/>
      <c r="E86" s="782"/>
      <c r="F86" s="782"/>
      <c r="G86" s="782"/>
      <c r="H86" s="782"/>
      <c r="I86" s="782"/>
      <c r="J86" s="782"/>
      <c r="K86" s="782"/>
      <c r="L86" s="783"/>
      <c r="M86" s="178"/>
    </row>
    <row r="87" spans="1:16" s="3" customFormat="1" x14ac:dyDescent="0.25">
      <c r="A87" s="13"/>
      <c r="B87" s="781"/>
      <c r="C87" s="782"/>
      <c r="D87" s="782"/>
      <c r="E87" s="782"/>
      <c r="F87" s="782"/>
      <c r="G87" s="782"/>
      <c r="H87" s="782"/>
      <c r="I87" s="782"/>
      <c r="J87" s="782"/>
      <c r="K87" s="782"/>
      <c r="L87" s="783"/>
      <c r="M87" s="178"/>
    </row>
    <row r="88" spans="1:16" s="151" customFormat="1" x14ac:dyDescent="0.25">
      <c r="A88" s="257"/>
      <c r="B88" s="252"/>
      <c r="C88" s="253"/>
      <c r="D88" s="253"/>
      <c r="E88" s="253"/>
      <c r="F88" s="253"/>
      <c r="G88" s="253"/>
      <c r="H88" s="253"/>
      <c r="I88" s="253"/>
      <c r="J88" s="253"/>
      <c r="K88" s="253"/>
      <c r="L88" s="254"/>
    </row>
    <row r="89" spans="1:16" s="3" customFormat="1" x14ac:dyDescent="0.25">
      <c r="A89" s="12"/>
      <c r="B89" s="767" t="s">
        <v>27</v>
      </c>
      <c r="C89" s="768"/>
      <c r="D89" s="768"/>
      <c r="E89" s="768"/>
      <c r="F89" s="768"/>
      <c r="G89" s="768"/>
      <c r="H89" s="768"/>
      <c r="I89" s="768"/>
      <c r="J89" s="768"/>
      <c r="K89" s="768"/>
      <c r="L89" s="769"/>
      <c r="M89" s="266"/>
    </row>
    <row r="90" spans="1:16" s="151" customFormat="1" x14ac:dyDescent="0.25">
      <c r="A90" s="257"/>
      <c r="B90" s="219"/>
      <c r="C90" s="213"/>
      <c r="D90" s="213"/>
      <c r="E90" s="213"/>
      <c r="F90" s="213"/>
      <c r="G90" s="213"/>
      <c r="H90" s="213"/>
      <c r="I90" s="213"/>
      <c r="J90" s="213"/>
      <c r="K90" s="213"/>
      <c r="L90" s="214"/>
    </row>
    <row r="91" spans="1:16" s="151" customFormat="1" x14ac:dyDescent="0.25">
      <c r="A91" s="257"/>
      <c r="B91" s="665" t="str">
        <f>IF(Intro!$G$26="English",O91,P91)</f>
        <v>Décrivez tout changement dans le volume des stocks des marchandises maintenus par votre entreprise depuis le 1er janvier 2023 et indiquez si ces changements ont eu une incidence quelconque sur la capacité de votre entreprise à fournir ses clients.</v>
      </c>
      <c r="C91" s="666"/>
      <c r="D91" s="666"/>
      <c r="E91" s="666"/>
      <c r="F91" s="666"/>
      <c r="G91" s="666"/>
      <c r="H91" s="666"/>
      <c r="I91" s="666"/>
      <c r="J91" s="666"/>
      <c r="K91" s="666"/>
      <c r="L91" s="667"/>
      <c r="O91" s="151"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91" s="151"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92" spans="1:16" s="151" customFormat="1" x14ac:dyDescent="0.25">
      <c r="A92" s="257"/>
      <c r="B92" s="665"/>
      <c r="C92" s="666"/>
      <c r="D92" s="666"/>
      <c r="E92" s="666"/>
      <c r="F92" s="666"/>
      <c r="G92" s="666"/>
      <c r="H92" s="666"/>
      <c r="I92" s="666"/>
      <c r="J92" s="666"/>
      <c r="K92" s="666"/>
      <c r="L92" s="667"/>
    </row>
    <row r="93" spans="1:16" s="151" customFormat="1" x14ac:dyDescent="0.25">
      <c r="A93" s="257"/>
      <c r="B93" s="219"/>
      <c r="C93" s="213"/>
      <c r="D93" s="213"/>
      <c r="E93" s="213"/>
      <c r="F93" s="213"/>
      <c r="G93" s="213"/>
      <c r="H93" s="213"/>
      <c r="I93" s="213"/>
      <c r="J93" s="213"/>
      <c r="K93" s="213"/>
      <c r="L93" s="214"/>
    </row>
    <row r="94" spans="1:16" s="3" customFormat="1" x14ac:dyDescent="0.25">
      <c r="A94" s="13"/>
      <c r="B94" s="781"/>
      <c r="C94" s="782"/>
      <c r="D94" s="782"/>
      <c r="E94" s="782"/>
      <c r="F94" s="782"/>
      <c r="G94" s="782"/>
      <c r="H94" s="782"/>
      <c r="I94" s="782"/>
      <c r="J94" s="782"/>
      <c r="K94" s="782"/>
      <c r="L94" s="783"/>
      <c r="M94" s="178"/>
    </row>
    <row r="95" spans="1:16" s="3" customFormat="1" x14ac:dyDescent="0.25">
      <c r="A95" s="13"/>
      <c r="B95" s="781"/>
      <c r="C95" s="782"/>
      <c r="D95" s="782"/>
      <c r="E95" s="782"/>
      <c r="F95" s="782"/>
      <c r="G95" s="782"/>
      <c r="H95" s="782"/>
      <c r="I95" s="782"/>
      <c r="J95" s="782"/>
      <c r="K95" s="782"/>
      <c r="L95" s="783"/>
      <c r="M95" s="178"/>
    </row>
    <row r="96" spans="1:16" s="3" customFormat="1" x14ac:dyDescent="0.25">
      <c r="A96" s="13"/>
      <c r="B96" s="781"/>
      <c r="C96" s="782"/>
      <c r="D96" s="782"/>
      <c r="E96" s="782"/>
      <c r="F96" s="782"/>
      <c r="G96" s="782"/>
      <c r="H96" s="782"/>
      <c r="I96" s="782"/>
      <c r="J96" s="782"/>
      <c r="K96" s="782"/>
      <c r="L96" s="783"/>
      <c r="M96" s="178"/>
    </row>
    <row r="97" spans="1:16" s="3" customFormat="1" x14ac:dyDescent="0.25">
      <c r="A97" s="13"/>
      <c r="B97" s="781"/>
      <c r="C97" s="782"/>
      <c r="D97" s="782"/>
      <c r="E97" s="782"/>
      <c r="F97" s="782"/>
      <c r="G97" s="782"/>
      <c r="H97" s="782"/>
      <c r="I97" s="782"/>
      <c r="J97" s="782"/>
      <c r="K97" s="782"/>
      <c r="L97" s="783"/>
      <c r="M97" s="178"/>
    </row>
    <row r="98" spans="1:16" s="3" customFormat="1" x14ac:dyDescent="0.25">
      <c r="A98" s="13"/>
      <c r="B98" s="781"/>
      <c r="C98" s="782"/>
      <c r="D98" s="782"/>
      <c r="E98" s="782"/>
      <c r="F98" s="782"/>
      <c r="G98" s="782"/>
      <c r="H98" s="782"/>
      <c r="I98" s="782"/>
      <c r="J98" s="782"/>
      <c r="K98" s="782"/>
      <c r="L98" s="783"/>
      <c r="M98" s="178"/>
    </row>
    <row r="99" spans="1:16" s="3" customFormat="1" x14ac:dyDescent="0.25">
      <c r="A99" s="13"/>
      <c r="B99" s="781"/>
      <c r="C99" s="782"/>
      <c r="D99" s="782"/>
      <c r="E99" s="782"/>
      <c r="F99" s="782"/>
      <c r="G99" s="782"/>
      <c r="H99" s="782"/>
      <c r="I99" s="782"/>
      <c r="J99" s="782"/>
      <c r="K99" s="782"/>
      <c r="L99" s="783"/>
      <c r="M99" s="178"/>
    </row>
    <row r="100" spans="1:16" s="3" customFormat="1" x14ac:dyDescent="0.25">
      <c r="A100" s="13"/>
      <c r="B100" s="781"/>
      <c r="C100" s="782"/>
      <c r="D100" s="782"/>
      <c r="E100" s="782"/>
      <c r="F100" s="782"/>
      <c r="G100" s="782"/>
      <c r="H100" s="782"/>
      <c r="I100" s="782"/>
      <c r="J100" s="782"/>
      <c r="K100" s="782"/>
      <c r="L100" s="783"/>
      <c r="M100" s="178"/>
    </row>
    <row r="101" spans="1:16" s="3" customFormat="1" x14ac:dyDescent="0.25">
      <c r="A101" s="13"/>
      <c r="B101" s="781"/>
      <c r="C101" s="782"/>
      <c r="D101" s="782"/>
      <c r="E101" s="782"/>
      <c r="F101" s="782"/>
      <c r="G101" s="782"/>
      <c r="H101" s="782"/>
      <c r="I101" s="782"/>
      <c r="J101" s="782"/>
      <c r="K101" s="782"/>
      <c r="L101" s="783"/>
      <c r="M101" s="178"/>
    </row>
    <row r="102" spans="1:16" s="151" customFormat="1" x14ac:dyDescent="0.25">
      <c r="A102" s="257"/>
      <c r="B102" s="252"/>
      <c r="C102" s="253"/>
      <c r="D102" s="253"/>
      <c r="E102" s="253"/>
      <c r="F102" s="253"/>
      <c r="G102" s="253"/>
      <c r="H102" s="253"/>
      <c r="I102" s="253"/>
      <c r="J102" s="253"/>
      <c r="K102" s="253"/>
      <c r="L102" s="254"/>
    </row>
    <row r="103" spans="1:16" s="3" customFormat="1" x14ac:dyDescent="0.25">
      <c r="A103" s="12"/>
      <c r="B103" s="767" t="s">
        <v>28</v>
      </c>
      <c r="C103" s="768"/>
      <c r="D103" s="768"/>
      <c r="E103" s="768"/>
      <c r="F103" s="768"/>
      <c r="G103" s="768"/>
      <c r="H103" s="768"/>
      <c r="I103" s="768"/>
      <c r="J103" s="768"/>
      <c r="K103" s="768"/>
      <c r="L103" s="769"/>
      <c r="M103" s="266"/>
    </row>
    <row r="104" spans="1:16" s="151" customFormat="1" x14ac:dyDescent="0.25">
      <c r="A104" s="257"/>
      <c r="B104" s="219"/>
      <c r="C104" s="213"/>
      <c r="D104" s="213"/>
      <c r="E104" s="213"/>
      <c r="F104" s="213"/>
      <c r="G104" s="213"/>
      <c r="H104" s="213"/>
      <c r="I104" s="213"/>
      <c r="J104" s="213"/>
      <c r="K104" s="213"/>
      <c r="L104" s="214"/>
    </row>
    <row r="105" spans="1:16" s="151" customFormat="1" x14ac:dyDescent="0.25">
      <c r="A105" s="257"/>
      <c r="B105" s="665" t="str">
        <f>IF(Intro!$G$26="English",O105,P105)</f>
        <v>Décrivez les plans de votre entreprise pour gérer les niveaux de stocks au cours des deux prochaines années. Fournissez les motifs et les hypothèses sous-tendant ces objectifs et ces stratégies.</v>
      </c>
      <c r="C105" s="666"/>
      <c r="D105" s="666"/>
      <c r="E105" s="666"/>
      <c r="F105" s="666"/>
      <c r="G105" s="666"/>
      <c r="H105" s="666"/>
      <c r="I105" s="666"/>
      <c r="J105" s="666"/>
      <c r="K105" s="666"/>
      <c r="L105" s="667"/>
      <c r="O105" s="151" t="s">
        <v>522</v>
      </c>
      <c r="P105" s="151" t="s">
        <v>154</v>
      </c>
    </row>
    <row r="106" spans="1:16" s="151" customFormat="1" x14ac:dyDescent="0.25">
      <c r="A106" s="257"/>
      <c r="B106" s="219"/>
      <c r="C106" s="213"/>
      <c r="D106" s="213"/>
      <c r="E106" s="213"/>
      <c r="F106" s="213"/>
      <c r="G106" s="213"/>
      <c r="H106" s="213"/>
      <c r="I106" s="213"/>
      <c r="J106" s="213"/>
      <c r="K106" s="213"/>
      <c r="L106" s="214"/>
    </row>
    <row r="107" spans="1:16" s="3" customFormat="1" x14ac:dyDescent="0.25">
      <c r="A107" s="13"/>
      <c r="B107" s="781"/>
      <c r="C107" s="782"/>
      <c r="D107" s="782"/>
      <c r="E107" s="782"/>
      <c r="F107" s="782"/>
      <c r="G107" s="782"/>
      <c r="H107" s="782"/>
      <c r="I107" s="782"/>
      <c r="J107" s="782"/>
      <c r="K107" s="782"/>
      <c r="L107" s="783"/>
      <c r="M107" s="178"/>
    </row>
    <row r="108" spans="1:16" s="3" customFormat="1" x14ac:dyDescent="0.25">
      <c r="A108" s="13"/>
      <c r="B108" s="781"/>
      <c r="C108" s="782"/>
      <c r="D108" s="782"/>
      <c r="E108" s="782"/>
      <c r="F108" s="782"/>
      <c r="G108" s="782"/>
      <c r="H108" s="782"/>
      <c r="I108" s="782"/>
      <c r="J108" s="782"/>
      <c r="K108" s="782"/>
      <c r="L108" s="783"/>
      <c r="M108" s="178"/>
    </row>
    <row r="109" spans="1:16" s="3" customFormat="1" x14ac:dyDescent="0.25">
      <c r="A109" s="13"/>
      <c r="B109" s="781"/>
      <c r="C109" s="782"/>
      <c r="D109" s="782"/>
      <c r="E109" s="782"/>
      <c r="F109" s="782"/>
      <c r="G109" s="782"/>
      <c r="H109" s="782"/>
      <c r="I109" s="782"/>
      <c r="J109" s="782"/>
      <c r="K109" s="782"/>
      <c r="L109" s="783"/>
      <c r="M109" s="178"/>
    </row>
    <row r="110" spans="1:16" s="3" customFormat="1" x14ac:dyDescent="0.25">
      <c r="A110" s="13"/>
      <c r="B110" s="781"/>
      <c r="C110" s="782"/>
      <c r="D110" s="782"/>
      <c r="E110" s="782"/>
      <c r="F110" s="782"/>
      <c r="G110" s="782"/>
      <c r="H110" s="782"/>
      <c r="I110" s="782"/>
      <c r="J110" s="782"/>
      <c r="K110" s="782"/>
      <c r="L110" s="783"/>
      <c r="M110" s="178"/>
    </row>
    <row r="111" spans="1:16" s="3" customFormat="1" x14ac:dyDescent="0.25">
      <c r="A111" s="13"/>
      <c r="B111" s="781"/>
      <c r="C111" s="782"/>
      <c r="D111" s="782"/>
      <c r="E111" s="782"/>
      <c r="F111" s="782"/>
      <c r="G111" s="782"/>
      <c r="H111" s="782"/>
      <c r="I111" s="782"/>
      <c r="J111" s="782"/>
      <c r="K111" s="782"/>
      <c r="L111" s="783"/>
      <c r="M111" s="178"/>
    </row>
    <row r="112" spans="1:16" s="3" customFormat="1" x14ac:dyDescent="0.25">
      <c r="A112" s="13"/>
      <c r="B112" s="781"/>
      <c r="C112" s="782"/>
      <c r="D112" s="782"/>
      <c r="E112" s="782"/>
      <c r="F112" s="782"/>
      <c r="G112" s="782"/>
      <c r="H112" s="782"/>
      <c r="I112" s="782"/>
      <c r="J112" s="782"/>
      <c r="K112" s="782"/>
      <c r="L112" s="783"/>
      <c r="M112" s="178"/>
    </row>
    <row r="113" spans="1:16" s="3" customFormat="1" x14ac:dyDescent="0.25">
      <c r="A113" s="13"/>
      <c r="B113" s="781"/>
      <c r="C113" s="782"/>
      <c r="D113" s="782"/>
      <c r="E113" s="782"/>
      <c r="F113" s="782"/>
      <c r="G113" s="782"/>
      <c r="H113" s="782"/>
      <c r="I113" s="782"/>
      <c r="J113" s="782"/>
      <c r="K113" s="782"/>
      <c r="L113" s="783"/>
      <c r="M113" s="178"/>
    </row>
    <row r="114" spans="1:16" s="3" customFormat="1" x14ac:dyDescent="0.25">
      <c r="A114" s="13"/>
      <c r="B114" s="781"/>
      <c r="C114" s="782"/>
      <c r="D114" s="782"/>
      <c r="E114" s="782"/>
      <c r="F114" s="782"/>
      <c r="G114" s="782"/>
      <c r="H114" s="782"/>
      <c r="I114" s="782"/>
      <c r="J114" s="782"/>
      <c r="K114" s="782"/>
      <c r="L114" s="783"/>
      <c r="M114" s="178"/>
    </row>
    <row r="115" spans="1:16" s="151" customFormat="1" x14ac:dyDescent="0.25">
      <c r="A115" s="257"/>
      <c r="B115" s="252"/>
      <c r="C115" s="253"/>
      <c r="D115" s="253"/>
      <c r="E115" s="253"/>
      <c r="F115" s="253"/>
      <c r="G115" s="253"/>
      <c r="H115" s="253"/>
      <c r="I115" s="253"/>
      <c r="J115" s="253"/>
      <c r="K115" s="253"/>
      <c r="L115" s="254"/>
    </row>
    <row r="116" spans="1:16" s="3" customFormat="1" x14ac:dyDescent="0.25">
      <c r="A116" s="12"/>
      <c r="B116" s="767" t="s">
        <v>30</v>
      </c>
      <c r="C116" s="768"/>
      <c r="D116" s="768"/>
      <c r="E116" s="768"/>
      <c r="F116" s="768"/>
      <c r="G116" s="768"/>
      <c r="H116" s="768"/>
      <c r="I116" s="768"/>
      <c r="J116" s="768"/>
      <c r="K116" s="768"/>
      <c r="L116" s="769"/>
      <c r="M116" s="266"/>
    </row>
    <row r="117" spans="1:16" s="151" customFormat="1" x14ac:dyDescent="0.25">
      <c r="A117" s="257"/>
      <c r="B117" s="219"/>
      <c r="C117" s="213"/>
      <c r="D117" s="213"/>
      <c r="E117" s="213"/>
      <c r="F117" s="213"/>
      <c r="G117" s="213"/>
      <c r="H117" s="213"/>
      <c r="I117" s="213"/>
      <c r="J117" s="213"/>
      <c r="K117" s="213"/>
      <c r="L117" s="214"/>
    </row>
    <row r="118" spans="1:16" s="151" customFormat="1" x14ac:dyDescent="0.25">
      <c r="A118" s="257"/>
      <c r="B118" s="612" t="str">
        <f>IF(Intro!$G$26="English",O118,P118)</f>
        <v>Décrivez la méthode utilisée pour déterminer la valeur des ventes de votre entreprise à ses entreprises associées au Canada et/ou à l’étranger.</v>
      </c>
      <c r="C118" s="613"/>
      <c r="D118" s="613"/>
      <c r="E118" s="613"/>
      <c r="F118" s="613"/>
      <c r="G118" s="613"/>
      <c r="H118" s="613"/>
      <c r="I118" s="613"/>
      <c r="J118" s="613"/>
      <c r="K118" s="613"/>
      <c r="L118" s="653"/>
      <c r="O118" s="151" t="s">
        <v>116</v>
      </c>
      <c r="P118" s="21" t="s">
        <v>117</v>
      </c>
    </row>
    <row r="119" spans="1:16" s="151" customFormat="1" x14ac:dyDescent="0.25">
      <c r="A119" s="257"/>
      <c r="B119" s="219"/>
      <c r="C119" s="213"/>
      <c r="D119" s="213"/>
      <c r="E119" s="213"/>
      <c r="F119" s="213"/>
      <c r="G119" s="213"/>
      <c r="H119" s="213"/>
      <c r="I119" s="213"/>
      <c r="J119" s="213"/>
      <c r="K119" s="213"/>
      <c r="L119" s="214"/>
    </row>
    <row r="120" spans="1:16" s="3" customFormat="1" x14ac:dyDescent="0.25">
      <c r="A120" s="13"/>
      <c r="B120" s="781"/>
      <c r="C120" s="782"/>
      <c r="D120" s="782"/>
      <c r="E120" s="782"/>
      <c r="F120" s="782"/>
      <c r="G120" s="782"/>
      <c r="H120" s="782"/>
      <c r="I120" s="782"/>
      <c r="J120" s="782"/>
      <c r="K120" s="782"/>
      <c r="L120" s="783"/>
      <c r="M120" s="178"/>
    </row>
    <row r="121" spans="1:16" s="3" customFormat="1" x14ac:dyDescent="0.25">
      <c r="A121" s="13"/>
      <c r="B121" s="781"/>
      <c r="C121" s="782"/>
      <c r="D121" s="782"/>
      <c r="E121" s="782"/>
      <c r="F121" s="782"/>
      <c r="G121" s="782"/>
      <c r="H121" s="782"/>
      <c r="I121" s="782"/>
      <c r="J121" s="782"/>
      <c r="K121" s="782"/>
      <c r="L121" s="783"/>
      <c r="M121" s="178"/>
    </row>
    <row r="122" spans="1:16" s="3" customFormat="1" x14ac:dyDescent="0.25">
      <c r="A122" s="13"/>
      <c r="B122" s="781"/>
      <c r="C122" s="782"/>
      <c r="D122" s="782"/>
      <c r="E122" s="782"/>
      <c r="F122" s="782"/>
      <c r="G122" s="782"/>
      <c r="H122" s="782"/>
      <c r="I122" s="782"/>
      <c r="J122" s="782"/>
      <c r="K122" s="782"/>
      <c r="L122" s="783"/>
      <c r="M122" s="178"/>
    </row>
    <row r="123" spans="1:16" s="3" customFormat="1" x14ac:dyDescent="0.25">
      <c r="A123" s="13"/>
      <c r="B123" s="781"/>
      <c r="C123" s="782"/>
      <c r="D123" s="782"/>
      <c r="E123" s="782"/>
      <c r="F123" s="782"/>
      <c r="G123" s="782"/>
      <c r="H123" s="782"/>
      <c r="I123" s="782"/>
      <c r="J123" s="782"/>
      <c r="K123" s="782"/>
      <c r="L123" s="783"/>
      <c r="M123" s="178"/>
    </row>
    <row r="124" spans="1:16" s="3" customFormat="1" x14ac:dyDescent="0.25">
      <c r="A124" s="13"/>
      <c r="B124" s="781"/>
      <c r="C124" s="782"/>
      <c r="D124" s="782"/>
      <c r="E124" s="782"/>
      <c r="F124" s="782"/>
      <c r="G124" s="782"/>
      <c r="H124" s="782"/>
      <c r="I124" s="782"/>
      <c r="J124" s="782"/>
      <c r="K124" s="782"/>
      <c r="L124" s="783"/>
      <c r="M124" s="178"/>
    </row>
    <row r="125" spans="1:16" s="3" customFormat="1" x14ac:dyDescent="0.25">
      <c r="A125" s="13"/>
      <c r="B125" s="781"/>
      <c r="C125" s="782"/>
      <c r="D125" s="782"/>
      <c r="E125" s="782"/>
      <c r="F125" s="782"/>
      <c r="G125" s="782"/>
      <c r="H125" s="782"/>
      <c r="I125" s="782"/>
      <c r="J125" s="782"/>
      <c r="K125" s="782"/>
      <c r="L125" s="783"/>
      <c r="M125" s="178"/>
    </row>
    <row r="126" spans="1:16" s="3" customFormat="1" x14ac:dyDescent="0.25">
      <c r="A126" s="13"/>
      <c r="B126" s="781"/>
      <c r="C126" s="782"/>
      <c r="D126" s="782"/>
      <c r="E126" s="782"/>
      <c r="F126" s="782"/>
      <c r="G126" s="782"/>
      <c r="H126" s="782"/>
      <c r="I126" s="782"/>
      <c r="J126" s="782"/>
      <c r="K126" s="782"/>
      <c r="L126" s="783"/>
      <c r="M126" s="178"/>
    </row>
    <row r="127" spans="1:16" s="3" customFormat="1" x14ac:dyDescent="0.25">
      <c r="A127" s="13"/>
      <c r="B127" s="781"/>
      <c r="C127" s="782"/>
      <c r="D127" s="782"/>
      <c r="E127" s="782"/>
      <c r="F127" s="782"/>
      <c r="G127" s="782"/>
      <c r="H127" s="782"/>
      <c r="I127" s="782"/>
      <c r="J127" s="782"/>
      <c r="K127" s="782"/>
      <c r="L127" s="783"/>
      <c r="M127" s="178"/>
    </row>
    <row r="128" spans="1:16" s="151" customFormat="1" x14ac:dyDescent="0.25">
      <c r="A128" s="257"/>
      <c r="B128" s="252"/>
      <c r="C128" s="253"/>
      <c r="D128" s="253"/>
      <c r="E128" s="253"/>
      <c r="F128" s="253"/>
      <c r="G128" s="253"/>
      <c r="H128" s="253"/>
      <c r="I128" s="253"/>
      <c r="J128" s="253"/>
      <c r="K128" s="253"/>
      <c r="L128" s="254"/>
    </row>
    <row r="129" spans="1:19" s="42" customFormat="1" x14ac:dyDescent="0.25">
      <c r="A129" s="41"/>
      <c r="B129" s="824" t="s">
        <v>31</v>
      </c>
      <c r="C129" s="825"/>
      <c r="D129" s="825"/>
      <c r="E129" s="825"/>
      <c r="F129" s="825"/>
      <c r="G129" s="825"/>
      <c r="H129" s="825"/>
      <c r="I129" s="825"/>
      <c r="J129" s="825"/>
      <c r="K129" s="825"/>
      <c r="L129" s="826"/>
      <c r="M129" s="247"/>
    </row>
    <row r="130" spans="1:19" s="150" customFormat="1" x14ac:dyDescent="0.25">
      <c r="A130" s="41"/>
      <c r="B130" s="279"/>
      <c r="C130" s="280"/>
      <c r="D130" s="280"/>
      <c r="E130" s="280"/>
      <c r="F130" s="280"/>
      <c r="G130" s="280"/>
      <c r="H130" s="280"/>
      <c r="I130" s="280"/>
      <c r="J130" s="280"/>
      <c r="K130" s="280"/>
      <c r="L130" s="281"/>
    </row>
    <row r="131" spans="1:19" s="150" customFormat="1" x14ac:dyDescent="0.25">
      <c r="A131" s="41"/>
      <c r="B131" s="620" t="str">
        <f>IF(Intro!$G$26="English",O131,P131)</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131" s="795"/>
      <c r="D131" s="795"/>
      <c r="E131" s="795"/>
      <c r="F131" s="795"/>
      <c r="G131" s="795"/>
      <c r="H131" s="795"/>
      <c r="I131" s="795"/>
      <c r="J131" s="795"/>
      <c r="K131" s="795"/>
      <c r="L131" s="622"/>
      <c r="O131" s="150"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P131" s="150"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31" s="163"/>
      <c r="R131" s="163"/>
      <c r="S131" s="163"/>
    </row>
    <row r="132" spans="1:19" s="150" customFormat="1" x14ac:dyDescent="0.25">
      <c r="A132" s="41"/>
      <c r="B132" s="620"/>
      <c r="C132" s="795"/>
      <c r="D132" s="795"/>
      <c r="E132" s="795"/>
      <c r="F132" s="795"/>
      <c r="G132" s="795"/>
      <c r="H132" s="795"/>
      <c r="I132" s="795"/>
      <c r="J132" s="795"/>
      <c r="K132" s="795"/>
      <c r="L132" s="622"/>
      <c r="Q132" s="163"/>
      <c r="R132" s="163"/>
      <c r="S132" s="163"/>
    </row>
    <row r="133" spans="1:19" s="150" customFormat="1" x14ac:dyDescent="0.25">
      <c r="A133" s="41"/>
      <c r="B133" s="620"/>
      <c r="C133" s="795"/>
      <c r="D133" s="795"/>
      <c r="E133" s="795"/>
      <c r="F133" s="795"/>
      <c r="G133" s="795"/>
      <c r="H133" s="795"/>
      <c r="I133" s="795"/>
      <c r="J133" s="795"/>
      <c r="K133" s="795"/>
      <c r="L133" s="622"/>
      <c r="Q133" s="163"/>
      <c r="R133" s="163"/>
      <c r="S133" s="163"/>
    </row>
    <row r="134" spans="1:19" s="150" customFormat="1" x14ac:dyDescent="0.25">
      <c r="A134" s="41"/>
      <c r="B134" s="279"/>
      <c r="C134" s="280"/>
      <c r="D134" s="280"/>
      <c r="E134" s="280"/>
      <c r="F134" s="280"/>
      <c r="G134" s="280"/>
      <c r="H134" s="280"/>
      <c r="I134" s="280"/>
      <c r="J134" s="280"/>
      <c r="K134" s="280"/>
      <c r="L134" s="281"/>
    </row>
    <row r="135" spans="1:19" s="42" customFormat="1" x14ac:dyDescent="0.25">
      <c r="A135" s="41"/>
      <c r="B135" s="821"/>
      <c r="C135" s="822"/>
      <c r="D135" s="822"/>
      <c r="E135" s="822"/>
      <c r="F135" s="822"/>
      <c r="G135" s="822"/>
      <c r="H135" s="822"/>
      <c r="I135" s="822"/>
      <c r="J135" s="822"/>
      <c r="K135" s="822"/>
      <c r="L135" s="823"/>
      <c r="M135" s="163"/>
    </row>
    <row r="136" spans="1:19" s="3" customFormat="1" x14ac:dyDescent="0.25">
      <c r="A136" s="13"/>
      <c r="B136" s="821"/>
      <c r="C136" s="822"/>
      <c r="D136" s="822"/>
      <c r="E136" s="822"/>
      <c r="F136" s="822"/>
      <c r="G136" s="822"/>
      <c r="H136" s="822"/>
      <c r="I136" s="822"/>
      <c r="J136" s="822"/>
      <c r="K136" s="822"/>
      <c r="L136" s="823"/>
      <c r="M136" s="178"/>
    </row>
    <row r="137" spans="1:19" s="3" customFormat="1" x14ac:dyDescent="0.25">
      <c r="A137" s="13"/>
      <c r="B137" s="821"/>
      <c r="C137" s="822"/>
      <c r="D137" s="822"/>
      <c r="E137" s="822"/>
      <c r="F137" s="822"/>
      <c r="G137" s="822"/>
      <c r="H137" s="822"/>
      <c r="I137" s="822"/>
      <c r="J137" s="822"/>
      <c r="K137" s="822"/>
      <c r="L137" s="823"/>
      <c r="M137" s="178"/>
    </row>
    <row r="138" spans="1:19" s="3" customFormat="1" x14ac:dyDescent="0.25">
      <c r="A138" s="13"/>
      <c r="B138" s="821"/>
      <c r="C138" s="822"/>
      <c r="D138" s="822"/>
      <c r="E138" s="822"/>
      <c r="F138" s="822"/>
      <c r="G138" s="822"/>
      <c r="H138" s="822"/>
      <c r="I138" s="822"/>
      <c r="J138" s="822"/>
      <c r="K138" s="822"/>
      <c r="L138" s="823"/>
      <c r="M138" s="178"/>
    </row>
    <row r="139" spans="1:19" s="42" customFormat="1" x14ac:dyDescent="0.25">
      <c r="A139" s="41"/>
      <c r="B139" s="821"/>
      <c r="C139" s="822"/>
      <c r="D139" s="822"/>
      <c r="E139" s="822"/>
      <c r="F139" s="822"/>
      <c r="G139" s="822"/>
      <c r="H139" s="822"/>
      <c r="I139" s="822"/>
      <c r="J139" s="822"/>
      <c r="K139" s="822"/>
      <c r="L139" s="823"/>
      <c r="M139" s="163"/>
    </row>
    <row r="140" spans="1:19" s="42" customFormat="1" x14ac:dyDescent="0.25">
      <c r="A140" s="41"/>
      <c r="B140" s="821"/>
      <c r="C140" s="822"/>
      <c r="D140" s="822"/>
      <c r="E140" s="822"/>
      <c r="F140" s="822"/>
      <c r="G140" s="822"/>
      <c r="H140" s="822"/>
      <c r="I140" s="822"/>
      <c r="J140" s="822"/>
      <c r="K140" s="822"/>
      <c r="L140" s="823"/>
      <c r="M140" s="163"/>
    </row>
    <row r="141" spans="1:19" s="42" customFormat="1" x14ac:dyDescent="0.25">
      <c r="A141" s="41"/>
      <c r="B141" s="821"/>
      <c r="C141" s="822"/>
      <c r="D141" s="822"/>
      <c r="E141" s="822"/>
      <c r="F141" s="822"/>
      <c r="G141" s="822"/>
      <c r="H141" s="822"/>
      <c r="I141" s="822"/>
      <c r="J141" s="822"/>
      <c r="K141" s="822"/>
      <c r="L141" s="823"/>
      <c r="M141" s="163"/>
    </row>
    <row r="142" spans="1:19" s="42" customFormat="1" x14ac:dyDescent="0.25">
      <c r="A142" s="41"/>
      <c r="B142" s="821"/>
      <c r="C142" s="822"/>
      <c r="D142" s="822"/>
      <c r="E142" s="822"/>
      <c r="F142" s="822"/>
      <c r="G142" s="822"/>
      <c r="H142" s="822"/>
      <c r="I142" s="822"/>
      <c r="J142" s="822"/>
      <c r="K142" s="822"/>
      <c r="L142" s="823"/>
      <c r="M142" s="163"/>
    </row>
    <row r="143" spans="1:19" s="150" customFormat="1" x14ac:dyDescent="0.25">
      <c r="A143" s="41"/>
      <c r="B143" s="282"/>
      <c r="C143" s="283"/>
      <c r="D143" s="283"/>
      <c r="E143" s="283"/>
      <c r="F143" s="283"/>
      <c r="G143" s="283"/>
      <c r="H143" s="283"/>
      <c r="I143" s="283"/>
      <c r="J143" s="283"/>
      <c r="K143" s="283"/>
      <c r="L143" s="284"/>
    </row>
    <row r="144" spans="1:19" s="3" customFormat="1" x14ac:dyDescent="0.25">
      <c r="A144" s="12"/>
      <c r="B144" s="767" t="s">
        <v>33</v>
      </c>
      <c r="C144" s="768"/>
      <c r="D144" s="768"/>
      <c r="E144" s="768"/>
      <c r="F144" s="768"/>
      <c r="G144" s="768"/>
      <c r="H144" s="768"/>
      <c r="I144" s="768"/>
      <c r="J144" s="768"/>
      <c r="K144" s="768"/>
      <c r="L144" s="769"/>
      <c r="M144" s="266"/>
    </row>
    <row r="145" spans="1:16" s="151" customFormat="1" x14ac:dyDescent="0.25">
      <c r="A145" s="257"/>
      <c r="B145" s="219"/>
      <c r="C145" s="213"/>
      <c r="D145" s="213"/>
      <c r="E145" s="213"/>
      <c r="F145" s="213"/>
      <c r="G145" s="213"/>
      <c r="H145" s="213"/>
      <c r="I145" s="213"/>
      <c r="J145" s="213"/>
      <c r="K145" s="213"/>
      <c r="L145" s="214"/>
    </row>
    <row r="146" spans="1:16" s="151" customFormat="1" x14ac:dyDescent="0.25">
      <c r="A146" s="257"/>
      <c r="B146" s="777" t="str">
        <f>IF(Intro!$G$26="English",O146,P146)</f>
        <v>Indiquez la proportion de la valeur totale de vos ventes au Canada déclarée à la question 1 qui a été représentée par les frais de livraison.</v>
      </c>
      <c r="C146" s="778"/>
      <c r="D146" s="778"/>
      <c r="E146" s="778"/>
      <c r="F146" s="778"/>
      <c r="G146" s="778"/>
      <c r="H146" s="778"/>
      <c r="I146" s="778"/>
      <c r="J146" s="778"/>
      <c r="K146" s="778"/>
      <c r="L146" s="779"/>
      <c r="O146" s="151" t="s">
        <v>523</v>
      </c>
      <c r="P146" s="176" t="s">
        <v>524</v>
      </c>
    </row>
    <row r="147" spans="1:16" s="151" customFormat="1" x14ac:dyDescent="0.25">
      <c r="A147" s="257"/>
      <c r="B147" s="219"/>
      <c r="C147" s="213"/>
      <c r="D147" s="213"/>
      <c r="E147" s="213"/>
      <c r="F147" s="213"/>
      <c r="G147" s="213"/>
      <c r="H147" s="213"/>
      <c r="I147" s="213"/>
      <c r="J147" s="213"/>
      <c r="K147" s="213"/>
      <c r="L147" s="214"/>
    </row>
    <row r="148" spans="1:16" s="10" customFormat="1" x14ac:dyDescent="0.25">
      <c r="A148" s="12"/>
      <c r="B148" s="229"/>
      <c r="C148" s="230"/>
      <c r="D148" s="28"/>
      <c r="E148" s="858">
        <f>Variables!$B$6</f>
        <v>2023</v>
      </c>
      <c r="F148" s="858">
        <f>E148+1</f>
        <v>2024</v>
      </c>
      <c r="G148" s="858">
        <f>F148+1</f>
        <v>2025</v>
      </c>
      <c r="H148" s="213"/>
      <c r="I148" s="213"/>
      <c r="J148" s="260"/>
      <c r="K148" s="260"/>
      <c r="L148" s="261"/>
      <c r="O148" s="11"/>
    </row>
    <row r="149" spans="1:16" s="10" customFormat="1" x14ac:dyDescent="0.25">
      <c r="A149" s="12"/>
      <c r="B149" s="229"/>
      <c r="C149" s="230"/>
      <c r="D149" s="28"/>
      <c r="E149" s="859"/>
      <c r="F149" s="859"/>
      <c r="G149" s="859"/>
      <c r="H149" s="213"/>
      <c r="I149" s="213"/>
      <c r="J149" s="260"/>
      <c r="K149" s="260"/>
      <c r="L149" s="261"/>
      <c r="O149" s="11"/>
    </row>
    <row r="150" spans="1:16" s="151" customFormat="1" x14ac:dyDescent="0.25">
      <c r="A150" s="257"/>
      <c r="B150" s="763" t="str">
        <f>IF(Intro!$G$26="English",O150,P150)</f>
        <v>Coût de livraison</v>
      </c>
      <c r="C150" s="764"/>
      <c r="D150" s="192" t="s">
        <v>145</v>
      </c>
      <c r="E150" s="190"/>
      <c r="F150" s="190"/>
      <c r="G150" s="190"/>
      <c r="H150" s="213"/>
      <c r="I150" s="213"/>
      <c r="J150" s="260"/>
      <c r="K150" s="260"/>
      <c r="L150" s="261"/>
      <c r="O150" s="151" t="s">
        <v>152</v>
      </c>
      <c r="P150" s="151" t="s">
        <v>153</v>
      </c>
    </row>
    <row r="151" spans="1:16" s="151" customFormat="1" x14ac:dyDescent="0.25">
      <c r="A151" s="257"/>
      <c r="B151" s="219"/>
      <c r="C151" s="213"/>
      <c r="D151" s="213"/>
      <c r="E151" s="213"/>
      <c r="F151" s="213"/>
      <c r="G151" s="213"/>
      <c r="H151" s="213"/>
      <c r="I151" s="213"/>
      <c r="J151" s="213"/>
      <c r="K151" s="213"/>
      <c r="L151" s="214"/>
    </row>
    <row r="152" spans="1:16" s="151" customFormat="1" x14ac:dyDescent="0.25">
      <c r="A152" s="257"/>
      <c r="B152" s="777" t="str">
        <f>IF(Intro!$G$26="English",O152,P152)</f>
        <v>Si la proportion a changé du 1er janvier 2023 au 31 décembre 2025, expliquez pourquoi.</v>
      </c>
      <c r="C152" s="778"/>
      <c r="D152" s="778"/>
      <c r="E152" s="778"/>
      <c r="F152" s="778"/>
      <c r="G152" s="778"/>
      <c r="H152" s="778"/>
      <c r="I152" s="778"/>
      <c r="J152" s="778"/>
      <c r="K152" s="778"/>
      <c r="L152" s="779"/>
      <c r="O152" s="151" t="str">
        <f>"If the proportion changed between January 1, "&amp;Variables!B6&amp;" and "&amp;Variables!B7&amp;", "&amp;Variables!B8&amp;", explain why."</f>
        <v>If the proportion changed between January 1, 2023 and December 31, 2025, explain why.</v>
      </c>
      <c r="P152" s="151" t="str">
        <f>"Si la proportion a changé du 1er janvier "&amp;Variables!B6&amp;" au "&amp;Variables!C7&amp;" "&amp;Variables!C8&amp;", expliquez pourquoi."</f>
        <v>Si la proportion a changé du 1er janvier 2023 au 31 décembre 2025, expliquez pourquoi.</v>
      </c>
    </row>
    <row r="153" spans="1:16" s="151" customFormat="1" x14ac:dyDescent="0.25">
      <c r="A153" s="257"/>
      <c r="B153" s="219"/>
      <c r="C153" s="213"/>
      <c r="D153" s="213"/>
      <c r="E153" s="213"/>
      <c r="F153" s="213"/>
      <c r="G153" s="213"/>
      <c r="H153" s="213"/>
      <c r="I153" s="213"/>
      <c r="J153" s="213"/>
      <c r="K153" s="213"/>
      <c r="L153" s="214"/>
    </row>
    <row r="154" spans="1:16" s="3" customFormat="1" x14ac:dyDescent="0.25">
      <c r="A154" s="13"/>
      <c r="B154" s="781"/>
      <c r="C154" s="782"/>
      <c r="D154" s="782"/>
      <c r="E154" s="782"/>
      <c r="F154" s="782"/>
      <c r="G154" s="782"/>
      <c r="H154" s="782"/>
      <c r="I154" s="782"/>
      <c r="J154" s="782"/>
      <c r="K154" s="782"/>
      <c r="L154" s="783"/>
      <c r="M154" s="178"/>
    </row>
    <row r="155" spans="1:16" s="3" customFormat="1" x14ac:dyDescent="0.25">
      <c r="A155" s="13"/>
      <c r="B155" s="781"/>
      <c r="C155" s="782"/>
      <c r="D155" s="782"/>
      <c r="E155" s="782"/>
      <c r="F155" s="782"/>
      <c r="G155" s="782"/>
      <c r="H155" s="782"/>
      <c r="I155" s="782"/>
      <c r="J155" s="782"/>
      <c r="K155" s="782"/>
      <c r="L155" s="783"/>
      <c r="M155" s="178"/>
    </row>
    <row r="156" spans="1:16" s="3" customFormat="1" x14ac:dyDescent="0.25">
      <c r="A156" s="13"/>
      <c r="B156" s="781"/>
      <c r="C156" s="782"/>
      <c r="D156" s="782"/>
      <c r="E156" s="782"/>
      <c r="F156" s="782"/>
      <c r="G156" s="782"/>
      <c r="H156" s="782"/>
      <c r="I156" s="782"/>
      <c r="J156" s="782"/>
      <c r="K156" s="782"/>
      <c r="L156" s="783"/>
      <c r="M156" s="178"/>
    </row>
    <row r="157" spans="1:16" s="3" customFormat="1" x14ac:dyDescent="0.25">
      <c r="A157" s="13"/>
      <c r="B157" s="781"/>
      <c r="C157" s="782"/>
      <c r="D157" s="782"/>
      <c r="E157" s="782"/>
      <c r="F157" s="782"/>
      <c r="G157" s="782"/>
      <c r="H157" s="782"/>
      <c r="I157" s="782"/>
      <c r="J157" s="782"/>
      <c r="K157" s="782"/>
      <c r="L157" s="783"/>
      <c r="M157" s="178"/>
    </row>
    <row r="158" spans="1:16" s="3" customFormat="1" x14ac:dyDescent="0.25">
      <c r="A158" s="13"/>
      <c r="B158" s="781"/>
      <c r="C158" s="782"/>
      <c r="D158" s="782"/>
      <c r="E158" s="782"/>
      <c r="F158" s="782"/>
      <c r="G158" s="782"/>
      <c r="H158" s="782"/>
      <c r="I158" s="782"/>
      <c r="J158" s="782"/>
      <c r="K158" s="782"/>
      <c r="L158" s="783"/>
      <c r="M158" s="178"/>
    </row>
    <row r="159" spans="1:16" s="3" customFormat="1" x14ac:dyDescent="0.25">
      <c r="A159" s="13"/>
      <c r="B159" s="781"/>
      <c r="C159" s="782"/>
      <c r="D159" s="782"/>
      <c r="E159" s="782"/>
      <c r="F159" s="782"/>
      <c r="G159" s="782"/>
      <c r="H159" s="782"/>
      <c r="I159" s="782"/>
      <c r="J159" s="782"/>
      <c r="K159" s="782"/>
      <c r="L159" s="783"/>
      <c r="M159" s="178"/>
    </row>
    <row r="160" spans="1:16" s="3" customFormat="1" x14ac:dyDescent="0.25">
      <c r="A160" s="13"/>
      <c r="B160" s="781"/>
      <c r="C160" s="782"/>
      <c r="D160" s="782"/>
      <c r="E160" s="782"/>
      <c r="F160" s="782"/>
      <c r="G160" s="782"/>
      <c r="H160" s="782"/>
      <c r="I160" s="782"/>
      <c r="J160" s="782"/>
      <c r="K160" s="782"/>
      <c r="L160" s="783"/>
      <c r="M160" s="178"/>
    </row>
    <row r="161" spans="1:16" s="3" customFormat="1" x14ac:dyDescent="0.25">
      <c r="A161" s="13"/>
      <c r="B161" s="781"/>
      <c r="C161" s="782"/>
      <c r="D161" s="782"/>
      <c r="E161" s="782"/>
      <c r="F161" s="782"/>
      <c r="G161" s="782"/>
      <c r="H161" s="782"/>
      <c r="I161" s="782"/>
      <c r="J161" s="782"/>
      <c r="K161" s="782"/>
      <c r="L161" s="783"/>
      <c r="M161" s="178"/>
    </row>
    <row r="162" spans="1:16" s="151" customFormat="1" x14ac:dyDescent="0.25">
      <c r="A162" s="257"/>
      <c r="B162" s="252"/>
      <c r="C162" s="253"/>
      <c r="D162" s="253"/>
      <c r="E162" s="253"/>
      <c r="F162" s="253"/>
      <c r="G162" s="253"/>
      <c r="H162" s="253"/>
      <c r="I162" s="253"/>
      <c r="J162" s="253"/>
      <c r="K162" s="253"/>
      <c r="L162" s="254"/>
    </row>
    <row r="163" spans="1:16" s="3" customFormat="1" x14ac:dyDescent="0.25">
      <c r="A163" s="12"/>
      <c r="B163" s="807" t="s">
        <v>34</v>
      </c>
      <c r="C163" s="808"/>
      <c r="D163" s="808"/>
      <c r="E163" s="808"/>
      <c r="F163" s="808"/>
      <c r="G163" s="808"/>
      <c r="H163" s="808"/>
      <c r="I163" s="808"/>
      <c r="J163" s="808"/>
      <c r="K163" s="808"/>
      <c r="L163" s="809"/>
      <c r="M163" s="266"/>
    </row>
    <row r="164" spans="1:16" s="151" customFormat="1" x14ac:dyDescent="0.25">
      <c r="A164" s="257"/>
      <c r="B164" s="219"/>
      <c r="C164" s="213"/>
      <c r="D164" s="213"/>
      <c r="E164" s="213"/>
      <c r="F164" s="213"/>
      <c r="G164" s="213"/>
      <c r="H164" s="213"/>
      <c r="I164" s="213"/>
      <c r="J164" s="213"/>
      <c r="K164" s="213"/>
      <c r="L164" s="214"/>
    </row>
    <row r="165" spans="1:16" s="151" customFormat="1" x14ac:dyDescent="0.25">
      <c r="A165" s="257"/>
      <c r="B165" s="777" t="str">
        <f>IF(Intro!$G$26="English",O165,P165)</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165" s="778"/>
      <c r="D165" s="778"/>
      <c r="E165" s="778"/>
      <c r="F165" s="778"/>
      <c r="G165" s="778"/>
      <c r="H165" s="778"/>
      <c r="I165" s="778"/>
      <c r="J165" s="778"/>
      <c r="K165" s="778"/>
      <c r="L165" s="779"/>
      <c r="O165" s="151" t="s">
        <v>155</v>
      </c>
      <c r="P165" s="151" t="s">
        <v>156</v>
      </c>
    </row>
    <row r="166" spans="1:16" s="151" customFormat="1" x14ac:dyDescent="0.25">
      <c r="A166" s="257"/>
      <c r="B166" s="777"/>
      <c r="C166" s="778"/>
      <c r="D166" s="778"/>
      <c r="E166" s="778"/>
      <c r="F166" s="778"/>
      <c r="G166" s="778"/>
      <c r="H166" s="778"/>
      <c r="I166" s="778"/>
      <c r="J166" s="778"/>
      <c r="K166" s="778"/>
      <c r="L166" s="779"/>
    </row>
    <row r="167" spans="1:16" s="151" customFormat="1" x14ac:dyDescent="0.25">
      <c r="A167" s="257"/>
      <c r="B167" s="219"/>
      <c r="C167" s="213"/>
      <c r="D167" s="213"/>
      <c r="E167" s="213"/>
      <c r="F167" s="213"/>
      <c r="G167" s="213"/>
      <c r="H167" s="213"/>
      <c r="I167" s="213"/>
      <c r="J167" s="213"/>
      <c r="K167" s="213"/>
      <c r="L167" s="214"/>
    </row>
    <row r="168" spans="1:16" s="3" customFormat="1" x14ac:dyDescent="0.25">
      <c r="A168" s="13"/>
      <c r="B168" s="781"/>
      <c r="C168" s="782"/>
      <c r="D168" s="782"/>
      <c r="E168" s="782"/>
      <c r="F168" s="782"/>
      <c r="G168" s="782"/>
      <c r="H168" s="782"/>
      <c r="I168" s="782"/>
      <c r="J168" s="782"/>
      <c r="K168" s="782"/>
      <c r="L168" s="783"/>
      <c r="M168" s="178"/>
    </row>
    <row r="169" spans="1:16" s="3" customFormat="1" x14ac:dyDescent="0.25">
      <c r="A169" s="13"/>
      <c r="B169" s="781"/>
      <c r="C169" s="782"/>
      <c r="D169" s="782"/>
      <c r="E169" s="782"/>
      <c r="F169" s="782"/>
      <c r="G169" s="782"/>
      <c r="H169" s="782"/>
      <c r="I169" s="782"/>
      <c r="J169" s="782"/>
      <c r="K169" s="782"/>
      <c r="L169" s="783"/>
      <c r="M169" s="178"/>
    </row>
    <row r="170" spans="1:16" s="3" customFormat="1" x14ac:dyDescent="0.25">
      <c r="A170" s="13"/>
      <c r="B170" s="781"/>
      <c r="C170" s="782"/>
      <c r="D170" s="782"/>
      <c r="E170" s="782"/>
      <c r="F170" s="782"/>
      <c r="G170" s="782"/>
      <c r="H170" s="782"/>
      <c r="I170" s="782"/>
      <c r="J170" s="782"/>
      <c r="K170" s="782"/>
      <c r="L170" s="783"/>
      <c r="M170" s="178"/>
    </row>
    <row r="171" spans="1:16" s="3" customFormat="1" x14ac:dyDescent="0.25">
      <c r="A171" s="13"/>
      <c r="B171" s="781"/>
      <c r="C171" s="782"/>
      <c r="D171" s="782"/>
      <c r="E171" s="782"/>
      <c r="F171" s="782"/>
      <c r="G171" s="782"/>
      <c r="H171" s="782"/>
      <c r="I171" s="782"/>
      <c r="J171" s="782"/>
      <c r="K171" s="782"/>
      <c r="L171" s="783"/>
      <c r="M171" s="178"/>
    </row>
    <row r="172" spans="1:16" s="3" customFormat="1" x14ac:dyDescent="0.25">
      <c r="A172" s="13"/>
      <c r="B172" s="781"/>
      <c r="C172" s="782"/>
      <c r="D172" s="782"/>
      <c r="E172" s="782"/>
      <c r="F172" s="782"/>
      <c r="G172" s="782"/>
      <c r="H172" s="782"/>
      <c r="I172" s="782"/>
      <c r="J172" s="782"/>
      <c r="K172" s="782"/>
      <c r="L172" s="783"/>
      <c r="M172" s="178"/>
    </row>
    <row r="173" spans="1:16" s="3" customFormat="1" x14ac:dyDescent="0.25">
      <c r="A173" s="13"/>
      <c r="B173" s="781"/>
      <c r="C173" s="782"/>
      <c r="D173" s="782"/>
      <c r="E173" s="782"/>
      <c r="F173" s="782"/>
      <c r="G173" s="782"/>
      <c r="H173" s="782"/>
      <c r="I173" s="782"/>
      <c r="J173" s="782"/>
      <c r="K173" s="782"/>
      <c r="L173" s="783"/>
      <c r="M173" s="178"/>
    </row>
    <row r="174" spans="1:16" s="3" customFormat="1" x14ac:dyDescent="0.25">
      <c r="A174" s="13"/>
      <c r="B174" s="781"/>
      <c r="C174" s="782"/>
      <c r="D174" s="782"/>
      <c r="E174" s="782"/>
      <c r="F174" s="782"/>
      <c r="G174" s="782"/>
      <c r="H174" s="782"/>
      <c r="I174" s="782"/>
      <c r="J174" s="782"/>
      <c r="K174" s="782"/>
      <c r="L174" s="783"/>
      <c r="M174" s="178"/>
    </row>
    <row r="175" spans="1:16" s="3" customFormat="1" x14ac:dyDescent="0.25">
      <c r="A175" s="13"/>
      <c r="B175" s="781"/>
      <c r="C175" s="782"/>
      <c r="D175" s="782"/>
      <c r="E175" s="782"/>
      <c r="F175" s="782"/>
      <c r="G175" s="782"/>
      <c r="H175" s="782"/>
      <c r="I175" s="782"/>
      <c r="J175" s="782"/>
      <c r="K175" s="782"/>
      <c r="L175" s="783"/>
      <c r="M175" s="178"/>
    </row>
    <row r="176" spans="1:16" s="151" customFormat="1" x14ac:dyDescent="0.25">
      <c r="A176" s="257"/>
      <c r="B176" s="252"/>
      <c r="C176" s="253"/>
      <c r="D176" s="253"/>
      <c r="E176" s="253"/>
      <c r="F176" s="253"/>
      <c r="G176" s="253"/>
      <c r="H176" s="253"/>
      <c r="I176" s="253"/>
      <c r="J176" s="253"/>
      <c r="K176" s="253"/>
      <c r="L176" s="254"/>
    </row>
    <row r="177" spans="1:16" s="3" customFormat="1" x14ac:dyDescent="0.25">
      <c r="A177" s="12"/>
      <c r="B177" s="807" t="s">
        <v>35</v>
      </c>
      <c r="C177" s="808"/>
      <c r="D177" s="808"/>
      <c r="E177" s="808"/>
      <c r="F177" s="808"/>
      <c r="G177" s="808"/>
      <c r="H177" s="808"/>
      <c r="I177" s="808"/>
      <c r="J177" s="808"/>
      <c r="K177" s="808"/>
      <c r="L177" s="809"/>
      <c r="M177" s="266"/>
    </row>
    <row r="178" spans="1:16" s="151" customFormat="1" x14ac:dyDescent="0.25">
      <c r="A178" s="257"/>
      <c r="B178" s="219"/>
      <c r="C178" s="213"/>
      <c r="D178" s="213"/>
      <c r="E178" s="213"/>
      <c r="F178" s="213"/>
      <c r="G178" s="213"/>
      <c r="H178" s="213"/>
      <c r="I178" s="213"/>
      <c r="J178" s="213"/>
      <c r="K178" s="213"/>
      <c r="L178" s="214"/>
    </row>
    <row r="179" spans="1:16" s="151" customFormat="1" x14ac:dyDescent="0.25">
      <c r="A179" s="257"/>
      <c r="B179" s="774" t="str">
        <f>IF(Intro!$G$26="English",O179,P179)</f>
        <v>Fournissez les stratégies et les objectifs de votre entreprise pour les deux prochaines années en ce qui concerne les prix des marchandises. Fournir la justification et les hypothèses qui sous-tendent ces stratégies et objectifs.</v>
      </c>
      <c r="C179" s="775"/>
      <c r="D179" s="775"/>
      <c r="E179" s="775"/>
      <c r="F179" s="775"/>
      <c r="G179" s="775"/>
      <c r="H179" s="775"/>
      <c r="I179" s="775"/>
      <c r="J179" s="775"/>
      <c r="K179" s="775"/>
      <c r="L179" s="776"/>
      <c r="O179" s="151" t="s">
        <v>300</v>
      </c>
      <c r="P179" s="151" t="s">
        <v>159</v>
      </c>
    </row>
    <row r="180" spans="1:16" s="151" customFormat="1" x14ac:dyDescent="0.25">
      <c r="A180" s="257"/>
      <c r="B180" s="774"/>
      <c r="C180" s="775"/>
      <c r="D180" s="775"/>
      <c r="E180" s="775"/>
      <c r="F180" s="775"/>
      <c r="G180" s="775"/>
      <c r="H180" s="775"/>
      <c r="I180" s="775"/>
      <c r="J180" s="775"/>
      <c r="K180" s="775"/>
      <c r="L180" s="776"/>
    </row>
    <row r="181" spans="1:16" s="151" customFormat="1" x14ac:dyDescent="0.25">
      <c r="A181" s="257"/>
      <c r="B181" s="219"/>
      <c r="C181" s="213"/>
      <c r="D181" s="213"/>
      <c r="E181" s="213"/>
      <c r="F181" s="213"/>
      <c r="G181" s="213"/>
      <c r="H181" s="213"/>
      <c r="I181" s="213"/>
      <c r="J181" s="213"/>
      <c r="K181" s="213"/>
      <c r="L181" s="214"/>
    </row>
    <row r="182" spans="1:16" s="3" customFormat="1" x14ac:dyDescent="0.25">
      <c r="A182" s="13"/>
      <c r="B182" s="781"/>
      <c r="C182" s="782"/>
      <c r="D182" s="782"/>
      <c r="E182" s="782"/>
      <c r="F182" s="782"/>
      <c r="G182" s="782"/>
      <c r="H182" s="782"/>
      <c r="I182" s="782"/>
      <c r="J182" s="782"/>
      <c r="K182" s="782"/>
      <c r="L182" s="783"/>
      <c r="M182" s="178"/>
    </row>
    <row r="183" spans="1:16" s="3" customFormat="1" x14ac:dyDescent="0.25">
      <c r="A183" s="13"/>
      <c r="B183" s="781"/>
      <c r="C183" s="782"/>
      <c r="D183" s="782"/>
      <c r="E183" s="782"/>
      <c r="F183" s="782"/>
      <c r="G183" s="782"/>
      <c r="H183" s="782"/>
      <c r="I183" s="782"/>
      <c r="J183" s="782"/>
      <c r="K183" s="782"/>
      <c r="L183" s="783"/>
      <c r="M183" s="178"/>
    </row>
    <row r="184" spans="1:16" s="3" customFormat="1" x14ac:dyDescent="0.25">
      <c r="A184" s="13"/>
      <c r="B184" s="781"/>
      <c r="C184" s="782"/>
      <c r="D184" s="782"/>
      <c r="E184" s="782"/>
      <c r="F184" s="782"/>
      <c r="G184" s="782"/>
      <c r="H184" s="782"/>
      <c r="I184" s="782"/>
      <c r="J184" s="782"/>
      <c r="K184" s="782"/>
      <c r="L184" s="783"/>
      <c r="M184" s="178"/>
    </row>
    <row r="185" spans="1:16" s="3" customFormat="1" x14ac:dyDescent="0.25">
      <c r="A185" s="13"/>
      <c r="B185" s="781"/>
      <c r="C185" s="782"/>
      <c r="D185" s="782"/>
      <c r="E185" s="782"/>
      <c r="F185" s="782"/>
      <c r="G185" s="782"/>
      <c r="H185" s="782"/>
      <c r="I185" s="782"/>
      <c r="J185" s="782"/>
      <c r="K185" s="782"/>
      <c r="L185" s="783"/>
      <c r="M185" s="178"/>
    </row>
    <row r="186" spans="1:16" s="3" customFormat="1" x14ac:dyDescent="0.25">
      <c r="A186" s="13"/>
      <c r="B186" s="781"/>
      <c r="C186" s="782"/>
      <c r="D186" s="782"/>
      <c r="E186" s="782"/>
      <c r="F186" s="782"/>
      <c r="G186" s="782"/>
      <c r="H186" s="782"/>
      <c r="I186" s="782"/>
      <c r="J186" s="782"/>
      <c r="K186" s="782"/>
      <c r="L186" s="783"/>
      <c r="M186" s="178"/>
    </row>
    <row r="187" spans="1:16" s="3" customFormat="1" x14ac:dyDescent="0.25">
      <c r="A187" s="13"/>
      <c r="B187" s="781"/>
      <c r="C187" s="782"/>
      <c r="D187" s="782"/>
      <c r="E187" s="782"/>
      <c r="F187" s="782"/>
      <c r="G187" s="782"/>
      <c r="H187" s="782"/>
      <c r="I187" s="782"/>
      <c r="J187" s="782"/>
      <c r="K187" s="782"/>
      <c r="L187" s="783"/>
      <c r="M187" s="178"/>
    </row>
    <row r="188" spans="1:16" s="3" customFormat="1" x14ac:dyDescent="0.25">
      <c r="A188" s="13"/>
      <c r="B188" s="781"/>
      <c r="C188" s="782"/>
      <c r="D188" s="782"/>
      <c r="E188" s="782"/>
      <c r="F188" s="782"/>
      <c r="G188" s="782"/>
      <c r="H188" s="782"/>
      <c r="I188" s="782"/>
      <c r="J188" s="782"/>
      <c r="K188" s="782"/>
      <c r="L188" s="783"/>
      <c r="M188" s="178"/>
    </row>
    <row r="189" spans="1:16" s="3" customFormat="1" x14ac:dyDescent="0.25">
      <c r="A189" s="13"/>
      <c r="B189" s="781"/>
      <c r="C189" s="782"/>
      <c r="D189" s="782"/>
      <c r="E189" s="782"/>
      <c r="F189" s="782"/>
      <c r="G189" s="782"/>
      <c r="H189" s="782"/>
      <c r="I189" s="782"/>
      <c r="J189" s="782"/>
      <c r="K189" s="782"/>
      <c r="L189" s="783"/>
      <c r="M189" s="178"/>
    </row>
    <row r="190" spans="1:16" s="151" customFormat="1" x14ac:dyDescent="0.25">
      <c r="A190" s="257"/>
      <c r="B190" s="252"/>
      <c r="C190" s="253"/>
      <c r="D190" s="253"/>
      <c r="E190" s="253"/>
      <c r="F190" s="253"/>
      <c r="G190" s="253"/>
      <c r="H190" s="253"/>
      <c r="I190" s="253"/>
      <c r="J190" s="253"/>
      <c r="K190" s="253"/>
      <c r="L190" s="254"/>
    </row>
    <row r="191" spans="1:16" s="3" customFormat="1" x14ac:dyDescent="0.25">
      <c r="A191" s="12"/>
      <c r="B191" s="807" t="s">
        <v>36</v>
      </c>
      <c r="C191" s="808"/>
      <c r="D191" s="808"/>
      <c r="E191" s="808"/>
      <c r="F191" s="808"/>
      <c r="G191" s="808"/>
      <c r="H191" s="808"/>
      <c r="I191" s="808"/>
      <c r="J191" s="808"/>
      <c r="K191" s="808"/>
      <c r="L191" s="809"/>
      <c r="M191" s="266"/>
    </row>
    <row r="192" spans="1:16" s="151" customFormat="1" x14ac:dyDescent="0.25">
      <c r="A192" s="257"/>
      <c r="B192" s="219"/>
      <c r="C192" s="213"/>
      <c r="D192" s="213"/>
      <c r="E192" s="213"/>
      <c r="F192" s="213"/>
      <c r="G192" s="213"/>
      <c r="H192" s="213"/>
      <c r="I192" s="213"/>
      <c r="J192" s="213"/>
      <c r="K192" s="213"/>
      <c r="L192" s="214"/>
    </row>
    <row r="193" spans="1:16" s="151" customFormat="1" x14ac:dyDescent="0.25">
      <c r="A193" s="257"/>
      <c r="B193" s="774" t="str">
        <f>IF(Intro!$G$26="English",O193,P193)</f>
        <v>Fournissez les stratégies et les objectifs de votre entreprise pour les deux prochaines années en ce qui concerne les ventes à l'exportation des marchandises. Fournir la justification et les hypothèses qui sous-tendent ces stratégies et objectifs.</v>
      </c>
      <c r="C193" s="775"/>
      <c r="D193" s="775"/>
      <c r="E193" s="775"/>
      <c r="F193" s="775"/>
      <c r="G193" s="775"/>
      <c r="H193" s="775"/>
      <c r="I193" s="775"/>
      <c r="J193" s="775"/>
      <c r="K193" s="775"/>
      <c r="L193" s="776"/>
      <c r="O193" s="151" t="s">
        <v>157</v>
      </c>
      <c r="P193" s="151" t="s">
        <v>158</v>
      </c>
    </row>
    <row r="194" spans="1:16" s="151" customFormat="1" x14ac:dyDescent="0.25">
      <c r="A194" s="257"/>
      <c r="B194" s="774"/>
      <c r="C194" s="775"/>
      <c r="D194" s="775"/>
      <c r="E194" s="775"/>
      <c r="F194" s="775"/>
      <c r="G194" s="775"/>
      <c r="H194" s="775"/>
      <c r="I194" s="775"/>
      <c r="J194" s="775"/>
      <c r="K194" s="775"/>
      <c r="L194" s="776"/>
    </row>
    <row r="195" spans="1:16" s="151" customFormat="1" x14ac:dyDescent="0.25">
      <c r="A195" s="257"/>
      <c r="B195" s="219"/>
      <c r="C195" s="213"/>
      <c r="D195" s="213"/>
      <c r="E195" s="213"/>
      <c r="F195" s="213"/>
      <c r="G195" s="213"/>
      <c r="H195" s="213"/>
      <c r="I195" s="213"/>
      <c r="J195" s="213"/>
      <c r="K195" s="213"/>
      <c r="L195" s="214"/>
    </row>
    <row r="196" spans="1:16" s="3" customFormat="1" x14ac:dyDescent="0.25">
      <c r="A196" s="13"/>
      <c r="B196" s="781"/>
      <c r="C196" s="782"/>
      <c r="D196" s="782"/>
      <c r="E196" s="782"/>
      <c r="F196" s="782"/>
      <c r="G196" s="782"/>
      <c r="H196" s="782"/>
      <c r="I196" s="782"/>
      <c r="J196" s="782"/>
      <c r="K196" s="782"/>
      <c r="L196" s="783"/>
      <c r="M196" s="178"/>
    </row>
    <row r="197" spans="1:16" s="3" customFormat="1" x14ac:dyDescent="0.25">
      <c r="A197" s="13"/>
      <c r="B197" s="781"/>
      <c r="C197" s="782"/>
      <c r="D197" s="782"/>
      <c r="E197" s="782"/>
      <c r="F197" s="782"/>
      <c r="G197" s="782"/>
      <c r="H197" s="782"/>
      <c r="I197" s="782"/>
      <c r="J197" s="782"/>
      <c r="K197" s="782"/>
      <c r="L197" s="783"/>
      <c r="M197" s="178"/>
    </row>
    <row r="198" spans="1:16" s="3" customFormat="1" x14ac:dyDescent="0.25">
      <c r="A198" s="13"/>
      <c r="B198" s="781"/>
      <c r="C198" s="782"/>
      <c r="D198" s="782"/>
      <c r="E198" s="782"/>
      <c r="F198" s="782"/>
      <c r="G198" s="782"/>
      <c r="H198" s="782"/>
      <c r="I198" s="782"/>
      <c r="J198" s="782"/>
      <c r="K198" s="782"/>
      <c r="L198" s="783"/>
      <c r="M198" s="178"/>
    </row>
    <row r="199" spans="1:16" s="3" customFormat="1" x14ac:dyDescent="0.25">
      <c r="A199" s="13"/>
      <c r="B199" s="781"/>
      <c r="C199" s="782"/>
      <c r="D199" s="782"/>
      <c r="E199" s="782"/>
      <c r="F199" s="782"/>
      <c r="G199" s="782"/>
      <c r="H199" s="782"/>
      <c r="I199" s="782"/>
      <c r="J199" s="782"/>
      <c r="K199" s="782"/>
      <c r="L199" s="783"/>
      <c r="M199" s="178"/>
    </row>
    <row r="200" spans="1:16" s="3" customFormat="1" x14ac:dyDescent="0.25">
      <c r="A200" s="13"/>
      <c r="B200" s="781"/>
      <c r="C200" s="782"/>
      <c r="D200" s="782"/>
      <c r="E200" s="782"/>
      <c r="F200" s="782"/>
      <c r="G200" s="782"/>
      <c r="H200" s="782"/>
      <c r="I200" s="782"/>
      <c r="J200" s="782"/>
      <c r="K200" s="782"/>
      <c r="L200" s="783"/>
      <c r="M200" s="178"/>
    </row>
    <row r="201" spans="1:16" s="3" customFormat="1" x14ac:dyDescent="0.25">
      <c r="A201" s="13"/>
      <c r="B201" s="781"/>
      <c r="C201" s="782"/>
      <c r="D201" s="782"/>
      <c r="E201" s="782"/>
      <c r="F201" s="782"/>
      <c r="G201" s="782"/>
      <c r="H201" s="782"/>
      <c r="I201" s="782"/>
      <c r="J201" s="782"/>
      <c r="K201" s="782"/>
      <c r="L201" s="783"/>
      <c r="M201" s="178"/>
    </row>
    <row r="202" spans="1:16" s="3" customFormat="1" x14ac:dyDescent="0.25">
      <c r="A202" s="13"/>
      <c r="B202" s="781"/>
      <c r="C202" s="782"/>
      <c r="D202" s="782"/>
      <c r="E202" s="782"/>
      <c r="F202" s="782"/>
      <c r="G202" s="782"/>
      <c r="H202" s="782"/>
      <c r="I202" s="782"/>
      <c r="J202" s="782"/>
      <c r="K202" s="782"/>
      <c r="L202" s="783"/>
      <c r="M202" s="178"/>
    </row>
    <row r="203" spans="1:16" s="3" customFormat="1" x14ac:dyDescent="0.25">
      <c r="A203" s="13"/>
      <c r="B203" s="781"/>
      <c r="C203" s="782"/>
      <c r="D203" s="782"/>
      <c r="E203" s="782"/>
      <c r="F203" s="782"/>
      <c r="G203" s="782"/>
      <c r="H203" s="782"/>
      <c r="I203" s="782"/>
      <c r="J203" s="782"/>
      <c r="K203" s="782"/>
      <c r="L203" s="783"/>
      <c r="M203" s="178"/>
    </row>
    <row r="204" spans="1:16" s="151" customFormat="1" x14ac:dyDescent="0.25">
      <c r="A204" s="257"/>
      <c r="B204" s="252"/>
      <c r="C204" s="253"/>
      <c r="D204" s="253"/>
      <c r="E204" s="253"/>
      <c r="F204" s="253"/>
      <c r="G204" s="253"/>
      <c r="H204" s="253"/>
      <c r="I204" s="253"/>
      <c r="J204" s="253"/>
      <c r="K204" s="253"/>
      <c r="L204" s="254"/>
    </row>
    <row r="205" spans="1:16" s="3" customFormat="1" x14ac:dyDescent="0.25">
      <c r="A205" s="12"/>
      <c r="B205" s="807" t="s">
        <v>37</v>
      </c>
      <c r="C205" s="808"/>
      <c r="D205" s="808"/>
      <c r="E205" s="808"/>
      <c r="F205" s="808"/>
      <c r="G205" s="808"/>
      <c r="H205" s="808"/>
      <c r="I205" s="808"/>
      <c r="J205" s="808"/>
      <c r="K205" s="808"/>
      <c r="L205" s="809"/>
      <c r="M205" s="266"/>
    </row>
    <row r="206" spans="1:16" s="151" customFormat="1" x14ac:dyDescent="0.25">
      <c r="A206" s="257"/>
      <c r="B206" s="219"/>
      <c r="C206" s="213"/>
      <c r="D206" s="213"/>
      <c r="E206" s="213"/>
      <c r="F206" s="213"/>
      <c r="G206" s="213"/>
      <c r="H206" s="213"/>
      <c r="I206" s="213"/>
      <c r="J206" s="213"/>
      <c r="K206" s="213"/>
      <c r="L206" s="214"/>
    </row>
    <row r="207" spans="1:16" s="151" customFormat="1" x14ac:dyDescent="0.25">
      <c r="A207" s="257"/>
      <c r="B207" s="774" t="str">
        <f>IF(Intro!$G$26="English",O207,P207)</f>
        <v>Fournissez les stratégies et les objectifs de votre entreprise pour les deux prochaines années en ce qui concerne la part du marché Canadien de votre entreprise. Fournir la justification et les hypothèses qui sous-tendent ces stratégies et objectifs.</v>
      </c>
      <c r="C207" s="775"/>
      <c r="D207" s="775"/>
      <c r="E207" s="775"/>
      <c r="F207" s="775"/>
      <c r="G207" s="775"/>
      <c r="H207" s="775"/>
      <c r="I207" s="775"/>
      <c r="J207" s="775"/>
      <c r="K207" s="775"/>
      <c r="L207" s="776"/>
      <c r="O207" s="151" t="s">
        <v>535</v>
      </c>
      <c r="P207" s="151" t="s">
        <v>536</v>
      </c>
    </row>
    <row r="208" spans="1:16" s="151" customFormat="1" x14ac:dyDescent="0.25">
      <c r="A208" s="257"/>
      <c r="B208" s="774"/>
      <c r="C208" s="775"/>
      <c r="D208" s="775"/>
      <c r="E208" s="775"/>
      <c r="F208" s="775"/>
      <c r="G208" s="775"/>
      <c r="H208" s="775"/>
      <c r="I208" s="775"/>
      <c r="J208" s="775"/>
      <c r="K208" s="775"/>
      <c r="L208" s="776"/>
    </row>
    <row r="209" spans="1:14" s="151" customFormat="1" x14ac:dyDescent="0.25">
      <c r="A209" s="257"/>
      <c r="B209" s="219"/>
      <c r="C209" s="213"/>
      <c r="D209" s="213"/>
      <c r="E209" s="213"/>
      <c r="F209" s="213"/>
      <c r="G209" s="213"/>
      <c r="H209" s="213"/>
      <c r="I209" s="213"/>
      <c r="J209" s="213"/>
      <c r="K209" s="213"/>
      <c r="L209" s="214"/>
    </row>
    <row r="210" spans="1:14" s="3" customFormat="1" x14ac:dyDescent="0.25">
      <c r="A210" s="13"/>
      <c r="B210" s="781"/>
      <c r="C210" s="782"/>
      <c r="D210" s="782"/>
      <c r="E210" s="782"/>
      <c r="F210" s="782"/>
      <c r="G210" s="782"/>
      <c r="H210" s="782"/>
      <c r="I210" s="782"/>
      <c r="J210" s="782"/>
      <c r="K210" s="782"/>
      <c r="L210" s="783"/>
      <c r="M210" s="178"/>
    </row>
    <row r="211" spans="1:14" s="3" customFormat="1" x14ac:dyDescent="0.25">
      <c r="A211" s="13"/>
      <c r="B211" s="781"/>
      <c r="C211" s="782"/>
      <c r="D211" s="782"/>
      <c r="E211" s="782"/>
      <c r="F211" s="782"/>
      <c r="G211" s="782"/>
      <c r="H211" s="782"/>
      <c r="I211" s="782"/>
      <c r="J211" s="782"/>
      <c r="K211" s="782"/>
      <c r="L211" s="783"/>
      <c r="M211" s="178"/>
    </row>
    <row r="212" spans="1:14" s="3" customFormat="1" x14ac:dyDescent="0.25">
      <c r="A212" s="13"/>
      <c r="B212" s="781"/>
      <c r="C212" s="782"/>
      <c r="D212" s="782"/>
      <c r="E212" s="782"/>
      <c r="F212" s="782"/>
      <c r="G212" s="782"/>
      <c r="H212" s="782"/>
      <c r="I212" s="782"/>
      <c r="J212" s="782"/>
      <c r="K212" s="782"/>
      <c r="L212" s="783"/>
      <c r="M212" s="178"/>
    </row>
    <row r="213" spans="1:14" s="3" customFormat="1" x14ac:dyDescent="0.25">
      <c r="A213" s="13"/>
      <c r="B213" s="781"/>
      <c r="C213" s="782"/>
      <c r="D213" s="782"/>
      <c r="E213" s="782"/>
      <c r="F213" s="782"/>
      <c r="G213" s="782"/>
      <c r="H213" s="782"/>
      <c r="I213" s="782"/>
      <c r="J213" s="782"/>
      <c r="K213" s="782"/>
      <c r="L213" s="783"/>
      <c r="M213" s="178"/>
    </row>
    <row r="214" spans="1:14" s="3" customFormat="1" x14ac:dyDescent="0.25">
      <c r="A214" s="13"/>
      <c r="B214" s="781"/>
      <c r="C214" s="782"/>
      <c r="D214" s="782"/>
      <c r="E214" s="782"/>
      <c r="F214" s="782"/>
      <c r="G214" s="782"/>
      <c r="H214" s="782"/>
      <c r="I214" s="782"/>
      <c r="J214" s="782"/>
      <c r="K214" s="782"/>
      <c r="L214" s="783"/>
      <c r="M214" s="178"/>
    </row>
    <row r="215" spans="1:14" s="3" customFormat="1" x14ac:dyDescent="0.25">
      <c r="A215" s="13"/>
      <c r="B215" s="781"/>
      <c r="C215" s="782"/>
      <c r="D215" s="782"/>
      <c r="E215" s="782"/>
      <c r="F215" s="782"/>
      <c r="G215" s="782"/>
      <c r="H215" s="782"/>
      <c r="I215" s="782"/>
      <c r="J215" s="782"/>
      <c r="K215" s="782"/>
      <c r="L215" s="783"/>
      <c r="M215" s="178"/>
    </row>
    <row r="216" spans="1:14" s="3" customFormat="1" x14ac:dyDescent="0.25">
      <c r="A216" s="13"/>
      <c r="B216" s="781"/>
      <c r="C216" s="782"/>
      <c r="D216" s="782"/>
      <c r="E216" s="782"/>
      <c r="F216" s="782"/>
      <c r="G216" s="782"/>
      <c r="H216" s="782"/>
      <c r="I216" s="782"/>
      <c r="J216" s="782"/>
      <c r="K216" s="782"/>
      <c r="L216" s="783"/>
      <c r="M216" s="178"/>
    </row>
    <row r="217" spans="1:14" s="3" customFormat="1" x14ac:dyDescent="0.25">
      <c r="A217" s="13"/>
      <c r="B217" s="781"/>
      <c r="C217" s="782"/>
      <c r="D217" s="782"/>
      <c r="E217" s="782"/>
      <c r="F217" s="782"/>
      <c r="G217" s="782"/>
      <c r="H217" s="782"/>
      <c r="I217" s="782"/>
      <c r="J217" s="782"/>
      <c r="K217" s="782"/>
      <c r="L217" s="783"/>
      <c r="M217" s="178"/>
    </row>
    <row r="218" spans="1:14" s="151" customFormat="1" x14ac:dyDescent="0.25">
      <c r="A218" s="257"/>
      <c r="B218" s="252"/>
      <c r="C218" s="253"/>
      <c r="D218" s="253"/>
      <c r="E218" s="253"/>
      <c r="F218" s="253"/>
      <c r="G218" s="253"/>
      <c r="H218" s="253"/>
      <c r="I218" s="253"/>
      <c r="J218" s="253"/>
      <c r="K218" s="253"/>
      <c r="L218" s="254"/>
    </row>
    <row r="219" spans="1:14" s="3" customFormat="1" x14ac:dyDescent="0.25">
      <c r="A219" s="12"/>
      <c r="B219" s="285"/>
      <c r="C219" s="285"/>
      <c r="D219" s="268"/>
      <c r="E219" s="269"/>
      <c r="F219" s="269"/>
      <c r="G219" s="269"/>
      <c r="H219" s="269"/>
      <c r="I219" s="269"/>
      <c r="J219" s="269"/>
      <c r="K219" s="269"/>
      <c r="L219" s="269"/>
      <c r="M219" s="266"/>
    </row>
    <row r="220" spans="1:14" s="179" customFormat="1" x14ac:dyDescent="0.25">
      <c r="A220" s="262"/>
      <c r="B220" s="277"/>
      <c r="C220" s="277"/>
      <c r="D220" s="278"/>
      <c r="E220" s="278"/>
      <c r="F220" s="278"/>
      <c r="G220" s="278"/>
      <c r="H220" s="278"/>
      <c r="I220" s="278"/>
      <c r="J220" s="278"/>
      <c r="K220" s="278"/>
      <c r="L220" s="278"/>
      <c r="N220" s="263"/>
    </row>
    <row r="221" spans="1:14" s="179" customFormat="1" x14ac:dyDescent="0.25">
      <c r="A221" s="262"/>
      <c r="B221" s="277"/>
      <c r="C221" s="277"/>
      <c r="D221" s="278"/>
      <c r="E221" s="278"/>
      <c r="F221" s="278"/>
      <c r="G221" s="278"/>
      <c r="H221" s="278"/>
      <c r="I221" s="278"/>
      <c r="J221" s="278"/>
      <c r="K221" s="278"/>
      <c r="L221" s="278"/>
      <c r="N221" s="263"/>
    </row>
    <row r="222" spans="1:14" s="179" customFormat="1" x14ac:dyDescent="0.25">
      <c r="A222" s="262"/>
      <c r="B222" s="277"/>
      <c r="C222" s="277"/>
      <c r="D222" s="278"/>
      <c r="E222" s="278"/>
      <c r="F222" s="278"/>
      <c r="G222" s="278"/>
      <c r="H222" s="278"/>
      <c r="I222" s="278"/>
      <c r="J222" s="278"/>
      <c r="K222" s="278"/>
      <c r="L222" s="278"/>
      <c r="N222" s="263"/>
    </row>
    <row r="223" spans="1:14" s="179" customFormat="1" x14ac:dyDescent="0.25">
      <c r="A223" s="262"/>
      <c r="B223" s="277"/>
      <c r="C223" s="277"/>
      <c r="D223" s="278"/>
      <c r="E223" s="278"/>
      <c r="F223" s="278"/>
      <c r="G223" s="278"/>
      <c r="H223" s="278"/>
      <c r="I223" s="278"/>
      <c r="J223" s="278"/>
      <c r="K223" s="278"/>
      <c r="L223" s="278"/>
      <c r="N223" s="263"/>
    </row>
    <row r="224" spans="1:14" s="179" customFormat="1" x14ac:dyDescent="0.25">
      <c r="A224" s="262"/>
      <c r="B224" s="277"/>
      <c r="C224" s="277"/>
      <c r="D224" s="278"/>
      <c r="E224" s="278"/>
      <c r="F224" s="278"/>
      <c r="G224" s="278"/>
      <c r="H224" s="278"/>
      <c r="I224" s="278"/>
      <c r="J224" s="278"/>
      <c r="K224" s="278"/>
      <c r="L224" s="278"/>
      <c r="N224" s="263"/>
    </row>
    <row r="225" spans="1:14" s="179" customFormat="1" x14ac:dyDescent="0.25">
      <c r="A225" s="262"/>
      <c r="B225" s="277"/>
      <c r="C225" s="277"/>
      <c r="D225" s="278"/>
      <c r="E225" s="278"/>
      <c r="F225" s="278"/>
      <c r="G225" s="278"/>
      <c r="H225" s="278"/>
      <c r="I225" s="278"/>
      <c r="J225" s="278"/>
      <c r="K225" s="278"/>
      <c r="L225" s="278"/>
      <c r="N225" s="263"/>
    </row>
    <row r="226" spans="1:14" s="179" customFormat="1" x14ac:dyDescent="0.25">
      <c r="A226" s="262"/>
      <c r="B226" s="277"/>
      <c r="C226" s="277"/>
      <c r="D226" s="278"/>
      <c r="E226" s="278"/>
      <c r="F226" s="278"/>
      <c r="G226" s="278"/>
      <c r="H226" s="278"/>
      <c r="I226" s="278"/>
      <c r="J226" s="278"/>
      <c r="K226" s="278"/>
      <c r="L226" s="278"/>
      <c r="N226" s="263"/>
    </row>
    <row r="227" spans="1:14" s="179" customFormat="1" x14ac:dyDescent="0.25">
      <c r="A227" s="262"/>
      <c r="B227" s="277"/>
      <c r="C227" s="277"/>
      <c r="D227" s="278"/>
      <c r="E227" s="278"/>
      <c r="F227" s="278"/>
      <c r="G227" s="278"/>
      <c r="H227" s="278"/>
      <c r="I227" s="278"/>
      <c r="J227" s="278"/>
      <c r="K227" s="278"/>
      <c r="L227" s="278"/>
      <c r="N227" s="263"/>
    </row>
    <row r="228" spans="1:14" s="179" customFormat="1" x14ac:dyDescent="0.25">
      <c r="A228" s="262"/>
      <c r="B228" s="277"/>
      <c r="C228" s="277"/>
      <c r="D228" s="278"/>
      <c r="E228" s="278"/>
      <c r="F228" s="278"/>
      <c r="G228" s="278"/>
      <c r="H228" s="278"/>
      <c r="I228" s="278"/>
      <c r="J228" s="278"/>
      <c r="K228" s="278"/>
      <c r="L228" s="278"/>
      <c r="N228" s="263"/>
    </row>
    <row r="229" spans="1:14" s="179" customFormat="1" x14ac:dyDescent="0.25">
      <c r="A229" s="262"/>
      <c r="B229" s="277"/>
      <c r="C229" s="277"/>
      <c r="D229" s="278"/>
      <c r="E229" s="278"/>
      <c r="F229" s="278"/>
      <c r="G229" s="278"/>
      <c r="H229" s="278"/>
      <c r="I229" s="278"/>
      <c r="J229" s="278"/>
      <c r="K229" s="278"/>
      <c r="L229" s="278"/>
      <c r="N229" s="263"/>
    </row>
    <row r="230" spans="1:14" s="179" customFormat="1" x14ac:dyDescent="0.25">
      <c r="A230" s="262"/>
      <c r="B230" s="277"/>
      <c r="C230" s="277"/>
      <c r="D230" s="278"/>
      <c r="E230" s="278"/>
      <c r="F230" s="278"/>
      <c r="G230" s="278"/>
      <c r="H230" s="278"/>
      <c r="I230" s="278"/>
      <c r="J230" s="278"/>
      <c r="K230" s="278"/>
      <c r="L230" s="278"/>
      <c r="N230" s="263"/>
    </row>
    <row r="231" spans="1:14" s="179" customFormat="1" x14ac:dyDescent="0.25">
      <c r="A231" s="262"/>
      <c r="B231" s="277"/>
      <c r="C231" s="277"/>
      <c r="D231" s="278"/>
      <c r="E231" s="278"/>
      <c r="F231" s="278"/>
      <c r="G231" s="278"/>
      <c r="H231" s="278"/>
      <c r="I231" s="278"/>
      <c r="J231" s="278"/>
      <c r="K231" s="278"/>
      <c r="L231" s="278"/>
      <c r="N231" s="263"/>
    </row>
    <row r="232" spans="1:14" s="179" customFormat="1" x14ac:dyDescent="0.25">
      <c r="A232" s="262"/>
      <c r="B232" s="277"/>
      <c r="C232" s="277"/>
      <c r="D232" s="278"/>
      <c r="E232" s="278"/>
      <c r="F232" s="278"/>
      <c r="G232" s="278"/>
      <c r="H232" s="278"/>
      <c r="I232" s="278"/>
      <c r="J232" s="278"/>
      <c r="K232" s="278"/>
      <c r="L232" s="278"/>
      <c r="N232" s="263"/>
    </row>
    <row r="233" spans="1:14" s="179" customFormat="1" x14ac:dyDescent="0.25">
      <c r="A233" s="262"/>
      <c r="B233" s="277"/>
      <c r="C233" s="277"/>
      <c r="D233" s="278"/>
      <c r="E233" s="278"/>
      <c r="F233" s="278"/>
      <c r="G233" s="278"/>
      <c r="H233" s="278"/>
      <c r="I233" s="278"/>
      <c r="J233" s="278"/>
      <c r="K233" s="278"/>
      <c r="L233" s="278"/>
      <c r="N233" s="263"/>
    </row>
    <row r="234" spans="1:14" s="179" customFormat="1" x14ac:dyDescent="0.25">
      <c r="A234" s="262"/>
      <c r="B234" s="277"/>
      <c r="C234" s="277"/>
      <c r="D234" s="278"/>
      <c r="E234" s="278"/>
      <c r="F234" s="278"/>
      <c r="G234" s="278"/>
      <c r="H234" s="278"/>
      <c r="I234" s="278"/>
      <c r="J234" s="278"/>
      <c r="K234" s="278"/>
      <c r="L234" s="278"/>
      <c r="N234" s="263"/>
    </row>
    <row r="235" spans="1:14" s="179" customFormat="1" x14ac:dyDescent="0.25">
      <c r="A235" s="262"/>
      <c r="B235" s="277"/>
      <c r="C235" s="277"/>
      <c r="D235" s="278"/>
      <c r="E235" s="278"/>
      <c r="F235" s="278"/>
      <c r="G235" s="278"/>
      <c r="H235" s="278"/>
      <c r="I235" s="278"/>
      <c r="J235" s="278"/>
      <c r="K235" s="278"/>
      <c r="L235" s="278"/>
      <c r="N235" s="263"/>
    </row>
    <row r="236" spans="1:14" s="179" customFormat="1" x14ac:dyDescent="0.25">
      <c r="A236" s="262"/>
      <c r="B236" s="277"/>
      <c r="C236" s="277"/>
      <c r="D236" s="278"/>
      <c r="E236" s="278"/>
      <c r="F236" s="278"/>
      <c r="G236" s="278"/>
      <c r="H236" s="278"/>
      <c r="I236" s="278"/>
      <c r="J236" s="278"/>
      <c r="K236" s="278"/>
      <c r="L236" s="278"/>
      <c r="N236" s="263"/>
    </row>
    <row r="237" spans="1:14" s="179" customFormat="1" x14ac:dyDescent="0.25">
      <c r="A237" s="262"/>
      <c r="B237" s="277"/>
      <c r="C237" s="277"/>
      <c r="D237" s="278"/>
      <c r="E237" s="278"/>
      <c r="F237" s="278"/>
      <c r="G237" s="278"/>
      <c r="H237" s="278"/>
      <c r="I237" s="278"/>
      <c r="J237" s="278"/>
      <c r="K237" s="278"/>
      <c r="L237" s="278"/>
      <c r="N237" s="263"/>
    </row>
    <row r="238" spans="1:14" s="179" customFormat="1" x14ac:dyDescent="0.25">
      <c r="A238" s="262"/>
      <c r="B238" s="277"/>
      <c r="C238" s="277"/>
      <c r="D238" s="278"/>
      <c r="E238" s="278"/>
      <c r="F238" s="278"/>
      <c r="G238" s="278"/>
      <c r="H238" s="278"/>
      <c r="I238" s="278"/>
      <c r="J238" s="278"/>
      <c r="K238" s="278"/>
      <c r="L238" s="278"/>
      <c r="N238" s="263"/>
    </row>
    <row r="239" spans="1:14" s="179" customFormat="1" x14ac:dyDescent="0.25">
      <c r="A239" s="262"/>
      <c r="B239" s="277"/>
      <c r="C239" s="277"/>
      <c r="D239" s="278"/>
      <c r="E239" s="278"/>
      <c r="F239" s="278"/>
      <c r="G239" s="278"/>
      <c r="H239" s="278"/>
      <c r="I239" s="278"/>
      <c r="J239" s="278"/>
      <c r="K239" s="278"/>
      <c r="L239" s="278"/>
      <c r="N239" s="263"/>
    </row>
    <row r="240" spans="1:14" s="179" customFormat="1" x14ac:dyDescent="0.25">
      <c r="A240" s="262"/>
      <c r="B240" s="277"/>
      <c r="C240" s="277"/>
      <c r="D240" s="278"/>
      <c r="E240" s="278"/>
      <c r="F240" s="278"/>
      <c r="G240" s="278"/>
      <c r="H240" s="278"/>
      <c r="I240" s="278"/>
      <c r="J240" s="278"/>
      <c r="K240" s="278"/>
      <c r="L240" s="278"/>
      <c r="N240" s="263"/>
    </row>
  </sheetData>
  <sheetProtection algorithmName="SHA-512" hashValue="L47qxB486RQH/VFMx2DZe8DHzdTvzct+dKiSXwOvMK3BsCg8V7+sWf+ltViGpHy2iErYji+CzfNE1h26LzieDw==" saltValue="2evnuZGyS1BPWyCvbSRxug==" spinCount="100000" sheet="1" objects="1" scenarios="1" selectLockedCells="1"/>
  <mergeCells count="102">
    <mergeCell ref="B64:L64"/>
    <mergeCell ref="B105:L105"/>
    <mergeCell ref="B91:L92"/>
    <mergeCell ref="I58:I59"/>
    <mergeCell ref="B75:L75"/>
    <mergeCell ref="B210:L217"/>
    <mergeCell ref="B207:L208"/>
    <mergeCell ref="B193:L194"/>
    <mergeCell ref="B182:L189"/>
    <mergeCell ref="B179:L180"/>
    <mergeCell ref="B165:L166"/>
    <mergeCell ref="B66:L73"/>
    <mergeCell ref="B80:L87"/>
    <mergeCell ref="B94:L101"/>
    <mergeCell ref="B61:F62"/>
    <mergeCell ref="G61:G62"/>
    <mergeCell ref="H61:H62"/>
    <mergeCell ref="I61:I62"/>
    <mergeCell ref="J61:J62"/>
    <mergeCell ref="B89:L89"/>
    <mergeCell ref="B103:L103"/>
    <mergeCell ref="B77:L78"/>
    <mergeCell ref="B154:L161"/>
    <mergeCell ref="B163:L163"/>
    <mergeCell ref="B107:L114"/>
    <mergeCell ref="B120:L127"/>
    <mergeCell ref="B135:L142"/>
    <mergeCell ref="B131:L133"/>
    <mergeCell ref="E148:E149"/>
    <mergeCell ref="F148:F149"/>
    <mergeCell ref="G148:G149"/>
    <mergeCell ref="B144:L144"/>
    <mergeCell ref="B205:L205"/>
    <mergeCell ref="B191:L191"/>
    <mergeCell ref="B177:L177"/>
    <mergeCell ref="B196:L203"/>
    <mergeCell ref="B150:C150"/>
    <mergeCell ref="B168:L175"/>
    <mergeCell ref="B116:L116"/>
    <mergeCell ref="B129:L129"/>
    <mergeCell ref="B152:L152"/>
    <mergeCell ref="B118:L118"/>
    <mergeCell ref="B146:L146"/>
    <mergeCell ref="B50:D52"/>
    <mergeCell ref="E51:G51"/>
    <mergeCell ref="E52:G52"/>
    <mergeCell ref="B60:F60"/>
    <mergeCell ref="E47:G47"/>
    <mergeCell ref="J58:J59"/>
    <mergeCell ref="B54:L54"/>
    <mergeCell ref="E48:G48"/>
    <mergeCell ref="E49:G49"/>
    <mergeCell ref="E50:G50"/>
    <mergeCell ref="H58:H59"/>
    <mergeCell ref="B56:L57"/>
    <mergeCell ref="B39:D41"/>
    <mergeCell ref="E39:G39"/>
    <mergeCell ref="E40:G40"/>
    <mergeCell ref="E41:G41"/>
    <mergeCell ref="E29:G29"/>
    <mergeCell ref="E30:G30"/>
    <mergeCell ref="B4:L4"/>
    <mergeCell ref="B5:L5"/>
    <mergeCell ref="B6:L6"/>
    <mergeCell ref="B9:L9"/>
    <mergeCell ref="B10:L10"/>
    <mergeCell ref="B12:L12"/>
    <mergeCell ref="B14:L14"/>
    <mergeCell ref="B13:L13"/>
    <mergeCell ref="E34:G34"/>
    <mergeCell ref="H23:H24"/>
    <mergeCell ref="I23:I24"/>
    <mergeCell ref="B16:L16"/>
    <mergeCell ref="E31:G31"/>
    <mergeCell ref="E32:G32"/>
    <mergeCell ref="E33:G33"/>
    <mergeCell ref="B29:D31"/>
    <mergeCell ref="B32:D34"/>
    <mergeCell ref="B46:G46"/>
    <mergeCell ref="H46:J46"/>
    <mergeCell ref="B43:D45"/>
    <mergeCell ref="E43:G43"/>
    <mergeCell ref="E44:G44"/>
    <mergeCell ref="E45:G45"/>
    <mergeCell ref="B47:D49"/>
    <mergeCell ref="B8:L8"/>
    <mergeCell ref="B15:L15"/>
    <mergeCell ref="B21:L21"/>
    <mergeCell ref="B25:D27"/>
    <mergeCell ref="E25:G25"/>
    <mergeCell ref="E26:G26"/>
    <mergeCell ref="E27:G27"/>
    <mergeCell ref="J23:J24"/>
    <mergeCell ref="B18:L18"/>
    <mergeCell ref="B19:L19"/>
    <mergeCell ref="B28:J28"/>
    <mergeCell ref="B35:J35"/>
    <mergeCell ref="B42:J42"/>
    <mergeCell ref="B36:D38"/>
    <mergeCell ref="E36:G36"/>
    <mergeCell ref="E37:G37"/>
    <mergeCell ref="E38:G38"/>
  </mergeCells>
  <phoneticPr fontId="18" type="noConversion"/>
  <dataValidations xWindow="417" yWindow="363"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68:L171 B120:L120 B196:L196 B66:L70 B80:L83 B107:L107 B154:L157 B94:L97 B109:L111 B122:L124 B135:L138 B182:L185 B198:L200 B210:L213" xr:uid="{ACA9A99F-BFFD-43DE-AF19-844B13F28347}">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150:G150 H60:J61 H25:J27 B28 H29:J34 B35 H36:J41 B42 H43:J45 H47:J52 H46" xr:uid="{72976589-ADC1-4497-B4BE-A694751FADD3}">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52" min="1" max="11" man="1"/>
    <brk id="101" min="1" max="11" man="1"/>
    <brk id="16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Q420"/>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6" width="30.5703125" style="2" hidden="1" customWidth="1"/>
    <col min="17" max="17" width="8.42578125" style="2" customWidth="1"/>
    <col min="18" max="16384" width="9.42578125" style="2"/>
  </cols>
  <sheetData>
    <row r="1" spans="1:16" x14ac:dyDescent="0.25">
      <c r="A1" s="305"/>
      <c r="O1" s="2" t="s">
        <v>651</v>
      </c>
      <c r="P1" s="2" t="s">
        <v>651</v>
      </c>
    </row>
    <row r="2" spans="1:16" x14ac:dyDescent="0.25">
      <c r="B2" s="23" t="str">
        <f>'Pro 1'!B2</f>
        <v>PROTÉGÉ</v>
      </c>
      <c r="C2" s="23"/>
      <c r="D2" s="23"/>
      <c r="O2" s="3" t="s">
        <v>128</v>
      </c>
      <c r="P2" s="3" t="s">
        <v>130</v>
      </c>
    </row>
    <row r="3" spans="1:16" x14ac:dyDescent="0.25">
      <c r="B3" s="24"/>
      <c r="C3" s="24"/>
      <c r="D3" s="24"/>
      <c r="O3" s="7"/>
      <c r="P3" s="7"/>
    </row>
    <row r="4" spans="1:16" s="7" customFormat="1" x14ac:dyDescent="0.25">
      <c r="A4" s="18"/>
      <c r="B4" s="830" t="str">
        <f>Info!B4</f>
        <v>QUESTIONNAIRE À L’INTENTION DES PRODUCTEURS</v>
      </c>
      <c r="C4" s="831"/>
      <c r="D4" s="831"/>
      <c r="E4" s="831"/>
      <c r="F4" s="831"/>
      <c r="G4" s="831"/>
      <c r="H4" s="831"/>
      <c r="I4" s="831"/>
      <c r="J4" s="831"/>
      <c r="K4" s="831"/>
      <c r="L4" s="832"/>
      <c r="M4" s="19"/>
      <c r="N4" s="19"/>
      <c r="O4" s="15"/>
      <c r="P4" s="15"/>
    </row>
    <row r="5" spans="1:16" s="7" customFormat="1" x14ac:dyDescent="0.25">
      <c r="A5" s="18"/>
      <c r="B5" s="830" t="str">
        <f>Info!B5</f>
        <v>RR-2025-004</v>
      </c>
      <c r="C5" s="831"/>
      <c r="D5" s="831"/>
      <c r="E5" s="831"/>
      <c r="F5" s="831"/>
      <c r="G5" s="831"/>
      <c r="H5" s="831"/>
      <c r="I5" s="831"/>
      <c r="J5" s="831"/>
      <c r="K5" s="831"/>
      <c r="L5" s="832"/>
      <c r="M5" s="19"/>
      <c r="N5" s="19"/>
      <c r="O5" s="15"/>
      <c r="P5" s="15"/>
    </row>
    <row r="6" spans="1:16" s="16" customFormat="1" x14ac:dyDescent="0.25">
      <c r="A6" s="18"/>
      <c r="B6" s="830" t="str">
        <f>Info!B6</f>
        <v>FEUILLES D'ACIER RÉSISTANT À LA CORROSION II</v>
      </c>
      <c r="C6" s="831"/>
      <c r="D6" s="831"/>
      <c r="E6" s="831"/>
      <c r="F6" s="831"/>
      <c r="G6" s="831"/>
      <c r="H6" s="831"/>
      <c r="I6" s="831"/>
      <c r="J6" s="831"/>
      <c r="K6" s="831"/>
      <c r="L6" s="832"/>
      <c r="M6" s="15"/>
      <c r="N6" s="15"/>
      <c r="O6" s="17"/>
      <c r="P6" s="17"/>
    </row>
    <row r="7" spans="1:16" s="16" customFormat="1" x14ac:dyDescent="0.25">
      <c r="A7" s="18"/>
      <c r="B7" s="180"/>
      <c r="C7" s="34"/>
      <c r="D7" s="34"/>
      <c r="E7" s="34"/>
      <c r="F7" s="34"/>
      <c r="G7" s="34"/>
      <c r="H7" s="34"/>
      <c r="I7" s="34"/>
      <c r="J7" s="34"/>
      <c r="K7" s="34"/>
      <c r="L7" s="181"/>
      <c r="M7" s="15"/>
      <c r="N7" s="15"/>
      <c r="O7" s="5"/>
    </row>
    <row r="8" spans="1:16" s="16" customFormat="1" x14ac:dyDescent="0.25">
      <c r="A8" s="18"/>
      <c r="B8" s="989" t="str">
        <f>Public!B8</f>
        <v>Les questions suivantes font référence aux marchandises comme définies dans la description du produit de l'onglet Intro.</v>
      </c>
      <c r="C8" s="791"/>
      <c r="D8" s="791"/>
      <c r="E8" s="791"/>
      <c r="F8" s="791"/>
      <c r="G8" s="791"/>
      <c r="H8" s="791"/>
      <c r="I8" s="791"/>
      <c r="J8" s="791"/>
      <c r="K8" s="791"/>
      <c r="L8" s="990"/>
      <c r="M8" s="15"/>
      <c r="N8" s="15"/>
      <c r="O8" s="17"/>
      <c r="P8" s="17"/>
    </row>
    <row r="9" spans="1:16" s="16" customFormat="1" x14ac:dyDescent="0.25">
      <c r="A9" s="18"/>
      <c r="B9" s="935" t="str">
        <f>Public!B9</f>
        <v>Des informations sur le produit et un glossaire de termes sont disponibles dans l'onglet Info.</v>
      </c>
      <c r="C9" s="799"/>
      <c r="D9" s="799"/>
      <c r="E9" s="799"/>
      <c r="F9" s="799"/>
      <c r="G9" s="799"/>
      <c r="H9" s="799"/>
      <c r="I9" s="799"/>
      <c r="J9" s="799"/>
      <c r="K9" s="799"/>
      <c r="L9" s="936"/>
      <c r="M9" s="15"/>
      <c r="N9" s="15"/>
      <c r="O9" s="17"/>
    </row>
    <row r="10" spans="1:16" s="16" customFormat="1" x14ac:dyDescent="0.25">
      <c r="A10" s="18"/>
      <c r="B10" s="935" t="str">
        <f>'Pro 1'!B10</f>
        <v xml:space="preserve">Utilisez l'onglet AddPro si vous avez besoin de plus d'espace.
</v>
      </c>
      <c r="C10" s="799"/>
      <c r="D10" s="799"/>
      <c r="E10" s="799"/>
      <c r="F10" s="799"/>
      <c r="G10" s="799"/>
      <c r="H10" s="799"/>
      <c r="I10" s="799"/>
      <c r="J10" s="799"/>
      <c r="K10" s="799"/>
      <c r="L10" s="936"/>
      <c r="M10" s="15"/>
      <c r="N10" s="15"/>
      <c r="O10" s="17"/>
      <c r="P10" s="17"/>
    </row>
    <row r="11" spans="1:16" s="16" customFormat="1" x14ac:dyDescent="0.25">
      <c r="A11" s="18"/>
      <c r="B11" s="237"/>
      <c r="C11" s="235"/>
      <c r="D11" s="235"/>
      <c r="E11" s="34"/>
      <c r="F11" s="34"/>
      <c r="G11" s="34"/>
      <c r="H11" s="34"/>
      <c r="I11" s="34"/>
      <c r="J11" s="34"/>
      <c r="K11" s="34"/>
      <c r="L11" s="181"/>
      <c r="M11" s="15"/>
      <c r="N11" s="15"/>
      <c r="O11" s="17"/>
      <c r="P11" s="17"/>
    </row>
    <row r="12" spans="1:16" s="16" customFormat="1" x14ac:dyDescent="0.25">
      <c r="A12" s="18"/>
      <c r="B12" s="935" t="str">
        <f>'Pro 2'!B12</f>
        <v>Pour les questions de cet onglet, notez ce qui suit :</v>
      </c>
      <c r="C12" s="799"/>
      <c r="D12" s="799"/>
      <c r="E12" s="799"/>
      <c r="F12" s="799"/>
      <c r="G12" s="799"/>
      <c r="H12" s="799"/>
      <c r="I12" s="799"/>
      <c r="J12" s="799"/>
      <c r="K12" s="799"/>
      <c r="L12" s="936"/>
      <c r="M12" s="15"/>
      <c r="N12" s="15"/>
      <c r="O12" s="17"/>
      <c r="P12" s="17"/>
    </row>
    <row r="13" spans="1:16" s="16" customFormat="1" x14ac:dyDescent="0.25">
      <c r="A13" s="171"/>
      <c r="B13" s="937" t="str">
        <f>IF(Intro!$G$26="English",O13,P13)</f>
        <v xml:space="preserve">• Les états doivent être établis selon la méthode du coût d'absorption totale et doivent être déclarés sur la base de l'année civile. </v>
      </c>
      <c r="C13" s="938"/>
      <c r="D13" s="938"/>
      <c r="E13" s="938"/>
      <c r="F13" s="938"/>
      <c r="G13" s="938"/>
      <c r="H13" s="938"/>
      <c r="I13" s="938"/>
      <c r="J13" s="938"/>
      <c r="K13" s="938"/>
      <c r="L13" s="939"/>
      <c r="M13" s="15"/>
      <c r="N13" s="15"/>
      <c r="O13" s="17" t="s">
        <v>509</v>
      </c>
      <c r="P13" s="17" t="s">
        <v>510</v>
      </c>
    </row>
    <row r="14" spans="1:16" s="16" customFormat="1" x14ac:dyDescent="0.25">
      <c r="A14" s="18"/>
      <c r="B14" s="940" t="str">
        <f>'Pro 2'!B16</f>
        <v>• Déclarez toutes les valeurs en dollars canadiens (CAD).</v>
      </c>
      <c r="C14" s="941"/>
      <c r="D14" s="941"/>
      <c r="E14" s="941"/>
      <c r="F14" s="941"/>
      <c r="G14" s="941"/>
      <c r="H14" s="941"/>
      <c r="I14" s="941"/>
      <c r="J14" s="941"/>
      <c r="K14" s="941"/>
      <c r="L14" s="942"/>
      <c r="M14" s="15"/>
      <c r="N14" s="15"/>
      <c r="O14" s="17"/>
      <c r="P14" s="17"/>
    </row>
    <row r="15" spans="1:16" s="8" customFormat="1" x14ac:dyDescent="0.25">
      <c r="A15" s="18"/>
      <c r="B15" s="25"/>
      <c r="C15" s="25"/>
      <c r="D15" s="25"/>
      <c r="E15" s="26"/>
      <c r="F15" s="26"/>
      <c r="G15" s="26"/>
      <c r="H15" s="26"/>
      <c r="I15" s="26"/>
      <c r="J15" s="26"/>
      <c r="K15" s="26"/>
      <c r="L15" s="26"/>
      <c r="O15" s="9"/>
      <c r="P15" s="9"/>
    </row>
    <row r="16" spans="1:16" x14ac:dyDescent="0.25">
      <c r="B16" s="830" t="str">
        <f>IF(Intro!$G$26="English",O16,P16)</f>
        <v>ÉTAT DES RÉSULTATS POUR L'ENSEMBLE DE L'ENTREPRISE</v>
      </c>
      <c r="C16" s="831"/>
      <c r="D16" s="831"/>
      <c r="E16" s="831"/>
      <c r="F16" s="831"/>
      <c r="G16" s="831"/>
      <c r="H16" s="831"/>
      <c r="I16" s="831"/>
      <c r="J16" s="831"/>
      <c r="K16" s="831"/>
      <c r="L16" s="832"/>
      <c r="M16" s="151"/>
      <c r="O16" s="2" t="s">
        <v>44</v>
      </c>
      <c r="P16" s="2" t="s">
        <v>45</v>
      </c>
    </row>
    <row r="17" spans="1:16" x14ac:dyDescent="0.25">
      <c r="B17" s="833" t="s">
        <v>20</v>
      </c>
      <c r="C17" s="834"/>
      <c r="D17" s="834"/>
      <c r="E17" s="834"/>
      <c r="F17" s="834"/>
      <c r="G17" s="834"/>
      <c r="H17" s="834"/>
      <c r="I17" s="834"/>
      <c r="J17" s="834"/>
      <c r="K17" s="834"/>
      <c r="L17" s="835"/>
      <c r="M17" s="2"/>
    </row>
    <row r="18" spans="1:16" s="10" customFormat="1" x14ac:dyDescent="0.25">
      <c r="A18" s="12"/>
      <c r="B18" s="27"/>
      <c r="C18" s="28"/>
      <c r="D18" s="28"/>
      <c r="E18" s="29"/>
      <c r="F18" s="29"/>
      <c r="G18" s="29"/>
      <c r="H18" s="29"/>
      <c r="I18" s="29"/>
      <c r="J18" s="29"/>
      <c r="K18" s="29"/>
      <c r="L18" s="30"/>
    </row>
    <row r="19" spans="1:16" s="10" customFormat="1" x14ac:dyDescent="0.25">
      <c r="A19" s="12"/>
      <c r="B19" s="612" t="str">
        <f>IF(Intro!$G$26="English",O19,P19)</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19" s="613"/>
      <c r="D19" s="613"/>
      <c r="E19" s="613"/>
      <c r="F19" s="613"/>
      <c r="G19" s="613"/>
      <c r="H19" s="613"/>
      <c r="I19" s="613"/>
      <c r="J19" s="613"/>
      <c r="K19" s="613"/>
      <c r="L19" s="653"/>
      <c r="O19" s="11" t="s">
        <v>161</v>
      </c>
      <c r="P19" s="10" t="s">
        <v>162</v>
      </c>
    </row>
    <row r="20" spans="1:16" s="10" customFormat="1" x14ac:dyDescent="0.25">
      <c r="A20" s="12"/>
      <c r="B20" s="612"/>
      <c r="C20" s="613"/>
      <c r="D20" s="613"/>
      <c r="E20" s="613"/>
      <c r="F20" s="613"/>
      <c r="G20" s="613"/>
      <c r="H20" s="613"/>
      <c r="I20" s="613"/>
      <c r="J20" s="613"/>
      <c r="K20" s="613"/>
      <c r="L20" s="653"/>
      <c r="O20" s="11"/>
    </row>
    <row r="21" spans="1:16" s="10" customFormat="1" x14ac:dyDescent="0.25">
      <c r="A21" s="12"/>
      <c r="B21" s="229"/>
      <c r="C21" s="230"/>
      <c r="D21" s="28"/>
      <c r="E21" s="29"/>
      <c r="F21" s="29"/>
      <c r="G21" s="29"/>
      <c r="H21" s="29"/>
      <c r="I21" s="29"/>
      <c r="J21" s="29"/>
      <c r="K21" s="29"/>
      <c r="L21" s="30"/>
      <c r="O21" s="11"/>
    </row>
    <row r="22" spans="1:16" s="10" customFormat="1" x14ac:dyDescent="0.25">
      <c r="A22" s="12"/>
      <c r="B22" s="229"/>
      <c r="C22" s="230"/>
      <c r="D22" s="28"/>
      <c r="G22" s="858">
        <f>Variables!$B$6</f>
        <v>2023</v>
      </c>
      <c r="H22" s="858">
        <f>G22+1</f>
        <v>2024</v>
      </c>
      <c r="I22" s="858">
        <f>H22+1</f>
        <v>2025</v>
      </c>
      <c r="J22" s="29"/>
      <c r="K22" s="29"/>
      <c r="L22" s="261"/>
      <c r="O22" s="11"/>
    </row>
    <row r="23" spans="1:16" s="10" customFormat="1" x14ac:dyDescent="0.25">
      <c r="A23" s="12"/>
      <c r="B23" s="229"/>
      <c r="C23" s="230"/>
      <c r="D23" s="28"/>
      <c r="G23" s="859"/>
      <c r="H23" s="859"/>
      <c r="I23" s="859"/>
      <c r="J23" s="29"/>
      <c r="K23" s="29"/>
      <c r="L23" s="261"/>
      <c r="O23" s="11"/>
    </row>
    <row r="24" spans="1:16" s="151" customFormat="1" x14ac:dyDescent="0.25">
      <c r="A24" s="257"/>
      <c r="B24" s="913" t="str">
        <f>IF(Intro!$G$26="English",O24,P24)</f>
        <v>Valeur de vente nette</v>
      </c>
      <c r="C24" s="914"/>
      <c r="D24" s="914"/>
      <c r="E24" s="915"/>
      <c r="F24" s="192" t="s">
        <v>487</v>
      </c>
      <c r="G24" s="190"/>
      <c r="H24" s="190"/>
      <c r="I24" s="190"/>
      <c r="J24" s="29"/>
      <c r="K24" s="29"/>
      <c r="L24" s="261"/>
      <c r="O24" s="151" t="s">
        <v>46</v>
      </c>
      <c r="P24" s="151" t="s">
        <v>71</v>
      </c>
    </row>
    <row r="25" spans="1:16" s="151" customFormat="1" x14ac:dyDescent="0.25">
      <c r="A25" s="257"/>
      <c r="B25" s="926" t="str">
        <f>IF(Intro!$G$26="English",O25,P25)</f>
        <v>Coût des marchandises vendues</v>
      </c>
      <c r="C25" s="927"/>
      <c r="D25" s="927"/>
      <c r="E25" s="928"/>
      <c r="F25" s="192" t="s">
        <v>487</v>
      </c>
      <c r="G25" s="190"/>
      <c r="H25" s="190"/>
      <c r="I25" s="190"/>
      <c r="J25" s="29"/>
      <c r="K25" s="29"/>
      <c r="L25" s="261"/>
      <c r="O25" s="151" t="s">
        <v>47</v>
      </c>
      <c r="P25" s="151" t="s">
        <v>48</v>
      </c>
    </row>
    <row r="26" spans="1:16" s="177" customFormat="1" x14ac:dyDescent="0.25">
      <c r="A26" s="264"/>
      <c r="B26" s="929" t="str">
        <f>IF(Intro!$G$26="English",O26,P26)</f>
        <v>Marge bénéficiaire brute (perte brute)</v>
      </c>
      <c r="C26" s="930"/>
      <c r="D26" s="930"/>
      <c r="E26" s="931"/>
      <c r="F26" s="192" t="s">
        <v>487</v>
      </c>
      <c r="G26" s="191">
        <f>G24-G25</f>
        <v>0</v>
      </c>
      <c r="H26" s="191">
        <f>H24-H25</f>
        <v>0</v>
      </c>
      <c r="I26" s="191">
        <f>I24-I25</f>
        <v>0</v>
      </c>
      <c r="J26" s="29"/>
      <c r="K26" s="29"/>
      <c r="L26" s="261"/>
      <c r="O26" s="177" t="s">
        <v>49</v>
      </c>
      <c r="P26" s="177" t="s">
        <v>50</v>
      </c>
    </row>
    <row r="27" spans="1:16" s="151" customFormat="1" x14ac:dyDescent="0.25">
      <c r="A27" s="257"/>
      <c r="B27" s="926" t="str">
        <f>IF(Intro!$G$26="English",O27,P27)</f>
        <v>Frais généraux, de vente, et d'administration</v>
      </c>
      <c r="C27" s="927"/>
      <c r="D27" s="927"/>
      <c r="E27" s="928"/>
      <c r="F27" s="192" t="s">
        <v>487</v>
      </c>
      <c r="G27" s="190"/>
      <c r="H27" s="190"/>
      <c r="I27" s="190"/>
      <c r="J27" s="29"/>
      <c r="K27" s="29"/>
      <c r="L27" s="261"/>
      <c r="O27" s="151" t="s">
        <v>51</v>
      </c>
      <c r="P27" s="151" t="s">
        <v>52</v>
      </c>
    </row>
    <row r="28" spans="1:16" s="151" customFormat="1" x14ac:dyDescent="0.25">
      <c r="A28" s="257"/>
      <c r="B28" s="926" t="str">
        <f>IF(Intro!$G$26="English",O28,P28)</f>
        <v>Charges financières</v>
      </c>
      <c r="C28" s="927"/>
      <c r="D28" s="927"/>
      <c r="E28" s="928"/>
      <c r="F28" s="192" t="s">
        <v>487</v>
      </c>
      <c r="G28" s="190"/>
      <c r="H28" s="190"/>
      <c r="I28" s="190"/>
      <c r="J28" s="29"/>
      <c r="K28" s="29"/>
      <c r="L28" s="261"/>
      <c r="O28" s="151" t="s">
        <v>53</v>
      </c>
      <c r="P28" s="151" t="s">
        <v>54</v>
      </c>
    </row>
    <row r="29" spans="1:16" s="151" customFormat="1" x14ac:dyDescent="0.25">
      <c r="A29" s="257"/>
      <c r="B29" s="926" t="str">
        <f>IF(Intro!$G$26="English",O29,P29)</f>
        <v>Autres dépenses</v>
      </c>
      <c r="C29" s="927"/>
      <c r="D29" s="927"/>
      <c r="E29" s="928"/>
      <c r="F29" s="192" t="s">
        <v>487</v>
      </c>
      <c r="G29" s="190"/>
      <c r="H29" s="190"/>
      <c r="I29" s="190"/>
      <c r="J29" s="29"/>
      <c r="K29" s="29"/>
      <c r="L29" s="261"/>
      <c r="O29" s="151" t="s">
        <v>99</v>
      </c>
      <c r="P29" s="151" t="s">
        <v>100</v>
      </c>
    </row>
    <row r="30" spans="1:16" s="177" customFormat="1" x14ac:dyDescent="0.25">
      <c r="A30" s="264"/>
      <c r="B30" s="929" t="str">
        <f>IF(Intro!$G$26="English",O30,P30)</f>
        <v>Revenu net (perte nette) avant impôts</v>
      </c>
      <c r="C30" s="930"/>
      <c r="D30" s="930"/>
      <c r="E30" s="931"/>
      <c r="F30" s="192" t="s">
        <v>487</v>
      </c>
      <c r="G30" s="191">
        <f>G26-G27-G28-G29</f>
        <v>0</v>
      </c>
      <c r="H30" s="191">
        <f>H26-H27-H28-H29</f>
        <v>0</v>
      </c>
      <c r="I30" s="191">
        <f>I26-I27-I28-I29</f>
        <v>0</v>
      </c>
      <c r="J30" s="29"/>
      <c r="K30" s="29"/>
      <c r="L30" s="261"/>
      <c r="O30" s="177" t="s">
        <v>55</v>
      </c>
      <c r="P30" s="177" t="s">
        <v>56</v>
      </c>
    </row>
    <row r="31" spans="1:16" s="177" customFormat="1" x14ac:dyDescent="0.25">
      <c r="A31" s="264"/>
      <c r="B31" s="238"/>
      <c r="C31" s="239"/>
      <c r="D31" s="239"/>
      <c r="E31" s="239"/>
      <c r="F31" s="182"/>
      <c r="G31" s="183"/>
      <c r="H31" s="183"/>
      <c r="I31" s="183"/>
      <c r="J31" s="183"/>
      <c r="K31" s="183"/>
      <c r="L31" s="261"/>
      <c r="O31" s="151"/>
      <c r="P31" s="151"/>
    </row>
    <row r="32" spans="1:16" s="177" customFormat="1" x14ac:dyDescent="0.25">
      <c r="A32" s="264"/>
      <c r="B32" s="320" t="str">
        <f>IF(Intro!$G$26="English",O32,P32)</f>
        <v>Décrire les "Autres dépenses".</v>
      </c>
      <c r="D32" s="318"/>
      <c r="E32" s="318"/>
      <c r="F32" s="318"/>
      <c r="G32" s="318"/>
      <c r="H32" s="318"/>
      <c r="I32" s="318"/>
      <c r="J32" s="318"/>
      <c r="K32" s="318"/>
      <c r="L32" s="314"/>
      <c r="O32" s="151" t="s">
        <v>525</v>
      </c>
      <c r="P32" s="151" t="s">
        <v>526</v>
      </c>
    </row>
    <row r="33" spans="1:16" s="177" customFormat="1" x14ac:dyDescent="0.25">
      <c r="A33" s="264"/>
      <c r="B33" s="265"/>
      <c r="C33" s="313"/>
      <c r="D33" s="318"/>
      <c r="E33" s="318"/>
      <c r="F33" s="318"/>
      <c r="G33" s="318"/>
      <c r="H33" s="318"/>
      <c r="I33" s="318"/>
      <c r="J33" s="318"/>
      <c r="K33" s="318"/>
      <c r="L33" s="314"/>
      <c r="O33" s="151"/>
      <c r="P33" s="151"/>
    </row>
    <row r="34" spans="1:16" s="177" customFormat="1" x14ac:dyDescent="0.25">
      <c r="A34" s="264"/>
      <c r="B34" s="943"/>
      <c r="C34" s="944"/>
      <c r="D34" s="944"/>
      <c r="E34" s="944"/>
      <c r="F34" s="944"/>
      <c r="G34" s="944"/>
      <c r="H34" s="944"/>
      <c r="I34" s="944"/>
      <c r="J34" s="944"/>
      <c r="K34" s="944"/>
      <c r="L34" s="945"/>
      <c r="O34" s="151"/>
      <c r="P34" s="151"/>
    </row>
    <row r="35" spans="1:16" s="177" customFormat="1" x14ac:dyDescent="0.25">
      <c r="A35" s="264"/>
      <c r="B35" s="943"/>
      <c r="C35" s="944"/>
      <c r="D35" s="944"/>
      <c r="E35" s="944"/>
      <c r="F35" s="944"/>
      <c r="G35" s="944"/>
      <c r="H35" s="944"/>
      <c r="I35" s="944"/>
      <c r="J35" s="944"/>
      <c r="K35" s="944"/>
      <c r="L35" s="945"/>
      <c r="O35" s="151"/>
      <c r="P35" s="151"/>
    </row>
    <row r="36" spans="1:16" s="177" customFormat="1" x14ac:dyDescent="0.25">
      <c r="A36" s="264"/>
      <c r="B36" s="943"/>
      <c r="C36" s="944"/>
      <c r="D36" s="944"/>
      <c r="E36" s="944"/>
      <c r="F36" s="944"/>
      <c r="G36" s="944"/>
      <c r="H36" s="944"/>
      <c r="I36" s="944"/>
      <c r="J36" s="944"/>
      <c r="K36" s="944"/>
      <c r="L36" s="945"/>
      <c r="O36" s="151"/>
      <c r="P36" s="151"/>
    </row>
    <row r="37" spans="1:16" s="177" customFormat="1" x14ac:dyDescent="0.25">
      <c r="A37" s="264"/>
      <c r="B37" s="943"/>
      <c r="C37" s="944"/>
      <c r="D37" s="944"/>
      <c r="E37" s="944"/>
      <c r="F37" s="944"/>
      <c r="G37" s="944"/>
      <c r="H37" s="944"/>
      <c r="I37" s="944"/>
      <c r="J37" s="944"/>
      <c r="K37" s="944"/>
      <c r="L37" s="945"/>
      <c r="O37" s="151"/>
      <c r="P37" s="151"/>
    </row>
    <row r="38" spans="1:16" s="177" customFormat="1" x14ac:dyDescent="0.25">
      <c r="A38" s="264"/>
      <c r="B38" s="943"/>
      <c r="C38" s="944"/>
      <c r="D38" s="944"/>
      <c r="E38" s="944"/>
      <c r="F38" s="944"/>
      <c r="G38" s="944"/>
      <c r="H38" s="944"/>
      <c r="I38" s="944"/>
      <c r="J38" s="944"/>
      <c r="K38" s="944"/>
      <c r="L38" s="945"/>
      <c r="O38" s="151"/>
      <c r="P38" s="151"/>
    </row>
    <row r="39" spans="1:16" s="177" customFormat="1" x14ac:dyDescent="0.25">
      <c r="A39" s="264"/>
      <c r="B39" s="943"/>
      <c r="C39" s="944"/>
      <c r="D39" s="944"/>
      <c r="E39" s="944"/>
      <c r="F39" s="944"/>
      <c r="G39" s="944"/>
      <c r="H39" s="944"/>
      <c r="I39" s="944"/>
      <c r="J39" s="944"/>
      <c r="K39" s="944"/>
      <c r="L39" s="945"/>
      <c r="O39" s="151"/>
      <c r="P39" s="151"/>
    </row>
    <row r="40" spans="1:16" s="177" customFormat="1" x14ac:dyDescent="0.25">
      <c r="A40" s="264"/>
      <c r="B40" s="943"/>
      <c r="C40" s="944"/>
      <c r="D40" s="944"/>
      <c r="E40" s="944"/>
      <c r="F40" s="944"/>
      <c r="G40" s="944"/>
      <c r="H40" s="944"/>
      <c r="I40" s="944"/>
      <c r="J40" s="944"/>
      <c r="K40" s="944"/>
      <c r="L40" s="945"/>
      <c r="O40" s="151"/>
      <c r="P40" s="151"/>
    </row>
    <row r="41" spans="1:16" s="177" customFormat="1" x14ac:dyDescent="0.25">
      <c r="A41" s="264"/>
      <c r="B41" s="943"/>
      <c r="C41" s="944"/>
      <c r="D41" s="944"/>
      <c r="E41" s="944"/>
      <c r="F41" s="944"/>
      <c r="G41" s="944"/>
      <c r="H41" s="944"/>
      <c r="I41" s="944"/>
      <c r="J41" s="944"/>
      <c r="K41" s="944"/>
      <c r="L41" s="945"/>
      <c r="O41" s="151"/>
      <c r="P41" s="151"/>
    </row>
    <row r="42" spans="1:16" s="177" customFormat="1" x14ac:dyDescent="0.25">
      <c r="A42" s="264"/>
      <c r="B42" s="238"/>
      <c r="C42" s="239"/>
      <c r="D42" s="239"/>
      <c r="E42" s="239"/>
      <c r="F42" s="182"/>
      <c r="G42" s="183"/>
      <c r="H42" s="183"/>
      <c r="I42" s="183"/>
      <c r="J42" s="183"/>
      <c r="K42" s="183"/>
      <c r="L42" s="261"/>
      <c r="O42" s="151"/>
      <c r="P42" s="151"/>
    </row>
    <row r="43" spans="1:16" s="177" customFormat="1" x14ac:dyDescent="0.25">
      <c r="A43" s="264"/>
      <c r="B43" s="612" t="str">
        <f>IF(Intro!$G$26="English",O43,P43)</f>
        <v>Expliquez toute variation importante entre les périodes et toute irrégularité tels que des montants négatifs dans les montants indiqués ci-dessus.</v>
      </c>
      <c r="C43" s="613"/>
      <c r="D43" s="613"/>
      <c r="E43" s="613"/>
      <c r="F43" s="613"/>
      <c r="G43" s="613"/>
      <c r="H43" s="613"/>
      <c r="I43" s="613"/>
      <c r="J43" s="613"/>
      <c r="K43" s="613"/>
      <c r="L43" s="653"/>
      <c r="O43" s="150" t="s">
        <v>638</v>
      </c>
      <c r="P43" s="151" t="s">
        <v>712</v>
      </c>
    </row>
    <row r="44" spans="1:16" s="177" customFormat="1" x14ac:dyDescent="0.25">
      <c r="A44" s="264"/>
      <c r="B44" s="312"/>
      <c r="C44" s="313"/>
      <c r="D44" s="313"/>
      <c r="E44" s="313"/>
      <c r="F44" s="318"/>
      <c r="G44" s="318"/>
      <c r="H44" s="318"/>
      <c r="I44" s="318"/>
      <c r="J44" s="318"/>
      <c r="K44" s="318"/>
      <c r="L44" s="261"/>
      <c r="O44" s="151"/>
      <c r="P44" s="151"/>
    </row>
    <row r="45" spans="1:16" s="177" customFormat="1" x14ac:dyDescent="0.25">
      <c r="A45" s="264"/>
      <c r="B45" s="918"/>
      <c r="C45" s="919"/>
      <c r="D45" s="919"/>
      <c r="E45" s="919"/>
      <c r="F45" s="919"/>
      <c r="G45" s="919"/>
      <c r="H45" s="919"/>
      <c r="I45" s="919"/>
      <c r="J45" s="919"/>
      <c r="K45" s="919"/>
      <c r="L45" s="920"/>
      <c r="O45" s="151"/>
      <c r="P45" s="151"/>
    </row>
    <row r="46" spans="1:16" s="177" customFormat="1" x14ac:dyDescent="0.25">
      <c r="A46" s="264"/>
      <c r="B46" s="918"/>
      <c r="C46" s="919"/>
      <c r="D46" s="919"/>
      <c r="E46" s="919"/>
      <c r="F46" s="919"/>
      <c r="G46" s="919"/>
      <c r="H46" s="919"/>
      <c r="I46" s="919"/>
      <c r="J46" s="919"/>
      <c r="K46" s="919"/>
      <c r="L46" s="920"/>
      <c r="O46" s="151"/>
      <c r="P46" s="151"/>
    </row>
    <row r="47" spans="1:16" s="177" customFormat="1" x14ac:dyDescent="0.25">
      <c r="A47" s="264"/>
      <c r="B47" s="918"/>
      <c r="C47" s="919"/>
      <c r="D47" s="919"/>
      <c r="E47" s="919"/>
      <c r="F47" s="919"/>
      <c r="G47" s="919"/>
      <c r="H47" s="919"/>
      <c r="I47" s="919"/>
      <c r="J47" s="919"/>
      <c r="K47" s="919"/>
      <c r="L47" s="920"/>
      <c r="O47" s="151"/>
      <c r="P47" s="151"/>
    </row>
    <row r="48" spans="1:16" s="177" customFormat="1" x14ac:dyDescent="0.25">
      <c r="A48" s="264"/>
      <c r="B48" s="918"/>
      <c r="C48" s="919"/>
      <c r="D48" s="919"/>
      <c r="E48" s="919"/>
      <c r="F48" s="919"/>
      <c r="G48" s="919"/>
      <c r="H48" s="919"/>
      <c r="I48" s="919"/>
      <c r="J48" s="919"/>
      <c r="K48" s="919"/>
      <c r="L48" s="920"/>
      <c r="O48" s="151"/>
      <c r="P48" s="151"/>
    </row>
    <row r="49" spans="1:16" s="177" customFormat="1" x14ac:dyDescent="0.25">
      <c r="A49" s="264"/>
      <c r="B49" s="918"/>
      <c r="C49" s="919"/>
      <c r="D49" s="919"/>
      <c r="E49" s="919"/>
      <c r="F49" s="919"/>
      <c r="G49" s="919"/>
      <c r="H49" s="919"/>
      <c r="I49" s="919"/>
      <c r="J49" s="919"/>
      <c r="K49" s="919"/>
      <c r="L49" s="920"/>
      <c r="O49" s="151"/>
      <c r="P49" s="151"/>
    </row>
    <row r="50" spans="1:16" s="177" customFormat="1" x14ac:dyDescent="0.25">
      <c r="A50" s="264"/>
      <c r="B50" s="918"/>
      <c r="C50" s="919"/>
      <c r="D50" s="919"/>
      <c r="E50" s="919"/>
      <c r="F50" s="919"/>
      <c r="G50" s="919"/>
      <c r="H50" s="919"/>
      <c r="I50" s="919"/>
      <c r="J50" s="919"/>
      <c r="K50" s="919"/>
      <c r="L50" s="920"/>
      <c r="O50" s="151"/>
      <c r="P50" s="151"/>
    </row>
    <row r="51" spans="1:16" s="177" customFormat="1" x14ac:dyDescent="0.25">
      <c r="A51" s="264"/>
      <c r="B51" s="918"/>
      <c r="C51" s="919"/>
      <c r="D51" s="919"/>
      <c r="E51" s="919"/>
      <c r="F51" s="919"/>
      <c r="G51" s="919"/>
      <c r="H51" s="919"/>
      <c r="I51" s="919"/>
      <c r="J51" s="919"/>
      <c r="K51" s="919"/>
      <c r="L51" s="920"/>
      <c r="O51" s="151"/>
      <c r="P51" s="151"/>
    </row>
    <row r="52" spans="1:16" s="177" customFormat="1" x14ac:dyDescent="0.25">
      <c r="A52" s="264"/>
      <c r="B52" s="918"/>
      <c r="C52" s="919"/>
      <c r="D52" s="919"/>
      <c r="E52" s="919"/>
      <c r="F52" s="919"/>
      <c r="G52" s="919"/>
      <c r="H52" s="919"/>
      <c r="I52" s="919"/>
      <c r="J52" s="919"/>
      <c r="K52" s="919"/>
      <c r="L52" s="920"/>
      <c r="O52" s="151"/>
      <c r="P52" s="151"/>
    </row>
    <row r="53" spans="1:16" s="151" customFormat="1" x14ac:dyDescent="0.25">
      <c r="A53" s="257"/>
      <c r="B53" s="252"/>
      <c r="C53" s="253"/>
      <c r="D53" s="253"/>
      <c r="E53" s="253"/>
      <c r="F53" s="253"/>
      <c r="G53" s="253"/>
      <c r="H53" s="253"/>
      <c r="I53" s="253"/>
      <c r="J53" s="253"/>
      <c r="K53" s="253"/>
      <c r="L53" s="254"/>
    </row>
    <row r="54" spans="1:16" s="3" customFormat="1" x14ac:dyDescent="0.25">
      <c r="A54" s="12"/>
      <c r="B54" s="767" t="s">
        <v>21</v>
      </c>
      <c r="C54" s="768"/>
      <c r="D54" s="768"/>
      <c r="E54" s="768"/>
      <c r="F54" s="768"/>
      <c r="G54" s="768"/>
      <c r="H54" s="768"/>
      <c r="I54" s="768"/>
      <c r="J54" s="768"/>
      <c r="K54" s="768"/>
      <c r="L54" s="769"/>
      <c r="M54" s="266"/>
      <c r="O54" s="151"/>
    </row>
    <row r="55" spans="1:16" s="151" customFormat="1" x14ac:dyDescent="0.25">
      <c r="A55" s="257"/>
      <c r="B55" s="219"/>
      <c r="C55" s="213"/>
      <c r="D55" s="213"/>
      <c r="E55" s="213"/>
      <c r="F55" s="213"/>
      <c r="G55" s="213"/>
      <c r="H55" s="213"/>
      <c r="I55" s="213"/>
      <c r="J55" s="213"/>
      <c r="K55" s="213"/>
      <c r="L55" s="214"/>
    </row>
    <row r="56" spans="1:16" s="151" customFormat="1" x14ac:dyDescent="0.25">
      <c r="A56" s="257"/>
      <c r="B56" s="777" t="str">
        <f>IF(Intro!$G$26="English",O56,P56)</f>
        <v>Présentez les états financiers vérifiés pour l'ensemble de l'entreprise pour chaque exercice depuis le 1er janvier 2023. Si votre entreprise ne prépare pas habituellement d’états vérifiés, soumettez des états non vérifiés équivalents.</v>
      </c>
      <c r="C56" s="778"/>
      <c r="D56" s="778" t="e">
        <f>IF(#REF!="English",P56,Q56)</f>
        <v>#REF!</v>
      </c>
      <c r="E56" s="778" t="e">
        <f>IF(#REF!="English",Q56,R56)</f>
        <v>#REF!</v>
      </c>
      <c r="F56" s="778" t="e">
        <f>IF(#REF!="English",R56,S56)</f>
        <v>#REF!</v>
      </c>
      <c r="G56" s="778" t="e">
        <f>IF(#REF!="English",S56,T56)</f>
        <v>#REF!</v>
      </c>
      <c r="H56" s="778" t="e">
        <f>IF(#REF!="English",T56,U56)</f>
        <v>#REF!</v>
      </c>
      <c r="I56" s="778" t="e">
        <f>IF(#REF!="English",U56,V56)</f>
        <v>#REF!</v>
      </c>
      <c r="J56" s="778" t="e">
        <f>IF(#REF!="English",V56,W56)</f>
        <v>#REF!</v>
      </c>
      <c r="K56" s="778" t="e">
        <f>IF(#REF!="English",W56,X56)</f>
        <v>#REF!</v>
      </c>
      <c r="L56" s="779" t="e">
        <f>IF(#REF!="English",X56,Y56)</f>
        <v>#REF!</v>
      </c>
      <c r="O56" s="151"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151"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151" customFormat="1" x14ac:dyDescent="0.25">
      <c r="A57" s="257"/>
      <c r="B57" s="777"/>
      <c r="C57" s="778"/>
      <c r="D57" s="778"/>
      <c r="E57" s="778"/>
      <c r="F57" s="778"/>
      <c r="G57" s="778"/>
      <c r="H57" s="778"/>
      <c r="I57" s="778"/>
      <c r="J57" s="778"/>
      <c r="K57" s="778"/>
      <c r="L57" s="779"/>
    </row>
    <row r="58" spans="1:16" s="163" customFormat="1" x14ac:dyDescent="0.25">
      <c r="A58" s="255"/>
      <c r="B58" s="810" t="str">
        <f>IF(Intro!$G$26="English",O58,P58)</f>
        <v>Indiquez les numéros de pièces.</v>
      </c>
      <c r="C58" s="827"/>
      <c r="D58" s="827"/>
      <c r="E58" s="827"/>
      <c r="F58" s="827"/>
      <c r="G58" s="827"/>
      <c r="H58" s="827"/>
      <c r="I58" s="827"/>
      <c r="J58" s="827"/>
      <c r="K58" s="827"/>
      <c r="L58" s="812"/>
      <c r="N58" s="151"/>
      <c r="O58" s="350" t="s">
        <v>704</v>
      </c>
      <c r="P58" s="350" t="s">
        <v>705</v>
      </c>
    </row>
    <row r="59" spans="1:16" s="42" customFormat="1" x14ac:dyDescent="0.25">
      <c r="A59" s="41"/>
      <c r="B59" s="932"/>
      <c r="C59" s="933"/>
      <c r="D59" s="933"/>
      <c r="E59" s="933"/>
      <c r="F59" s="933"/>
      <c r="G59" s="933"/>
      <c r="H59" s="933"/>
      <c r="I59" s="933"/>
      <c r="J59" s="933"/>
      <c r="K59" s="933"/>
      <c r="L59" s="934"/>
      <c r="M59" s="163"/>
      <c r="N59" s="151"/>
      <c r="O59" s="345"/>
      <c r="P59" s="345"/>
    </row>
    <row r="60" spans="1:16" s="42" customFormat="1" x14ac:dyDescent="0.25">
      <c r="A60" s="41"/>
      <c r="B60" s="932"/>
      <c r="C60" s="933"/>
      <c r="D60" s="933"/>
      <c r="E60" s="933"/>
      <c r="F60" s="933"/>
      <c r="G60" s="933"/>
      <c r="H60" s="933"/>
      <c r="I60" s="933"/>
      <c r="J60" s="933"/>
      <c r="K60" s="933"/>
      <c r="L60" s="934"/>
      <c r="M60" s="163"/>
      <c r="N60" s="151"/>
      <c r="O60" s="345"/>
      <c r="P60" s="345"/>
    </row>
    <row r="61" spans="1:16" s="42" customFormat="1" x14ac:dyDescent="0.25">
      <c r="A61" s="41"/>
      <c r="B61" s="932"/>
      <c r="C61" s="933"/>
      <c r="D61" s="933"/>
      <c r="E61" s="933"/>
      <c r="F61" s="933"/>
      <c r="G61" s="933"/>
      <c r="H61" s="933"/>
      <c r="I61" s="933"/>
      <c r="J61" s="933"/>
      <c r="K61" s="933"/>
      <c r="L61" s="934"/>
      <c r="M61" s="163"/>
      <c r="N61" s="151"/>
      <c r="O61" s="345"/>
      <c r="P61" s="345"/>
    </row>
    <row r="62" spans="1:16" s="42" customFormat="1" x14ac:dyDescent="0.25">
      <c r="A62" s="41"/>
      <c r="B62" s="932"/>
      <c r="C62" s="933"/>
      <c r="D62" s="933"/>
      <c r="E62" s="933"/>
      <c r="F62" s="933"/>
      <c r="G62" s="933"/>
      <c r="H62" s="933"/>
      <c r="I62" s="933"/>
      <c r="J62" s="933"/>
      <c r="K62" s="933"/>
      <c r="L62" s="934"/>
      <c r="M62" s="163"/>
      <c r="N62" s="151"/>
      <c r="O62" s="345"/>
      <c r="P62" s="345"/>
    </row>
    <row r="63" spans="1:16" s="42" customFormat="1" x14ac:dyDescent="0.25">
      <c r="A63" s="41"/>
      <c r="B63" s="932"/>
      <c r="C63" s="933"/>
      <c r="D63" s="933"/>
      <c r="E63" s="933"/>
      <c r="F63" s="933"/>
      <c r="G63" s="933"/>
      <c r="H63" s="933"/>
      <c r="I63" s="933"/>
      <c r="J63" s="933"/>
      <c r="K63" s="933"/>
      <c r="L63" s="934"/>
      <c r="M63" s="163"/>
      <c r="N63" s="151"/>
      <c r="O63" s="345"/>
      <c r="P63" s="345"/>
    </row>
    <row r="64" spans="1:16" s="151" customFormat="1" x14ac:dyDescent="0.25">
      <c r="A64" s="257"/>
      <c r="B64" s="252"/>
      <c r="C64" s="253"/>
      <c r="D64" s="253"/>
      <c r="E64" s="253"/>
      <c r="F64" s="253"/>
      <c r="G64" s="253"/>
      <c r="H64" s="253"/>
      <c r="I64" s="253"/>
      <c r="J64" s="253"/>
      <c r="K64" s="253"/>
      <c r="L64" s="254"/>
    </row>
    <row r="65" spans="1:16" s="3" customFormat="1" x14ac:dyDescent="0.25">
      <c r="A65" s="12"/>
      <c r="B65" s="267"/>
      <c r="C65" s="268"/>
      <c r="D65" s="268"/>
      <c r="E65" s="269"/>
      <c r="F65" s="269"/>
      <c r="G65" s="269"/>
      <c r="H65" s="269"/>
      <c r="I65" s="269"/>
      <c r="J65" s="269"/>
      <c r="K65" s="269"/>
      <c r="L65" s="270"/>
      <c r="M65" s="266"/>
      <c r="N65" s="151"/>
    </row>
    <row r="66" spans="1:16" x14ac:dyDescent="0.25">
      <c r="B66" s="784" t="str">
        <f>IF(Intro!$G$26="English",O66,P66)</f>
        <v>COÛT DES MARCHANDISES FABRIQUÉES DES MARCHANDISES</v>
      </c>
      <c r="C66" s="785"/>
      <c r="D66" s="785"/>
      <c r="E66" s="785"/>
      <c r="F66" s="785"/>
      <c r="G66" s="785"/>
      <c r="H66" s="785"/>
      <c r="I66" s="785"/>
      <c r="J66" s="785"/>
      <c r="K66" s="785"/>
      <c r="L66" s="786"/>
      <c r="M66" s="151"/>
      <c r="O66" s="242" t="s">
        <v>605</v>
      </c>
      <c r="P66" s="242" t="s">
        <v>606</v>
      </c>
    </row>
    <row r="67" spans="1:16" x14ac:dyDescent="0.25">
      <c r="B67" s="767" t="s">
        <v>26</v>
      </c>
      <c r="C67" s="768"/>
      <c r="D67" s="768"/>
      <c r="E67" s="768"/>
      <c r="F67" s="768"/>
      <c r="G67" s="768"/>
      <c r="H67" s="768"/>
      <c r="I67" s="768"/>
      <c r="J67" s="768"/>
      <c r="K67" s="768"/>
      <c r="L67" s="769"/>
      <c r="M67" s="2"/>
    </row>
    <row r="68" spans="1:16" s="10" customFormat="1" x14ac:dyDescent="0.25">
      <c r="A68" s="12"/>
      <c r="B68" s="27"/>
      <c r="C68" s="28"/>
      <c r="D68" s="28"/>
      <c r="E68" s="29"/>
      <c r="F68" s="29"/>
      <c r="G68" s="29"/>
      <c r="H68" s="29"/>
      <c r="I68" s="29"/>
      <c r="J68" s="29"/>
      <c r="K68" s="29"/>
      <c r="L68" s="30"/>
    </row>
    <row r="69" spans="1:16" s="10" customFormat="1" x14ac:dyDescent="0.25">
      <c r="A69" s="12"/>
      <c r="B69" s="612" t="str">
        <f>IF(Intro!$G$26="English",O69,P69)</f>
        <v>Fournissez l'état du coût des marchandises fabriquées de votre entreprise pour ses ventes au Canada et à l'exportation des marchandises produites au Canada.</v>
      </c>
      <c r="C69" s="613"/>
      <c r="D69" s="613"/>
      <c r="E69" s="613"/>
      <c r="F69" s="613"/>
      <c r="G69" s="613"/>
      <c r="H69" s="613"/>
      <c r="I69" s="613"/>
      <c r="J69" s="613"/>
      <c r="K69" s="613"/>
      <c r="L69" s="653"/>
      <c r="O69" s="11" t="s">
        <v>348</v>
      </c>
      <c r="P69" s="10" t="s">
        <v>121</v>
      </c>
    </row>
    <row r="70" spans="1:16" s="10" customFormat="1" x14ac:dyDescent="0.25">
      <c r="A70" s="12"/>
      <c r="B70" s="229"/>
      <c r="C70" s="230"/>
      <c r="D70" s="28"/>
      <c r="E70" s="29"/>
      <c r="F70" s="29"/>
      <c r="G70" s="29"/>
      <c r="H70" s="29"/>
      <c r="I70" s="29"/>
      <c r="J70" s="29"/>
      <c r="K70" s="29"/>
      <c r="L70" s="30"/>
      <c r="O70" s="11"/>
    </row>
    <row r="71" spans="1:16" s="10" customFormat="1" x14ac:dyDescent="0.25">
      <c r="A71" s="12"/>
      <c r="B71" s="921" t="str">
        <f>IF(Intro!$G$26="English",O71,P71)</f>
        <v>Pour les ventes au Canada</v>
      </c>
      <c r="C71" s="865"/>
      <c r="D71" s="865"/>
      <c r="E71" s="865"/>
      <c r="F71" s="865"/>
      <c r="G71" s="866"/>
      <c r="H71" s="858">
        <f>Variables!$B$6</f>
        <v>2023</v>
      </c>
      <c r="I71" s="858">
        <f>H71+1</f>
        <v>2024</v>
      </c>
      <c r="J71" s="858">
        <f>I71+1</f>
        <v>2025</v>
      </c>
      <c r="K71" s="29"/>
      <c r="L71" s="30"/>
      <c r="O71" s="11" t="s">
        <v>41</v>
      </c>
      <c r="P71" s="11" t="s">
        <v>42</v>
      </c>
    </row>
    <row r="72" spans="1:16" s="10" customFormat="1" x14ac:dyDescent="0.25">
      <c r="A72" s="12"/>
      <c r="B72" s="922"/>
      <c r="C72" s="868"/>
      <c r="D72" s="868"/>
      <c r="E72" s="868"/>
      <c r="F72" s="868"/>
      <c r="G72" s="869"/>
      <c r="H72" s="859"/>
      <c r="I72" s="859"/>
      <c r="J72" s="859"/>
      <c r="K72" s="29"/>
      <c r="L72" s="30"/>
      <c r="O72" s="11"/>
      <c r="P72" s="11"/>
    </row>
    <row r="73" spans="1:16" s="151" customFormat="1" x14ac:dyDescent="0.25">
      <c r="A73" s="257"/>
      <c r="B73" s="916" t="str">
        <f>IF(Intro!$G$26="English",O73,P73)</f>
        <v>Stock d'ouverture des marchandises en cours de fabrication</v>
      </c>
      <c r="C73" s="917"/>
      <c r="D73" s="917"/>
      <c r="E73" s="917"/>
      <c r="F73" s="917"/>
      <c r="G73" s="187" t="s">
        <v>487</v>
      </c>
      <c r="H73" s="188"/>
      <c r="I73" s="188"/>
      <c r="J73" s="188"/>
      <c r="K73" s="29"/>
      <c r="L73" s="30"/>
      <c r="O73" s="151" t="s">
        <v>57</v>
      </c>
      <c r="P73" s="151" t="s">
        <v>58</v>
      </c>
    </row>
    <row r="74" spans="1:16" s="151" customFormat="1" x14ac:dyDescent="0.25">
      <c r="A74" s="257"/>
      <c r="B74" s="916" t="str">
        <f>IF(Intro!$G$26="English",O74,P74)</f>
        <v xml:space="preserve">La matière directe utilisée 1 - </v>
      </c>
      <c r="C74" s="924"/>
      <c r="D74" s="924"/>
      <c r="E74" s="924"/>
      <c r="F74" s="924"/>
      <c r="G74" s="187" t="s">
        <v>487</v>
      </c>
      <c r="H74" s="188"/>
      <c r="I74" s="188"/>
      <c r="J74" s="188"/>
      <c r="K74" s="29"/>
      <c r="L74" s="30"/>
      <c r="O74" s="11" t="str">
        <f>"Direct material used 1 - "&amp;Public!E188</f>
        <v xml:space="preserve">Direct material used 1 - </v>
      </c>
      <c r="P74" s="10" t="str">
        <f>"La matière directe utilisée 1 - "&amp;Public!E188</f>
        <v xml:space="preserve">La matière directe utilisée 1 - </v>
      </c>
    </row>
    <row r="75" spans="1:16" s="151" customFormat="1" x14ac:dyDescent="0.25">
      <c r="A75" s="257"/>
      <c r="B75" s="916" t="str">
        <f>IF(Intro!$G$26="English",O75,P75)</f>
        <v xml:space="preserve">La matière directe utilisée 2 - </v>
      </c>
      <c r="C75" s="924"/>
      <c r="D75" s="924"/>
      <c r="E75" s="924"/>
      <c r="F75" s="924"/>
      <c r="G75" s="187" t="s">
        <v>487</v>
      </c>
      <c r="H75" s="188"/>
      <c r="I75" s="188"/>
      <c r="J75" s="188"/>
      <c r="K75" s="29"/>
      <c r="L75" s="30"/>
      <c r="O75" s="11" t="str">
        <f>"Direct material used 2 - "&amp;Public!E189</f>
        <v xml:space="preserve">Direct material used 2 - </v>
      </c>
      <c r="P75" s="10" t="str">
        <f>"La matière directe utilisée 2 - "&amp;Public!E189</f>
        <v xml:space="preserve">La matière directe utilisée 2 - </v>
      </c>
    </row>
    <row r="76" spans="1:16" s="151" customFormat="1" x14ac:dyDescent="0.25">
      <c r="A76" s="257"/>
      <c r="B76" s="916" t="str">
        <f>IF(Intro!$G$26="English",O76,P76)</f>
        <v xml:space="preserve">La matière directe utilisée 3 - </v>
      </c>
      <c r="C76" s="924"/>
      <c r="D76" s="924"/>
      <c r="E76" s="924"/>
      <c r="F76" s="924"/>
      <c r="G76" s="187" t="s">
        <v>487</v>
      </c>
      <c r="H76" s="188"/>
      <c r="I76" s="188"/>
      <c r="J76" s="188"/>
      <c r="K76" s="29"/>
      <c r="L76" s="30"/>
      <c r="O76" s="11" t="str">
        <f>"Direct material used 3 - "&amp;Public!E190</f>
        <v xml:space="preserve">Direct material used 3 - </v>
      </c>
      <c r="P76" s="10" t="str">
        <f>"La matière directe utilisée 3 - "&amp;Public!E190</f>
        <v xml:space="preserve">La matière directe utilisée 3 - </v>
      </c>
    </row>
    <row r="77" spans="1:16" s="151" customFormat="1" x14ac:dyDescent="0.25">
      <c r="A77" s="257"/>
      <c r="B77" s="916" t="str">
        <f>IF(Intro!$G$26="English",O77,P77)</f>
        <v>Toutes les autres matières directes utilisées</v>
      </c>
      <c r="C77" s="924"/>
      <c r="D77" s="924"/>
      <c r="E77" s="924"/>
      <c r="F77" s="924"/>
      <c r="G77" s="187" t="s">
        <v>487</v>
      </c>
      <c r="H77" s="188"/>
      <c r="I77" s="188"/>
      <c r="J77" s="188"/>
      <c r="K77" s="29"/>
      <c r="L77" s="30"/>
      <c r="O77" s="151" t="s">
        <v>59</v>
      </c>
      <c r="P77" s="151" t="s">
        <v>60</v>
      </c>
    </row>
    <row r="78" spans="1:16" s="151" customFormat="1" x14ac:dyDescent="0.25">
      <c r="A78" s="257"/>
      <c r="B78" s="916" t="str">
        <f>IF(Intro!$G$26="English",O78,P78)</f>
        <v xml:space="preserve">Le montant des salaires associé à l’emploi direct </v>
      </c>
      <c r="C78" s="924"/>
      <c r="D78" s="924"/>
      <c r="E78" s="924"/>
      <c r="F78" s="924"/>
      <c r="G78" s="187" t="s">
        <v>487</v>
      </c>
      <c r="H78" s="188"/>
      <c r="I78" s="188"/>
      <c r="J78" s="188"/>
      <c r="K78" s="29"/>
      <c r="L78" s="30"/>
      <c r="O78" s="151" t="s">
        <v>61</v>
      </c>
      <c r="P78" s="151" t="s">
        <v>62</v>
      </c>
    </row>
    <row r="79" spans="1:16" s="151" customFormat="1" x14ac:dyDescent="0.25">
      <c r="A79" s="257"/>
      <c r="B79" s="916" t="str">
        <f>IF(Intro!$G$26="English",O79,P79)</f>
        <v>Charges indirectes de fabrication</v>
      </c>
      <c r="C79" s="924"/>
      <c r="D79" s="924"/>
      <c r="E79" s="924"/>
      <c r="F79" s="924"/>
      <c r="G79" s="187" t="s">
        <v>487</v>
      </c>
      <c r="H79" s="188"/>
      <c r="I79" s="188"/>
      <c r="J79" s="188"/>
      <c r="K79" s="29"/>
      <c r="L79" s="30"/>
      <c r="O79" s="151" t="s">
        <v>349</v>
      </c>
      <c r="P79" s="151" t="s">
        <v>63</v>
      </c>
    </row>
    <row r="80" spans="1:16" s="151" customFormat="1" x14ac:dyDescent="0.25">
      <c r="A80" s="257"/>
      <c r="B80" s="916" t="str">
        <f>IF(Intro!$G$26="English",O80,P80)</f>
        <v>Stock de clôture des marchandises en cours de fabrication</v>
      </c>
      <c r="C80" s="924"/>
      <c r="D80" s="924"/>
      <c r="E80" s="924"/>
      <c r="F80" s="924"/>
      <c r="G80" s="187" t="s">
        <v>487</v>
      </c>
      <c r="H80" s="188"/>
      <c r="I80" s="188"/>
      <c r="J80" s="188"/>
      <c r="K80" s="29"/>
      <c r="L80" s="30"/>
      <c r="O80" s="151" t="s">
        <v>171</v>
      </c>
      <c r="P80" s="151" t="s">
        <v>515</v>
      </c>
    </row>
    <row r="81" spans="1:16" s="177" customFormat="1" x14ac:dyDescent="0.25">
      <c r="A81" s="264"/>
      <c r="B81" s="923" t="str">
        <f>IF(Intro!$G$26="English",O81,P81)</f>
        <v xml:space="preserve">Coût des marchandises fabriquées </v>
      </c>
      <c r="C81" s="924"/>
      <c r="D81" s="924"/>
      <c r="E81" s="924"/>
      <c r="F81" s="924"/>
      <c r="G81" s="187" t="s">
        <v>487</v>
      </c>
      <c r="H81" s="189">
        <f>SUM(H73:H79)-H80</f>
        <v>0</v>
      </c>
      <c r="I81" s="189">
        <f t="shared" ref="I81:J81" si="0">SUM(I73:I79)-I80</f>
        <v>0</v>
      </c>
      <c r="J81" s="189">
        <f t="shared" si="0"/>
        <v>0</v>
      </c>
      <c r="K81" s="29"/>
      <c r="L81" s="30"/>
      <c r="O81" s="177" t="s">
        <v>64</v>
      </c>
      <c r="P81" s="177" t="s">
        <v>65</v>
      </c>
    </row>
    <row r="82" spans="1:16" s="177" customFormat="1" x14ac:dyDescent="0.25">
      <c r="A82" s="264"/>
      <c r="B82" s="238"/>
      <c r="C82" s="271"/>
      <c r="D82" s="271"/>
      <c r="E82" s="271"/>
      <c r="F82" s="271"/>
      <c r="G82" s="184"/>
      <c r="H82" s="185"/>
      <c r="I82" s="185"/>
      <c r="J82" s="185"/>
      <c r="K82" s="185"/>
      <c r="L82" s="186"/>
    </row>
    <row r="83" spans="1:16" s="177" customFormat="1" x14ac:dyDescent="0.25">
      <c r="A83" s="264"/>
      <c r="B83" s="612" t="str">
        <f>B43</f>
        <v>Expliquez toute variation importante entre les périodes et toute irrégularité tels que des montants négatifs dans les montants indiqués ci-dessus.</v>
      </c>
      <c r="C83" s="613"/>
      <c r="D83" s="613"/>
      <c r="E83" s="613"/>
      <c r="F83" s="613"/>
      <c r="G83" s="613"/>
      <c r="H83" s="613"/>
      <c r="I83" s="613"/>
      <c r="J83" s="613"/>
      <c r="K83" s="613"/>
      <c r="L83" s="653"/>
      <c r="O83" s="151"/>
      <c r="P83" s="151"/>
    </row>
    <row r="84" spans="1:16" s="177" customFormat="1" x14ac:dyDescent="0.25">
      <c r="A84" s="264"/>
      <c r="B84" s="232"/>
      <c r="C84" s="233"/>
      <c r="D84" s="233"/>
      <c r="E84" s="233"/>
      <c r="F84" s="233"/>
      <c r="L84" s="272"/>
    </row>
    <row r="85" spans="1:16" s="177" customFormat="1" x14ac:dyDescent="0.25">
      <c r="A85" s="264"/>
      <c r="B85" s="918"/>
      <c r="C85" s="919"/>
      <c r="D85" s="919"/>
      <c r="E85" s="919"/>
      <c r="F85" s="919"/>
      <c r="G85" s="919"/>
      <c r="H85" s="919"/>
      <c r="I85" s="919"/>
      <c r="J85" s="919"/>
      <c r="K85" s="919"/>
      <c r="L85" s="920"/>
    </row>
    <row r="86" spans="1:16" s="177" customFormat="1" x14ac:dyDescent="0.25">
      <c r="A86" s="264"/>
      <c r="B86" s="918"/>
      <c r="C86" s="919"/>
      <c r="D86" s="919"/>
      <c r="E86" s="919"/>
      <c r="F86" s="919"/>
      <c r="G86" s="919"/>
      <c r="H86" s="919"/>
      <c r="I86" s="919"/>
      <c r="J86" s="919"/>
      <c r="K86" s="919"/>
      <c r="L86" s="920"/>
      <c r="O86" s="151"/>
      <c r="P86" s="151"/>
    </row>
    <row r="87" spans="1:16" s="177" customFormat="1" x14ac:dyDescent="0.25">
      <c r="A87" s="264"/>
      <c r="B87" s="918"/>
      <c r="C87" s="919"/>
      <c r="D87" s="919"/>
      <c r="E87" s="919"/>
      <c r="F87" s="919"/>
      <c r="G87" s="919"/>
      <c r="H87" s="919"/>
      <c r="I87" s="919"/>
      <c r="J87" s="919"/>
      <c r="K87" s="919"/>
      <c r="L87" s="920"/>
      <c r="O87" s="151"/>
      <c r="P87" s="151"/>
    </row>
    <row r="88" spans="1:16" s="177" customFormat="1" x14ac:dyDescent="0.25">
      <c r="A88" s="264"/>
      <c r="B88" s="918"/>
      <c r="C88" s="919"/>
      <c r="D88" s="919"/>
      <c r="E88" s="919"/>
      <c r="F88" s="919"/>
      <c r="G88" s="919"/>
      <c r="H88" s="919"/>
      <c r="I88" s="919"/>
      <c r="J88" s="919"/>
      <c r="K88" s="919"/>
      <c r="L88" s="920"/>
      <c r="O88" s="151"/>
      <c r="P88" s="151"/>
    </row>
    <row r="89" spans="1:16" s="177" customFormat="1" x14ac:dyDescent="0.25">
      <c r="A89" s="264"/>
      <c r="B89" s="918"/>
      <c r="C89" s="919"/>
      <c r="D89" s="919"/>
      <c r="E89" s="919"/>
      <c r="F89" s="919"/>
      <c r="G89" s="919"/>
      <c r="H89" s="919"/>
      <c r="I89" s="919"/>
      <c r="J89" s="919"/>
      <c r="K89" s="919"/>
      <c r="L89" s="920"/>
    </row>
    <row r="90" spans="1:16" s="177" customFormat="1" x14ac:dyDescent="0.25">
      <c r="A90" s="264"/>
      <c r="B90" s="918"/>
      <c r="C90" s="919"/>
      <c r="D90" s="919"/>
      <c r="E90" s="919"/>
      <c r="F90" s="919"/>
      <c r="G90" s="919"/>
      <c r="H90" s="919"/>
      <c r="I90" s="919"/>
      <c r="J90" s="919"/>
      <c r="K90" s="919"/>
      <c r="L90" s="920"/>
    </row>
    <row r="91" spans="1:16" s="177" customFormat="1" x14ac:dyDescent="0.25">
      <c r="A91" s="264"/>
      <c r="B91" s="918"/>
      <c r="C91" s="919"/>
      <c r="D91" s="919"/>
      <c r="E91" s="919"/>
      <c r="F91" s="919"/>
      <c r="G91" s="919"/>
      <c r="H91" s="919"/>
      <c r="I91" s="919"/>
      <c r="J91" s="919"/>
      <c r="K91" s="919"/>
      <c r="L91" s="920"/>
    </row>
    <row r="92" spans="1:16" s="177" customFormat="1" x14ac:dyDescent="0.25">
      <c r="A92" s="264"/>
      <c r="B92" s="918"/>
      <c r="C92" s="919"/>
      <c r="D92" s="919"/>
      <c r="E92" s="919"/>
      <c r="F92" s="919"/>
      <c r="G92" s="919"/>
      <c r="H92" s="919"/>
      <c r="I92" s="919"/>
      <c r="J92" s="919"/>
      <c r="K92" s="919"/>
      <c r="L92" s="920"/>
    </row>
    <row r="93" spans="1:16" s="10" customFormat="1" x14ac:dyDescent="0.25">
      <c r="A93" s="12"/>
      <c r="B93" s="351"/>
      <c r="C93" s="352"/>
      <c r="G93" s="28"/>
      <c r="H93" s="29"/>
      <c r="I93" s="29"/>
      <c r="J93" s="29"/>
      <c r="K93" s="29"/>
      <c r="L93" s="30"/>
      <c r="O93" s="11"/>
    </row>
    <row r="94" spans="1:16" s="217" customFormat="1" x14ac:dyDescent="0.25">
      <c r="A94" s="216"/>
      <c r="B94" s="921" t="str">
        <f>IF(Intro!$G$26="English",O94,P94)</f>
        <v>Pour les ventes à l'exportation</v>
      </c>
      <c r="C94" s="865"/>
      <c r="D94" s="865"/>
      <c r="E94" s="865"/>
      <c r="F94" s="865"/>
      <c r="G94" s="866"/>
      <c r="H94" s="858">
        <f>Variables!$B$6</f>
        <v>2023</v>
      </c>
      <c r="I94" s="858">
        <f>H94+1</f>
        <v>2024</v>
      </c>
      <c r="J94" s="858">
        <f>I94+1</f>
        <v>2025</v>
      </c>
      <c r="K94" s="29"/>
      <c r="L94" s="30"/>
      <c r="O94" s="218" t="s">
        <v>172</v>
      </c>
      <c r="P94" s="218" t="s">
        <v>173</v>
      </c>
    </row>
    <row r="95" spans="1:16" s="217" customFormat="1" x14ac:dyDescent="0.25">
      <c r="A95" s="216"/>
      <c r="B95" s="922"/>
      <c r="C95" s="868"/>
      <c r="D95" s="868"/>
      <c r="E95" s="868"/>
      <c r="F95" s="868"/>
      <c r="G95" s="869"/>
      <c r="H95" s="859"/>
      <c r="I95" s="859"/>
      <c r="J95" s="859"/>
      <c r="K95" s="29"/>
      <c r="L95" s="30"/>
      <c r="O95" s="218"/>
      <c r="P95" s="218"/>
    </row>
    <row r="96" spans="1:16" s="151" customFormat="1" x14ac:dyDescent="0.25">
      <c r="A96" s="257"/>
      <c r="B96" s="916" t="str">
        <f>IF(Intro!$G$26="English",O96,P96)</f>
        <v>Stock d'ouverture des marchandises en cours de fabrication</v>
      </c>
      <c r="C96" s="917"/>
      <c r="D96" s="917"/>
      <c r="E96" s="917"/>
      <c r="F96" s="917"/>
      <c r="G96" s="192" t="s">
        <v>487</v>
      </c>
      <c r="H96" s="190"/>
      <c r="I96" s="190"/>
      <c r="J96" s="190"/>
      <c r="K96" s="29"/>
      <c r="L96" s="30"/>
      <c r="O96" s="151" t="s">
        <v>57</v>
      </c>
      <c r="P96" s="151" t="s">
        <v>58</v>
      </c>
    </row>
    <row r="97" spans="1:16" s="151" customFormat="1" x14ac:dyDescent="0.25">
      <c r="A97" s="257"/>
      <c r="B97" s="916" t="str">
        <f>IF(Intro!$G$26="English",O97,P97)</f>
        <v xml:space="preserve">La matière directe utilisée 1 - </v>
      </c>
      <c r="C97" s="917"/>
      <c r="D97" s="917"/>
      <c r="E97" s="917"/>
      <c r="F97" s="917"/>
      <c r="G97" s="192" t="s">
        <v>487</v>
      </c>
      <c r="H97" s="190"/>
      <c r="I97" s="190"/>
      <c r="J97" s="190"/>
      <c r="K97" s="29"/>
      <c r="L97" s="30"/>
      <c r="O97" s="11" t="str">
        <f t="shared" ref="O97:P99" si="1">O74</f>
        <v xml:space="preserve">Direct material used 1 - </v>
      </c>
      <c r="P97" s="10" t="str">
        <f t="shared" si="1"/>
        <v xml:space="preserve">La matière directe utilisée 1 - </v>
      </c>
    </row>
    <row r="98" spans="1:16" s="151" customFormat="1" x14ac:dyDescent="0.25">
      <c r="A98" s="257"/>
      <c r="B98" s="916" t="str">
        <f>IF(Intro!$G$26="English",O98,P98)</f>
        <v xml:space="preserve">La matière directe utilisée 2 - </v>
      </c>
      <c r="C98" s="917"/>
      <c r="D98" s="917"/>
      <c r="E98" s="917"/>
      <c r="F98" s="917"/>
      <c r="G98" s="192" t="s">
        <v>487</v>
      </c>
      <c r="H98" s="190"/>
      <c r="I98" s="190"/>
      <c r="J98" s="190"/>
      <c r="K98" s="29"/>
      <c r="L98" s="30"/>
      <c r="O98" s="11" t="str">
        <f t="shared" si="1"/>
        <v xml:space="preserve">Direct material used 2 - </v>
      </c>
      <c r="P98" s="10" t="str">
        <f t="shared" si="1"/>
        <v xml:space="preserve">La matière directe utilisée 2 - </v>
      </c>
    </row>
    <row r="99" spans="1:16" s="151" customFormat="1" x14ac:dyDescent="0.25">
      <c r="A99" s="257"/>
      <c r="B99" s="916" t="str">
        <f>IF(Intro!$G$26="English",O99,P99)</f>
        <v xml:space="preserve">La matière directe utilisée 3 - </v>
      </c>
      <c r="C99" s="917"/>
      <c r="D99" s="917"/>
      <c r="E99" s="917"/>
      <c r="F99" s="917"/>
      <c r="G99" s="192" t="s">
        <v>487</v>
      </c>
      <c r="H99" s="190"/>
      <c r="I99" s="190"/>
      <c r="J99" s="190"/>
      <c r="K99" s="29"/>
      <c r="L99" s="30"/>
      <c r="O99" s="11" t="str">
        <f t="shared" si="1"/>
        <v xml:space="preserve">Direct material used 3 - </v>
      </c>
      <c r="P99" s="10" t="str">
        <f t="shared" si="1"/>
        <v xml:space="preserve">La matière directe utilisée 3 - </v>
      </c>
    </row>
    <row r="100" spans="1:16" s="151" customFormat="1" x14ac:dyDescent="0.25">
      <c r="A100" s="257"/>
      <c r="B100" s="916" t="str">
        <f>IF(Intro!$G$26="English",O100,P100)</f>
        <v>Toutes les autres matières directes utilisées</v>
      </c>
      <c r="C100" s="917"/>
      <c r="D100" s="917"/>
      <c r="E100" s="917"/>
      <c r="F100" s="917"/>
      <c r="G100" s="192" t="s">
        <v>487</v>
      </c>
      <c r="H100" s="190"/>
      <c r="I100" s="190"/>
      <c r="J100" s="190"/>
      <c r="K100" s="29"/>
      <c r="L100" s="30"/>
      <c r="O100" s="151" t="s">
        <v>59</v>
      </c>
      <c r="P100" s="151" t="s">
        <v>60</v>
      </c>
    </row>
    <row r="101" spans="1:16" s="151" customFormat="1" x14ac:dyDescent="0.25">
      <c r="A101" s="257"/>
      <c r="B101" s="916" t="str">
        <f>IF(Intro!$G$26="English",O101,P101)</f>
        <v xml:space="preserve">Le montant des salaires associé à l’emploi direct </v>
      </c>
      <c r="C101" s="917"/>
      <c r="D101" s="917"/>
      <c r="E101" s="917"/>
      <c r="F101" s="917"/>
      <c r="G101" s="192" t="s">
        <v>487</v>
      </c>
      <c r="H101" s="190"/>
      <c r="I101" s="190"/>
      <c r="J101" s="190"/>
      <c r="K101" s="29"/>
      <c r="L101" s="30"/>
      <c r="O101" s="151" t="s">
        <v>61</v>
      </c>
      <c r="P101" s="151" t="s">
        <v>62</v>
      </c>
    </row>
    <row r="102" spans="1:16" s="151" customFormat="1" x14ac:dyDescent="0.25">
      <c r="A102" s="257"/>
      <c r="B102" s="916" t="str">
        <f>IF(Intro!$G$26="English",O102,P102)</f>
        <v>Charges indirectes de fabrication</v>
      </c>
      <c r="C102" s="917"/>
      <c r="D102" s="917"/>
      <c r="E102" s="917"/>
      <c r="F102" s="917"/>
      <c r="G102" s="192" t="s">
        <v>487</v>
      </c>
      <c r="H102" s="190"/>
      <c r="I102" s="190"/>
      <c r="J102" s="190"/>
      <c r="K102" s="29"/>
      <c r="L102" s="30"/>
      <c r="O102" s="151" t="s">
        <v>349</v>
      </c>
      <c r="P102" s="151" t="s">
        <v>63</v>
      </c>
    </row>
    <row r="103" spans="1:16" s="151" customFormat="1" x14ac:dyDescent="0.25">
      <c r="A103" s="257"/>
      <c r="B103" s="916" t="str">
        <f>IF(Intro!$G$26="English",O103,P103)</f>
        <v>Stock de clôture des marchandises en cours de fabrication</v>
      </c>
      <c r="C103" s="917"/>
      <c r="D103" s="917"/>
      <c r="E103" s="917"/>
      <c r="F103" s="917"/>
      <c r="G103" s="192" t="s">
        <v>487</v>
      </c>
      <c r="H103" s="190"/>
      <c r="I103" s="190"/>
      <c r="J103" s="190"/>
      <c r="K103" s="29"/>
      <c r="L103" s="30"/>
      <c r="O103" s="151" t="s">
        <v>171</v>
      </c>
      <c r="P103" s="151" t="s">
        <v>515</v>
      </c>
    </row>
    <row r="104" spans="1:16" s="177" customFormat="1" x14ac:dyDescent="0.25">
      <c r="A104" s="264"/>
      <c r="B104" s="923" t="str">
        <f>IF(Intro!$G$26="English",O104,P104)</f>
        <v xml:space="preserve">Coût des marchandises fabriquées </v>
      </c>
      <c r="C104" s="925"/>
      <c r="D104" s="925"/>
      <c r="E104" s="925"/>
      <c r="F104" s="925"/>
      <c r="G104" s="192" t="s">
        <v>487</v>
      </c>
      <c r="H104" s="189">
        <f>SUM(H96:H102)-H103</f>
        <v>0</v>
      </c>
      <c r="I104" s="189">
        <f t="shared" ref="I104" si="2">SUM(I96:I102)-I103</f>
        <v>0</v>
      </c>
      <c r="J104" s="189">
        <f t="shared" ref="J104" si="3">SUM(J96:J102)-J103</f>
        <v>0</v>
      </c>
      <c r="K104" s="29"/>
      <c r="L104" s="30"/>
      <c r="O104" s="177" t="s">
        <v>64</v>
      </c>
      <c r="P104" s="177" t="s">
        <v>65</v>
      </c>
    </row>
    <row r="105" spans="1:16" s="151" customFormat="1" x14ac:dyDescent="0.25">
      <c r="A105" s="257"/>
      <c r="B105" s="219"/>
      <c r="C105" s="213"/>
      <c r="D105" s="213"/>
      <c r="E105" s="213"/>
      <c r="F105" s="213"/>
      <c r="G105" s="213"/>
      <c r="H105" s="213"/>
      <c r="I105" s="213"/>
      <c r="J105" s="213"/>
      <c r="K105" s="213"/>
      <c r="L105" s="214"/>
    </row>
    <row r="106" spans="1:16" s="177" customFormat="1" x14ac:dyDescent="0.25">
      <c r="A106" s="264"/>
      <c r="B106" s="612" t="str">
        <f>B43</f>
        <v>Expliquez toute variation importante entre les périodes et toute irrégularité tels que des montants négatifs dans les montants indiqués ci-dessus.</v>
      </c>
      <c r="C106" s="613"/>
      <c r="D106" s="613"/>
      <c r="E106" s="613"/>
      <c r="F106" s="613"/>
      <c r="G106" s="613"/>
      <c r="H106" s="613"/>
      <c r="I106" s="613"/>
      <c r="J106" s="613"/>
      <c r="K106" s="613"/>
      <c r="L106" s="653"/>
      <c r="M106" s="151"/>
      <c r="O106" s="151"/>
      <c r="P106" s="151"/>
    </row>
    <row r="107" spans="1:16" s="177" customFormat="1" x14ac:dyDescent="0.25">
      <c r="A107" s="264"/>
      <c r="B107" s="232"/>
      <c r="C107" s="233"/>
      <c r="D107" s="233"/>
      <c r="E107" s="233"/>
      <c r="F107" s="233"/>
      <c r="L107" s="272"/>
      <c r="M107" s="151"/>
    </row>
    <row r="108" spans="1:16" s="177" customFormat="1" x14ac:dyDescent="0.25">
      <c r="A108" s="264"/>
      <c r="B108" s="918"/>
      <c r="C108" s="919"/>
      <c r="D108" s="919"/>
      <c r="E108" s="919"/>
      <c r="F108" s="919"/>
      <c r="G108" s="919"/>
      <c r="H108" s="919"/>
      <c r="I108" s="919"/>
      <c r="J108" s="919"/>
      <c r="K108" s="919"/>
      <c r="L108" s="920"/>
      <c r="M108" s="151"/>
    </row>
    <row r="109" spans="1:16" s="177" customFormat="1" x14ac:dyDescent="0.25">
      <c r="A109" s="264"/>
      <c r="B109" s="918"/>
      <c r="C109" s="919"/>
      <c r="D109" s="919"/>
      <c r="E109" s="919"/>
      <c r="F109" s="919"/>
      <c r="G109" s="919"/>
      <c r="H109" s="919"/>
      <c r="I109" s="919"/>
      <c r="J109" s="919"/>
      <c r="K109" s="919"/>
      <c r="L109" s="920"/>
      <c r="M109" s="151"/>
    </row>
    <row r="110" spans="1:16" s="177" customFormat="1" x14ac:dyDescent="0.25">
      <c r="A110" s="264"/>
      <c r="B110" s="918"/>
      <c r="C110" s="919"/>
      <c r="D110" s="919"/>
      <c r="E110" s="919"/>
      <c r="F110" s="919"/>
      <c r="G110" s="919"/>
      <c r="H110" s="919"/>
      <c r="I110" s="919"/>
      <c r="J110" s="919"/>
      <c r="K110" s="919"/>
      <c r="L110" s="920"/>
      <c r="O110" s="151"/>
      <c r="P110" s="151"/>
    </row>
    <row r="111" spans="1:16" s="177" customFormat="1" x14ac:dyDescent="0.25">
      <c r="A111" s="264"/>
      <c r="B111" s="918"/>
      <c r="C111" s="919"/>
      <c r="D111" s="919"/>
      <c r="E111" s="919"/>
      <c r="F111" s="919"/>
      <c r="G111" s="919"/>
      <c r="H111" s="919"/>
      <c r="I111" s="919"/>
      <c r="J111" s="919"/>
      <c r="K111" s="919"/>
      <c r="L111" s="920"/>
      <c r="O111" s="151"/>
      <c r="P111" s="151"/>
    </row>
    <row r="112" spans="1:16" s="177" customFormat="1" x14ac:dyDescent="0.25">
      <c r="A112" s="264"/>
      <c r="B112" s="918"/>
      <c r="C112" s="919"/>
      <c r="D112" s="919"/>
      <c r="E112" s="919"/>
      <c r="F112" s="919"/>
      <c r="G112" s="919"/>
      <c r="H112" s="919"/>
      <c r="I112" s="919"/>
      <c r="J112" s="919"/>
      <c r="K112" s="919"/>
      <c r="L112" s="920"/>
      <c r="O112" s="151"/>
      <c r="P112" s="151"/>
    </row>
    <row r="113" spans="1:16" s="177" customFormat="1" x14ac:dyDescent="0.25">
      <c r="A113" s="264"/>
      <c r="B113" s="918"/>
      <c r="C113" s="919"/>
      <c r="D113" s="919"/>
      <c r="E113" s="919"/>
      <c r="F113" s="919"/>
      <c r="G113" s="919"/>
      <c r="H113" s="919"/>
      <c r="I113" s="919"/>
      <c r="J113" s="919"/>
      <c r="K113" s="919"/>
      <c r="L113" s="920"/>
    </row>
    <row r="114" spans="1:16" s="177" customFormat="1" x14ac:dyDescent="0.25">
      <c r="A114" s="264"/>
      <c r="B114" s="918"/>
      <c r="C114" s="919"/>
      <c r="D114" s="919"/>
      <c r="E114" s="919"/>
      <c r="F114" s="919"/>
      <c r="G114" s="919"/>
      <c r="H114" s="919"/>
      <c r="I114" s="919"/>
      <c r="J114" s="919"/>
      <c r="K114" s="919"/>
      <c r="L114" s="920"/>
    </row>
    <row r="115" spans="1:16" s="177" customFormat="1" x14ac:dyDescent="0.25">
      <c r="A115" s="264"/>
      <c r="B115" s="918"/>
      <c r="C115" s="919"/>
      <c r="D115" s="919"/>
      <c r="E115" s="919"/>
      <c r="F115" s="919"/>
      <c r="G115" s="919"/>
      <c r="H115" s="919"/>
      <c r="I115" s="919"/>
      <c r="J115" s="919"/>
      <c r="K115" s="919"/>
      <c r="L115" s="920"/>
    </row>
    <row r="116" spans="1:16" s="151" customFormat="1" x14ac:dyDescent="0.25">
      <c r="A116" s="257"/>
      <c r="B116" s="219"/>
      <c r="C116" s="213"/>
      <c r="D116" s="213"/>
      <c r="E116" s="213"/>
      <c r="F116" s="213"/>
      <c r="G116" s="213"/>
      <c r="H116" s="213"/>
      <c r="I116" s="213"/>
      <c r="J116" s="213"/>
      <c r="K116" s="213"/>
      <c r="L116" s="214"/>
    </row>
    <row r="117" spans="1:16" s="151" customFormat="1" ht="14.25" customHeight="1" x14ac:dyDescent="0.25">
      <c r="A117" s="257"/>
      <c r="B117" s="612" t="str">
        <f>IF(Intro!$G$26="English",O117,P117)</f>
        <v>Expliquez comment vous avez réparti les charges indirectes de fabrication entre la production pour les ventes au Canada et la production pour les ventes à l'exportation, dans vos états des coûts des marchandises fabriquées (Question 3).</v>
      </c>
      <c r="C117" s="613"/>
      <c r="D117" s="613"/>
      <c r="E117" s="613"/>
      <c r="F117" s="613"/>
      <c r="G117" s="613"/>
      <c r="H117" s="613"/>
      <c r="I117" s="613"/>
      <c r="J117" s="613"/>
      <c r="K117" s="613"/>
      <c r="L117" s="653"/>
      <c r="O117" s="151" t="s">
        <v>748</v>
      </c>
      <c r="P117" s="151" t="s">
        <v>749</v>
      </c>
    </row>
    <row r="118" spans="1:16" s="151" customFormat="1" x14ac:dyDescent="0.25">
      <c r="A118" s="257"/>
      <c r="B118" s="612"/>
      <c r="C118" s="613"/>
      <c r="D118" s="613"/>
      <c r="E118" s="613"/>
      <c r="F118" s="613"/>
      <c r="G118" s="613"/>
      <c r="H118" s="613"/>
      <c r="I118" s="613"/>
      <c r="J118" s="613"/>
      <c r="K118" s="613"/>
      <c r="L118" s="653"/>
    </row>
    <row r="119" spans="1:16" s="151" customFormat="1" x14ac:dyDescent="0.25">
      <c r="A119" s="257"/>
      <c r="B119" s="219"/>
      <c r="C119" s="213"/>
      <c r="D119" s="213"/>
      <c r="E119" s="213"/>
      <c r="F119" s="213"/>
      <c r="G119" s="213"/>
      <c r="H119" s="213"/>
      <c r="I119" s="213"/>
      <c r="J119" s="213"/>
      <c r="K119" s="213"/>
      <c r="L119" s="214"/>
    </row>
    <row r="120" spans="1:16" s="151" customFormat="1" x14ac:dyDescent="0.25">
      <c r="A120" s="257"/>
      <c r="B120" s="918"/>
      <c r="C120" s="919"/>
      <c r="D120" s="919"/>
      <c r="E120" s="919"/>
      <c r="F120" s="919"/>
      <c r="G120" s="919"/>
      <c r="H120" s="919"/>
      <c r="I120" s="919"/>
      <c r="J120" s="919"/>
      <c r="K120" s="919"/>
      <c r="L120" s="920"/>
    </row>
    <row r="121" spans="1:16" s="151" customFormat="1" x14ac:dyDescent="0.25">
      <c r="A121" s="257"/>
      <c r="B121" s="918"/>
      <c r="C121" s="919"/>
      <c r="D121" s="919"/>
      <c r="E121" s="919"/>
      <c r="F121" s="919"/>
      <c r="G121" s="919"/>
      <c r="H121" s="919"/>
      <c r="I121" s="919"/>
      <c r="J121" s="919"/>
      <c r="K121" s="919"/>
      <c r="L121" s="920"/>
    </row>
    <row r="122" spans="1:16" s="151" customFormat="1" x14ac:dyDescent="0.25">
      <c r="A122" s="257"/>
      <c r="B122" s="918"/>
      <c r="C122" s="919"/>
      <c r="D122" s="919"/>
      <c r="E122" s="919"/>
      <c r="F122" s="919"/>
      <c r="G122" s="919"/>
      <c r="H122" s="919"/>
      <c r="I122" s="919"/>
      <c r="J122" s="919"/>
      <c r="K122" s="919"/>
      <c r="L122" s="920"/>
    </row>
    <row r="123" spans="1:16" s="151" customFormat="1" x14ac:dyDescent="0.25">
      <c r="A123" s="257"/>
      <c r="B123" s="918"/>
      <c r="C123" s="919"/>
      <c r="D123" s="919"/>
      <c r="E123" s="919"/>
      <c r="F123" s="919"/>
      <c r="G123" s="919"/>
      <c r="H123" s="919"/>
      <c r="I123" s="919"/>
      <c r="J123" s="919"/>
      <c r="K123" s="919"/>
      <c r="L123" s="920"/>
    </row>
    <row r="124" spans="1:16" s="151" customFormat="1" x14ac:dyDescent="0.25">
      <c r="A124" s="257"/>
      <c r="B124" s="918"/>
      <c r="C124" s="919"/>
      <c r="D124" s="919"/>
      <c r="E124" s="919"/>
      <c r="F124" s="919"/>
      <c r="G124" s="919"/>
      <c r="H124" s="919"/>
      <c r="I124" s="919"/>
      <c r="J124" s="919"/>
      <c r="K124" s="919"/>
      <c r="L124" s="920"/>
    </row>
    <row r="125" spans="1:16" s="151" customFormat="1" x14ac:dyDescent="0.25">
      <c r="A125" s="257"/>
      <c r="B125" s="918"/>
      <c r="C125" s="919"/>
      <c r="D125" s="919"/>
      <c r="E125" s="919"/>
      <c r="F125" s="919"/>
      <c r="G125" s="919"/>
      <c r="H125" s="919"/>
      <c r="I125" s="919"/>
      <c r="J125" s="919"/>
      <c r="K125" s="919"/>
      <c r="L125" s="920"/>
    </row>
    <row r="126" spans="1:16" s="151" customFormat="1" x14ac:dyDescent="0.25">
      <c r="A126" s="257"/>
      <c r="B126" s="918"/>
      <c r="C126" s="919"/>
      <c r="D126" s="919"/>
      <c r="E126" s="919"/>
      <c r="F126" s="919"/>
      <c r="G126" s="919"/>
      <c r="H126" s="919"/>
      <c r="I126" s="919"/>
      <c r="J126" s="919"/>
      <c r="K126" s="919"/>
      <c r="L126" s="920"/>
    </row>
    <row r="127" spans="1:16" s="151" customFormat="1" x14ac:dyDescent="0.25">
      <c r="A127" s="257"/>
      <c r="B127" s="918"/>
      <c r="C127" s="919"/>
      <c r="D127" s="919"/>
      <c r="E127" s="919"/>
      <c r="F127" s="919"/>
      <c r="G127" s="919"/>
      <c r="H127" s="919"/>
      <c r="I127" s="919"/>
      <c r="J127" s="919"/>
      <c r="K127" s="919"/>
      <c r="L127" s="920"/>
    </row>
    <row r="128" spans="1:16" s="151" customFormat="1" x14ac:dyDescent="0.25">
      <c r="A128" s="257"/>
      <c r="B128" s="219"/>
      <c r="C128" s="213"/>
      <c r="D128" s="213"/>
      <c r="E128" s="213"/>
      <c r="F128" s="213"/>
      <c r="G128" s="213"/>
      <c r="H128" s="213"/>
      <c r="I128" s="213"/>
      <c r="J128" s="213"/>
      <c r="K128" s="213"/>
      <c r="L128" s="214"/>
    </row>
    <row r="129" spans="1:16" s="3" customFormat="1" x14ac:dyDescent="0.25">
      <c r="A129" s="12"/>
      <c r="B129" s="767" t="s">
        <v>27</v>
      </c>
      <c r="C129" s="768"/>
      <c r="D129" s="768"/>
      <c r="E129" s="768"/>
      <c r="F129" s="768"/>
      <c r="G129" s="768"/>
      <c r="H129" s="768"/>
      <c r="I129" s="768"/>
      <c r="J129" s="768"/>
      <c r="K129" s="768"/>
      <c r="L129" s="769"/>
      <c r="M129" s="266"/>
    </row>
    <row r="130" spans="1:16" s="151" customFormat="1" x14ac:dyDescent="0.25">
      <c r="A130" s="257"/>
      <c r="B130" s="219"/>
      <c r="C130" s="213"/>
      <c r="D130" s="213"/>
      <c r="E130" s="213"/>
      <c r="F130" s="213"/>
      <c r="G130" s="213"/>
      <c r="H130" s="213"/>
      <c r="I130" s="213"/>
      <c r="J130" s="213"/>
      <c r="K130" s="213"/>
      <c r="L130" s="214"/>
    </row>
    <row r="131" spans="1:16" s="151" customFormat="1" x14ac:dyDescent="0.25">
      <c r="A131" s="257"/>
      <c r="B131" s="665" t="str">
        <f>IF(Intro!$G$26="English",O131,P131)</f>
        <v>Décrivez les plans de votre entreprise pour gérer le coût des matières au cours des deux prochaines années. Fournissez les motifs et les hypothèses sous-tendant ces objectifs et ces stratégies.</v>
      </c>
      <c r="C131" s="666"/>
      <c r="D131" s="666"/>
      <c r="E131" s="666"/>
      <c r="F131" s="666"/>
      <c r="G131" s="666"/>
      <c r="H131" s="666"/>
      <c r="I131" s="666"/>
      <c r="J131" s="666"/>
      <c r="K131" s="666"/>
      <c r="L131" s="667"/>
      <c r="O131" s="151" t="s">
        <v>488</v>
      </c>
      <c r="P131" s="151" t="s">
        <v>214</v>
      </c>
    </row>
    <row r="132" spans="1:16" s="151" customFormat="1" x14ac:dyDescent="0.25">
      <c r="A132" s="257"/>
      <c r="B132" s="219"/>
      <c r="C132" s="213"/>
      <c r="D132" s="213"/>
      <c r="E132" s="213"/>
      <c r="F132" s="213"/>
      <c r="G132" s="213"/>
      <c r="H132" s="213"/>
      <c r="I132" s="213"/>
      <c r="J132" s="213"/>
      <c r="K132" s="213"/>
      <c r="L132" s="214"/>
    </row>
    <row r="133" spans="1:16" s="3" customFormat="1" x14ac:dyDescent="0.25">
      <c r="A133" s="13"/>
      <c r="B133" s="781"/>
      <c r="C133" s="782"/>
      <c r="D133" s="782"/>
      <c r="E133" s="782"/>
      <c r="F133" s="782"/>
      <c r="G133" s="782"/>
      <c r="H133" s="782"/>
      <c r="I133" s="782"/>
      <c r="J133" s="782"/>
      <c r="K133" s="782"/>
      <c r="L133" s="783"/>
      <c r="M133" s="178"/>
    </row>
    <row r="134" spans="1:16" s="3" customFormat="1" x14ac:dyDescent="0.25">
      <c r="A134" s="13"/>
      <c r="B134" s="781"/>
      <c r="C134" s="782"/>
      <c r="D134" s="782"/>
      <c r="E134" s="782"/>
      <c r="F134" s="782"/>
      <c r="G134" s="782"/>
      <c r="H134" s="782"/>
      <c r="I134" s="782"/>
      <c r="J134" s="782"/>
      <c r="K134" s="782"/>
      <c r="L134" s="783"/>
      <c r="M134" s="178"/>
    </row>
    <row r="135" spans="1:16" s="177" customFormat="1" x14ac:dyDescent="0.25">
      <c r="A135" s="264"/>
      <c r="B135" s="781"/>
      <c r="C135" s="782"/>
      <c r="D135" s="782"/>
      <c r="E135" s="782"/>
      <c r="F135" s="782"/>
      <c r="G135" s="782"/>
      <c r="H135" s="782"/>
      <c r="I135" s="782"/>
      <c r="J135" s="782"/>
      <c r="K135" s="782"/>
      <c r="L135" s="783"/>
      <c r="O135" s="151"/>
      <c r="P135" s="151"/>
    </row>
    <row r="136" spans="1:16" s="177" customFormat="1" x14ac:dyDescent="0.25">
      <c r="A136" s="264"/>
      <c r="B136" s="781"/>
      <c r="C136" s="782"/>
      <c r="D136" s="782"/>
      <c r="E136" s="782"/>
      <c r="F136" s="782"/>
      <c r="G136" s="782"/>
      <c r="H136" s="782"/>
      <c r="I136" s="782"/>
      <c r="J136" s="782"/>
      <c r="K136" s="782"/>
      <c r="L136" s="783"/>
      <c r="O136" s="151"/>
      <c r="P136" s="151"/>
    </row>
    <row r="137" spans="1:16" s="177" customFormat="1" x14ac:dyDescent="0.25">
      <c r="A137" s="264"/>
      <c r="B137" s="781"/>
      <c r="C137" s="782"/>
      <c r="D137" s="782"/>
      <c r="E137" s="782"/>
      <c r="F137" s="782"/>
      <c r="G137" s="782"/>
      <c r="H137" s="782"/>
      <c r="I137" s="782"/>
      <c r="J137" s="782"/>
      <c r="K137" s="782"/>
      <c r="L137" s="783"/>
      <c r="O137" s="151"/>
      <c r="P137" s="151"/>
    </row>
    <row r="138" spans="1:16" s="3" customFormat="1" x14ac:dyDescent="0.25">
      <c r="A138" s="13"/>
      <c r="B138" s="781"/>
      <c r="C138" s="782"/>
      <c r="D138" s="782"/>
      <c r="E138" s="782"/>
      <c r="F138" s="782"/>
      <c r="G138" s="782"/>
      <c r="H138" s="782"/>
      <c r="I138" s="782"/>
      <c r="J138" s="782"/>
      <c r="K138" s="782"/>
      <c r="L138" s="783"/>
      <c r="M138" s="178"/>
    </row>
    <row r="139" spans="1:16" s="3" customFormat="1" x14ac:dyDescent="0.25">
      <c r="A139" s="13"/>
      <c r="B139" s="781"/>
      <c r="C139" s="782"/>
      <c r="D139" s="782"/>
      <c r="E139" s="782"/>
      <c r="F139" s="782"/>
      <c r="G139" s="782"/>
      <c r="H139" s="782"/>
      <c r="I139" s="782"/>
      <c r="J139" s="782"/>
      <c r="K139" s="782"/>
      <c r="L139" s="783"/>
      <c r="M139" s="178"/>
    </row>
    <row r="140" spans="1:16" s="3" customFormat="1" x14ac:dyDescent="0.25">
      <c r="A140" s="13"/>
      <c r="B140" s="781"/>
      <c r="C140" s="782"/>
      <c r="D140" s="782"/>
      <c r="E140" s="782"/>
      <c r="F140" s="782"/>
      <c r="G140" s="782"/>
      <c r="H140" s="782"/>
      <c r="I140" s="782"/>
      <c r="J140" s="782"/>
      <c r="K140" s="782"/>
      <c r="L140" s="783"/>
      <c r="M140" s="178"/>
    </row>
    <row r="141" spans="1:16" s="151" customFormat="1" x14ac:dyDescent="0.25">
      <c r="A141" s="257"/>
      <c r="B141" s="252"/>
      <c r="C141" s="253"/>
      <c r="D141" s="253"/>
      <c r="E141" s="253"/>
      <c r="F141" s="253"/>
      <c r="G141" s="253"/>
      <c r="H141" s="253"/>
      <c r="I141" s="253"/>
      <c r="J141" s="253"/>
      <c r="K141" s="253"/>
      <c r="L141" s="254"/>
    </row>
    <row r="142" spans="1:16" x14ac:dyDescent="0.25">
      <c r="B142" s="767" t="s">
        <v>28</v>
      </c>
      <c r="C142" s="768"/>
      <c r="D142" s="768"/>
      <c r="E142" s="768"/>
      <c r="F142" s="768"/>
      <c r="G142" s="768"/>
      <c r="H142" s="768"/>
      <c r="I142" s="768"/>
      <c r="J142" s="768"/>
      <c r="K142" s="768"/>
      <c r="L142" s="769"/>
      <c r="M142" s="2"/>
    </row>
    <row r="143" spans="1:16" s="10" customFormat="1" x14ac:dyDescent="0.25">
      <c r="A143" s="12"/>
      <c r="B143" s="27"/>
      <c r="C143" s="28"/>
      <c r="D143" s="28"/>
      <c r="E143" s="29"/>
      <c r="F143" s="29"/>
      <c r="G143" s="29"/>
      <c r="H143" s="29"/>
      <c r="I143" s="29"/>
      <c r="J143" s="29"/>
      <c r="K143" s="29"/>
      <c r="L143" s="30"/>
    </row>
    <row r="144" spans="1:16" s="10" customFormat="1" x14ac:dyDescent="0.25">
      <c r="A144" s="12"/>
      <c r="B144" s="612" t="str">
        <f>IF(Intro!$G$26="English",O144,P144)</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144" s="613"/>
      <c r="D144" s="613"/>
      <c r="E144" s="613"/>
      <c r="F144" s="613"/>
      <c r="G144" s="613"/>
      <c r="H144" s="613"/>
      <c r="I144" s="613"/>
      <c r="J144" s="613"/>
      <c r="K144" s="613"/>
      <c r="L144" s="653"/>
      <c r="O144" s="11" t="s">
        <v>174</v>
      </c>
      <c r="P144" s="10" t="s">
        <v>355</v>
      </c>
    </row>
    <row r="145" spans="1:16" s="10" customFormat="1" x14ac:dyDescent="0.25">
      <c r="A145" s="12"/>
      <c r="B145" s="612"/>
      <c r="C145" s="613"/>
      <c r="D145" s="613"/>
      <c r="E145" s="613"/>
      <c r="F145" s="613"/>
      <c r="G145" s="613"/>
      <c r="H145" s="613"/>
      <c r="I145" s="613"/>
      <c r="J145" s="613"/>
      <c r="K145" s="613"/>
      <c r="L145" s="653"/>
      <c r="O145" s="11"/>
    </row>
    <row r="146" spans="1:16" s="10" customFormat="1" x14ac:dyDescent="0.25">
      <c r="A146" s="12"/>
      <c r="B146" s="612" t="str">
        <f>IF(Intro!$G$26="English",O146,P146)</f>
        <v>Remarque - Les salaires directs payés pour les ventes intérieures et les ventes à l'exportation sont fournis par la réponse à la question 3 ci-dessus.</v>
      </c>
      <c r="C146" s="613"/>
      <c r="D146" s="613"/>
      <c r="E146" s="613"/>
      <c r="F146" s="613"/>
      <c r="G146" s="613"/>
      <c r="H146" s="613"/>
      <c r="I146" s="613"/>
      <c r="J146" s="613"/>
      <c r="K146" s="613"/>
      <c r="L146" s="653"/>
      <c r="O146" s="11" t="s">
        <v>645</v>
      </c>
      <c r="P146" s="10" t="s">
        <v>646</v>
      </c>
    </row>
    <row r="147" spans="1:16" s="10" customFormat="1" x14ac:dyDescent="0.25">
      <c r="A147" s="12"/>
      <c r="B147" s="229"/>
      <c r="C147" s="230"/>
      <c r="D147" s="28"/>
      <c r="E147" s="29"/>
      <c r="F147" s="29"/>
      <c r="G147" s="29"/>
      <c r="H147" s="29"/>
      <c r="I147" s="29"/>
      <c r="J147" s="29"/>
      <c r="K147" s="29"/>
      <c r="L147" s="30"/>
      <c r="O147" s="11"/>
    </row>
    <row r="148" spans="1:16" s="10" customFormat="1" x14ac:dyDescent="0.25">
      <c r="A148" s="12"/>
      <c r="B148" s="921" t="str">
        <f>IF(Intro!$G$26="English",O148,P148)</f>
        <v>Nombre d'employés</v>
      </c>
      <c r="C148" s="865"/>
      <c r="D148" s="865"/>
      <c r="E148" s="865"/>
      <c r="F148" s="865"/>
      <c r="G148" s="866"/>
      <c r="H148" s="858">
        <f>Variables!$B$6</f>
        <v>2023</v>
      </c>
      <c r="I148" s="858">
        <f>H148+1</f>
        <v>2024</v>
      </c>
      <c r="J148" s="858">
        <f>I148+1</f>
        <v>2025</v>
      </c>
      <c r="K148" s="29"/>
      <c r="L148" s="30"/>
      <c r="O148" s="11" t="s">
        <v>350</v>
      </c>
      <c r="P148" s="11" t="s">
        <v>175</v>
      </c>
    </row>
    <row r="149" spans="1:16" s="10" customFormat="1" x14ac:dyDescent="0.25">
      <c r="A149" s="12"/>
      <c r="B149" s="922"/>
      <c r="C149" s="868"/>
      <c r="D149" s="868"/>
      <c r="E149" s="868"/>
      <c r="F149" s="868"/>
      <c r="G149" s="869"/>
      <c r="H149" s="859"/>
      <c r="I149" s="859"/>
      <c r="J149" s="859"/>
      <c r="K149" s="29"/>
      <c r="L149" s="30"/>
      <c r="O149" s="11"/>
      <c r="P149" s="11"/>
    </row>
    <row r="150" spans="1:16" s="151" customFormat="1" x14ac:dyDescent="0.25">
      <c r="A150" s="257"/>
      <c r="B150" s="916" t="str">
        <f>IF(Intro!$G$26="English",O150,P150)</f>
        <v>Emploi direct</v>
      </c>
      <c r="C150" s="917"/>
      <c r="D150" s="917"/>
      <c r="E150" s="917"/>
      <c r="F150" s="917"/>
      <c r="G150" s="192" t="s">
        <v>176</v>
      </c>
      <c r="H150" s="190"/>
      <c r="I150" s="190"/>
      <c r="J150" s="190"/>
      <c r="K150" s="29"/>
      <c r="L150" s="30"/>
      <c r="O150" s="151" t="s">
        <v>66</v>
      </c>
      <c r="P150" s="151" t="s">
        <v>67</v>
      </c>
    </row>
    <row r="151" spans="1:16" s="151" customFormat="1" x14ac:dyDescent="0.25">
      <c r="A151" s="257"/>
      <c r="B151" s="916" t="str">
        <f>IF(Intro!$G$26="English",O151,P151)</f>
        <v>Emploi indirect</v>
      </c>
      <c r="C151" s="917"/>
      <c r="D151" s="917"/>
      <c r="E151" s="917"/>
      <c r="F151" s="917"/>
      <c r="G151" s="192" t="s">
        <v>176</v>
      </c>
      <c r="H151" s="190"/>
      <c r="I151" s="190"/>
      <c r="J151" s="190"/>
      <c r="K151" s="29"/>
      <c r="L151" s="30"/>
      <c r="O151" s="11" t="s">
        <v>68</v>
      </c>
      <c r="P151" s="10" t="s">
        <v>69</v>
      </c>
    </row>
    <row r="152" spans="1:16" s="177" customFormat="1" x14ac:dyDescent="0.25">
      <c r="A152" s="264"/>
      <c r="B152" s="923" t="str">
        <f>IF(Intro!$G$26="English",O152,P152)</f>
        <v>Total</v>
      </c>
      <c r="C152" s="925"/>
      <c r="D152" s="925"/>
      <c r="E152" s="925"/>
      <c r="F152" s="925"/>
      <c r="G152" s="193" t="s">
        <v>176</v>
      </c>
      <c r="H152" s="191">
        <f>H150+H151</f>
        <v>0</v>
      </c>
      <c r="I152" s="191">
        <f>I150+I151</f>
        <v>0</v>
      </c>
      <c r="J152" s="191">
        <f>J150+J151</f>
        <v>0</v>
      </c>
      <c r="K152" s="29"/>
      <c r="L152" s="30"/>
      <c r="O152" s="4" t="s">
        <v>43</v>
      </c>
      <c r="P152" s="4" t="s">
        <v>43</v>
      </c>
    </row>
    <row r="153" spans="1:16" s="10" customFormat="1" x14ac:dyDescent="0.25">
      <c r="A153" s="12"/>
      <c r="B153" s="229"/>
      <c r="C153" s="230"/>
      <c r="G153" s="28"/>
      <c r="H153" s="29"/>
      <c r="I153" s="29"/>
      <c r="J153" s="29"/>
      <c r="K153" s="29"/>
      <c r="L153" s="30"/>
      <c r="O153" s="11"/>
    </row>
    <row r="154" spans="1:16" s="10" customFormat="1" x14ac:dyDescent="0.25">
      <c r="A154" s="12"/>
      <c r="B154" s="921" t="str">
        <f>IF(Intro!$G$26="English",O154,P154)</f>
        <v>Nombre d'heures travaillées</v>
      </c>
      <c r="C154" s="865"/>
      <c r="D154" s="865"/>
      <c r="E154" s="865"/>
      <c r="F154" s="865"/>
      <c r="G154" s="866"/>
      <c r="H154" s="858">
        <f>Variables!$B$6</f>
        <v>2023</v>
      </c>
      <c r="I154" s="858">
        <f>H154+1</f>
        <v>2024</v>
      </c>
      <c r="J154" s="858">
        <f>I154+1</f>
        <v>2025</v>
      </c>
      <c r="K154" s="29"/>
      <c r="L154" s="30"/>
      <c r="O154" s="11" t="s">
        <v>177</v>
      </c>
      <c r="P154" s="11" t="s">
        <v>178</v>
      </c>
    </row>
    <row r="155" spans="1:16" s="10" customFormat="1" x14ac:dyDescent="0.25">
      <c r="A155" s="12"/>
      <c r="B155" s="922"/>
      <c r="C155" s="868"/>
      <c r="D155" s="868"/>
      <c r="E155" s="868"/>
      <c r="F155" s="868"/>
      <c r="G155" s="869"/>
      <c r="H155" s="859"/>
      <c r="I155" s="859"/>
      <c r="J155" s="859"/>
      <c r="K155" s="29"/>
      <c r="L155" s="30"/>
      <c r="O155" s="11"/>
      <c r="P155" s="11"/>
    </row>
    <row r="156" spans="1:16" s="151" customFormat="1" x14ac:dyDescent="0.25">
      <c r="A156" s="257"/>
      <c r="B156" s="916" t="str">
        <f>B150</f>
        <v>Emploi direct</v>
      </c>
      <c r="C156" s="917"/>
      <c r="D156" s="917"/>
      <c r="E156" s="917"/>
      <c r="F156" s="917"/>
      <c r="G156" s="192" t="s">
        <v>176</v>
      </c>
      <c r="H156" s="190"/>
      <c r="I156" s="190"/>
      <c r="J156" s="190"/>
      <c r="K156" s="29"/>
      <c r="L156" s="30"/>
    </row>
    <row r="157" spans="1:16" s="151" customFormat="1" x14ac:dyDescent="0.25">
      <c r="A157" s="257"/>
      <c r="B157" s="916" t="str">
        <f>B151</f>
        <v>Emploi indirect</v>
      </c>
      <c r="C157" s="917"/>
      <c r="D157" s="917"/>
      <c r="E157" s="917"/>
      <c r="F157" s="917"/>
      <c r="G157" s="192" t="s">
        <v>176</v>
      </c>
      <c r="H157" s="190"/>
      <c r="I157" s="190"/>
      <c r="J157" s="190"/>
      <c r="K157" s="29"/>
      <c r="L157" s="30"/>
      <c r="O157" s="11"/>
      <c r="P157" s="10"/>
    </row>
    <row r="158" spans="1:16" s="177" customFormat="1" x14ac:dyDescent="0.25">
      <c r="A158" s="264"/>
      <c r="B158" s="923" t="str">
        <f>B152</f>
        <v>Total</v>
      </c>
      <c r="C158" s="925"/>
      <c r="D158" s="925"/>
      <c r="E158" s="925"/>
      <c r="F158" s="925"/>
      <c r="G158" s="193" t="s">
        <v>176</v>
      </c>
      <c r="H158" s="191">
        <f>H156+H157</f>
        <v>0</v>
      </c>
      <c r="I158" s="191">
        <f>I156+I157</f>
        <v>0</v>
      </c>
      <c r="J158" s="191">
        <f>J156+J157</f>
        <v>0</v>
      </c>
      <c r="K158" s="29"/>
      <c r="L158" s="30"/>
      <c r="O158" s="4"/>
      <c r="P158" s="4"/>
    </row>
    <row r="159" spans="1:16" s="10" customFormat="1" x14ac:dyDescent="0.25">
      <c r="A159" s="12"/>
      <c r="B159" s="229"/>
      <c r="C159" s="230"/>
      <c r="G159" s="28"/>
      <c r="H159" s="29"/>
      <c r="I159" s="29"/>
      <c r="J159" s="29"/>
      <c r="K159" s="29"/>
      <c r="L159" s="30"/>
      <c r="O159" s="11"/>
    </row>
    <row r="160" spans="1:16" s="10" customFormat="1" x14ac:dyDescent="0.25">
      <c r="A160" s="12"/>
      <c r="B160" s="921" t="str">
        <f>IF(Intro!$G$26="English",O160,P160)</f>
        <v>Salaires payés</v>
      </c>
      <c r="C160" s="865"/>
      <c r="D160" s="865"/>
      <c r="E160" s="865"/>
      <c r="F160" s="865"/>
      <c r="G160" s="866"/>
      <c r="H160" s="858">
        <f>Variables!$B$6</f>
        <v>2023</v>
      </c>
      <c r="I160" s="858">
        <f>H160+1</f>
        <v>2024</v>
      </c>
      <c r="J160" s="858">
        <f>I160+1</f>
        <v>2025</v>
      </c>
      <c r="K160" s="29"/>
      <c r="L160" s="30"/>
      <c r="O160" s="11" t="s">
        <v>351</v>
      </c>
      <c r="P160" s="11" t="s">
        <v>352</v>
      </c>
    </row>
    <row r="161" spans="1:16" s="10" customFormat="1" x14ac:dyDescent="0.25">
      <c r="A161" s="12"/>
      <c r="B161" s="922"/>
      <c r="C161" s="868"/>
      <c r="D161" s="868"/>
      <c r="E161" s="868"/>
      <c r="F161" s="868"/>
      <c r="G161" s="869"/>
      <c r="H161" s="859"/>
      <c r="I161" s="859"/>
      <c r="J161" s="859"/>
      <c r="K161" s="29"/>
      <c r="L161" s="30"/>
      <c r="O161" s="11"/>
      <c r="P161" s="11"/>
    </row>
    <row r="162" spans="1:16" s="151" customFormat="1" x14ac:dyDescent="0.25">
      <c r="A162" s="257"/>
      <c r="B162" s="916" t="str">
        <f>IF(Intro!$G$26="English",O162,P162)</f>
        <v>Emploi direct - ventes nationales et ventes à l'exportation</v>
      </c>
      <c r="C162" s="917"/>
      <c r="D162" s="917"/>
      <c r="E162" s="917"/>
      <c r="F162" s="917"/>
      <c r="G162" s="192" t="s">
        <v>487</v>
      </c>
      <c r="H162" s="194">
        <f>H78+H101</f>
        <v>0</v>
      </c>
      <c r="I162" s="194">
        <f>I78+I101</f>
        <v>0</v>
      </c>
      <c r="J162" s="194">
        <f>J78+J101</f>
        <v>0</v>
      </c>
      <c r="K162" s="29"/>
      <c r="L162" s="30"/>
      <c r="O162" s="151" t="s">
        <v>179</v>
      </c>
      <c r="P162" s="151" t="s">
        <v>180</v>
      </c>
    </row>
    <row r="163" spans="1:16" s="151" customFormat="1" x14ac:dyDescent="0.25">
      <c r="A163" s="257"/>
      <c r="B163" s="948" t="str">
        <f>IF(Intro!$G$26="English",O163,P163)</f>
        <v>Emploi direct - utilisées à l'interne ou destinées à la transformation ultérieure à l’interne</v>
      </c>
      <c r="C163" s="949"/>
      <c r="D163" s="949"/>
      <c r="E163" s="949"/>
      <c r="F163" s="950"/>
      <c r="G163" s="324" t="s">
        <v>487</v>
      </c>
      <c r="H163" s="325"/>
      <c r="I163" s="325"/>
      <c r="J163" s="325"/>
      <c r="K163" s="29"/>
      <c r="L163" s="30"/>
      <c r="O163" s="151" t="s">
        <v>181</v>
      </c>
      <c r="P163" s="151" t="s">
        <v>182</v>
      </c>
    </row>
    <row r="164" spans="1:16" s="151" customFormat="1" x14ac:dyDescent="0.25">
      <c r="A164" s="257"/>
      <c r="B164" s="916" t="str">
        <f>IF(Intro!$G$26="English",O164,P164)</f>
        <v>Emploi indirect</v>
      </c>
      <c r="C164" s="917"/>
      <c r="D164" s="917"/>
      <c r="E164" s="917"/>
      <c r="F164" s="917"/>
      <c r="G164" s="192" t="s">
        <v>487</v>
      </c>
      <c r="H164" s="190"/>
      <c r="I164" s="190"/>
      <c r="J164" s="190"/>
      <c r="K164" s="29"/>
      <c r="L164" s="30"/>
      <c r="O164" s="11" t="s">
        <v>68</v>
      </c>
      <c r="P164" s="10" t="s">
        <v>69</v>
      </c>
    </row>
    <row r="165" spans="1:16" s="177" customFormat="1" x14ac:dyDescent="0.25">
      <c r="A165" s="264"/>
      <c r="B165" s="923" t="str">
        <f>B152</f>
        <v>Total</v>
      </c>
      <c r="C165" s="925"/>
      <c r="D165" s="925"/>
      <c r="E165" s="925"/>
      <c r="F165" s="925"/>
      <c r="G165" s="192" t="s">
        <v>487</v>
      </c>
      <c r="H165" s="191">
        <f>H162+H163+H164</f>
        <v>0</v>
      </c>
      <c r="I165" s="191">
        <f>I162+I163+I164</f>
        <v>0</v>
      </c>
      <c r="J165" s="191">
        <f>J162+J163+J164</f>
        <v>0</v>
      </c>
      <c r="K165" s="29"/>
      <c r="L165" s="30"/>
      <c r="O165" s="4"/>
      <c r="P165" s="4"/>
    </row>
    <row r="166" spans="1:16" s="151" customFormat="1" x14ac:dyDescent="0.25">
      <c r="A166" s="257"/>
      <c r="B166" s="219"/>
      <c r="C166" s="213"/>
      <c r="D166" s="213"/>
      <c r="E166" s="213"/>
      <c r="F166" s="213"/>
      <c r="G166" s="213"/>
      <c r="H166" s="213"/>
      <c r="I166" s="213"/>
      <c r="J166" s="213"/>
      <c r="K166" s="29"/>
      <c r="L166" s="30"/>
    </row>
    <row r="167" spans="1:16" s="10" customFormat="1" x14ac:dyDescent="0.25">
      <c r="A167" s="12"/>
      <c r="B167" s="612" t="str">
        <f>IF(Intro!$G$26="English",O167,P167)</f>
        <v>Remarque - Les montants suivants sont basés sur les réponses fournies çi-dessus et à la question 1 dans l'onglet Pro 1. Si les montants sont incorrects, modifiez vos réponses aux questions précédentes.</v>
      </c>
      <c r="C167" s="613"/>
      <c r="D167" s="613"/>
      <c r="E167" s="613"/>
      <c r="F167" s="613"/>
      <c r="G167" s="613"/>
      <c r="H167" s="613"/>
      <c r="I167" s="613"/>
      <c r="J167" s="613"/>
      <c r="K167" s="613"/>
      <c r="L167" s="653"/>
      <c r="O167" s="166" t="s">
        <v>641</v>
      </c>
      <c r="P167" s="150" t="s">
        <v>642</v>
      </c>
    </row>
    <row r="168" spans="1:16" s="10" customFormat="1" x14ac:dyDescent="0.25">
      <c r="A168" s="12"/>
      <c r="B168" s="612"/>
      <c r="C168" s="613"/>
      <c r="D168" s="613"/>
      <c r="E168" s="613"/>
      <c r="F168" s="613"/>
      <c r="G168" s="613"/>
      <c r="H168" s="613"/>
      <c r="I168" s="613"/>
      <c r="J168" s="613"/>
      <c r="K168" s="613"/>
      <c r="L168" s="653"/>
      <c r="O168" s="11"/>
    </row>
    <row r="169" spans="1:16" s="10" customFormat="1" x14ac:dyDescent="0.25">
      <c r="A169" s="12"/>
      <c r="B169" s="273"/>
      <c r="C169" s="274"/>
      <c r="G169" s="274"/>
      <c r="H169" s="858">
        <f>Variables!$B$6</f>
        <v>2023</v>
      </c>
      <c r="I169" s="858">
        <f>H169+1</f>
        <v>2024</v>
      </c>
      <c r="J169" s="858">
        <f>I169+1</f>
        <v>2025</v>
      </c>
      <c r="K169" s="29"/>
      <c r="L169" s="30"/>
      <c r="O169" s="11"/>
      <c r="P169" s="11"/>
    </row>
    <row r="170" spans="1:16" s="10" customFormat="1" x14ac:dyDescent="0.25">
      <c r="A170" s="12"/>
      <c r="B170" s="273"/>
      <c r="C170" s="274"/>
      <c r="G170" s="274"/>
      <c r="H170" s="859"/>
      <c r="I170" s="859"/>
      <c r="J170" s="859"/>
      <c r="K170" s="29"/>
      <c r="L170" s="30"/>
      <c r="O170" s="11"/>
      <c r="P170" s="11"/>
    </row>
    <row r="171" spans="1:16" s="151" customFormat="1" x14ac:dyDescent="0.25">
      <c r="A171" s="257"/>
      <c r="B171" s="913" t="str">
        <f>IF(Intro!$G$26="English",O171,P171)</f>
        <v>Volume de production par employé direct</v>
      </c>
      <c r="C171" s="914"/>
      <c r="D171" s="914"/>
      <c r="E171" s="914"/>
      <c r="F171" s="915"/>
      <c r="G171" s="192" t="str">
        <f>Variables!B23</f>
        <v>tonnes</v>
      </c>
      <c r="H171" s="194">
        <f>IF(H150=0,0,('Pro 1'!G51+'Pro 1'!G56)/H150)</f>
        <v>0</v>
      </c>
      <c r="I171" s="194">
        <f>IF(I150=0,0,('Pro 1'!H51+'Pro 1'!H56)/I150)</f>
        <v>0</v>
      </c>
      <c r="J171" s="194">
        <f>IF(J150=0,0,('Pro 1'!I51+'Pro 1'!I56)/J150)</f>
        <v>0</v>
      </c>
      <c r="K171" s="29"/>
      <c r="L171" s="30"/>
      <c r="M171" s="10"/>
      <c r="N171" s="10"/>
      <c r="O171" s="151" t="s">
        <v>183</v>
      </c>
      <c r="P171" s="151" t="s">
        <v>184</v>
      </c>
    </row>
    <row r="172" spans="1:16" s="151" customFormat="1" x14ac:dyDescent="0.25">
      <c r="A172" s="257"/>
      <c r="B172" s="913" t="str">
        <f>IF(Intro!$G$26="English",O172,P172)</f>
        <v>Volume de production par heure d'emploi direct travaillée</v>
      </c>
      <c r="C172" s="914"/>
      <c r="D172" s="914"/>
      <c r="E172" s="914"/>
      <c r="F172" s="915"/>
      <c r="G172" s="192" t="str">
        <f>Variables!B23</f>
        <v>tonnes</v>
      </c>
      <c r="H172" s="194">
        <f>IF(H156=0,0,('Pro 1'!G51+'Pro 1'!G56)/H156)</f>
        <v>0</v>
      </c>
      <c r="I172" s="194">
        <f>IF(I156=0,0,('Pro 1'!H51+'Pro 1'!H56)/I156)</f>
        <v>0</v>
      </c>
      <c r="J172" s="194">
        <f>IF(J156=0,0,('Pro 1'!I51+'Pro 1'!I56)/J156)</f>
        <v>0</v>
      </c>
      <c r="K172" s="29"/>
      <c r="L172" s="30"/>
      <c r="M172" s="10"/>
      <c r="N172" s="10"/>
      <c r="O172" s="11" t="s">
        <v>185</v>
      </c>
      <c r="P172" s="10" t="s">
        <v>631</v>
      </c>
    </row>
    <row r="173" spans="1:16" s="151" customFormat="1" x14ac:dyDescent="0.25">
      <c r="A173" s="257"/>
      <c r="B173" s="913" t="str">
        <f>IF(Intro!$G$26="English",O173,P173)</f>
        <v>Salaires totaux par employé direct</v>
      </c>
      <c r="C173" s="914"/>
      <c r="D173" s="914"/>
      <c r="E173" s="914"/>
      <c r="F173" s="915"/>
      <c r="G173" s="192" t="s">
        <v>487</v>
      </c>
      <c r="H173" s="194">
        <f>IF(H150=0,0,(H162+H163)/H150)</f>
        <v>0</v>
      </c>
      <c r="I173" s="194">
        <f>IF(I150=0,0,(I162+I163)/I150)</f>
        <v>0</v>
      </c>
      <c r="J173" s="194">
        <f>IF(J150=0,0,(J162+J163)/J150)</f>
        <v>0</v>
      </c>
      <c r="K173" s="29"/>
      <c r="L173" s="30"/>
      <c r="M173" s="10"/>
      <c r="N173" s="10"/>
      <c r="O173" s="151" t="s">
        <v>186</v>
      </c>
      <c r="P173" s="151" t="s">
        <v>187</v>
      </c>
    </row>
    <row r="174" spans="1:16" s="151" customFormat="1" x14ac:dyDescent="0.25">
      <c r="A174" s="257"/>
      <c r="B174" s="913" t="str">
        <f>IF(Intro!$G$26="English",O174,P174)</f>
        <v>Salaires totaux par employé indirect</v>
      </c>
      <c r="C174" s="914"/>
      <c r="D174" s="914"/>
      <c r="E174" s="914"/>
      <c r="F174" s="915"/>
      <c r="G174" s="192" t="s">
        <v>487</v>
      </c>
      <c r="H174" s="194">
        <f>IF(H151=0,0,H164/H151)</f>
        <v>0</v>
      </c>
      <c r="I174" s="194">
        <f>IF(I151=0,0,I164/I151)</f>
        <v>0</v>
      </c>
      <c r="J174" s="194">
        <f>IF(J151=0,0,J164/J151)</f>
        <v>0</v>
      </c>
      <c r="K174" s="29"/>
      <c r="L174" s="30"/>
      <c r="O174" s="151" t="s">
        <v>188</v>
      </c>
      <c r="P174" s="151" t="s">
        <v>189</v>
      </c>
    </row>
    <row r="175" spans="1:16" s="151" customFormat="1" x14ac:dyDescent="0.25">
      <c r="A175" s="257"/>
      <c r="B175" s="913" t="str">
        <f>IF(Intro!$G$26="English",O175,P175)</f>
        <v>Salaires horaires par employé direct</v>
      </c>
      <c r="C175" s="914"/>
      <c r="D175" s="914"/>
      <c r="E175" s="914"/>
      <c r="F175" s="915"/>
      <c r="G175" s="192" t="s">
        <v>487</v>
      </c>
      <c r="H175" s="194">
        <f>IF(H156=0,0,(H162+H163)/H156)</f>
        <v>0</v>
      </c>
      <c r="I175" s="194">
        <f>IF(I156=0,0,(I162+I163)/I156)</f>
        <v>0</v>
      </c>
      <c r="J175" s="194">
        <f>IF(J156=0,0,(J162+J163)/J156)</f>
        <v>0</v>
      </c>
      <c r="K175" s="29"/>
      <c r="L175" s="30"/>
      <c r="O175" s="151" t="s">
        <v>190</v>
      </c>
      <c r="P175" s="151" t="s">
        <v>353</v>
      </c>
    </row>
    <row r="176" spans="1:16" s="151" customFormat="1" x14ac:dyDescent="0.25">
      <c r="A176" s="257"/>
      <c r="B176" s="913" t="str">
        <f>IF(Intro!$G$26="English",O176,P176)</f>
        <v>Salaires horaires par employé indirect</v>
      </c>
      <c r="C176" s="914"/>
      <c r="D176" s="914"/>
      <c r="E176" s="914"/>
      <c r="F176" s="915"/>
      <c r="G176" s="192" t="s">
        <v>487</v>
      </c>
      <c r="H176" s="194">
        <f>IF(H157=0,0,H164/H157)</f>
        <v>0</v>
      </c>
      <c r="I176" s="194">
        <f>IF(I157=0,0,I164/I157)</f>
        <v>0</v>
      </c>
      <c r="J176" s="194">
        <f>IF(J157=0,0,J164/J157)</f>
        <v>0</v>
      </c>
      <c r="K176" s="29"/>
      <c r="L176" s="30"/>
      <c r="O176" s="151" t="s">
        <v>191</v>
      </c>
      <c r="P176" s="151" t="s">
        <v>354</v>
      </c>
    </row>
    <row r="177" spans="1:16" s="10" customFormat="1" x14ac:dyDescent="0.25">
      <c r="A177" s="12"/>
      <c r="B177" s="229"/>
      <c r="C177" s="230"/>
      <c r="D177" s="28"/>
      <c r="E177" s="29"/>
      <c r="F177" s="29"/>
      <c r="G177" s="29"/>
      <c r="H177" s="29"/>
      <c r="I177" s="29"/>
      <c r="J177" s="29"/>
      <c r="K177" s="29"/>
      <c r="L177" s="30"/>
      <c r="O177" s="11"/>
    </row>
    <row r="178" spans="1:16" s="3" customFormat="1" x14ac:dyDescent="0.25">
      <c r="A178" s="12"/>
      <c r="B178" s="767" t="s">
        <v>30</v>
      </c>
      <c r="C178" s="768"/>
      <c r="D178" s="768"/>
      <c r="E178" s="768"/>
      <c r="F178" s="768"/>
      <c r="G178" s="768"/>
      <c r="H178" s="768"/>
      <c r="I178" s="768"/>
      <c r="J178" s="768"/>
      <c r="K178" s="768"/>
      <c r="L178" s="769"/>
      <c r="M178" s="266"/>
    </row>
    <row r="179" spans="1:16" s="151" customFormat="1" x14ac:dyDescent="0.25">
      <c r="A179" s="257"/>
      <c r="B179" s="219"/>
      <c r="C179" s="213"/>
      <c r="D179" s="213"/>
      <c r="E179" s="213"/>
      <c r="F179" s="213"/>
      <c r="G179" s="213"/>
      <c r="H179" s="213"/>
      <c r="I179" s="213"/>
      <c r="J179" s="213"/>
      <c r="K179" s="213"/>
      <c r="L179" s="214"/>
    </row>
    <row r="180" spans="1:16" s="151" customFormat="1" x14ac:dyDescent="0.25">
      <c r="A180" s="257"/>
      <c r="B180" s="612" t="str">
        <f>IF(Intro!$G$26="English",O180,P180)</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c r="C180" s="613"/>
      <c r="D180" s="613"/>
      <c r="E180" s="613"/>
      <c r="F180" s="613"/>
      <c r="G180" s="613"/>
      <c r="H180" s="613"/>
      <c r="I180" s="613"/>
      <c r="J180" s="613"/>
      <c r="K180" s="613"/>
      <c r="L180" s="653"/>
      <c r="O180" s="151" t="str">
        <f>"Identify any events, such as reduced hours of work, layoffs, strikes and other plant shutdowns/closures other than holidays, that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affected your firm's production of the goods since January 1, 2023. For each event, identify the year, the cause, the duration and the number of direct employees affected.</v>
      </c>
      <c r="P180" s="151"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81" spans="1:16" s="151" customFormat="1" x14ac:dyDescent="0.25">
      <c r="A181" s="257"/>
      <c r="B181" s="612"/>
      <c r="C181" s="613"/>
      <c r="D181" s="613"/>
      <c r="E181" s="613"/>
      <c r="F181" s="613"/>
      <c r="G181" s="613"/>
      <c r="H181" s="613"/>
      <c r="I181" s="613"/>
      <c r="J181" s="613"/>
      <c r="K181" s="613"/>
      <c r="L181" s="653"/>
      <c r="O181" s="151" t="s">
        <v>639</v>
      </c>
      <c r="P181" s="166" t="s">
        <v>640</v>
      </c>
    </row>
    <row r="182" spans="1:16" s="151" customFormat="1" x14ac:dyDescent="0.25">
      <c r="A182" s="257"/>
      <c r="B182" s="219"/>
      <c r="C182" s="213"/>
      <c r="D182" s="213"/>
      <c r="E182" s="213"/>
      <c r="F182" s="213"/>
      <c r="G182" s="213"/>
      <c r="H182" s="213"/>
      <c r="I182" s="213"/>
      <c r="J182" s="213"/>
      <c r="K182" s="213"/>
      <c r="L182" s="214"/>
      <c r="O182" s="151" t="s">
        <v>192</v>
      </c>
      <c r="P182" s="151" t="s">
        <v>193</v>
      </c>
    </row>
    <row r="183" spans="1:16" s="150" customFormat="1" x14ac:dyDescent="0.25">
      <c r="A183" s="41"/>
      <c r="B183" s="991" t="str">
        <f>IF(Intro!$G$26="English",O181,P181)</f>
        <v>Événement</v>
      </c>
      <c r="C183" s="993" t="str">
        <f>IF(Intro!$G$26="English",O182,P182)</f>
        <v>Année</v>
      </c>
      <c r="D183" s="993" t="str">
        <f>IF(Intro!$G$26="English",O183,P183)</f>
        <v xml:space="preserve">Durée  </v>
      </c>
      <c r="E183" s="995" t="str">
        <f>IF(Intro!$G$26="English",O184,P184)</f>
        <v>Nombre d'employés directs concernés</v>
      </c>
      <c r="F183" s="995"/>
      <c r="G183" s="995" t="str">
        <f>IF(Intro!$G$26="English",O185,P185)</f>
        <v>Raison</v>
      </c>
      <c r="H183" s="995"/>
      <c r="I183" s="995"/>
      <c r="J183" s="995"/>
      <c r="K183" s="995"/>
      <c r="L183" s="996"/>
      <c r="O183" s="151" t="s">
        <v>194</v>
      </c>
      <c r="P183" s="151" t="s">
        <v>195</v>
      </c>
    </row>
    <row r="184" spans="1:16" s="150" customFormat="1" x14ac:dyDescent="0.25">
      <c r="A184" s="41"/>
      <c r="B184" s="992"/>
      <c r="C184" s="994"/>
      <c r="D184" s="994"/>
      <c r="E184" s="995"/>
      <c r="F184" s="995"/>
      <c r="G184" s="995"/>
      <c r="H184" s="995"/>
      <c r="I184" s="995"/>
      <c r="J184" s="995"/>
      <c r="K184" s="995"/>
      <c r="L184" s="996"/>
      <c r="O184" s="150" t="s">
        <v>278</v>
      </c>
      <c r="P184" s="150" t="s">
        <v>279</v>
      </c>
    </row>
    <row r="185" spans="1:16" s="151" customFormat="1" x14ac:dyDescent="0.25">
      <c r="A185" s="257"/>
      <c r="B185" s="946" t="str">
        <f>IF(Intro!$G$26="English",O186,P186)</f>
        <v>Événement 1</v>
      </c>
      <c r="C185" s="947"/>
      <c r="D185" s="947"/>
      <c r="E185" s="983"/>
      <c r="F185" s="984"/>
      <c r="G185" s="674"/>
      <c r="H185" s="675"/>
      <c r="I185" s="675"/>
      <c r="J185" s="675"/>
      <c r="K185" s="675"/>
      <c r="L185" s="676"/>
      <c r="O185" s="166" t="s">
        <v>196</v>
      </c>
      <c r="P185" s="166" t="s">
        <v>197</v>
      </c>
    </row>
    <row r="186" spans="1:16" s="151" customFormat="1" x14ac:dyDescent="0.25">
      <c r="A186" s="257"/>
      <c r="B186" s="946"/>
      <c r="C186" s="947"/>
      <c r="D186" s="947"/>
      <c r="E186" s="985"/>
      <c r="F186" s="986"/>
      <c r="G186" s="780"/>
      <c r="H186" s="627"/>
      <c r="I186" s="627"/>
      <c r="J186" s="627"/>
      <c r="K186" s="627"/>
      <c r="L186" s="628"/>
      <c r="O186" s="11" t="s">
        <v>198</v>
      </c>
      <c r="P186" s="11" t="s">
        <v>199</v>
      </c>
    </row>
    <row r="187" spans="1:16" s="151" customFormat="1" x14ac:dyDescent="0.25">
      <c r="A187" s="257"/>
      <c r="B187" s="946"/>
      <c r="C187" s="947"/>
      <c r="D187" s="947"/>
      <c r="E187" s="985"/>
      <c r="F187" s="986"/>
      <c r="G187" s="780"/>
      <c r="H187" s="627"/>
      <c r="I187" s="627"/>
      <c r="J187" s="627"/>
      <c r="K187" s="627"/>
      <c r="L187" s="628"/>
      <c r="O187" s="11"/>
      <c r="P187" s="11"/>
    </row>
    <row r="188" spans="1:16" s="151" customFormat="1" x14ac:dyDescent="0.25">
      <c r="A188" s="257"/>
      <c r="B188" s="946"/>
      <c r="C188" s="947"/>
      <c r="D188" s="947"/>
      <c r="E188" s="985"/>
      <c r="F188" s="986"/>
      <c r="G188" s="780"/>
      <c r="H188" s="627"/>
      <c r="I188" s="627"/>
      <c r="J188" s="627"/>
      <c r="K188" s="627"/>
      <c r="L188" s="628"/>
      <c r="O188" s="11"/>
      <c r="P188" s="11"/>
    </row>
    <row r="189" spans="1:16" s="151" customFormat="1" x14ac:dyDescent="0.25">
      <c r="A189" s="257"/>
      <c r="B189" s="946"/>
      <c r="C189" s="947"/>
      <c r="D189" s="947"/>
      <c r="E189" s="985"/>
      <c r="F189" s="986"/>
      <c r="G189" s="780"/>
      <c r="H189" s="627"/>
      <c r="I189" s="627"/>
      <c r="J189" s="627"/>
      <c r="K189" s="627"/>
      <c r="L189" s="628"/>
      <c r="O189" s="11"/>
      <c r="P189" s="11"/>
    </row>
    <row r="190" spans="1:16" s="151" customFormat="1" x14ac:dyDescent="0.25">
      <c r="A190" s="257"/>
      <c r="B190" s="946"/>
      <c r="C190" s="947"/>
      <c r="D190" s="947"/>
      <c r="E190" s="985"/>
      <c r="F190" s="986"/>
      <c r="G190" s="780"/>
      <c r="H190" s="627"/>
      <c r="I190" s="627"/>
      <c r="J190" s="627"/>
      <c r="K190" s="627"/>
      <c r="L190" s="628"/>
      <c r="O190" s="11"/>
      <c r="P190" s="11"/>
    </row>
    <row r="191" spans="1:16" s="151" customFormat="1" x14ac:dyDescent="0.25">
      <c r="A191" s="257"/>
      <c r="B191" s="946"/>
      <c r="C191" s="947"/>
      <c r="D191" s="947"/>
      <c r="E191" s="985"/>
      <c r="F191" s="986"/>
      <c r="G191" s="780"/>
      <c r="H191" s="627"/>
      <c r="I191" s="627"/>
      <c r="J191" s="627"/>
      <c r="K191" s="627"/>
      <c r="L191" s="628"/>
      <c r="O191" s="11"/>
      <c r="P191" s="11"/>
    </row>
    <row r="192" spans="1:16" s="151" customFormat="1" x14ac:dyDescent="0.25">
      <c r="A192" s="257"/>
      <c r="B192" s="946"/>
      <c r="C192" s="947"/>
      <c r="D192" s="947"/>
      <c r="E192" s="985"/>
      <c r="F192" s="986"/>
      <c r="G192" s="780"/>
      <c r="H192" s="627"/>
      <c r="I192" s="627"/>
      <c r="J192" s="627"/>
      <c r="K192" s="627"/>
      <c r="L192" s="628"/>
      <c r="O192" s="11"/>
      <c r="P192" s="11"/>
    </row>
    <row r="193" spans="1:16" s="151" customFormat="1" x14ac:dyDescent="0.25">
      <c r="A193" s="257"/>
      <c r="B193" s="946"/>
      <c r="C193" s="947"/>
      <c r="D193" s="947"/>
      <c r="E193" s="985"/>
      <c r="F193" s="986"/>
      <c r="G193" s="780"/>
      <c r="H193" s="627"/>
      <c r="I193" s="627"/>
      <c r="J193" s="627"/>
      <c r="K193" s="627"/>
      <c r="L193" s="628"/>
      <c r="O193" s="11"/>
      <c r="P193" s="11"/>
    </row>
    <row r="194" spans="1:16" s="151" customFormat="1" x14ac:dyDescent="0.25">
      <c r="A194" s="257"/>
      <c r="B194" s="946"/>
      <c r="C194" s="947"/>
      <c r="D194" s="947"/>
      <c r="E194" s="987"/>
      <c r="F194" s="988"/>
      <c r="G194" s="677"/>
      <c r="H194" s="678"/>
      <c r="I194" s="678"/>
      <c r="J194" s="678"/>
      <c r="K194" s="678"/>
      <c r="L194" s="679"/>
      <c r="O194" s="11"/>
      <c r="P194" s="11"/>
    </row>
    <row r="195" spans="1:16" s="151" customFormat="1" x14ac:dyDescent="0.25">
      <c r="A195" s="257"/>
      <c r="B195" s="946" t="str">
        <f>IF(Intro!$G$26="English",O195,P195)</f>
        <v>Événement 2</v>
      </c>
      <c r="C195" s="947"/>
      <c r="D195" s="947"/>
      <c r="E195" s="983"/>
      <c r="F195" s="984"/>
      <c r="G195" s="674"/>
      <c r="H195" s="675"/>
      <c r="I195" s="675"/>
      <c r="J195" s="675"/>
      <c r="K195" s="675"/>
      <c r="L195" s="676"/>
      <c r="O195" s="11" t="s">
        <v>200</v>
      </c>
      <c r="P195" s="11" t="s">
        <v>201</v>
      </c>
    </row>
    <row r="196" spans="1:16" s="151" customFormat="1" x14ac:dyDescent="0.25">
      <c r="A196" s="257"/>
      <c r="B196" s="946"/>
      <c r="C196" s="947"/>
      <c r="D196" s="947"/>
      <c r="E196" s="985"/>
      <c r="F196" s="986"/>
      <c r="G196" s="780"/>
      <c r="H196" s="627"/>
      <c r="I196" s="627"/>
      <c r="J196" s="627"/>
      <c r="K196" s="627"/>
      <c r="L196" s="628"/>
      <c r="O196" s="11"/>
      <c r="P196" s="11"/>
    </row>
    <row r="197" spans="1:16" s="151" customFormat="1" x14ac:dyDescent="0.25">
      <c r="A197" s="257"/>
      <c r="B197" s="946"/>
      <c r="C197" s="947"/>
      <c r="D197" s="947"/>
      <c r="E197" s="985"/>
      <c r="F197" s="986"/>
      <c r="G197" s="780"/>
      <c r="H197" s="627"/>
      <c r="I197" s="627"/>
      <c r="J197" s="627"/>
      <c r="K197" s="627"/>
      <c r="L197" s="628"/>
      <c r="O197" s="11"/>
      <c r="P197" s="11"/>
    </row>
    <row r="198" spans="1:16" s="151" customFormat="1" x14ac:dyDescent="0.25">
      <c r="A198" s="257"/>
      <c r="B198" s="946"/>
      <c r="C198" s="947"/>
      <c r="D198" s="947"/>
      <c r="E198" s="985"/>
      <c r="F198" s="986"/>
      <c r="G198" s="780"/>
      <c r="H198" s="627"/>
      <c r="I198" s="627"/>
      <c r="J198" s="627"/>
      <c r="K198" s="627"/>
      <c r="L198" s="628"/>
      <c r="O198" s="11"/>
      <c r="P198" s="11"/>
    </row>
    <row r="199" spans="1:16" s="151" customFormat="1" x14ac:dyDescent="0.25">
      <c r="A199" s="257"/>
      <c r="B199" s="946"/>
      <c r="C199" s="947"/>
      <c r="D199" s="947"/>
      <c r="E199" s="985"/>
      <c r="F199" s="986"/>
      <c r="G199" s="780"/>
      <c r="H199" s="627"/>
      <c r="I199" s="627"/>
      <c r="J199" s="627"/>
      <c r="K199" s="627"/>
      <c r="L199" s="628"/>
      <c r="O199" s="11"/>
      <c r="P199" s="11"/>
    </row>
    <row r="200" spans="1:16" s="151" customFormat="1" x14ac:dyDescent="0.25">
      <c r="A200" s="257"/>
      <c r="B200" s="946"/>
      <c r="C200" s="947"/>
      <c r="D200" s="947"/>
      <c r="E200" s="985"/>
      <c r="F200" s="986"/>
      <c r="G200" s="780"/>
      <c r="H200" s="627"/>
      <c r="I200" s="627"/>
      <c r="J200" s="627"/>
      <c r="K200" s="627"/>
      <c r="L200" s="628"/>
      <c r="O200" s="11"/>
      <c r="P200" s="11"/>
    </row>
    <row r="201" spans="1:16" s="151" customFormat="1" x14ac:dyDescent="0.25">
      <c r="A201" s="257"/>
      <c r="B201" s="946"/>
      <c r="C201" s="947"/>
      <c r="D201" s="947"/>
      <c r="E201" s="985"/>
      <c r="F201" s="986"/>
      <c r="G201" s="780"/>
      <c r="H201" s="627"/>
      <c r="I201" s="627"/>
      <c r="J201" s="627"/>
      <c r="K201" s="627"/>
      <c r="L201" s="628"/>
      <c r="O201" s="11"/>
      <c r="P201" s="11"/>
    </row>
    <row r="202" spans="1:16" s="151" customFormat="1" x14ac:dyDescent="0.25">
      <c r="A202" s="257"/>
      <c r="B202" s="946"/>
      <c r="C202" s="947"/>
      <c r="D202" s="947"/>
      <c r="E202" s="985"/>
      <c r="F202" s="986"/>
      <c r="G202" s="780"/>
      <c r="H202" s="627"/>
      <c r="I202" s="627"/>
      <c r="J202" s="627"/>
      <c r="K202" s="627"/>
      <c r="L202" s="628"/>
      <c r="O202" s="11"/>
      <c r="P202" s="11"/>
    </row>
    <row r="203" spans="1:16" s="151" customFormat="1" x14ac:dyDescent="0.25">
      <c r="A203" s="257"/>
      <c r="B203" s="946"/>
      <c r="C203" s="947"/>
      <c r="D203" s="947"/>
      <c r="E203" s="985"/>
      <c r="F203" s="986"/>
      <c r="G203" s="780"/>
      <c r="H203" s="627"/>
      <c r="I203" s="627"/>
      <c r="J203" s="627"/>
      <c r="K203" s="627"/>
      <c r="L203" s="628"/>
      <c r="O203" s="11"/>
      <c r="P203" s="11"/>
    </row>
    <row r="204" spans="1:16" s="151" customFormat="1" x14ac:dyDescent="0.25">
      <c r="A204" s="257"/>
      <c r="B204" s="946"/>
      <c r="C204" s="947"/>
      <c r="D204" s="947"/>
      <c r="E204" s="987"/>
      <c r="F204" s="988"/>
      <c r="G204" s="677"/>
      <c r="H204" s="678"/>
      <c r="I204" s="678"/>
      <c r="J204" s="678"/>
      <c r="K204" s="678"/>
      <c r="L204" s="679"/>
      <c r="O204" s="11"/>
      <c r="P204" s="11"/>
    </row>
    <row r="205" spans="1:16" s="151" customFormat="1" x14ac:dyDescent="0.25">
      <c r="A205" s="257"/>
      <c r="B205" s="946" t="str">
        <f>IF(Intro!$G$26="English",O205,P205)</f>
        <v>Événement 3</v>
      </c>
      <c r="C205" s="947"/>
      <c r="D205" s="947"/>
      <c r="E205" s="983"/>
      <c r="F205" s="984"/>
      <c r="G205" s="674"/>
      <c r="H205" s="675"/>
      <c r="I205" s="675"/>
      <c r="J205" s="675"/>
      <c r="K205" s="675"/>
      <c r="L205" s="676"/>
      <c r="O205" s="11" t="s">
        <v>202</v>
      </c>
      <c r="P205" s="11" t="s">
        <v>203</v>
      </c>
    </row>
    <row r="206" spans="1:16" s="151" customFormat="1" x14ac:dyDescent="0.25">
      <c r="A206" s="257"/>
      <c r="B206" s="946"/>
      <c r="C206" s="947"/>
      <c r="D206" s="947"/>
      <c r="E206" s="985"/>
      <c r="F206" s="986"/>
      <c r="G206" s="780"/>
      <c r="H206" s="627"/>
      <c r="I206" s="627"/>
      <c r="J206" s="627"/>
      <c r="K206" s="627"/>
      <c r="L206" s="628"/>
      <c r="O206" s="11"/>
      <c r="P206" s="11"/>
    </row>
    <row r="207" spans="1:16" s="151" customFormat="1" x14ac:dyDescent="0.25">
      <c r="A207" s="257"/>
      <c r="B207" s="946"/>
      <c r="C207" s="947"/>
      <c r="D207" s="947"/>
      <c r="E207" s="985"/>
      <c r="F207" s="986"/>
      <c r="G207" s="780"/>
      <c r="H207" s="627"/>
      <c r="I207" s="627"/>
      <c r="J207" s="627"/>
      <c r="K207" s="627"/>
      <c r="L207" s="628"/>
      <c r="O207" s="11"/>
      <c r="P207" s="11"/>
    </row>
    <row r="208" spans="1:16" s="151" customFormat="1" x14ac:dyDescent="0.25">
      <c r="A208" s="257"/>
      <c r="B208" s="946"/>
      <c r="C208" s="947"/>
      <c r="D208" s="947"/>
      <c r="E208" s="985"/>
      <c r="F208" s="986"/>
      <c r="G208" s="780"/>
      <c r="H208" s="627"/>
      <c r="I208" s="627"/>
      <c r="J208" s="627"/>
      <c r="K208" s="627"/>
      <c r="L208" s="628"/>
      <c r="O208" s="11"/>
      <c r="P208" s="11"/>
    </row>
    <row r="209" spans="1:16" s="151" customFormat="1" x14ac:dyDescent="0.25">
      <c r="A209" s="257"/>
      <c r="B209" s="946"/>
      <c r="C209" s="947"/>
      <c r="D209" s="947"/>
      <c r="E209" s="985"/>
      <c r="F209" s="986"/>
      <c r="G209" s="780"/>
      <c r="H209" s="627"/>
      <c r="I209" s="627"/>
      <c r="J209" s="627"/>
      <c r="K209" s="627"/>
      <c r="L209" s="628"/>
      <c r="O209" s="11"/>
      <c r="P209" s="11"/>
    </row>
    <row r="210" spans="1:16" s="151" customFormat="1" x14ac:dyDescent="0.25">
      <c r="A210" s="257"/>
      <c r="B210" s="946"/>
      <c r="C210" s="947"/>
      <c r="D210" s="947"/>
      <c r="E210" s="985"/>
      <c r="F210" s="986"/>
      <c r="G210" s="780"/>
      <c r="H210" s="627"/>
      <c r="I210" s="627"/>
      <c r="J210" s="627"/>
      <c r="K210" s="627"/>
      <c r="L210" s="628"/>
      <c r="O210" s="11"/>
      <c r="P210" s="11"/>
    </row>
    <row r="211" spans="1:16" s="151" customFormat="1" x14ac:dyDescent="0.25">
      <c r="A211" s="257"/>
      <c r="B211" s="946"/>
      <c r="C211" s="947"/>
      <c r="D211" s="947"/>
      <c r="E211" s="985"/>
      <c r="F211" s="986"/>
      <c r="G211" s="780"/>
      <c r="H211" s="627"/>
      <c r="I211" s="627"/>
      <c r="J211" s="627"/>
      <c r="K211" s="627"/>
      <c r="L211" s="628"/>
      <c r="O211" s="11"/>
      <c r="P211" s="11"/>
    </row>
    <row r="212" spans="1:16" s="151" customFormat="1" x14ac:dyDescent="0.25">
      <c r="A212" s="257"/>
      <c r="B212" s="946"/>
      <c r="C212" s="947"/>
      <c r="D212" s="947"/>
      <c r="E212" s="985"/>
      <c r="F212" s="986"/>
      <c r="G212" s="780"/>
      <c r="H212" s="627"/>
      <c r="I212" s="627"/>
      <c r="J212" s="627"/>
      <c r="K212" s="627"/>
      <c r="L212" s="628"/>
      <c r="O212" s="11"/>
      <c r="P212" s="11"/>
    </row>
    <row r="213" spans="1:16" s="151" customFormat="1" x14ac:dyDescent="0.25">
      <c r="A213" s="257"/>
      <c r="B213" s="946"/>
      <c r="C213" s="947"/>
      <c r="D213" s="947"/>
      <c r="E213" s="985"/>
      <c r="F213" s="986"/>
      <c r="G213" s="780"/>
      <c r="H213" s="627"/>
      <c r="I213" s="627"/>
      <c r="J213" s="627"/>
      <c r="K213" s="627"/>
      <c r="L213" s="628"/>
      <c r="O213" s="11"/>
      <c r="P213" s="11"/>
    </row>
    <row r="214" spans="1:16" s="151" customFormat="1" x14ac:dyDescent="0.25">
      <c r="A214" s="257"/>
      <c r="B214" s="946"/>
      <c r="C214" s="947"/>
      <c r="D214" s="947"/>
      <c r="E214" s="987"/>
      <c r="F214" s="988"/>
      <c r="G214" s="677"/>
      <c r="H214" s="678"/>
      <c r="I214" s="678"/>
      <c r="J214" s="678"/>
      <c r="K214" s="678"/>
      <c r="L214" s="679"/>
      <c r="O214" s="11"/>
      <c r="P214" s="11"/>
    </row>
    <row r="215" spans="1:16" s="151" customFormat="1" x14ac:dyDescent="0.25">
      <c r="A215" s="257"/>
      <c r="B215" s="946" t="str">
        <f>IF(Intro!$G$26="English",O215,P215)</f>
        <v>Événement 4</v>
      </c>
      <c r="C215" s="947"/>
      <c r="D215" s="947"/>
      <c r="E215" s="983"/>
      <c r="F215" s="984"/>
      <c r="G215" s="674"/>
      <c r="H215" s="675"/>
      <c r="I215" s="675"/>
      <c r="J215" s="675"/>
      <c r="K215" s="675"/>
      <c r="L215" s="676"/>
      <c r="O215" s="11" t="s">
        <v>204</v>
      </c>
      <c r="P215" s="11" t="s">
        <v>205</v>
      </c>
    </row>
    <row r="216" spans="1:16" s="151" customFormat="1" x14ac:dyDescent="0.25">
      <c r="A216" s="257"/>
      <c r="B216" s="946"/>
      <c r="C216" s="947"/>
      <c r="D216" s="947"/>
      <c r="E216" s="985"/>
      <c r="F216" s="986"/>
      <c r="G216" s="780"/>
      <c r="H216" s="627"/>
      <c r="I216" s="627"/>
      <c r="J216" s="627"/>
      <c r="K216" s="627"/>
      <c r="L216" s="628"/>
      <c r="O216" s="11"/>
      <c r="P216" s="11"/>
    </row>
    <row r="217" spans="1:16" s="151" customFormat="1" x14ac:dyDescent="0.25">
      <c r="A217" s="257"/>
      <c r="B217" s="946"/>
      <c r="C217" s="947"/>
      <c r="D217" s="947"/>
      <c r="E217" s="985"/>
      <c r="F217" s="986"/>
      <c r="G217" s="780"/>
      <c r="H217" s="627"/>
      <c r="I217" s="627"/>
      <c r="J217" s="627"/>
      <c r="K217" s="627"/>
      <c r="L217" s="628"/>
      <c r="O217" s="11"/>
      <c r="P217" s="11"/>
    </row>
    <row r="218" spans="1:16" s="151" customFormat="1" x14ac:dyDescent="0.25">
      <c r="A218" s="257"/>
      <c r="B218" s="946"/>
      <c r="C218" s="947"/>
      <c r="D218" s="947"/>
      <c r="E218" s="985"/>
      <c r="F218" s="986"/>
      <c r="G218" s="780"/>
      <c r="H218" s="627"/>
      <c r="I218" s="627"/>
      <c r="J218" s="627"/>
      <c r="K218" s="627"/>
      <c r="L218" s="628"/>
      <c r="O218" s="11"/>
      <c r="P218" s="11"/>
    </row>
    <row r="219" spans="1:16" s="151" customFormat="1" x14ac:dyDescent="0.25">
      <c r="A219" s="257"/>
      <c r="B219" s="946"/>
      <c r="C219" s="947"/>
      <c r="D219" s="947"/>
      <c r="E219" s="985"/>
      <c r="F219" s="986"/>
      <c r="G219" s="780"/>
      <c r="H219" s="627"/>
      <c r="I219" s="627"/>
      <c r="J219" s="627"/>
      <c r="K219" s="627"/>
      <c r="L219" s="628"/>
      <c r="O219" s="11"/>
      <c r="P219" s="11"/>
    </row>
    <row r="220" spans="1:16" s="151" customFormat="1" x14ac:dyDescent="0.25">
      <c r="A220" s="257"/>
      <c r="B220" s="946"/>
      <c r="C220" s="947"/>
      <c r="D220" s="947"/>
      <c r="E220" s="985"/>
      <c r="F220" s="986"/>
      <c r="G220" s="780"/>
      <c r="H220" s="627"/>
      <c r="I220" s="627"/>
      <c r="J220" s="627"/>
      <c r="K220" s="627"/>
      <c r="L220" s="628"/>
      <c r="O220" s="11"/>
      <c r="P220" s="11"/>
    </row>
    <row r="221" spans="1:16" s="151" customFormat="1" x14ac:dyDescent="0.25">
      <c r="A221" s="257"/>
      <c r="B221" s="946"/>
      <c r="C221" s="947"/>
      <c r="D221" s="947"/>
      <c r="E221" s="985"/>
      <c r="F221" s="986"/>
      <c r="G221" s="780"/>
      <c r="H221" s="627"/>
      <c r="I221" s="627"/>
      <c r="J221" s="627"/>
      <c r="K221" s="627"/>
      <c r="L221" s="628"/>
      <c r="O221" s="11"/>
      <c r="P221" s="11"/>
    </row>
    <row r="222" spans="1:16" s="151" customFormat="1" x14ac:dyDescent="0.25">
      <c r="A222" s="257"/>
      <c r="B222" s="946"/>
      <c r="C222" s="947"/>
      <c r="D222" s="947"/>
      <c r="E222" s="985"/>
      <c r="F222" s="986"/>
      <c r="G222" s="780"/>
      <c r="H222" s="627"/>
      <c r="I222" s="627"/>
      <c r="J222" s="627"/>
      <c r="K222" s="627"/>
      <c r="L222" s="628"/>
      <c r="O222" s="11"/>
      <c r="P222" s="11"/>
    </row>
    <row r="223" spans="1:16" s="151" customFormat="1" x14ac:dyDescent="0.25">
      <c r="A223" s="257"/>
      <c r="B223" s="946"/>
      <c r="C223" s="947"/>
      <c r="D223" s="947"/>
      <c r="E223" s="985"/>
      <c r="F223" s="986"/>
      <c r="G223" s="780"/>
      <c r="H223" s="627"/>
      <c r="I223" s="627"/>
      <c r="J223" s="627"/>
      <c r="K223" s="627"/>
      <c r="L223" s="628"/>
      <c r="O223" s="11"/>
      <c r="P223" s="11"/>
    </row>
    <row r="224" spans="1:16" s="151" customFormat="1" x14ac:dyDescent="0.25">
      <c r="A224" s="257"/>
      <c r="B224" s="946"/>
      <c r="C224" s="947"/>
      <c r="D224" s="947"/>
      <c r="E224" s="987"/>
      <c r="F224" s="988"/>
      <c r="G224" s="677"/>
      <c r="H224" s="678"/>
      <c r="I224" s="678"/>
      <c r="J224" s="678"/>
      <c r="K224" s="678"/>
      <c r="L224" s="679"/>
      <c r="O224" s="11"/>
      <c r="P224" s="11"/>
    </row>
    <row r="225" spans="1:16" s="151" customFormat="1" x14ac:dyDescent="0.25">
      <c r="A225" s="257"/>
      <c r="B225" s="946" t="str">
        <f>IF(Intro!$G$26="English",O225,P225)</f>
        <v>Événement 5</v>
      </c>
      <c r="C225" s="947"/>
      <c r="D225" s="947"/>
      <c r="E225" s="983"/>
      <c r="F225" s="984"/>
      <c r="G225" s="674"/>
      <c r="H225" s="675"/>
      <c r="I225" s="675"/>
      <c r="J225" s="675"/>
      <c r="K225" s="675"/>
      <c r="L225" s="676"/>
      <c r="O225" s="11" t="s">
        <v>206</v>
      </c>
      <c r="P225" s="11" t="s">
        <v>207</v>
      </c>
    </row>
    <row r="226" spans="1:16" s="151" customFormat="1" x14ac:dyDescent="0.25">
      <c r="A226" s="257"/>
      <c r="B226" s="946"/>
      <c r="C226" s="947"/>
      <c r="D226" s="947"/>
      <c r="E226" s="985"/>
      <c r="F226" s="986"/>
      <c r="G226" s="780"/>
      <c r="H226" s="627"/>
      <c r="I226" s="627"/>
      <c r="J226" s="627"/>
      <c r="K226" s="627"/>
      <c r="L226" s="628"/>
      <c r="O226" s="11"/>
      <c r="P226" s="11"/>
    </row>
    <row r="227" spans="1:16" s="151" customFormat="1" x14ac:dyDescent="0.25">
      <c r="A227" s="257"/>
      <c r="B227" s="946"/>
      <c r="C227" s="947"/>
      <c r="D227" s="947"/>
      <c r="E227" s="985"/>
      <c r="F227" s="986"/>
      <c r="G227" s="780"/>
      <c r="H227" s="627"/>
      <c r="I227" s="627"/>
      <c r="J227" s="627"/>
      <c r="K227" s="627"/>
      <c r="L227" s="628"/>
      <c r="O227" s="11"/>
      <c r="P227" s="11"/>
    </row>
    <row r="228" spans="1:16" s="151" customFormat="1" x14ac:dyDescent="0.25">
      <c r="A228" s="257"/>
      <c r="B228" s="946"/>
      <c r="C228" s="947"/>
      <c r="D228" s="947"/>
      <c r="E228" s="985"/>
      <c r="F228" s="986"/>
      <c r="G228" s="780"/>
      <c r="H228" s="627"/>
      <c r="I228" s="627"/>
      <c r="J228" s="627"/>
      <c r="K228" s="627"/>
      <c r="L228" s="628"/>
      <c r="O228" s="11"/>
      <c r="P228" s="11"/>
    </row>
    <row r="229" spans="1:16" s="151" customFormat="1" x14ac:dyDescent="0.25">
      <c r="A229" s="257"/>
      <c r="B229" s="946"/>
      <c r="C229" s="947"/>
      <c r="D229" s="947"/>
      <c r="E229" s="985"/>
      <c r="F229" s="986"/>
      <c r="G229" s="780"/>
      <c r="H229" s="627"/>
      <c r="I229" s="627"/>
      <c r="J229" s="627"/>
      <c r="K229" s="627"/>
      <c r="L229" s="628"/>
      <c r="O229" s="11"/>
      <c r="P229" s="11"/>
    </row>
    <row r="230" spans="1:16" s="151" customFormat="1" x14ac:dyDescent="0.25">
      <c r="A230" s="257"/>
      <c r="B230" s="946"/>
      <c r="C230" s="947"/>
      <c r="D230" s="947"/>
      <c r="E230" s="985"/>
      <c r="F230" s="986"/>
      <c r="G230" s="780"/>
      <c r="H230" s="627"/>
      <c r="I230" s="627"/>
      <c r="J230" s="627"/>
      <c r="K230" s="627"/>
      <c r="L230" s="628"/>
      <c r="O230" s="11"/>
      <c r="P230" s="11"/>
    </row>
    <row r="231" spans="1:16" s="151" customFormat="1" x14ac:dyDescent="0.25">
      <c r="A231" s="257"/>
      <c r="B231" s="946"/>
      <c r="C231" s="947"/>
      <c r="D231" s="947"/>
      <c r="E231" s="985"/>
      <c r="F231" s="986"/>
      <c r="G231" s="780"/>
      <c r="H231" s="627"/>
      <c r="I231" s="627"/>
      <c r="J231" s="627"/>
      <c r="K231" s="627"/>
      <c r="L231" s="628"/>
      <c r="O231" s="11"/>
      <c r="P231" s="11"/>
    </row>
    <row r="232" spans="1:16" s="151" customFormat="1" x14ac:dyDescent="0.25">
      <c r="A232" s="257"/>
      <c r="B232" s="946"/>
      <c r="C232" s="947"/>
      <c r="D232" s="947"/>
      <c r="E232" s="985"/>
      <c r="F232" s="986"/>
      <c r="G232" s="780"/>
      <c r="H232" s="627"/>
      <c r="I232" s="627"/>
      <c r="J232" s="627"/>
      <c r="K232" s="627"/>
      <c r="L232" s="628"/>
      <c r="O232" s="11"/>
      <c r="P232" s="11"/>
    </row>
    <row r="233" spans="1:16" s="151" customFormat="1" x14ac:dyDescent="0.25">
      <c r="A233" s="257"/>
      <c r="B233" s="946"/>
      <c r="C233" s="947"/>
      <c r="D233" s="947"/>
      <c r="E233" s="985"/>
      <c r="F233" s="986"/>
      <c r="G233" s="780"/>
      <c r="H233" s="627"/>
      <c r="I233" s="627"/>
      <c r="J233" s="627"/>
      <c r="K233" s="627"/>
      <c r="L233" s="628"/>
      <c r="O233" s="11"/>
      <c r="P233" s="11"/>
    </row>
    <row r="234" spans="1:16" s="151" customFormat="1" x14ac:dyDescent="0.25">
      <c r="A234" s="257"/>
      <c r="B234" s="946"/>
      <c r="C234" s="947"/>
      <c r="D234" s="947"/>
      <c r="E234" s="987"/>
      <c r="F234" s="988"/>
      <c r="G234" s="677"/>
      <c r="H234" s="678"/>
      <c r="I234" s="678"/>
      <c r="J234" s="678"/>
      <c r="K234" s="678"/>
      <c r="L234" s="679"/>
      <c r="O234" s="11"/>
      <c r="P234" s="11"/>
    </row>
    <row r="235" spans="1:16" s="10" customFormat="1" x14ac:dyDescent="0.25">
      <c r="A235" s="12"/>
      <c r="B235" s="43"/>
      <c r="C235" s="152"/>
      <c r="D235" s="46"/>
      <c r="E235" s="37"/>
      <c r="F235" s="37"/>
      <c r="G235" s="37"/>
      <c r="H235" s="37"/>
      <c r="I235" s="37"/>
      <c r="J235" s="37"/>
      <c r="K235" s="37"/>
      <c r="L235" s="38"/>
      <c r="O235" s="11"/>
    </row>
    <row r="236" spans="1:16" s="10" customFormat="1" x14ac:dyDescent="0.25">
      <c r="A236" s="12"/>
      <c r="B236" s="195"/>
      <c r="C236" s="153"/>
      <c r="D236" s="39"/>
      <c r="E236" s="40"/>
      <c r="F236" s="40"/>
      <c r="G236" s="40"/>
      <c r="H236" s="40"/>
      <c r="I236" s="40"/>
      <c r="J236" s="40"/>
      <c r="K236" s="40"/>
      <c r="L236" s="47"/>
      <c r="O236" s="11"/>
    </row>
    <row r="237" spans="1:16" x14ac:dyDescent="0.25">
      <c r="B237" s="784" t="str">
        <f>IF(Intro!$G$26="English",O237,P237)</f>
        <v>ÉTAT DES RÉSULTATS DES MARCHANDISES</v>
      </c>
      <c r="C237" s="785"/>
      <c r="D237" s="785"/>
      <c r="E237" s="785"/>
      <c r="F237" s="785"/>
      <c r="G237" s="785"/>
      <c r="H237" s="785"/>
      <c r="I237" s="785"/>
      <c r="J237" s="785"/>
      <c r="K237" s="785"/>
      <c r="L237" s="786"/>
      <c r="M237" s="151"/>
      <c r="O237" s="2" t="s">
        <v>603</v>
      </c>
      <c r="P237" s="2" t="s">
        <v>604</v>
      </c>
    </row>
    <row r="238" spans="1:16" s="3" customFormat="1" x14ac:dyDescent="0.25">
      <c r="A238" s="12"/>
      <c r="B238" s="767" t="s">
        <v>31</v>
      </c>
      <c r="C238" s="768"/>
      <c r="D238" s="768"/>
      <c r="E238" s="768"/>
      <c r="F238" s="768"/>
      <c r="G238" s="768"/>
      <c r="H238" s="768"/>
      <c r="I238" s="768"/>
      <c r="J238" s="768"/>
      <c r="K238" s="768"/>
      <c r="L238" s="769"/>
      <c r="M238" s="266"/>
    </row>
    <row r="239" spans="1:16" s="151" customFormat="1" x14ac:dyDescent="0.25">
      <c r="A239" s="257"/>
      <c r="B239" s="219"/>
      <c r="C239" s="213"/>
      <c r="D239" s="213"/>
      <c r="E239" s="213"/>
      <c r="F239" s="213"/>
      <c r="G239" s="213"/>
      <c r="H239" s="213"/>
      <c r="I239" s="213"/>
      <c r="J239" s="213"/>
      <c r="K239" s="213"/>
      <c r="L239" s="214"/>
    </row>
    <row r="240" spans="1:16" s="151" customFormat="1" x14ac:dyDescent="0.25">
      <c r="A240" s="257"/>
      <c r="B240" s="612" t="str">
        <f>IF(Intro!$G$26="English",O240,P240)</f>
        <v>Fournissez l'état des résultats de votre entreprise pour ses ventes au Canada et à l'exportation des marchandises produites au Canada. Cet état doit être préparé en utilisant la méthode du coût de revient complet et déclaré selon le régime de l’année civile.</v>
      </c>
      <c r="C240" s="613"/>
      <c r="D240" s="613"/>
      <c r="E240" s="613"/>
      <c r="F240" s="613"/>
      <c r="G240" s="613"/>
      <c r="H240" s="613"/>
      <c r="I240" s="613"/>
      <c r="J240" s="613"/>
      <c r="K240" s="613"/>
      <c r="L240" s="653"/>
      <c r="O240" s="151" t="s">
        <v>208</v>
      </c>
      <c r="P240" s="21" t="s">
        <v>209</v>
      </c>
    </row>
    <row r="241" spans="1:16" s="151" customFormat="1" x14ac:dyDescent="0.25">
      <c r="A241" s="257"/>
      <c r="B241" s="612"/>
      <c r="C241" s="613"/>
      <c r="D241" s="613"/>
      <c r="E241" s="613"/>
      <c r="F241" s="613"/>
      <c r="G241" s="613"/>
      <c r="H241" s="613"/>
      <c r="I241" s="613"/>
      <c r="J241" s="613"/>
      <c r="K241" s="613"/>
      <c r="L241" s="653"/>
      <c r="P241" s="21"/>
    </row>
    <row r="242" spans="1:16" s="151" customFormat="1" x14ac:dyDescent="0.25">
      <c r="A242" s="257"/>
      <c r="B242" s="219"/>
      <c r="C242" s="213"/>
      <c r="D242" s="213"/>
      <c r="E242" s="213"/>
      <c r="F242" s="213"/>
      <c r="G242" s="213"/>
      <c r="H242" s="213"/>
      <c r="I242" s="213"/>
      <c r="J242" s="213"/>
      <c r="K242" s="213"/>
      <c r="L242" s="214"/>
    </row>
    <row r="243" spans="1:16" s="10" customFormat="1" x14ac:dyDescent="0.25">
      <c r="A243" s="12"/>
      <c r="B243" s="921" t="str">
        <f>IF(Intro!$G$26="English",O243,P243)</f>
        <v>Pour les ventes au Canada</v>
      </c>
      <c r="C243" s="865"/>
      <c r="D243" s="865"/>
      <c r="E243" s="865"/>
      <c r="F243" s="866"/>
      <c r="G243" s="858">
        <f>Variables!$B$6</f>
        <v>2023</v>
      </c>
      <c r="H243" s="858">
        <f>G243+1</f>
        <v>2024</v>
      </c>
      <c r="I243" s="858">
        <f>H243+1</f>
        <v>2025</v>
      </c>
      <c r="J243" s="213"/>
      <c r="K243" s="213"/>
      <c r="L243" s="261"/>
      <c r="O243" s="11" t="s">
        <v>41</v>
      </c>
      <c r="P243" s="11" t="s">
        <v>42</v>
      </c>
    </row>
    <row r="244" spans="1:16" s="10" customFormat="1" x14ac:dyDescent="0.25">
      <c r="A244" s="12"/>
      <c r="B244" s="922"/>
      <c r="C244" s="868"/>
      <c r="D244" s="868"/>
      <c r="E244" s="868"/>
      <c r="F244" s="869"/>
      <c r="G244" s="859"/>
      <c r="H244" s="859"/>
      <c r="I244" s="859"/>
      <c r="J244" s="213"/>
      <c r="K244" s="213"/>
      <c r="L244" s="261"/>
      <c r="O244" s="11"/>
      <c r="P244" s="11"/>
    </row>
    <row r="245" spans="1:16" s="151" customFormat="1" x14ac:dyDescent="0.25">
      <c r="A245" s="257"/>
      <c r="B245" s="916" t="str">
        <f>IF(Intro!$G$26="English",O245,P245)</f>
        <v>Valeur de vente nette</v>
      </c>
      <c r="C245" s="917"/>
      <c r="D245" s="917"/>
      <c r="E245" s="917"/>
      <c r="F245" s="192" t="s">
        <v>487</v>
      </c>
      <c r="G245" s="190"/>
      <c r="H245" s="190"/>
      <c r="I245" s="190"/>
      <c r="J245" s="213"/>
      <c r="K245" s="213"/>
      <c r="L245" s="261"/>
      <c r="O245" s="151" t="s">
        <v>70</v>
      </c>
      <c r="P245" s="151" t="s">
        <v>71</v>
      </c>
    </row>
    <row r="246" spans="1:16" s="151" customFormat="1" x14ac:dyDescent="0.25">
      <c r="A246" s="257"/>
      <c r="B246" s="953" t="str">
        <f>IF(Intro!$G$26="English",O246,P246)</f>
        <v>Stock d'ouverture</v>
      </c>
      <c r="C246" s="954"/>
      <c r="D246" s="954"/>
      <c r="E246" s="954"/>
      <c r="F246" s="192" t="s">
        <v>487</v>
      </c>
      <c r="G246" s="190"/>
      <c r="H246" s="190"/>
      <c r="I246" s="190"/>
      <c r="J246" s="213"/>
      <c r="K246" s="213"/>
      <c r="L246" s="261"/>
      <c r="O246" s="11" t="s">
        <v>72</v>
      </c>
      <c r="P246" s="10" t="s">
        <v>73</v>
      </c>
    </row>
    <row r="247" spans="1:16" s="151" customFormat="1" x14ac:dyDescent="0.25">
      <c r="A247" s="257"/>
      <c r="B247" s="953" t="str">
        <f>IF(Intro!$G$26="English",O247,P247)</f>
        <v>Coût des marchandises fabriquées</v>
      </c>
      <c r="C247" s="954"/>
      <c r="D247" s="954"/>
      <c r="E247" s="954"/>
      <c r="F247" s="192" t="s">
        <v>487</v>
      </c>
      <c r="G247" s="194">
        <f>H81</f>
        <v>0</v>
      </c>
      <c r="H247" s="194">
        <f>I81</f>
        <v>0</v>
      </c>
      <c r="I247" s="194">
        <f>J81</f>
        <v>0</v>
      </c>
      <c r="J247" s="213"/>
      <c r="K247" s="213"/>
      <c r="L247" s="261"/>
      <c r="O247" s="11" t="s">
        <v>64</v>
      </c>
      <c r="P247" s="10" t="s">
        <v>210</v>
      </c>
    </row>
    <row r="248" spans="1:16" s="151" customFormat="1" x14ac:dyDescent="0.25">
      <c r="A248" s="257"/>
      <c r="B248" s="953" t="str">
        <f>IF(Intro!$G$26="English",O248,P248)</f>
        <v>Stock de clôture</v>
      </c>
      <c r="C248" s="954"/>
      <c r="D248" s="954"/>
      <c r="E248" s="954"/>
      <c r="F248" s="192" t="s">
        <v>487</v>
      </c>
      <c r="G248" s="190"/>
      <c r="H248" s="190"/>
      <c r="I248" s="190"/>
      <c r="J248" s="213"/>
      <c r="K248" s="213"/>
      <c r="L248" s="261"/>
      <c r="O248" s="11" t="s">
        <v>211</v>
      </c>
      <c r="P248" s="10" t="s">
        <v>513</v>
      </c>
    </row>
    <row r="249" spans="1:16" s="177" customFormat="1" x14ac:dyDescent="0.25">
      <c r="A249" s="264"/>
      <c r="B249" s="951" t="str">
        <f>IF(Intro!$G$26="English",O249,P249)</f>
        <v>Coût des marchandises vendues</v>
      </c>
      <c r="C249" s="952"/>
      <c r="D249" s="952"/>
      <c r="E249" s="952"/>
      <c r="F249" s="192" t="s">
        <v>487</v>
      </c>
      <c r="G249" s="191">
        <f>G246+G247-G248</f>
        <v>0</v>
      </c>
      <c r="H249" s="191">
        <f>H246+H247-H248</f>
        <v>0</v>
      </c>
      <c r="I249" s="191">
        <f>I246+I247-I248</f>
        <v>0</v>
      </c>
      <c r="J249" s="213"/>
      <c r="K249" s="213"/>
      <c r="L249" s="261"/>
      <c r="O249" s="177" t="s">
        <v>74</v>
      </c>
      <c r="P249" s="177" t="s">
        <v>48</v>
      </c>
    </row>
    <row r="250" spans="1:16" s="177" customFormat="1" x14ac:dyDescent="0.25">
      <c r="A250" s="264"/>
      <c r="B250" s="923" t="str">
        <f>IF(Intro!$G$26="English",O250,P250)</f>
        <v>Marge bénéficiaire brute (perte brute)</v>
      </c>
      <c r="C250" s="925"/>
      <c r="D250" s="925"/>
      <c r="E250" s="925"/>
      <c r="F250" s="192" t="s">
        <v>487</v>
      </c>
      <c r="G250" s="191">
        <f>G245-G249</f>
        <v>0</v>
      </c>
      <c r="H250" s="191">
        <f>H245-H249</f>
        <v>0</v>
      </c>
      <c r="I250" s="191">
        <f>I245-I249</f>
        <v>0</v>
      </c>
      <c r="J250" s="213"/>
      <c r="K250" s="213"/>
      <c r="L250" s="261"/>
      <c r="O250" s="177" t="s">
        <v>49</v>
      </c>
      <c r="P250" s="177" t="s">
        <v>50</v>
      </c>
    </row>
    <row r="251" spans="1:16" s="151" customFormat="1" x14ac:dyDescent="0.25">
      <c r="A251" s="257"/>
      <c r="B251" s="953" t="str">
        <f>IF(Intro!$G$26="English",O251,P251)</f>
        <v xml:space="preserve">Frais généraux, de vente, et d'administration </v>
      </c>
      <c r="C251" s="954"/>
      <c r="D251" s="954"/>
      <c r="E251" s="954"/>
      <c r="F251" s="192" t="s">
        <v>487</v>
      </c>
      <c r="G251" s="190"/>
      <c r="H251" s="190"/>
      <c r="I251" s="190"/>
      <c r="J251" s="213"/>
      <c r="K251" s="213"/>
      <c r="L251" s="261"/>
      <c r="O251" s="151" t="s">
        <v>75</v>
      </c>
      <c r="P251" s="151" t="s">
        <v>76</v>
      </c>
    </row>
    <row r="252" spans="1:16" s="151" customFormat="1" x14ac:dyDescent="0.25">
      <c r="A252" s="257"/>
      <c r="B252" s="953" t="str">
        <f>IF(Intro!$G$26="English",O252,P252)</f>
        <v>Charges financières</v>
      </c>
      <c r="C252" s="954"/>
      <c r="D252" s="954"/>
      <c r="E252" s="954"/>
      <c r="F252" s="192" t="s">
        <v>487</v>
      </c>
      <c r="G252" s="190"/>
      <c r="H252" s="190"/>
      <c r="I252" s="190"/>
      <c r="J252" s="213"/>
      <c r="K252" s="213"/>
      <c r="L252" s="261"/>
      <c r="O252" s="151" t="s">
        <v>53</v>
      </c>
      <c r="P252" s="151" t="s">
        <v>54</v>
      </c>
    </row>
    <row r="253" spans="1:16" s="151" customFormat="1" x14ac:dyDescent="0.25">
      <c r="A253" s="257"/>
      <c r="B253" s="953" t="str">
        <f>IF(Intro!$G$26="English",O253,P253)</f>
        <v>Autres dépenses</v>
      </c>
      <c r="C253" s="954"/>
      <c r="D253" s="954"/>
      <c r="E253" s="954"/>
      <c r="F253" s="192" t="s">
        <v>487</v>
      </c>
      <c r="G253" s="190"/>
      <c r="H253" s="190"/>
      <c r="I253" s="190"/>
      <c r="J253" s="213"/>
      <c r="K253" s="213"/>
      <c r="L253" s="261"/>
      <c r="O253" s="151" t="s">
        <v>99</v>
      </c>
      <c r="P253" s="151" t="s">
        <v>100</v>
      </c>
    </row>
    <row r="254" spans="1:16" s="177" customFormat="1" x14ac:dyDescent="0.25">
      <c r="A254" s="264"/>
      <c r="B254" s="923" t="str">
        <f>IF(Intro!$G$26="English",O254,P254)</f>
        <v>Revenu net (perte nette) avant impôts</v>
      </c>
      <c r="C254" s="925"/>
      <c r="D254" s="925"/>
      <c r="E254" s="925"/>
      <c r="F254" s="192" t="s">
        <v>487</v>
      </c>
      <c r="G254" s="191">
        <f>G250-G251-G252-G253</f>
        <v>0</v>
      </c>
      <c r="H254" s="191">
        <f>H250-H251-H252-H253</f>
        <v>0</v>
      </c>
      <c r="I254" s="191">
        <f>I250-I251-I252-I253</f>
        <v>0</v>
      </c>
      <c r="J254" s="213"/>
      <c r="K254" s="213"/>
      <c r="L254" s="261"/>
      <c r="O254" s="177" t="s">
        <v>55</v>
      </c>
      <c r="P254" s="177" t="s">
        <v>56</v>
      </c>
    </row>
    <row r="255" spans="1:16" s="10" customFormat="1" x14ac:dyDescent="0.25">
      <c r="A255" s="12"/>
      <c r="B255" s="229"/>
      <c r="C255" s="230"/>
      <c r="F255" s="28"/>
      <c r="G255" s="29"/>
      <c r="H255" s="29"/>
      <c r="I255" s="29"/>
      <c r="J255" s="29"/>
      <c r="K255" s="29"/>
      <c r="L255" s="30"/>
      <c r="O255" s="11"/>
    </row>
    <row r="256" spans="1:16" s="177" customFormat="1" x14ac:dyDescent="0.25">
      <c r="A256" s="264"/>
      <c r="B256" s="612" t="str">
        <f>B106</f>
        <v>Expliquez toute variation importante entre les périodes et toute irrégularité tels que des montants négatifs dans les montants indiqués ci-dessus.</v>
      </c>
      <c r="C256" s="613"/>
      <c r="D256" s="613"/>
      <c r="E256" s="613"/>
      <c r="F256" s="613"/>
      <c r="G256" s="613"/>
      <c r="H256" s="613"/>
      <c r="I256" s="613"/>
      <c r="J256" s="613"/>
      <c r="K256" s="613"/>
      <c r="L256" s="653"/>
      <c r="M256" s="10"/>
      <c r="O256" s="151"/>
      <c r="P256" s="151"/>
    </row>
    <row r="257" spans="1:16" s="177" customFormat="1" x14ac:dyDescent="0.25">
      <c r="A257" s="264"/>
      <c r="B257" s="232"/>
      <c r="C257" s="233"/>
      <c r="D257" s="233"/>
      <c r="E257" s="233"/>
      <c r="F257" s="233"/>
      <c r="G257" s="233"/>
      <c r="H257" s="233"/>
      <c r="I257" s="233"/>
      <c r="J257" s="233"/>
      <c r="K257" s="233"/>
      <c r="L257" s="261"/>
      <c r="M257" s="10"/>
    </row>
    <row r="258" spans="1:16" s="177" customFormat="1" x14ac:dyDescent="0.25">
      <c r="A258" s="264"/>
      <c r="B258" s="918"/>
      <c r="C258" s="919"/>
      <c r="D258" s="919"/>
      <c r="E258" s="919"/>
      <c r="F258" s="919"/>
      <c r="G258" s="919"/>
      <c r="H258" s="919"/>
      <c r="I258" s="919"/>
      <c r="J258" s="919"/>
      <c r="K258" s="919"/>
      <c r="L258" s="920"/>
      <c r="M258" s="10"/>
    </row>
    <row r="259" spans="1:16" s="177" customFormat="1" x14ac:dyDescent="0.25">
      <c r="A259" s="264"/>
      <c r="B259" s="918"/>
      <c r="C259" s="919"/>
      <c r="D259" s="919"/>
      <c r="E259" s="919"/>
      <c r="F259" s="919"/>
      <c r="G259" s="919"/>
      <c r="H259" s="919"/>
      <c r="I259" s="919"/>
      <c r="J259" s="919"/>
      <c r="K259" s="919"/>
      <c r="L259" s="920"/>
      <c r="M259" s="10"/>
    </row>
    <row r="260" spans="1:16" s="177" customFormat="1" x14ac:dyDescent="0.25">
      <c r="A260" s="264"/>
      <c r="B260" s="918"/>
      <c r="C260" s="919"/>
      <c r="D260" s="919"/>
      <c r="E260" s="919"/>
      <c r="F260" s="919"/>
      <c r="G260" s="919"/>
      <c r="H260" s="919"/>
      <c r="I260" s="919"/>
      <c r="J260" s="919"/>
      <c r="K260" s="919"/>
      <c r="L260" s="920"/>
      <c r="M260" s="10"/>
    </row>
    <row r="261" spans="1:16" s="177" customFormat="1" x14ac:dyDescent="0.25">
      <c r="A261" s="264"/>
      <c r="B261" s="918"/>
      <c r="C261" s="919"/>
      <c r="D261" s="919"/>
      <c r="E261" s="919"/>
      <c r="F261" s="919"/>
      <c r="G261" s="919"/>
      <c r="H261" s="919"/>
      <c r="I261" s="919"/>
      <c r="J261" s="919"/>
      <c r="K261" s="919"/>
      <c r="L261" s="920"/>
      <c r="O261" s="151"/>
      <c r="P261" s="151"/>
    </row>
    <row r="262" spans="1:16" s="177" customFormat="1" x14ac:dyDescent="0.25">
      <c r="A262" s="264"/>
      <c r="B262" s="918"/>
      <c r="C262" s="919"/>
      <c r="D262" s="919"/>
      <c r="E262" s="919"/>
      <c r="F262" s="919"/>
      <c r="G262" s="919"/>
      <c r="H262" s="919"/>
      <c r="I262" s="919"/>
      <c r="J262" s="919"/>
      <c r="K262" s="919"/>
      <c r="L262" s="920"/>
      <c r="O262" s="151"/>
      <c r="P262" s="151"/>
    </row>
    <row r="263" spans="1:16" s="177" customFormat="1" x14ac:dyDescent="0.25">
      <c r="A263" s="264"/>
      <c r="B263" s="918"/>
      <c r="C263" s="919"/>
      <c r="D263" s="919"/>
      <c r="E263" s="919"/>
      <c r="F263" s="919"/>
      <c r="G263" s="919"/>
      <c r="H263" s="919"/>
      <c r="I263" s="919"/>
      <c r="J263" s="919"/>
      <c r="K263" s="919"/>
      <c r="L263" s="920"/>
      <c r="O263" s="151"/>
      <c r="P263" s="151"/>
    </row>
    <row r="264" spans="1:16" s="177" customFormat="1" x14ac:dyDescent="0.25">
      <c r="A264" s="264"/>
      <c r="B264" s="918"/>
      <c r="C264" s="919"/>
      <c r="D264" s="919"/>
      <c r="E264" s="919"/>
      <c r="F264" s="919"/>
      <c r="G264" s="919"/>
      <c r="H264" s="919"/>
      <c r="I264" s="919"/>
      <c r="J264" s="919"/>
      <c r="K264" s="919"/>
      <c r="L264" s="920"/>
    </row>
    <row r="265" spans="1:16" s="177" customFormat="1" x14ac:dyDescent="0.25">
      <c r="A265" s="264"/>
      <c r="B265" s="918"/>
      <c r="C265" s="919"/>
      <c r="D265" s="919"/>
      <c r="E265" s="919"/>
      <c r="F265" s="919"/>
      <c r="G265" s="919"/>
      <c r="H265" s="919"/>
      <c r="I265" s="919"/>
      <c r="J265" s="919"/>
      <c r="K265" s="919"/>
      <c r="L265" s="920"/>
    </row>
    <row r="266" spans="1:16" s="10" customFormat="1" x14ac:dyDescent="0.25">
      <c r="A266" s="12"/>
      <c r="B266" s="229"/>
      <c r="C266" s="230"/>
      <c r="F266" s="28"/>
      <c r="G266" s="29"/>
      <c r="H266" s="29"/>
      <c r="I266" s="29"/>
      <c r="J266" s="29"/>
      <c r="K266" s="29"/>
      <c r="L266" s="30"/>
      <c r="O266" s="11"/>
    </row>
    <row r="267" spans="1:16" s="10" customFormat="1" x14ac:dyDescent="0.25">
      <c r="A267" s="12"/>
      <c r="B267" s="921" t="str">
        <f>IF(Intro!$G$26="English",O267,P267)</f>
        <v>Pour les ventes à l'exportation</v>
      </c>
      <c r="C267" s="865"/>
      <c r="D267" s="865"/>
      <c r="E267" s="865"/>
      <c r="F267" s="866"/>
      <c r="G267" s="858">
        <f>Variables!$B$6</f>
        <v>2023</v>
      </c>
      <c r="H267" s="858">
        <f>G267+1</f>
        <v>2024</v>
      </c>
      <c r="I267" s="858">
        <f>H267+1</f>
        <v>2025</v>
      </c>
      <c r="J267" s="29"/>
      <c r="K267" s="29"/>
      <c r="L267" s="261"/>
      <c r="O267" s="11" t="s">
        <v>172</v>
      </c>
      <c r="P267" s="11" t="s">
        <v>173</v>
      </c>
    </row>
    <row r="268" spans="1:16" s="10" customFormat="1" x14ac:dyDescent="0.25">
      <c r="A268" s="12"/>
      <c r="B268" s="922"/>
      <c r="C268" s="868"/>
      <c r="D268" s="868"/>
      <c r="E268" s="868"/>
      <c r="F268" s="869"/>
      <c r="G268" s="859"/>
      <c r="H268" s="859"/>
      <c r="I268" s="859"/>
      <c r="J268" s="29"/>
      <c r="K268" s="29"/>
      <c r="L268" s="261"/>
      <c r="O268" s="11"/>
      <c r="P268" s="11"/>
    </row>
    <row r="269" spans="1:16" s="151" customFormat="1" x14ac:dyDescent="0.25">
      <c r="A269" s="257"/>
      <c r="B269" s="916" t="str">
        <f>B245</f>
        <v>Valeur de vente nette</v>
      </c>
      <c r="C269" s="917"/>
      <c r="D269" s="917"/>
      <c r="E269" s="917"/>
      <c r="F269" s="192" t="s">
        <v>487</v>
      </c>
      <c r="G269" s="190"/>
      <c r="H269" s="190"/>
      <c r="I269" s="190"/>
      <c r="J269" s="29"/>
      <c r="K269" s="29"/>
      <c r="L269" s="261"/>
    </row>
    <row r="270" spans="1:16" s="151" customFormat="1" x14ac:dyDescent="0.25">
      <c r="A270" s="257"/>
      <c r="B270" s="953" t="str">
        <f t="shared" ref="B270:B278" si="4">B246</f>
        <v>Stock d'ouverture</v>
      </c>
      <c r="C270" s="954"/>
      <c r="D270" s="954"/>
      <c r="E270" s="954"/>
      <c r="F270" s="192" t="s">
        <v>487</v>
      </c>
      <c r="G270" s="190"/>
      <c r="H270" s="190"/>
      <c r="I270" s="190"/>
      <c r="J270" s="29"/>
      <c r="K270" s="29"/>
      <c r="L270" s="261"/>
      <c r="O270" s="11"/>
      <c r="P270" s="10"/>
    </row>
    <row r="271" spans="1:16" s="151" customFormat="1" x14ac:dyDescent="0.25">
      <c r="A271" s="257"/>
      <c r="B271" s="953" t="str">
        <f t="shared" si="4"/>
        <v>Coût des marchandises fabriquées</v>
      </c>
      <c r="C271" s="954"/>
      <c r="D271" s="954"/>
      <c r="E271" s="954"/>
      <c r="F271" s="192" t="s">
        <v>487</v>
      </c>
      <c r="G271" s="194">
        <f>H104</f>
        <v>0</v>
      </c>
      <c r="H271" s="194">
        <f>I104</f>
        <v>0</v>
      </c>
      <c r="I271" s="194">
        <f>J104</f>
        <v>0</v>
      </c>
      <c r="J271" s="29"/>
      <c r="K271" s="29"/>
      <c r="L271" s="261"/>
      <c r="O271" s="11"/>
      <c r="P271" s="10"/>
    </row>
    <row r="272" spans="1:16" s="151" customFormat="1" x14ac:dyDescent="0.25">
      <c r="A272" s="257"/>
      <c r="B272" s="953" t="str">
        <f t="shared" si="4"/>
        <v>Stock de clôture</v>
      </c>
      <c r="C272" s="954"/>
      <c r="D272" s="954"/>
      <c r="E272" s="954"/>
      <c r="F272" s="192" t="s">
        <v>487</v>
      </c>
      <c r="G272" s="190"/>
      <c r="H272" s="190"/>
      <c r="I272" s="190"/>
      <c r="J272" s="29"/>
      <c r="K272" s="29"/>
      <c r="L272" s="261"/>
      <c r="O272" s="11"/>
      <c r="P272" s="10"/>
    </row>
    <row r="273" spans="1:16" s="177" customFormat="1" x14ac:dyDescent="0.25">
      <c r="A273" s="264"/>
      <c r="B273" s="951" t="str">
        <f t="shared" si="4"/>
        <v>Coût des marchandises vendues</v>
      </c>
      <c r="C273" s="952"/>
      <c r="D273" s="952"/>
      <c r="E273" s="952"/>
      <c r="F273" s="192" t="s">
        <v>487</v>
      </c>
      <c r="G273" s="191">
        <f>G270+G271-G272</f>
        <v>0</v>
      </c>
      <c r="H273" s="191">
        <f>H270+H271-H272</f>
        <v>0</v>
      </c>
      <c r="I273" s="191">
        <f>I270+I271-I272</f>
        <v>0</v>
      </c>
      <c r="J273" s="29"/>
      <c r="K273" s="29"/>
      <c r="L273" s="261"/>
    </row>
    <row r="274" spans="1:16" s="177" customFormat="1" x14ac:dyDescent="0.25">
      <c r="A274" s="264"/>
      <c r="B274" s="923" t="str">
        <f t="shared" si="4"/>
        <v>Marge bénéficiaire brute (perte brute)</v>
      </c>
      <c r="C274" s="925"/>
      <c r="D274" s="925"/>
      <c r="E274" s="925"/>
      <c r="F274" s="192" t="s">
        <v>487</v>
      </c>
      <c r="G274" s="191">
        <f>G269-G273</f>
        <v>0</v>
      </c>
      <c r="H274" s="191">
        <f>H269-H273</f>
        <v>0</v>
      </c>
      <c r="I274" s="191">
        <f>I269-I273</f>
        <v>0</v>
      </c>
      <c r="J274" s="29"/>
      <c r="K274" s="29"/>
      <c r="L274" s="261"/>
    </row>
    <row r="275" spans="1:16" s="151" customFormat="1" x14ac:dyDescent="0.25">
      <c r="A275" s="257"/>
      <c r="B275" s="953" t="str">
        <f t="shared" si="4"/>
        <v xml:space="preserve">Frais généraux, de vente, et d'administration </v>
      </c>
      <c r="C275" s="954"/>
      <c r="D275" s="954"/>
      <c r="E275" s="954"/>
      <c r="F275" s="192" t="s">
        <v>487</v>
      </c>
      <c r="G275" s="190"/>
      <c r="H275" s="190"/>
      <c r="I275" s="190"/>
      <c r="J275" s="29"/>
      <c r="K275" s="29"/>
      <c r="L275" s="261"/>
    </row>
    <row r="276" spans="1:16" s="151" customFormat="1" x14ac:dyDescent="0.25">
      <c r="A276" s="257"/>
      <c r="B276" s="953" t="str">
        <f t="shared" si="4"/>
        <v>Charges financières</v>
      </c>
      <c r="C276" s="954"/>
      <c r="D276" s="954"/>
      <c r="E276" s="954"/>
      <c r="F276" s="192" t="s">
        <v>487</v>
      </c>
      <c r="G276" s="190"/>
      <c r="H276" s="190"/>
      <c r="I276" s="190"/>
      <c r="J276" s="29"/>
      <c r="K276" s="29"/>
      <c r="L276" s="261"/>
    </row>
    <row r="277" spans="1:16" s="151" customFormat="1" x14ac:dyDescent="0.25">
      <c r="A277" s="257"/>
      <c r="B277" s="953" t="str">
        <f t="shared" si="4"/>
        <v>Autres dépenses</v>
      </c>
      <c r="C277" s="954"/>
      <c r="D277" s="954"/>
      <c r="E277" s="954"/>
      <c r="F277" s="192" t="s">
        <v>487</v>
      </c>
      <c r="G277" s="190"/>
      <c r="H277" s="190"/>
      <c r="I277" s="190"/>
      <c r="J277" s="29"/>
      <c r="K277" s="29"/>
      <c r="L277" s="261"/>
    </row>
    <row r="278" spans="1:16" s="177" customFormat="1" x14ac:dyDescent="0.25">
      <c r="A278" s="264"/>
      <c r="B278" s="923" t="str">
        <f t="shared" si="4"/>
        <v>Revenu net (perte nette) avant impôts</v>
      </c>
      <c r="C278" s="925"/>
      <c r="D278" s="925"/>
      <c r="E278" s="925"/>
      <c r="F278" s="192" t="s">
        <v>487</v>
      </c>
      <c r="G278" s="191">
        <f>G274-G275-G276-G277</f>
        <v>0</v>
      </c>
      <c r="H278" s="191">
        <f>H274-H275-H276-H277</f>
        <v>0</v>
      </c>
      <c r="I278" s="191">
        <f>I274-I275-I276-I277</f>
        <v>0</v>
      </c>
      <c r="J278" s="29"/>
      <c r="K278" s="29"/>
      <c r="L278" s="261"/>
    </row>
    <row r="279" spans="1:16" s="10" customFormat="1" x14ac:dyDescent="0.25">
      <c r="A279" s="12"/>
      <c r="B279" s="197"/>
      <c r="C279" s="198"/>
      <c r="D279" s="199"/>
      <c r="E279" s="199"/>
      <c r="F279" s="200"/>
      <c r="G279" s="201"/>
      <c r="H279" s="201"/>
      <c r="I279" s="201"/>
      <c r="J279" s="29"/>
      <c r="K279" s="29"/>
      <c r="L279" s="30"/>
      <c r="O279" s="11"/>
    </row>
    <row r="280" spans="1:16" s="177" customFormat="1" x14ac:dyDescent="0.25">
      <c r="A280" s="264"/>
      <c r="B280" s="612" t="str">
        <f>B256</f>
        <v>Expliquez toute variation importante entre les périodes et toute irrégularité tels que des montants négatifs dans les montants indiqués ci-dessus.</v>
      </c>
      <c r="C280" s="613"/>
      <c r="D280" s="613"/>
      <c r="E280" s="613"/>
      <c r="F280" s="613"/>
      <c r="G280" s="613"/>
      <c r="H280" s="613"/>
      <c r="I280" s="613"/>
      <c r="J280" s="613"/>
      <c r="K280" s="613"/>
      <c r="L280" s="653"/>
      <c r="M280" s="10"/>
      <c r="O280" s="151"/>
      <c r="P280" s="151"/>
    </row>
    <row r="281" spans="1:16" s="177" customFormat="1" x14ac:dyDescent="0.25">
      <c r="A281" s="264"/>
      <c r="B281" s="229"/>
      <c r="C281" s="230"/>
      <c r="D281" s="230"/>
      <c r="E281" s="230"/>
      <c r="F281" s="230"/>
      <c r="G281" s="230"/>
      <c r="H281" s="230"/>
      <c r="I281" s="230"/>
      <c r="J281" s="230"/>
      <c r="K281" s="230"/>
      <c r="L281" s="261"/>
      <c r="M281" s="10"/>
      <c r="O281" s="151"/>
      <c r="P281" s="151"/>
    </row>
    <row r="282" spans="1:16" s="177" customFormat="1" x14ac:dyDescent="0.25">
      <c r="A282" s="264"/>
      <c r="B282" s="918"/>
      <c r="C282" s="919"/>
      <c r="D282" s="919"/>
      <c r="E282" s="919"/>
      <c r="F282" s="919"/>
      <c r="G282" s="919"/>
      <c r="H282" s="919"/>
      <c r="I282" s="919"/>
      <c r="J282" s="919"/>
      <c r="K282" s="919"/>
      <c r="L282" s="920"/>
      <c r="M282" s="10"/>
    </row>
    <row r="283" spans="1:16" s="177" customFormat="1" x14ac:dyDescent="0.25">
      <c r="A283" s="264"/>
      <c r="B283" s="918"/>
      <c r="C283" s="919"/>
      <c r="D283" s="919"/>
      <c r="E283" s="919"/>
      <c r="F283" s="919"/>
      <c r="G283" s="919"/>
      <c r="H283" s="919"/>
      <c r="I283" s="919"/>
      <c r="J283" s="919"/>
      <c r="K283" s="919"/>
      <c r="L283" s="920"/>
      <c r="M283" s="10"/>
    </row>
    <row r="284" spans="1:16" s="177" customFormat="1" x14ac:dyDescent="0.25">
      <c r="A284" s="264"/>
      <c r="B284" s="918"/>
      <c r="C284" s="919"/>
      <c r="D284" s="919"/>
      <c r="E284" s="919"/>
      <c r="F284" s="919"/>
      <c r="G284" s="919"/>
      <c r="H284" s="919"/>
      <c r="I284" s="919"/>
      <c r="J284" s="919"/>
      <c r="K284" s="919"/>
      <c r="L284" s="920"/>
      <c r="M284" s="10"/>
      <c r="O284" s="151"/>
      <c r="P284" s="151"/>
    </row>
    <row r="285" spans="1:16" s="177" customFormat="1" x14ac:dyDescent="0.25">
      <c r="A285" s="264"/>
      <c r="B285" s="918"/>
      <c r="C285" s="919"/>
      <c r="D285" s="919"/>
      <c r="E285" s="919"/>
      <c r="F285" s="919"/>
      <c r="G285" s="919"/>
      <c r="H285" s="919"/>
      <c r="I285" s="919"/>
      <c r="J285" s="919"/>
      <c r="K285" s="919"/>
      <c r="L285" s="920"/>
      <c r="O285" s="151"/>
      <c r="P285" s="151"/>
    </row>
    <row r="286" spans="1:16" s="177" customFormat="1" x14ac:dyDescent="0.25">
      <c r="A286" s="264"/>
      <c r="B286" s="918"/>
      <c r="C286" s="919"/>
      <c r="D286" s="919"/>
      <c r="E286" s="919"/>
      <c r="F286" s="919"/>
      <c r="G286" s="919"/>
      <c r="H286" s="919"/>
      <c r="I286" s="919"/>
      <c r="J286" s="919"/>
      <c r="K286" s="919"/>
      <c r="L286" s="920"/>
      <c r="O286" s="151"/>
      <c r="P286" s="151"/>
    </row>
    <row r="287" spans="1:16" s="177" customFormat="1" x14ac:dyDescent="0.25">
      <c r="A287" s="264"/>
      <c r="B287" s="918"/>
      <c r="C287" s="919"/>
      <c r="D287" s="919"/>
      <c r="E287" s="919"/>
      <c r="F287" s="919"/>
      <c r="G287" s="919"/>
      <c r="H287" s="919"/>
      <c r="I287" s="919"/>
      <c r="J287" s="919"/>
      <c r="K287" s="919"/>
      <c r="L287" s="920"/>
    </row>
    <row r="288" spans="1:16" s="177" customFormat="1" x14ac:dyDescent="0.25">
      <c r="A288" s="264"/>
      <c r="B288" s="918"/>
      <c r="C288" s="919"/>
      <c r="D288" s="919"/>
      <c r="E288" s="919"/>
      <c r="F288" s="919"/>
      <c r="G288" s="919"/>
      <c r="H288" s="919"/>
      <c r="I288" s="919"/>
      <c r="J288" s="919"/>
      <c r="K288" s="919"/>
      <c r="L288" s="920"/>
    </row>
    <row r="289" spans="1:16" s="177" customFormat="1" x14ac:dyDescent="0.25">
      <c r="A289" s="264"/>
      <c r="B289" s="918"/>
      <c r="C289" s="919"/>
      <c r="D289" s="919"/>
      <c r="E289" s="919"/>
      <c r="F289" s="919"/>
      <c r="G289" s="919"/>
      <c r="H289" s="919"/>
      <c r="I289" s="919"/>
      <c r="J289" s="919"/>
      <c r="K289" s="919"/>
      <c r="L289" s="920"/>
    </row>
    <row r="290" spans="1:16" s="151" customFormat="1" x14ac:dyDescent="0.25">
      <c r="A290" s="257"/>
      <c r="B290" s="219"/>
      <c r="C290" s="213"/>
      <c r="D290" s="213"/>
      <c r="E290" s="213"/>
      <c r="F290" s="213"/>
      <c r="G290" s="213"/>
      <c r="H290" s="213"/>
      <c r="I290" s="213"/>
      <c r="J290" s="213"/>
      <c r="K290" s="213"/>
      <c r="L290" s="214"/>
    </row>
    <row r="291" spans="1:16" s="10" customFormat="1" x14ac:dyDescent="0.25">
      <c r="A291" s="12"/>
      <c r="B291" s="955" t="str">
        <f>IF(Intro!$G$26="English",O291,P291)</f>
        <v>Vérification</v>
      </c>
      <c r="C291" s="956"/>
      <c r="D291" s="956"/>
      <c r="E291" s="956"/>
      <c r="F291" s="957"/>
      <c r="G291" s="858">
        <f>Variables!$B$6</f>
        <v>2023</v>
      </c>
      <c r="H291" s="858">
        <f>G291+1</f>
        <v>2024</v>
      </c>
      <c r="I291" s="858">
        <f>H291+1</f>
        <v>2025</v>
      </c>
      <c r="J291" s="213"/>
      <c r="K291" s="213"/>
      <c r="L291" s="261"/>
      <c r="O291" s="11" t="s">
        <v>77</v>
      </c>
      <c r="P291" s="10" t="s">
        <v>160</v>
      </c>
    </row>
    <row r="292" spans="1:16" s="10" customFormat="1" x14ac:dyDescent="0.25">
      <c r="A292" s="12"/>
      <c r="B292" s="958"/>
      <c r="C292" s="959"/>
      <c r="D292" s="959"/>
      <c r="E292" s="959"/>
      <c r="F292" s="960"/>
      <c r="G292" s="859"/>
      <c r="H292" s="859"/>
      <c r="I292" s="859"/>
      <c r="J292" s="213"/>
      <c r="K292" s="213"/>
      <c r="L292" s="261"/>
      <c r="O292" s="11"/>
    </row>
    <row r="293" spans="1:16" s="151" customFormat="1" x14ac:dyDescent="0.25">
      <c r="A293" s="257"/>
      <c r="B293" s="668" t="str">
        <f>IF(Intro!$G$26="English",O293,P293)</f>
        <v>La valeur combinée des ventes nettes déclarée dans cette question dépasse-t-elle la valeur totale des ventes nettes de votre entreprise déclarée à la question 1 de cet onglet?</v>
      </c>
      <c r="C293" s="669"/>
      <c r="D293" s="669"/>
      <c r="E293" s="669"/>
      <c r="F293" s="670"/>
      <c r="G293" s="961" t="str">
        <f>IF(SUM(G269,G245)&gt;G24,Variables!$D34,Variables!$D33)</f>
        <v>Non</v>
      </c>
      <c r="H293" s="961" t="str">
        <f>IF(SUM(H269,H245)&gt;H24,Variables!$D34,Variables!$D33)</f>
        <v>Non</v>
      </c>
      <c r="I293" s="961" t="str">
        <f>IF(SUM(I269,I245)&gt;I24,Variables!$D34,Variables!$D33)</f>
        <v>Non</v>
      </c>
      <c r="J293" s="213"/>
      <c r="K293" s="213"/>
      <c r="L293" s="261"/>
      <c r="O293" s="151" t="s">
        <v>527</v>
      </c>
      <c r="P293" s="151" t="s">
        <v>710</v>
      </c>
    </row>
    <row r="294" spans="1:16" s="151" customFormat="1" x14ac:dyDescent="0.25">
      <c r="A294" s="257"/>
      <c r="B294" s="665"/>
      <c r="C294" s="666"/>
      <c r="D294" s="666"/>
      <c r="E294" s="666"/>
      <c r="F294" s="982"/>
      <c r="G294" s="962"/>
      <c r="H294" s="962"/>
      <c r="I294" s="962"/>
      <c r="J294" s="213"/>
      <c r="K294" s="213"/>
      <c r="L294" s="261"/>
    </row>
    <row r="295" spans="1:16" s="151" customFormat="1" x14ac:dyDescent="0.25">
      <c r="A295" s="257"/>
      <c r="B295" s="665"/>
      <c r="C295" s="666"/>
      <c r="D295" s="666"/>
      <c r="E295" s="666"/>
      <c r="F295" s="982"/>
      <c r="G295" s="962"/>
      <c r="H295" s="962"/>
      <c r="I295" s="962"/>
      <c r="J295" s="213"/>
      <c r="K295" s="213"/>
      <c r="L295" s="261"/>
    </row>
    <row r="296" spans="1:16" s="151" customFormat="1" x14ac:dyDescent="0.25">
      <c r="A296" s="257"/>
      <c r="B296" s="671"/>
      <c r="C296" s="672"/>
      <c r="D296" s="672"/>
      <c r="E296" s="672"/>
      <c r="F296" s="673"/>
      <c r="G296" s="963"/>
      <c r="H296" s="963"/>
      <c r="I296" s="963"/>
      <c r="J296" s="213"/>
      <c r="K296" s="213"/>
      <c r="L296" s="261"/>
    </row>
    <row r="297" spans="1:16" s="151" customFormat="1" x14ac:dyDescent="0.25">
      <c r="A297" s="257"/>
      <c r="B297" s="668" t="str">
        <f>IF(Intro!$G$26="English",O297,P297)</f>
        <v>La valeur de vente nette déclarée dans cette question diffère-t-elle de la valeur de vente nette rendue déclarée (pour les ventes au Canada) à la question 1 de l'onglet Pro 2?</v>
      </c>
      <c r="C297" s="669"/>
      <c r="D297" s="669"/>
      <c r="E297" s="669"/>
      <c r="F297" s="670"/>
      <c r="G297" s="961" t="str">
        <f>IF(G245&lt;&gt;'Pro 2'!H44,Variables!$D34,Variables!$D33)</f>
        <v>Non</v>
      </c>
      <c r="H297" s="961" t="str">
        <f>IF(H245&lt;&gt;'Pro 2'!I44,Variables!$D34,Variables!$D33)</f>
        <v>Non</v>
      </c>
      <c r="I297" s="961" t="str">
        <f>IF(I245&lt;&gt;'Pro 2'!J44,Variables!$D34,Variables!$D33)</f>
        <v>Non</v>
      </c>
      <c r="J297" s="213"/>
      <c r="K297" s="213"/>
      <c r="L297" s="261"/>
      <c r="O297" s="151" t="s">
        <v>670</v>
      </c>
      <c r="P297" s="151" t="s">
        <v>714</v>
      </c>
    </row>
    <row r="298" spans="1:16" s="151" customFormat="1" x14ac:dyDescent="0.25">
      <c r="A298" s="257"/>
      <c r="B298" s="665"/>
      <c r="C298" s="666"/>
      <c r="D298" s="666"/>
      <c r="E298" s="666"/>
      <c r="F298" s="982"/>
      <c r="G298" s="962"/>
      <c r="H298" s="962"/>
      <c r="I298" s="962"/>
      <c r="J298" s="213"/>
      <c r="K298" s="213"/>
      <c r="L298" s="261"/>
    </row>
    <row r="299" spans="1:16" s="151" customFormat="1" x14ac:dyDescent="0.25">
      <c r="A299" s="257"/>
      <c r="B299" s="665"/>
      <c r="C299" s="666"/>
      <c r="D299" s="666"/>
      <c r="E299" s="666"/>
      <c r="F299" s="982"/>
      <c r="G299" s="962"/>
      <c r="H299" s="962"/>
      <c r="I299" s="962"/>
      <c r="J299" s="213"/>
      <c r="K299" s="213"/>
      <c r="L299" s="261"/>
    </row>
    <row r="300" spans="1:16" s="151" customFormat="1" x14ac:dyDescent="0.25">
      <c r="A300" s="257"/>
      <c r="B300" s="671"/>
      <c r="C300" s="672"/>
      <c r="D300" s="672"/>
      <c r="E300" s="672"/>
      <c r="F300" s="673"/>
      <c r="G300" s="963"/>
      <c r="H300" s="963"/>
      <c r="I300" s="963"/>
      <c r="J300" s="213"/>
      <c r="K300" s="213"/>
      <c r="L300" s="261"/>
    </row>
    <row r="301" spans="1:16" s="151" customFormat="1" x14ac:dyDescent="0.25">
      <c r="A301" s="257"/>
      <c r="B301" s="668" t="str">
        <f>IF(Intro!$G$26="English",O301,P301)</f>
        <v>La valeur de vente nette déclarée dans cette question diffère-t-elle de la valeur de vente nette rendue déclarée (pour les ventes à l'exportation) à la question 1 de l'onglet Pro 2?</v>
      </c>
      <c r="C301" s="669"/>
      <c r="D301" s="669"/>
      <c r="E301" s="669"/>
      <c r="F301" s="670"/>
      <c r="G301" s="961" t="str">
        <f>IF(G269&lt;&gt;'Pro 2'!H48,Variables!$D34,Variables!$D33)</f>
        <v>Non</v>
      </c>
      <c r="H301" s="961" t="str">
        <f>IF(H269&lt;&gt;'Pro 2'!I48,Variables!$D34,Variables!$D33)</f>
        <v>Non</v>
      </c>
      <c r="I301" s="961" t="str">
        <f>IF(I269&lt;&gt;'Pro 2'!J48,Variables!$D34,Variables!$D33)</f>
        <v>Non</v>
      </c>
      <c r="J301" s="213"/>
      <c r="K301" s="213"/>
      <c r="L301" s="261"/>
      <c r="O301" s="151" t="s">
        <v>671</v>
      </c>
      <c r="P301" s="151" t="s">
        <v>713</v>
      </c>
    </row>
    <row r="302" spans="1:16" s="151" customFormat="1" x14ac:dyDescent="0.25">
      <c r="A302" s="257"/>
      <c r="B302" s="665"/>
      <c r="C302" s="666"/>
      <c r="D302" s="666"/>
      <c r="E302" s="666"/>
      <c r="F302" s="982"/>
      <c r="G302" s="962"/>
      <c r="H302" s="962"/>
      <c r="I302" s="962"/>
      <c r="J302" s="213"/>
      <c r="K302" s="213"/>
      <c r="L302" s="261"/>
    </row>
    <row r="303" spans="1:16" s="151" customFormat="1" x14ac:dyDescent="0.25">
      <c r="A303" s="257"/>
      <c r="B303" s="665"/>
      <c r="C303" s="666"/>
      <c r="D303" s="666"/>
      <c r="E303" s="666"/>
      <c r="F303" s="982"/>
      <c r="G303" s="962"/>
      <c r="H303" s="962"/>
      <c r="I303" s="962"/>
      <c r="J303" s="213"/>
      <c r="K303" s="213"/>
      <c r="L303" s="261"/>
    </row>
    <row r="304" spans="1:16" s="151" customFormat="1" x14ac:dyDescent="0.25">
      <c r="A304" s="257"/>
      <c r="B304" s="671"/>
      <c r="C304" s="672"/>
      <c r="D304" s="672"/>
      <c r="E304" s="672"/>
      <c r="F304" s="673"/>
      <c r="G304" s="963"/>
      <c r="H304" s="963"/>
      <c r="I304" s="963"/>
      <c r="J304" s="213"/>
      <c r="K304" s="213"/>
      <c r="L304" s="261"/>
    </row>
    <row r="305" spans="1:17" s="196" customFormat="1" x14ac:dyDescent="0.25">
      <c r="A305" s="275"/>
      <c r="B305" s="971" t="str">
        <f>IF(Intro!$G$26="English",O305,P305)</f>
        <v>Le stock final combiné déclaré dans cette question diffère-t-il du stock final total de votre entreprise déclaré à la question 1 de l'onglet Pro 2?</v>
      </c>
      <c r="C305" s="749"/>
      <c r="D305" s="749"/>
      <c r="E305" s="749"/>
      <c r="F305" s="972"/>
      <c r="G305" s="961" t="str">
        <f>IF(SUM(G248,G272)&lt;&gt;'Pro 2'!H51,Variables!$D34,Variables!$D33)</f>
        <v>Non</v>
      </c>
      <c r="H305" s="961" t="str">
        <f>IF(SUM(H248,H272)&lt;&gt;'Pro 2'!I51,Variables!$D34,Variables!$D33)</f>
        <v>Non</v>
      </c>
      <c r="I305" s="961" t="str">
        <f>IF(SUM(I248,I272)&lt;&gt;'Pro 2'!J51,Variables!$D34,Variables!$D33)</f>
        <v>Non</v>
      </c>
      <c r="J305" s="213"/>
      <c r="K305" s="213"/>
      <c r="L305" s="276"/>
      <c r="M305" s="151"/>
      <c r="O305" s="151" t="s">
        <v>530</v>
      </c>
      <c r="P305" s="151" t="s">
        <v>542</v>
      </c>
    </row>
    <row r="306" spans="1:17" s="196" customFormat="1" x14ac:dyDescent="0.25">
      <c r="A306" s="275"/>
      <c r="B306" s="973"/>
      <c r="C306" s="752"/>
      <c r="D306" s="752"/>
      <c r="E306" s="752"/>
      <c r="F306" s="974"/>
      <c r="G306" s="962"/>
      <c r="H306" s="962"/>
      <c r="I306" s="962"/>
      <c r="J306" s="213"/>
      <c r="K306" s="213"/>
      <c r="L306" s="276"/>
      <c r="M306" s="151"/>
      <c r="O306" s="151"/>
      <c r="P306" s="151"/>
    </row>
    <row r="307" spans="1:17" s="196" customFormat="1" x14ac:dyDescent="0.25">
      <c r="A307" s="275"/>
      <c r="B307" s="973"/>
      <c r="C307" s="752"/>
      <c r="D307" s="752"/>
      <c r="E307" s="752"/>
      <c r="F307" s="974"/>
      <c r="G307" s="962"/>
      <c r="H307" s="962"/>
      <c r="I307" s="962"/>
      <c r="J307" s="213"/>
      <c r="K307" s="213"/>
      <c r="L307" s="276"/>
      <c r="M307" s="151"/>
      <c r="O307" s="151"/>
      <c r="P307" s="151"/>
    </row>
    <row r="308" spans="1:17" s="151" customFormat="1" x14ac:dyDescent="0.25">
      <c r="A308" s="257"/>
      <c r="B308" s="975"/>
      <c r="C308" s="755"/>
      <c r="D308" s="755"/>
      <c r="E308" s="755"/>
      <c r="F308" s="976"/>
      <c r="G308" s="963"/>
      <c r="H308" s="963"/>
      <c r="I308" s="963"/>
      <c r="J308" s="213"/>
      <c r="K308" s="213"/>
      <c r="L308" s="261"/>
    </row>
    <row r="309" spans="1:17" s="151" customFormat="1" x14ac:dyDescent="0.25">
      <c r="A309" s="257"/>
      <c r="B309" s="229"/>
      <c r="C309" s="230"/>
      <c r="D309" s="230"/>
      <c r="E309" s="35"/>
      <c r="F309" s="35"/>
      <c r="G309" s="35"/>
      <c r="H309" s="35"/>
      <c r="I309" s="35"/>
      <c r="J309" s="35"/>
      <c r="K309" s="35"/>
      <c r="L309" s="36"/>
    </row>
    <row r="310" spans="1:17" s="3" customFormat="1" x14ac:dyDescent="0.25">
      <c r="A310" s="13"/>
      <c r="B310" s="781"/>
      <c r="C310" s="782"/>
      <c r="D310" s="782"/>
      <c r="E310" s="782"/>
      <c r="F310" s="782"/>
      <c r="G310" s="782"/>
      <c r="H310" s="782"/>
      <c r="I310" s="782"/>
      <c r="J310" s="782"/>
      <c r="K310" s="782"/>
      <c r="L310" s="783"/>
      <c r="M310" s="178"/>
    </row>
    <row r="311" spans="1:17" s="177" customFormat="1" x14ac:dyDescent="0.25">
      <c r="A311" s="264"/>
      <c r="B311" s="781"/>
      <c r="C311" s="782"/>
      <c r="D311" s="782"/>
      <c r="E311" s="782"/>
      <c r="F311" s="782"/>
      <c r="G311" s="782"/>
      <c r="H311" s="782"/>
      <c r="I311" s="782"/>
      <c r="J311" s="782"/>
      <c r="K311" s="782"/>
      <c r="L311" s="783"/>
    </row>
    <row r="312" spans="1:17" s="177" customFormat="1" x14ac:dyDescent="0.25">
      <c r="A312" s="264"/>
      <c r="B312" s="781"/>
      <c r="C312" s="782"/>
      <c r="D312" s="782"/>
      <c r="E312" s="782"/>
      <c r="F312" s="782"/>
      <c r="G312" s="782"/>
      <c r="H312" s="782"/>
      <c r="I312" s="782"/>
      <c r="J312" s="782"/>
      <c r="K312" s="782"/>
      <c r="L312" s="783"/>
    </row>
    <row r="313" spans="1:17" s="177" customFormat="1" x14ac:dyDescent="0.25">
      <c r="A313" s="264"/>
      <c r="B313" s="781"/>
      <c r="C313" s="782"/>
      <c r="D313" s="782"/>
      <c r="E313" s="782"/>
      <c r="F313" s="782"/>
      <c r="G313" s="782"/>
      <c r="H313" s="782"/>
      <c r="I313" s="782"/>
      <c r="J313" s="782"/>
      <c r="K313" s="782"/>
      <c r="L313" s="783"/>
      <c r="O313" s="151"/>
      <c r="P313" s="151"/>
    </row>
    <row r="314" spans="1:17" s="177" customFormat="1" x14ac:dyDescent="0.25">
      <c r="A314" s="264"/>
      <c r="B314" s="781"/>
      <c r="C314" s="782"/>
      <c r="D314" s="782"/>
      <c r="E314" s="782"/>
      <c r="F314" s="782"/>
      <c r="G314" s="782"/>
      <c r="H314" s="782"/>
      <c r="I314" s="782"/>
      <c r="J314" s="782"/>
      <c r="K314" s="782"/>
      <c r="L314" s="783"/>
      <c r="O314" s="151"/>
      <c r="P314" s="151"/>
    </row>
    <row r="315" spans="1:17" s="177" customFormat="1" x14ac:dyDescent="0.25">
      <c r="A315" s="264"/>
      <c r="B315" s="781"/>
      <c r="C315" s="782"/>
      <c r="D315" s="782"/>
      <c r="E315" s="782"/>
      <c r="F315" s="782"/>
      <c r="G315" s="782"/>
      <c r="H315" s="782"/>
      <c r="I315" s="782"/>
      <c r="J315" s="782"/>
      <c r="K315" s="782"/>
      <c r="L315" s="783"/>
      <c r="O315" s="151"/>
      <c r="P315" s="151"/>
    </row>
    <row r="316" spans="1:17" s="3" customFormat="1" x14ac:dyDescent="0.25">
      <c r="A316" s="13"/>
      <c r="B316" s="781"/>
      <c r="C316" s="782"/>
      <c r="D316" s="782"/>
      <c r="E316" s="782"/>
      <c r="F316" s="782"/>
      <c r="G316" s="782"/>
      <c r="H316" s="782"/>
      <c r="I316" s="782"/>
      <c r="J316" s="782"/>
      <c r="K316" s="782"/>
      <c r="L316" s="783"/>
      <c r="M316" s="178"/>
      <c r="P316" s="151"/>
      <c r="Q316" s="151"/>
    </row>
    <row r="317" spans="1:17" s="3" customFormat="1" x14ac:dyDescent="0.25">
      <c r="A317" s="13"/>
      <c r="B317" s="781"/>
      <c r="C317" s="782"/>
      <c r="D317" s="782"/>
      <c r="E317" s="782"/>
      <c r="F317" s="782"/>
      <c r="G317" s="782"/>
      <c r="H317" s="782"/>
      <c r="I317" s="782"/>
      <c r="J317" s="782"/>
      <c r="K317" s="782"/>
      <c r="L317" s="783"/>
      <c r="M317" s="178"/>
      <c r="O317" s="151"/>
      <c r="P317" s="151"/>
      <c r="Q317" s="151"/>
    </row>
    <row r="318" spans="1:17" s="151" customFormat="1" x14ac:dyDescent="0.25">
      <c r="A318" s="257"/>
      <c r="B318" s="219"/>
      <c r="C318" s="213"/>
      <c r="D318" s="213"/>
      <c r="E318" s="213"/>
      <c r="F318" s="213"/>
      <c r="G318" s="213"/>
      <c r="H318" s="213"/>
      <c r="I318" s="213"/>
      <c r="J318" s="213"/>
      <c r="K318" s="213"/>
      <c r="L318" s="214"/>
    </row>
    <row r="319" spans="1:17" s="3" customFormat="1" x14ac:dyDescent="0.25">
      <c r="A319" s="12"/>
      <c r="B319" s="767" t="s">
        <v>33</v>
      </c>
      <c r="C319" s="768"/>
      <c r="D319" s="768"/>
      <c r="E319" s="768"/>
      <c r="F319" s="768"/>
      <c r="G319" s="768"/>
      <c r="H319" s="768"/>
      <c r="I319" s="768"/>
      <c r="J319" s="768"/>
      <c r="K319" s="768"/>
      <c r="L319" s="769"/>
      <c r="M319" s="266"/>
    </row>
    <row r="320" spans="1:17" s="151" customFormat="1" x14ac:dyDescent="0.25">
      <c r="A320" s="257"/>
      <c r="B320" s="219"/>
      <c r="C320" s="213"/>
      <c r="D320" s="213"/>
      <c r="E320" s="213"/>
      <c r="F320" s="213"/>
      <c r="G320" s="213"/>
      <c r="H320" s="213"/>
      <c r="I320" s="213"/>
      <c r="J320" s="213"/>
      <c r="K320" s="213"/>
      <c r="L320" s="214"/>
    </row>
    <row r="321" spans="1:16" s="151" customFormat="1" x14ac:dyDescent="0.25">
      <c r="A321" s="257"/>
      <c r="B321" s="777" t="str">
        <f>IF(Intro!$G$26="English",O321,P321)</f>
        <v>Décrivez comment votre entreprise a réparti les dépenses suivantes dans votre réponse aux états de résultats fournis à la question 7 de cet onglet :</v>
      </c>
      <c r="C321" s="778"/>
      <c r="D321" s="778"/>
      <c r="E321" s="778"/>
      <c r="F321" s="778"/>
      <c r="G321" s="778"/>
      <c r="H321" s="778"/>
      <c r="I321" s="778"/>
      <c r="J321" s="778"/>
      <c r="K321" s="778"/>
      <c r="L321" s="779"/>
      <c r="O321" s="151" t="s">
        <v>647</v>
      </c>
      <c r="P321" s="151" t="s">
        <v>648</v>
      </c>
    </row>
    <row r="322" spans="1:16" s="151" customFormat="1" x14ac:dyDescent="0.25">
      <c r="A322" s="257"/>
      <c r="B322" s="219"/>
      <c r="C322" s="213"/>
      <c r="D322" s="213"/>
      <c r="E322" s="213"/>
      <c r="F322" s="213"/>
      <c r="G322" s="213"/>
      <c r="H322" s="213"/>
      <c r="I322" s="213"/>
      <c r="J322" s="213"/>
      <c r="K322" s="213"/>
      <c r="L322" s="214"/>
    </row>
    <row r="323" spans="1:16" s="151" customFormat="1" x14ac:dyDescent="0.25">
      <c r="A323" s="257"/>
      <c r="B323" s="948" t="str">
        <f>IF(Intro!$G$26="English",O323,P323)</f>
        <v xml:space="preserve">Frais généraux, de vente, et d'administration </v>
      </c>
      <c r="C323" s="949"/>
      <c r="D323" s="950"/>
      <c r="E323" s="674"/>
      <c r="F323" s="675"/>
      <c r="G323" s="675"/>
      <c r="H323" s="675"/>
      <c r="I323" s="675"/>
      <c r="J323" s="675"/>
      <c r="K323" s="675"/>
      <c r="L323" s="676"/>
      <c r="O323" s="11" t="s">
        <v>75</v>
      </c>
      <c r="P323" s="11" t="s">
        <v>76</v>
      </c>
    </row>
    <row r="324" spans="1:16" s="151" customFormat="1" x14ac:dyDescent="0.25">
      <c r="A324" s="257"/>
      <c r="B324" s="964"/>
      <c r="C324" s="965"/>
      <c r="D324" s="966"/>
      <c r="E324" s="780"/>
      <c r="F324" s="627"/>
      <c r="G324" s="627"/>
      <c r="H324" s="627"/>
      <c r="I324" s="627"/>
      <c r="J324" s="627"/>
      <c r="K324" s="627"/>
      <c r="L324" s="628"/>
      <c r="O324" s="11"/>
      <c r="P324" s="11"/>
    </row>
    <row r="325" spans="1:16" s="151" customFormat="1" x14ac:dyDescent="0.25">
      <c r="A325" s="257"/>
      <c r="B325" s="964"/>
      <c r="C325" s="965"/>
      <c r="D325" s="966"/>
      <c r="E325" s="780"/>
      <c r="F325" s="627"/>
      <c r="G325" s="627"/>
      <c r="H325" s="627"/>
      <c r="I325" s="627"/>
      <c r="J325" s="627"/>
      <c r="K325" s="627"/>
      <c r="L325" s="628"/>
      <c r="O325" s="11"/>
      <c r="P325" s="11"/>
    </row>
    <row r="326" spans="1:16" s="151" customFormat="1" x14ac:dyDescent="0.25">
      <c r="A326" s="257"/>
      <c r="B326" s="964"/>
      <c r="C326" s="965"/>
      <c r="D326" s="966"/>
      <c r="E326" s="780"/>
      <c r="F326" s="627"/>
      <c r="G326" s="627"/>
      <c r="H326" s="627"/>
      <c r="I326" s="627"/>
      <c r="J326" s="627"/>
      <c r="K326" s="627"/>
      <c r="L326" s="628"/>
      <c r="O326" s="11"/>
      <c r="P326" s="11"/>
    </row>
    <row r="327" spans="1:16" s="151" customFormat="1" x14ac:dyDescent="0.25">
      <c r="A327" s="257"/>
      <c r="B327" s="964"/>
      <c r="C327" s="965"/>
      <c r="D327" s="966"/>
      <c r="E327" s="780"/>
      <c r="F327" s="627"/>
      <c r="G327" s="627"/>
      <c r="H327" s="627"/>
      <c r="I327" s="627"/>
      <c r="J327" s="627"/>
      <c r="K327" s="627"/>
      <c r="L327" s="628"/>
      <c r="O327" s="11"/>
      <c r="P327" s="11"/>
    </row>
    <row r="328" spans="1:16" s="151" customFormat="1" x14ac:dyDescent="0.25">
      <c r="A328" s="257"/>
      <c r="B328" s="964"/>
      <c r="C328" s="965"/>
      <c r="D328" s="966"/>
      <c r="E328" s="780"/>
      <c r="F328" s="627"/>
      <c r="G328" s="627"/>
      <c r="H328" s="627"/>
      <c r="I328" s="627"/>
      <c r="J328" s="627"/>
      <c r="K328" s="627"/>
      <c r="L328" s="628"/>
      <c r="O328" s="11"/>
      <c r="P328" s="11"/>
    </row>
    <row r="329" spans="1:16" s="151" customFormat="1" x14ac:dyDescent="0.25">
      <c r="A329" s="257"/>
      <c r="B329" s="964"/>
      <c r="C329" s="965"/>
      <c r="D329" s="966"/>
      <c r="E329" s="780"/>
      <c r="F329" s="627"/>
      <c r="G329" s="627"/>
      <c r="H329" s="627"/>
      <c r="I329" s="627"/>
      <c r="J329" s="627"/>
      <c r="K329" s="627"/>
      <c r="L329" s="628"/>
      <c r="O329" s="11"/>
      <c r="P329" s="11"/>
    </row>
    <row r="330" spans="1:16" s="151" customFormat="1" x14ac:dyDescent="0.25">
      <c r="A330" s="257"/>
      <c r="B330" s="967"/>
      <c r="C330" s="968"/>
      <c r="D330" s="969"/>
      <c r="E330" s="677"/>
      <c r="F330" s="678"/>
      <c r="G330" s="678"/>
      <c r="H330" s="678"/>
      <c r="I330" s="678"/>
      <c r="J330" s="678"/>
      <c r="K330" s="678"/>
      <c r="L330" s="679"/>
      <c r="O330" s="11"/>
      <c r="P330" s="11"/>
    </row>
    <row r="331" spans="1:16" s="151" customFormat="1" x14ac:dyDescent="0.25">
      <c r="A331" s="257"/>
      <c r="B331" s="948" t="str">
        <f>IF(Intro!$G$26="English",O331,P331)</f>
        <v>Charges financières</v>
      </c>
      <c r="C331" s="949"/>
      <c r="D331" s="950"/>
      <c r="E331" s="674"/>
      <c r="F331" s="675"/>
      <c r="G331" s="675"/>
      <c r="H331" s="675"/>
      <c r="I331" s="675"/>
      <c r="J331" s="675"/>
      <c r="K331" s="675"/>
      <c r="L331" s="676"/>
      <c r="O331" s="11" t="s">
        <v>53</v>
      </c>
      <c r="P331" s="11" t="s">
        <v>54</v>
      </c>
    </row>
    <row r="332" spans="1:16" s="151" customFormat="1" x14ac:dyDescent="0.25">
      <c r="A332" s="257"/>
      <c r="B332" s="964"/>
      <c r="C332" s="965"/>
      <c r="D332" s="966"/>
      <c r="E332" s="780"/>
      <c r="F332" s="627"/>
      <c r="G332" s="627"/>
      <c r="H332" s="627"/>
      <c r="I332" s="627"/>
      <c r="J332" s="627"/>
      <c r="K332" s="627"/>
      <c r="L332" s="628"/>
      <c r="O332" s="11"/>
      <c r="P332" s="11"/>
    </row>
    <row r="333" spans="1:16" s="151" customFormat="1" x14ac:dyDescent="0.25">
      <c r="A333" s="257"/>
      <c r="B333" s="964"/>
      <c r="C333" s="965"/>
      <c r="D333" s="966"/>
      <c r="E333" s="780"/>
      <c r="F333" s="627"/>
      <c r="G333" s="627"/>
      <c r="H333" s="627"/>
      <c r="I333" s="627"/>
      <c r="J333" s="627"/>
      <c r="K333" s="627"/>
      <c r="L333" s="628"/>
      <c r="O333" s="11"/>
      <c r="P333" s="11"/>
    </row>
    <row r="334" spans="1:16" s="151" customFormat="1" x14ac:dyDescent="0.25">
      <c r="A334" s="257"/>
      <c r="B334" s="964"/>
      <c r="C334" s="965"/>
      <c r="D334" s="966"/>
      <c r="E334" s="780"/>
      <c r="F334" s="627"/>
      <c r="G334" s="627"/>
      <c r="H334" s="627"/>
      <c r="I334" s="627"/>
      <c r="J334" s="627"/>
      <c r="K334" s="627"/>
      <c r="L334" s="628"/>
      <c r="O334" s="11"/>
      <c r="P334" s="11"/>
    </row>
    <row r="335" spans="1:16" s="151" customFormat="1" x14ac:dyDescent="0.25">
      <c r="A335" s="257"/>
      <c r="B335" s="964"/>
      <c r="C335" s="965"/>
      <c r="D335" s="966"/>
      <c r="E335" s="780"/>
      <c r="F335" s="627"/>
      <c r="G335" s="627"/>
      <c r="H335" s="627"/>
      <c r="I335" s="627"/>
      <c r="J335" s="627"/>
      <c r="K335" s="627"/>
      <c r="L335" s="628"/>
      <c r="O335" s="11"/>
      <c r="P335" s="11"/>
    </row>
    <row r="336" spans="1:16" s="151" customFormat="1" x14ac:dyDescent="0.25">
      <c r="A336" s="257"/>
      <c r="B336" s="964"/>
      <c r="C336" s="965"/>
      <c r="D336" s="966"/>
      <c r="E336" s="780"/>
      <c r="F336" s="627"/>
      <c r="G336" s="627"/>
      <c r="H336" s="627"/>
      <c r="I336" s="627"/>
      <c r="J336" s="627"/>
      <c r="K336" s="627"/>
      <c r="L336" s="628"/>
      <c r="O336" s="11"/>
      <c r="P336" s="11"/>
    </row>
    <row r="337" spans="1:16" s="151" customFormat="1" x14ac:dyDescent="0.25">
      <c r="A337" s="257"/>
      <c r="B337" s="964"/>
      <c r="C337" s="965"/>
      <c r="D337" s="966"/>
      <c r="E337" s="780"/>
      <c r="F337" s="627"/>
      <c r="G337" s="627"/>
      <c r="H337" s="627"/>
      <c r="I337" s="627"/>
      <c r="J337" s="627"/>
      <c r="K337" s="627"/>
      <c r="L337" s="628"/>
      <c r="O337" s="11"/>
      <c r="P337" s="11"/>
    </row>
    <row r="338" spans="1:16" s="151" customFormat="1" x14ac:dyDescent="0.25">
      <c r="A338" s="257"/>
      <c r="B338" s="967"/>
      <c r="C338" s="968"/>
      <c r="D338" s="969"/>
      <c r="E338" s="677"/>
      <c r="F338" s="678"/>
      <c r="G338" s="678"/>
      <c r="H338" s="678"/>
      <c r="I338" s="678"/>
      <c r="J338" s="678"/>
      <c r="K338" s="678"/>
      <c r="L338" s="679"/>
      <c r="O338" s="11"/>
      <c r="P338" s="11"/>
    </row>
    <row r="339" spans="1:16" s="151" customFormat="1" x14ac:dyDescent="0.25">
      <c r="A339" s="257"/>
      <c r="B339" s="948" t="str">
        <f>IF(Intro!$G$26="English",O339,P339)</f>
        <v>Autres dépenses</v>
      </c>
      <c r="C339" s="949"/>
      <c r="D339" s="950"/>
      <c r="E339" s="674"/>
      <c r="F339" s="675"/>
      <c r="G339" s="675"/>
      <c r="H339" s="675"/>
      <c r="I339" s="675"/>
      <c r="J339" s="675"/>
      <c r="K339" s="675"/>
      <c r="L339" s="676"/>
      <c r="O339" s="11" t="s">
        <v>99</v>
      </c>
      <c r="P339" s="11" t="s">
        <v>100</v>
      </c>
    </row>
    <row r="340" spans="1:16" s="151" customFormat="1" x14ac:dyDescent="0.25">
      <c r="A340" s="257"/>
      <c r="B340" s="964"/>
      <c r="C340" s="965"/>
      <c r="D340" s="966"/>
      <c r="E340" s="780"/>
      <c r="F340" s="627"/>
      <c r="G340" s="627"/>
      <c r="H340" s="627"/>
      <c r="I340" s="627"/>
      <c r="J340" s="627"/>
      <c r="K340" s="627"/>
      <c r="L340" s="628"/>
      <c r="O340" s="11"/>
      <c r="P340" s="11"/>
    </row>
    <row r="341" spans="1:16" s="151" customFormat="1" x14ac:dyDescent="0.25">
      <c r="A341" s="257"/>
      <c r="B341" s="964"/>
      <c r="C341" s="965"/>
      <c r="D341" s="966"/>
      <c r="E341" s="780"/>
      <c r="F341" s="627"/>
      <c r="G341" s="627"/>
      <c r="H341" s="627"/>
      <c r="I341" s="627"/>
      <c r="J341" s="627"/>
      <c r="K341" s="627"/>
      <c r="L341" s="628"/>
      <c r="O341" s="11"/>
      <c r="P341" s="11"/>
    </row>
    <row r="342" spans="1:16" s="151" customFormat="1" x14ac:dyDescent="0.25">
      <c r="A342" s="257"/>
      <c r="B342" s="964"/>
      <c r="C342" s="965"/>
      <c r="D342" s="966"/>
      <c r="E342" s="780"/>
      <c r="F342" s="627"/>
      <c r="G342" s="627"/>
      <c r="H342" s="627"/>
      <c r="I342" s="627"/>
      <c r="J342" s="627"/>
      <c r="K342" s="627"/>
      <c r="L342" s="628"/>
      <c r="O342" s="11"/>
      <c r="P342" s="11"/>
    </row>
    <row r="343" spans="1:16" s="151" customFormat="1" x14ac:dyDescent="0.25">
      <c r="A343" s="257"/>
      <c r="B343" s="964"/>
      <c r="C343" s="965"/>
      <c r="D343" s="966"/>
      <c r="E343" s="780"/>
      <c r="F343" s="627"/>
      <c r="G343" s="627"/>
      <c r="H343" s="627"/>
      <c r="I343" s="627"/>
      <c r="J343" s="627"/>
      <c r="K343" s="627"/>
      <c r="L343" s="628"/>
      <c r="O343" s="11"/>
      <c r="P343" s="11"/>
    </row>
    <row r="344" spans="1:16" s="151" customFormat="1" x14ac:dyDescent="0.25">
      <c r="A344" s="257"/>
      <c r="B344" s="964"/>
      <c r="C344" s="965"/>
      <c r="D344" s="966"/>
      <c r="E344" s="780"/>
      <c r="F344" s="627"/>
      <c r="G344" s="627"/>
      <c r="H344" s="627"/>
      <c r="I344" s="627"/>
      <c r="J344" s="627"/>
      <c r="K344" s="627"/>
      <c r="L344" s="628"/>
      <c r="O344" s="11"/>
      <c r="P344" s="11"/>
    </row>
    <row r="345" spans="1:16" s="151" customFormat="1" x14ac:dyDescent="0.25">
      <c r="A345" s="257"/>
      <c r="B345" s="964"/>
      <c r="C345" s="965"/>
      <c r="D345" s="966"/>
      <c r="E345" s="780"/>
      <c r="F345" s="627"/>
      <c r="G345" s="627"/>
      <c r="H345" s="627"/>
      <c r="I345" s="627"/>
      <c r="J345" s="627"/>
      <c r="K345" s="627"/>
      <c r="L345" s="628"/>
      <c r="O345" s="11"/>
      <c r="P345" s="11"/>
    </row>
    <row r="346" spans="1:16" s="151" customFormat="1" x14ac:dyDescent="0.25">
      <c r="A346" s="257"/>
      <c r="B346" s="967"/>
      <c r="C346" s="968"/>
      <c r="D346" s="969"/>
      <c r="E346" s="677"/>
      <c r="F346" s="678"/>
      <c r="G346" s="678"/>
      <c r="H346" s="678"/>
      <c r="I346" s="678"/>
      <c r="J346" s="678"/>
      <c r="K346" s="678"/>
      <c r="L346" s="679"/>
      <c r="O346" s="11"/>
      <c r="P346" s="11"/>
    </row>
    <row r="347" spans="1:16" s="151" customFormat="1" x14ac:dyDescent="0.25">
      <c r="A347" s="257"/>
      <c r="B347" s="252"/>
      <c r="C347" s="253"/>
      <c r="D347" s="253"/>
      <c r="E347" s="253"/>
      <c r="F347" s="253"/>
      <c r="G347" s="253"/>
      <c r="H347" s="253"/>
      <c r="I347" s="253"/>
      <c r="J347" s="253"/>
      <c r="K347" s="253"/>
      <c r="L347" s="254"/>
    </row>
    <row r="348" spans="1:16" s="3" customFormat="1" x14ac:dyDescent="0.25">
      <c r="A348" s="12"/>
      <c r="B348" s="767" t="s">
        <v>34</v>
      </c>
      <c r="C348" s="768"/>
      <c r="D348" s="768"/>
      <c r="E348" s="768"/>
      <c r="F348" s="768"/>
      <c r="G348" s="768"/>
      <c r="H348" s="768"/>
      <c r="I348" s="768"/>
      <c r="J348" s="768"/>
      <c r="K348" s="768"/>
      <c r="L348" s="769"/>
      <c r="M348" s="266"/>
    </row>
    <row r="349" spans="1:16" s="151" customFormat="1" x14ac:dyDescent="0.25">
      <c r="A349" s="257"/>
      <c r="B349" s="219"/>
      <c r="C349" s="213"/>
      <c r="D349" s="213"/>
      <c r="E349" s="213"/>
      <c r="F349" s="213"/>
      <c r="G349" s="213"/>
      <c r="H349" s="213"/>
      <c r="I349" s="213"/>
      <c r="J349" s="213"/>
      <c r="K349" s="213"/>
      <c r="L349" s="214"/>
    </row>
    <row r="350" spans="1:16" s="151" customFormat="1" x14ac:dyDescent="0.25">
      <c r="A350" s="257"/>
      <c r="B350" s="612" t="str">
        <f>IF(Intro!$G$26="English",O350,P350)</f>
        <v>Décrivez les plans de votre entreprise pour gérer le rendement financier des deux prochaines années. Fournissez les motifs et les hypothèses sous-tendant ces objectifs et ces stratégies.</v>
      </c>
      <c r="C350" s="613"/>
      <c r="D350" s="613"/>
      <c r="E350" s="613"/>
      <c r="F350" s="613"/>
      <c r="G350" s="613"/>
      <c r="H350" s="613"/>
      <c r="I350" s="613"/>
      <c r="J350" s="613"/>
      <c r="K350" s="613"/>
      <c r="L350" s="653"/>
      <c r="O350" s="151" t="s">
        <v>324</v>
      </c>
      <c r="P350" s="151" t="s">
        <v>215</v>
      </c>
    </row>
    <row r="351" spans="1:16" s="151" customFormat="1" x14ac:dyDescent="0.25">
      <c r="A351" s="257"/>
      <c r="B351" s="219"/>
      <c r="C351" s="213"/>
      <c r="D351" s="213"/>
      <c r="E351" s="213"/>
      <c r="F351" s="213"/>
      <c r="G351" s="213"/>
      <c r="H351" s="213"/>
      <c r="I351" s="213"/>
      <c r="J351" s="213"/>
      <c r="K351" s="213"/>
      <c r="L351" s="214"/>
    </row>
    <row r="352" spans="1:16" s="3" customFormat="1" x14ac:dyDescent="0.25">
      <c r="A352" s="13"/>
      <c r="B352" s="781"/>
      <c r="C352" s="782"/>
      <c r="D352" s="782"/>
      <c r="E352" s="782"/>
      <c r="F352" s="782"/>
      <c r="G352" s="782"/>
      <c r="H352" s="782"/>
      <c r="I352" s="782"/>
      <c r="J352" s="782"/>
      <c r="K352" s="782"/>
      <c r="L352" s="783"/>
      <c r="M352" s="178"/>
    </row>
    <row r="353" spans="1:16" s="3" customFormat="1" x14ac:dyDescent="0.25">
      <c r="A353" s="13"/>
      <c r="B353" s="781"/>
      <c r="C353" s="782"/>
      <c r="D353" s="782"/>
      <c r="E353" s="782"/>
      <c r="F353" s="782"/>
      <c r="G353" s="782"/>
      <c r="H353" s="782"/>
      <c r="I353" s="782"/>
      <c r="J353" s="782"/>
      <c r="K353" s="782"/>
      <c r="L353" s="783"/>
      <c r="M353" s="178"/>
    </row>
    <row r="354" spans="1:16" s="3" customFormat="1" x14ac:dyDescent="0.25">
      <c r="A354" s="13"/>
      <c r="B354" s="781"/>
      <c r="C354" s="782"/>
      <c r="D354" s="782"/>
      <c r="E354" s="782"/>
      <c r="F354" s="782"/>
      <c r="G354" s="782"/>
      <c r="H354" s="782"/>
      <c r="I354" s="782"/>
      <c r="J354" s="782"/>
      <c r="K354" s="782"/>
      <c r="L354" s="783"/>
      <c r="M354" s="178"/>
    </row>
    <row r="355" spans="1:16" s="3" customFormat="1" x14ac:dyDescent="0.25">
      <c r="A355" s="13"/>
      <c r="B355" s="781"/>
      <c r="C355" s="782"/>
      <c r="D355" s="782"/>
      <c r="E355" s="782"/>
      <c r="F355" s="782"/>
      <c r="G355" s="782"/>
      <c r="H355" s="782"/>
      <c r="I355" s="782"/>
      <c r="J355" s="782"/>
      <c r="K355" s="782"/>
      <c r="L355" s="783"/>
      <c r="M355" s="178"/>
    </row>
    <row r="356" spans="1:16" s="3" customFormat="1" x14ac:dyDescent="0.25">
      <c r="A356" s="13"/>
      <c r="B356" s="781"/>
      <c r="C356" s="782"/>
      <c r="D356" s="782"/>
      <c r="E356" s="782"/>
      <c r="F356" s="782"/>
      <c r="G356" s="782"/>
      <c r="H356" s="782"/>
      <c r="I356" s="782"/>
      <c r="J356" s="782"/>
      <c r="K356" s="782"/>
      <c r="L356" s="783"/>
      <c r="M356" s="178"/>
    </row>
    <row r="357" spans="1:16" s="3" customFormat="1" x14ac:dyDescent="0.25">
      <c r="A357" s="13"/>
      <c r="B357" s="781"/>
      <c r="C357" s="782"/>
      <c r="D357" s="782"/>
      <c r="E357" s="782"/>
      <c r="F357" s="782"/>
      <c r="G357" s="782"/>
      <c r="H357" s="782"/>
      <c r="I357" s="782"/>
      <c r="J357" s="782"/>
      <c r="K357" s="782"/>
      <c r="L357" s="783"/>
      <c r="M357" s="178"/>
    </row>
    <row r="358" spans="1:16" s="3" customFormat="1" x14ac:dyDescent="0.25">
      <c r="A358" s="13"/>
      <c r="B358" s="781"/>
      <c r="C358" s="782"/>
      <c r="D358" s="782"/>
      <c r="E358" s="782"/>
      <c r="F358" s="782"/>
      <c r="G358" s="782"/>
      <c r="H358" s="782"/>
      <c r="I358" s="782"/>
      <c r="J358" s="782"/>
      <c r="K358" s="782"/>
      <c r="L358" s="783"/>
      <c r="M358" s="178"/>
    </row>
    <row r="359" spans="1:16" s="3" customFormat="1" x14ac:dyDescent="0.25">
      <c r="A359" s="13"/>
      <c r="B359" s="781"/>
      <c r="C359" s="782"/>
      <c r="D359" s="782"/>
      <c r="E359" s="782"/>
      <c r="F359" s="782"/>
      <c r="G359" s="782"/>
      <c r="H359" s="782"/>
      <c r="I359" s="782"/>
      <c r="J359" s="782"/>
      <c r="K359" s="782"/>
      <c r="L359" s="783"/>
      <c r="M359" s="178"/>
    </row>
    <row r="360" spans="1:16" s="151" customFormat="1" x14ac:dyDescent="0.25">
      <c r="A360" s="257"/>
      <c r="B360" s="252"/>
      <c r="C360" s="253"/>
      <c r="D360" s="253"/>
      <c r="E360" s="253"/>
      <c r="F360" s="253"/>
      <c r="G360" s="253"/>
      <c r="H360" s="253"/>
      <c r="I360" s="253"/>
      <c r="J360" s="253"/>
      <c r="K360" s="253"/>
      <c r="L360" s="254"/>
    </row>
    <row r="361" spans="1:16" s="10" customFormat="1" x14ac:dyDescent="0.25">
      <c r="A361" s="12"/>
      <c r="B361" s="195"/>
      <c r="C361" s="153"/>
      <c r="D361" s="39"/>
      <c r="E361" s="40"/>
      <c r="F361" s="40"/>
      <c r="G361" s="40"/>
      <c r="H361" s="40"/>
      <c r="I361" s="40"/>
      <c r="J361" s="40"/>
      <c r="K361" s="40"/>
      <c r="L361" s="47"/>
      <c r="O361" s="11"/>
    </row>
    <row r="362" spans="1:16" x14ac:dyDescent="0.25">
      <c r="B362" s="784" t="str">
        <f>UPPER(IF(Intro!$G$26="English",O362,P362))</f>
        <v>INVESTISSEMENTS</v>
      </c>
      <c r="C362" s="785"/>
      <c r="D362" s="785"/>
      <c r="E362" s="785"/>
      <c r="F362" s="785"/>
      <c r="G362" s="785"/>
      <c r="H362" s="785"/>
      <c r="I362" s="785"/>
      <c r="J362" s="785"/>
      <c r="K362" s="785"/>
      <c r="L362" s="786"/>
      <c r="M362" s="151"/>
      <c r="O362" s="2" t="s">
        <v>78</v>
      </c>
      <c r="P362" s="2" t="s">
        <v>79</v>
      </c>
    </row>
    <row r="363" spans="1:16" s="3" customFormat="1" x14ac:dyDescent="0.25">
      <c r="A363" s="12"/>
      <c r="B363" s="767" t="s">
        <v>35</v>
      </c>
      <c r="C363" s="768"/>
      <c r="D363" s="768"/>
      <c r="E363" s="768"/>
      <c r="F363" s="768"/>
      <c r="G363" s="768"/>
      <c r="H363" s="768"/>
      <c r="I363" s="768"/>
      <c r="J363" s="768"/>
      <c r="K363" s="768"/>
      <c r="L363" s="769"/>
      <c r="M363" s="266"/>
    </row>
    <row r="364" spans="1:16" s="151" customFormat="1" x14ac:dyDescent="0.25">
      <c r="A364" s="257"/>
      <c r="B364" s="219"/>
      <c r="C364" s="213"/>
      <c r="D364" s="213"/>
      <c r="E364" s="213"/>
      <c r="F364" s="213"/>
      <c r="G364" s="213"/>
      <c r="H364" s="213"/>
      <c r="I364" s="213"/>
      <c r="J364" s="213"/>
      <c r="K364" s="213"/>
      <c r="L364" s="214"/>
    </row>
    <row r="365" spans="1:16" s="151" customFormat="1" x14ac:dyDescent="0.25">
      <c r="A365" s="257"/>
      <c r="B365" s="777" t="str">
        <f>IF(Intro!$G$26="English",O365,P365)</f>
        <v>Indiquez les investissements antérieurs et prévus de votre entreprise consacrés à ses installations des marchandises pour chaque période indiquée.</v>
      </c>
      <c r="C365" s="778"/>
      <c r="D365" s="778"/>
      <c r="E365" s="778"/>
      <c r="F365" s="778"/>
      <c r="G365" s="778"/>
      <c r="H365" s="778"/>
      <c r="I365" s="778"/>
      <c r="J365" s="778"/>
      <c r="K365" s="778"/>
      <c r="L365" s="779"/>
      <c r="O365" s="151" t="s">
        <v>122</v>
      </c>
      <c r="P365" s="151" t="s">
        <v>123</v>
      </c>
    </row>
    <row r="366" spans="1:16" s="151" customFormat="1" x14ac:dyDescent="0.25">
      <c r="A366" s="257"/>
      <c r="B366" s="219"/>
      <c r="C366" s="213"/>
      <c r="D366" s="213"/>
      <c r="E366" s="213"/>
      <c r="F366" s="213"/>
      <c r="G366" s="213"/>
      <c r="H366" s="213"/>
      <c r="I366" s="213"/>
      <c r="J366" s="213"/>
      <c r="K366" s="213"/>
      <c r="L366" s="214"/>
    </row>
    <row r="367" spans="1:16" s="10" customFormat="1" x14ac:dyDescent="0.25">
      <c r="A367" s="12"/>
      <c r="B367" s="229"/>
      <c r="C367" s="230"/>
      <c r="D367" s="28"/>
      <c r="E367" s="241">
        <f>Variables!$B$6</f>
        <v>2023</v>
      </c>
      <c r="F367" s="241">
        <f>E367+1</f>
        <v>2024</v>
      </c>
      <c r="G367" s="241">
        <f>F367+1</f>
        <v>2025</v>
      </c>
      <c r="H367" s="241">
        <f>G367+1</f>
        <v>2026</v>
      </c>
      <c r="I367" s="241">
        <f>H367+1</f>
        <v>2027</v>
      </c>
      <c r="J367" s="241">
        <f>I367+1</f>
        <v>2028</v>
      </c>
      <c r="K367" s="274"/>
      <c r="L367" s="259"/>
      <c r="O367" s="11"/>
    </row>
    <row r="368" spans="1:16" s="151" customFormat="1" x14ac:dyDescent="0.25">
      <c r="A368" s="257"/>
      <c r="B368" s="763" t="str">
        <f>IF(Intro!$G$26="English",O368,P368)</f>
        <v>Investissements</v>
      </c>
      <c r="C368" s="970"/>
      <c r="D368" s="192" t="s">
        <v>487</v>
      </c>
      <c r="E368" s="190"/>
      <c r="F368" s="190"/>
      <c r="G368" s="190"/>
      <c r="H368" s="190"/>
      <c r="I368" s="190"/>
      <c r="J368" s="190"/>
      <c r="K368" s="274"/>
      <c r="L368" s="259"/>
      <c r="O368" s="151" t="s">
        <v>212</v>
      </c>
      <c r="P368" s="151" t="s">
        <v>213</v>
      </c>
    </row>
    <row r="369" spans="1:16" s="151" customFormat="1" x14ac:dyDescent="0.25">
      <c r="A369" s="257"/>
      <c r="B369" s="252"/>
      <c r="C369" s="253"/>
      <c r="D369" s="253"/>
      <c r="E369" s="253"/>
      <c r="F369" s="253"/>
      <c r="G369" s="253"/>
      <c r="H369" s="253"/>
      <c r="I369" s="253"/>
      <c r="J369" s="253"/>
      <c r="K369" s="253"/>
      <c r="L369" s="254"/>
    </row>
    <row r="370" spans="1:16" s="3" customFormat="1" x14ac:dyDescent="0.25">
      <c r="A370" s="12"/>
      <c r="B370" s="767" t="s">
        <v>36</v>
      </c>
      <c r="C370" s="768"/>
      <c r="D370" s="768"/>
      <c r="E370" s="768"/>
      <c r="F370" s="768"/>
      <c r="G370" s="768"/>
      <c r="H370" s="768"/>
      <c r="I370" s="768"/>
      <c r="J370" s="768"/>
      <c r="K370" s="768"/>
      <c r="L370" s="769"/>
      <c r="M370" s="266"/>
    </row>
    <row r="371" spans="1:16" s="151" customFormat="1" x14ac:dyDescent="0.25">
      <c r="A371" s="257"/>
      <c r="B371" s="219"/>
      <c r="C371" s="213"/>
      <c r="D371" s="213"/>
      <c r="E371" s="213"/>
      <c r="F371" s="213"/>
      <c r="G371" s="213"/>
      <c r="H371" s="213"/>
      <c r="I371" s="213"/>
      <c r="J371" s="213"/>
      <c r="K371" s="213"/>
      <c r="L371" s="214"/>
    </row>
    <row r="372" spans="1:16" s="151" customFormat="1" x14ac:dyDescent="0.25">
      <c r="A372" s="257"/>
      <c r="B372" s="777" t="str">
        <f>IF(Intro!$G$26="English",O372,P372)</f>
        <v>Décrivez les principaux investissements antérieurs et prévus de votre entreprise, les installations qui en sont l’objet ou en ont été l’objet et les motifs de ces investissements.</v>
      </c>
      <c r="C372" s="778"/>
      <c r="D372" s="778"/>
      <c r="E372" s="778"/>
      <c r="F372" s="778"/>
      <c r="G372" s="778"/>
      <c r="H372" s="778"/>
      <c r="I372" s="778"/>
      <c r="J372" s="778"/>
      <c r="K372" s="778"/>
      <c r="L372" s="779"/>
      <c r="O372" s="151" t="s">
        <v>124</v>
      </c>
      <c r="P372" s="151" t="s">
        <v>125</v>
      </c>
    </row>
    <row r="373" spans="1:16" s="151" customFormat="1" x14ac:dyDescent="0.25">
      <c r="A373" s="257"/>
      <c r="B373" s="219"/>
      <c r="C373" s="213"/>
      <c r="D373" s="213"/>
      <c r="E373" s="213"/>
      <c r="F373" s="213"/>
      <c r="G373" s="213"/>
      <c r="H373" s="213"/>
      <c r="I373" s="213"/>
      <c r="J373" s="213"/>
      <c r="K373" s="213"/>
      <c r="L373" s="214"/>
    </row>
    <row r="374" spans="1:16" s="3" customFormat="1" x14ac:dyDescent="0.25">
      <c r="A374" s="13"/>
      <c r="B374" s="781"/>
      <c r="C374" s="782"/>
      <c r="D374" s="782"/>
      <c r="E374" s="782"/>
      <c r="F374" s="782"/>
      <c r="G374" s="782"/>
      <c r="H374" s="782"/>
      <c r="I374" s="782"/>
      <c r="J374" s="782"/>
      <c r="K374" s="782"/>
      <c r="L374" s="783"/>
      <c r="M374" s="178"/>
    </row>
    <row r="375" spans="1:16" s="3" customFormat="1" x14ac:dyDescent="0.25">
      <c r="A375" s="13"/>
      <c r="B375" s="781"/>
      <c r="C375" s="782"/>
      <c r="D375" s="782"/>
      <c r="E375" s="782"/>
      <c r="F375" s="782"/>
      <c r="G375" s="782"/>
      <c r="H375" s="782"/>
      <c r="I375" s="782"/>
      <c r="J375" s="782"/>
      <c r="K375" s="782"/>
      <c r="L375" s="783"/>
      <c r="M375" s="178"/>
    </row>
    <row r="376" spans="1:16" s="3" customFormat="1" x14ac:dyDescent="0.25">
      <c r="A376" s="13"/>
      <c r="B376" s="781"/>
      <c r="C376" s="782"/>
      <c r="D376" s="782"/>
      <c r="E376" s="782"/>
      <c r="F376" s="782"/>
      <c r="G376" s="782"/>
      <c r="H376" s="782"/>
      <c r="I376" s="782"/>
      <c r="J376" s="782"/>
      <c r="K376" s="782"/>
      <c r="L376" s="783"/>
      <c r="M376" s="178"/>
    </row>
    <row r="377" spans="1:16" s="3" customFormat="1" x14ac:dyDescent="0.25">
      <c r="A377" s="13"/>
      <c r="B377" s="781"/>
      <c r="C377" s="782"/>
      <c r="D377" s="782"/>
      <c r="E377" s="782"/>
      <c r="F377" s="782"/>
      <c r="G377" s="782"/>
      <c r="H377" s="782"/>
      <c r="I377" s="782"/>
      <c r="J377" s="782"/>
      <c r="K377" s="782"/>
      <c r="L377" s="783"/>
      <c r="M377" s="178"/>
    </row>
    <row r="378" spans="1:16" s="3" customFormat="1" x14ac:dyDescent="0.25">
      <c r="A378" s="13"/>
      <c r="B378" s="781"/>
      <c r="C378" s="782"/>
      <c r="D378" s="782"/>
      <c r="E378" s="782"/>
      <c r="F378" s="782"/>
      <c r="G378" s="782"/>
      <c r="H378" s="782"/>
      <c r="I378" s="782"/>
      <c r="J378" s="782"/>
      <c r="K378" s="782"/>
      <c r="L378" s="783"/>
      <c r="M378" s="178"/>
    </row>
    <row r="379" spans="1:16" s="3" customFormat="1" x14ac:dyDescent="0.25">
      <c r="A379" s="13"/>
      <c r="B379" s="781"/>
      <c r="C379" s="782"/>
      <c r="D379" s="782"/>
      <c r="E379" s="782"/>
      <c r="F379" s="782"/>
      <c r="G379" s="782"/>
      <c r="H379" s="782"/>
      <c r="I379" s="782"/>
      <c r="J379" s="782"/>
      <c r="K379" s="782"/>
      <c r="L379" s="783"/>
      <c r="M379" s="178"/>
    </row>
    <row r="380" spans="1:16" s="3" customFormat="1" x14ac:dyDescent="0.25">
      <c r="A380" s="13"/>
      <c r="B380" s="781"/>
      <c r="C380" s="782"/>
      <c r="D380" s="782"/>
      <c r="E380" s="782"/>
      <c r="F380" s="782"/>
      <c r="G380" s="782"/>
      <c r="H380" s="782"/>
      <c r="I380" s="782"/>
      <c r="J380" s="782"/>
      <c r="K380" s="782"/>
      <c r="L380" s="783"/>
      <c r="M380" s="178"/>
    </row>
    <row r="381" spans="1:16" s="3" customFormat="1" x14ac:dyDescent="0.25">
      <c r="A381" s="13"/>
      <c r="B381" s="781"/>
      <c r="C381" s="782"/>
      <c r="D381" s="782"/>
      <c r="E381" s="782"/>
      <c r="F381" s="782"/>
      <c r="G381" s="782"/>
      <c r="H381" s="782"/>
      <c r="I381" s="782"/>
      <c r="J381" s="782"/>
      <c r="K381" s="782"/>
      <c r="L381" s="783"/>
      <c r="M381" s="178"/>
    </row>
    <row r="382" spans="1:16" s="151" customFormat="1" x14ac:dyDescent="0.25">
      <c r="A382" s="257"/>
      <c r="B382" s="252"/>
      <c r="C382" s="253"/>
      <c r="D382" s="253"/>
      <c r="E382" s="253"/>
      <c r="F382" s="253"/>
      <c r="G382" s="253"/>
      <c r="H382" s="253"/>
      <c r="I382" s="253"/>
      <c r="J382" s="253"/>
      <c r="K382" s="253"/>
      <c r="L382" s="254"/>
    </row>
    <row r="383" spans="1:16" s="3" customFormat="1" x14ac:dyDescent="0.25">
      <c r="A383" s="12"/>
      <c r="B383" s="767" t="s">
        <v>37</v>
      </c>
      <c r="C383" s="768"/>
      <c r="D383" s="768"/>
      <c r="E383" s="768"/>
      <c r="F383" s="768"/>
      <c r="G383" s="768"/>
      <c r="H383" s="768"/>
      <c r="I383" s="768"/>
      <c r="J383" s="768"/>
      <c r="K383" s="768"/>
      <c r="L383" s="769"/>
      <c r="M383" s="266"/>
    </row>
    <row r="384" spans="1:16" s="151" customFormat="1" x14ac:dyDescent="0.25">
      <c r="A384" s="257"/>
      <c r="B384" s="219"/>
      <c r="C384" s="213"/>
      <c r="D384" s="213"/>
      <c r="E384" s="213"/>
      <c r="F384" s="213"/>
      <c r="G384" s="213"/>
      <c r="H384" s="213"/>
      <c r="I384" s="213"/>
      <c r="J384" s="213"/>
      <c r="K384" s="213"/>
      <c r="L384" s="214"/>
    </row>
    <row r="385" spans="1:16" s="151" customFormat="1" x14ac:dyDescent="0.25">
      <c r="A385" s="257"/>
      <c r="B385" s="777" t="str">
        <f>IF(Intro!$G$26="English",O385,P385)</f>
        <v>Décrivez l’incidence des investissements faits par votre entreprise depuis le 1er janvier 2023 sur les aspects suivants :</v>
      </c>
      <c r="C385" s="778"/>
      <c r="D385" s="778"/>
      <c r="E385" s="778"/>
      <c r="F385" s="778"/>
      <c r="G385" s="778"/>
      <c r="H385" s="778"/>
      <c r="I385" s="778"/>
      <c r="J385" s="778"/>
      <c r="K385" s="778"/>
      <c r="L385" s="779"/>
      <c r="O385" s="151" t="str">
        <f>"Describe the impact of investments made by your firm since January 1, "&amp;Variables!B6&amp;" on the following:"</f>
        <v>Describe the impact of investments made by your firm since January 1, 2023 on the following:</v>
      </c>
      <c r="P385" s="151" t="str">
        <f>"Décrivez l’incidence des investissements faits par votre entreprise depuis le 1er janvier "&amp;Variables!B6&amp;" sur les aspects suivants :"</f>
        <v>Décrivez l’incidence des investissements faits par votre entreprise depuis le 1er janvier 2023 sur les aspects suivants :</v>
      </c>
    </row>
    <row r="386" spans="1:16" s="151" customFormat="1" x14ac:dyDescent="0.25">
      <c r="A386" s="257"/>
      <c r="B386" s="219"/>
      <c r="C386" s="213"/>
      <c r="D386" s="213"/>
      <c r="E386" s="213"/>
      <c r="F386" s="213"/>
      <c r="G386" s="213"/>
      <c r="H386" s="213"/>
      <c r="I386" s="213"/>
      <c r="J386" s="213"/>
      <c r="K386" s="213"/>
      <c r="L386" s="214"/>
    </row>
    <row r="387" spans="1:16" s="151" customFormat="1" x14ac:dyDescent="0.25">
      <c r="A387" s="257"/>
      <c r="B387" s="668" t="str">
        <f>IF(Intro!$G$26="English",O387,P387)</f>
        <v>Productivité</v>
      </c>
      <c r="C387" s="669"/>
      <c r="D387" s="674"/>
      <c r="E387" s="675"/>
      <c r="F387" s="675"/>
      <c r="G387" s="675"/>
      <c r="H387" s="675"/>
      <c r="I387" s="675"/>
      <c r="J387" s="675"/>
      <c r="K387" s="675"/>
      <c r="L387" s="676"/>
      <c r="O387" s="11" t="s">
        <v>80</v>
      </c>
      <c r="P387" s="11" t="s">
        <v>81</v>
      </c>
    </row>
    <row r="388" spans="1:16" s="151" customFormat="1" x14ac:dyDescent="0.25">
      <c r="A388" s="257"/>
      <c r="B388" s="665"/>
      <c r="C388" s="666"/>
      <c r="D388" s="780"/>
      <c r="E388" s="627"/>
      <c r="F388" s="627"/>
      <c r="G388" s="627"/>
      <c r="H388" s="627"/>
      <c r="I388" s="627"/>
      <c r="J388" s="627"/>
      <c r="K388" s="627"/>
      <c r="L388" s="628"/>
      <c r="O388" s="11"/>
      <c r="P388" s="11"/>
    </row>
    <row r="389" spans="1:16" s="151" customFormat="1" x14ac:dyDescent="0.25">
      <c r="A389" s="257"/>
      <c r="B389" s="665"/>
      <c r="C389" s="666"/>
      <c r="D389" s="780"/>
      <c r="E389" s="627"/>
      <c r="F389" s="627"/>
      <c r="G389" s="627"/>
      <c r="H389" s="627"/>
      <c r="I389" s="627"/>
      <c r="J389" s="627"/>
      <c r="K389" s="627"/>
      <c r="L389" s="628"/>
      <c r="O389" s="11"/>
      <c r="P389" s="11"/>
    </row>
    <row r="390" spans="1:16" s="151" customFormat="1" x14ac:dyDescent="0.25">
      <c r="A390" s="257"/>
      <c r="B390" s="665"/>
      <c r="C390" s="666"/>
      <c r="D390" s="780"/>
      <c r="E390" s="627"/>
      <c r="F390" s="627"/>
      <c r="G390" s="627"/>
      <c r="H390" s="627"/>
      <c r="I390" s="627"/>
      <c r="J390" s="627"/>
      <c r="K390" s="627"/>
      <c r="L390" s="628"/>
      <c r="O390" s="11"/>
      <c r="P390" s="11"/>
    </row>
    <row r="391" spans="1:16" s="151" customFormat="1" x14ac:dyDescent="0.25">
      <c r="A391" s="257"/>
      <c r="B391" s="665"/>
      <c r="C391" s="666"/>
      <c r="D391" s="780"/>
      <c r="E391" s="627"/>
      <c r="F391" s="627"/>
      <c r="G391" s="627"/>
      <c r="H391" s="627"/>
      <c r="I391" s="627"/>
      <c r="J391" s="627"/>
      <c r="K391" s="627"/>
      <c r="L391" s="628"/>
      <c r="O391" s="11"/>
      <c r="P391" s="11"/>
    </row>
    <row r="392" spans="1:16" s="151" customFormat="1" x14ac:dyDescent="0.25">
      <c r="A392" s="257"/>
      <c r="B392" s="665"/>
      <c r="C392" s="666"/>
      <c r="D392" s="780"/>
      <c r="E392" s="627"/>
      <c r="F392" s="627"/>
      <c r="G392" s="627"/>
      <c r="H392" s="627"/>
      <c r="I392" s="627"/>
      <c r="J392" s="627"/>
      <c r="K392" s="627"/>
      <c r="L392" s="628"/>
      <c r="O392" s="11"/>
      <c r="P392" s="11"/>
    </row>
    <row r="393" spans="1:16" s="151" customFormat="1" x14ac:dyDescent="0.25">
      <c r="A393" s="257"/>
      <c r="B393" s="665"/>
      <c r="C393" s="666"/>
      <c r="D393" s="780"/>
      <c r="E393" s="627"/>
      <c r="F393" s="627"/>
      <c r="G393" s="627"/>
      <c r="H393" s="627"/>
      <c r="I393" s="627"/>
      <c r="J393" s="627"/>
      <c r="K393" s="627"/>
      <c r="L393" s="628"/>
      <c r="O393" s="11"/>
      <c r="P393" s="11"/>
    </row>
    <row r="394" spans="1:16" s="151" customFormat="1" x14ac:dyDescent="0.25">
      <c r="A394" s="257"/>
      <c r="B394" s="665"/>
      <c r="C394" s="666"/>
      <c r="D394" s="780"/>
      <c r="E394" s="627"/>
      <c r="F394" s="627"/>
      <c r="G394" s="627"/>
      <c r="H394" s="627"/>
      <c r="I394" s="627"/>
      <c r="J394" s="627"/>
      <c r="K394" s="627"/>
      <c r="L394" s="628"/>
      <c r="O394" s="11"/>
      <c r="P394" s="11"/>
    </row>
    <row r="395" spans="1:16" s="151" customFormat="1" x14ac:dyDescent="0.25">
      <c r="A395" s="257"/>
      <c r="B395" s="665"/>
      <c r="C395" s="666"/>
      <c r="D395" s="780"/>
      <c r="E395" s="627"/>
      <c r="F395" s="627"/>
      <c r="G395" s="627"/>
      <c r="H395" s="627"/>
      <c r="I395" s="627"/>
      <c r="J395" s="627"/>
      <c r="K395" s="627"/>
      <c r="L395" s="628"/>
      <c r="O395" s="11"/>
      <c r="P395" s="11"/>
    </row>
    <row r="396" spans="1:16" s="151" customFormat="1" x14ac:dyDescent="0.25">
      <c r="A396" s="257"/>
      <c r="B396" s="671"/>
      <c r="C396" s="672"/>
      <c r="D396" s="677"/>
      <c r="E396" s="678"/>
      <c r="F396" s="678"/>
      <c r="G396" s="678"/>
      <c r="H396" s="678"/>
      <c r="I396" s="678"/>
      <c r="J396" s="678"/>
      <c r="K396" s="678"/>
      <c r="L396" s="679"/>
      <c r="O396" s="11"/>
      <c r="P396" s="11"/>
    </row>
    <row r="397" spans="1:16" s="151" customFormat="1" x14ac:dyDescent="0.25">
      <c r="A397" s="257"/>
      <c r="B397" s="668" t="str">
        <f>IF(Intro!$G$26="English",O397,P397)</f>
        <v>Emplois</v>
      </c>
      <c r="C397" s="669"/>
      <c r="D397" s="674"/>
      <c r="E397" s="675"/>
      <c r="F397" s="675"/>
      <c r="G397" s="675"/>
      <c r="H397" s="675"/>
      <c r="I397" s="675"/>
      <c r="J397" s="675"/>
      <c r="K397" s="675"/>
      <c r="L397" s="676"/>
      <c r="O397" s="11" t="s">
        <v>82</v>
      </c>
      <c r="P397" s="11" t="s">
        <v>83</v>
      </c>
    </row>
    <row r="398" spans="1:16" s="151" customFormat="1" x14ac:dyDescent="0.25">
      <c r="A398" s="257"/>
      <c r="B398" s="665"/>
      <c r="C398" s="666"/>
      <c r="D398" s="780"/>
      <c r="E398" s="627"/>
      <c r="F398" s="627"/>
      <c r="G398" s="627"/>
      <c r="H398" s="627"/>
      <c r="I398" s="627"/>
      <c r="J398" s="627"/>
      <c r="K398" s="627"/>
      <c r="L398" s="628"/>
      <c r="O398" s="11"/>
      <c r="P398" s="11"/>
    </row>
    <row r="399" spans="1:16" s="151" customFormat="1" x14ac:dyDescent="0.25">
      <c r="A399" s="257"/>
      <c r="B399" s="665"/>
      <c r="C399" s="666"/>
      <c r="D399" s="780"/>
      <c r="E399" s="627"/>
      <c r="F399" s="627"/>
      <c r="G399" s="627"/>
      <c r="H399" s="627"/>
      <c r="I399" s="627"/>
      <c r="J399" s="627"/>
      <c r="K399" s="627"/>
      <c r="L399" s="628"/>
      <c r="O399" s="11"/>
      <c r="P399" s="11"/>
    </row>
    <row r="400" spans="1:16" s="151" customFormat="1" x14ac:dyDescent="0.25">
      <c r="A400" s="257"/>
      <c r="B400" s="665"/>
      <c r="C400" s="666"/>
      <c r="D400" s="780"/>
      <c r="E400" s="627"/>
      <c r="F400" s="627"/>
      <c r="G400" s="627"/>
      <c r="H400" s="627"/>
      <c r="I400" s="627"/>
      <c r="J400" s="627"/>
      <c r="K400" s="627"/>
      <c r="L400" s="628"/>
      <c r="O400" s="11"/>
      <c r="P400" s="11"/>
    </row>
    <row r="401" spans="1:16" s="151" customFormat="1" x14ac:dyDescent="0.25">
      <c r="A401" s="257"/>
      <c r="B401" s="665"/>
      <c r="C401" s="666"/>
      <c r="D401" s="780"/>
      <c r="E401" s="627"/>
      <c r="F401" s="627"/>
      <c r="G401" s="627"/>
      <c r="H401" s="627"/>
      <c r="I401" s="627"/>
      <c r="J401" s="627"/>
      <c r="K401" s="627"/>
      <c r="L401" s="628"/>
      <c r="O401" s="11"/>
      <c r="P401" s="11"/>
    </row>
    <row r="402" spans="1:16" s="151" customFormat="1" x14ac:dyDescent="0.25">
      <c r="A402" s="257"/>
      <c r="B402" s="665"/>
      <c r="C402" s="666"/>
      <c r="D402" s="780"/>
      <c r="E402" s="627"/>
      <c r="F402" s="627"/>
      <c r="G402" s="627"/>
      <c r="H402" s="627"/>
      <c r="I402" s="627"/>
      <c r="J402" s="627"/>
      <c r="K402" s="627"/>
      <c r="L402" s="628"/>
      <c r="O402" s="11"/>
      <c r="P402" s="11"/>
    </row>
    <row r="403" spans="1:16" s="151" customFormat="1" x14ac:dyDescent="0.25">
      <c r="A403" s="257"/>
      <c r="B403" s="665"/>
      <c r="C403" s="666"/>
      <c r="D403" s="780"/>
      <c r="E403" s="627"/>
      <c r="F403" s="627"/>
      <c r="G403" s="627"/>
      <c r="H403" s="627"/>
      <c r="I403" s="627"/>
      <c r="J403" s="627"/>
      <c r="K403" s="627"/>
      <c r="L403" s="628"/>
      <c r="O403" s="11"/>
      <c r="P403" s="11"/>
    </row>
    <row r="404" spans="1:16" s="151" customFormat="1" x14ac:dyDescent="0.25">
      <c r="A404" s="257"/>
      <c r="B404" s="665"/>
      <c r="C404" s="666"/>
      <c r="D404" s="780"/>
      <c r="E404" s="627"/>
      <c r="F404" s="627"/>
      <c r="G404" s="627"/>
      <c r="H404" s="627"/>
      <c r="I404" s="627"/>
      <c r="J404" s="627"/>
      <c r="K404" s="627"/>
      <c r="L404" s="628"/>
      <c r="O404" s="11"/>
      <c r="P404" s="11"/>
    </row>
    <row r="405" spans="1:16" s="151" customFormat="1" x14ac:dyDescent="0.25">
      <c r="A405" s="257"/>
      <c r="B405" s="665"/>
      <c r="C405" s="666"/>
      <c r="D405" s="780"/>
      <c r="E405" s="627"/>
      <c r="F405" s="627"/>
      <c r="G405" s="627"/>
      <c r="H405" s="627"/>
      <c r="I405" s="627"/>
      <c r="J405" s="627"/>
      <c r="K405" s="627"/>
      <c r="L405" s="628"/>
      <c r="O405" s="11"/>
      <c r="P405" s="11"/>
    </row>
    <row r="406" spans="1:16" s="151" customFormat="1" x14ac:dyDescent="0.25">
      <c r="A406" s="257"/>
      <c r="B406" s="671"/>
      <c r="C406" s="672"/>
      <c r="D406" s="677"/>
      <c r="E406" s="678"/>
      <c r="F406" s="678"/>
      <c r="G406" s="678"/>
      <c r="H406" s="678"/>
      <c r="I406" s="678"/>
      <c r="J406" s="678"/>
      <c r="K406" s="678"/>
      <c r="L406" s="679"/>
      <c r="O406" s="11"/>
      <c r="P406" s="11"/>
    </row>
    <row r="407" spans="1:16" s="151" customFormat="1" x14ac:dyDescent="0.25">
      <c r="A407" s="257"/>
      <c r="B407" s="668" t="str">
        <f>IF(Intro!$G$26="English",O407,P407)</f>
        <v>Salaires</v>
      </c>
      <c r="C407" s="669"/>
      <c r="D407" s="674"/>
      <c r="E407" s="675"/>
      <c r="F407" s="675"/>
      <c r="G407" s="675"/>
      <c r="H407" s="675"/>
      <c r="I407" s="675"/>
      <c r="J407" s="675"/>
      <c r="K407" s="675"/>
      <c r="L407" s="676"/>
      <c r="O407" s="11" t="s">
        <v>84</v>
      </c>
      <c r="P407" s="11" t="s">
        <v>85</v>
      </c>
    </row>
    <row r="408" spans="1:16" s="151" customFormat="1" x14ac:dyDescent="0.25">
      <c r="A408" s="257"/>
      <c r="B408" s="665"/>
      <c r="C408" s="666"/>
      <c r="D408" s="780"/>
      <c r="E408" s="627"/>
      <c r="F408" s="627"/>
      <c r="G408" s="627"/>
      <c r="H408" s="627"/>
      <c r="I408" s="627"/>
      <c r="J408" s="627"/>
      <c r="K408" s="627"/>
      <c r="L408" s="628"/>
      <c r="O408" s="11"/>
      <c r="P408" s="11"/>
    </row>
    <row r="409" spans="1:16" s="151" customFormat="1" x14ac:dyDescent="0.25">
      <c r="A409" s="257"/>
      <c r="B409" s="665"/>
      <c r="C409" s="666"/>
      <c r="D409" s="780"/>
      <c r="E409" s="627"/>
      <c r="F409" s="627"/>
      <c r="G409" s="627"/>
      <c r="H409" s="627"/>
      <c r="I409" s="627"/>
      <c r="J409" s="627"/>
      <c r="K409" s="627"/>
      <c r="L409" s="628"/>
      <c r="O409" s="11"/>
      <c r="P409" s="11"/>
    </row>
    <row r="410" spans="1:16" s="151" customFormat="1" x14ac:dyDescent="0.25">
      <c r="A410" s="257"/>
      <c r="B410" s="665"/>
      <c r="C410" s="666"/>
      <c r="D410" s="780"/>
      <c r="E410" s="627"/>
      <c r="F410" s="627"/>
      <c r="G410" s="627"/>
      <c r="H410" s="627"/>
      <c r="I410" s="627"/>
      <c r="J410" s="627"/>
      <c r="K410" s="627"/>
      <c r="L410" s="628"/>
      <c r="O410" s="11"/>
      <c r="P410" s="11"/>
    </row>
    <row r="411" spans="1:16" s="151" customFormat="1" x14ac:dyDescent="0.25">
      <c r="A411" s="257"/>
      <c r="B411" s="665"/>
      <c r="C411" s="666"/>
      <c r="D411" s="780"/>
      <c r="E411" s="627"/>
      <c r="F411" s="627"/>
      <c r="G411" s="627"/>
      <c r="H411" s="627"/>
      <c r="I411" s="627"/>
      <c r="J411" s="627"/>
      <c r="K411" s="627"/>
      <c r="L411" s="628"/>
      <c r="O411" s="11"/>
      <c r="P411" s="11"/>
    </row>
    <row r="412" spans="1:16" s="151" customFormat="1" x14ac:dyDescent="0.25">
      <c r="A412" s="257"/>
      <c r="B412" s="665"/>
      <c r="C412" s="666"/>
      <c r="D412" s="780"/>
      <c r="E412" s="627"/>
      <c r="F412" s="627"/>
      <c r="G412" s="627"/>
      <c r="H412" s="627"/>
      <c r="I412" s="627"/>
      <c r="J412" s="627"/>
      <c r="K412" s="627"/>
      <c r="L412" s="628"/>
      <c r="O412" s="11"/>
      <c r="P412" s="11"/>
    </row>
    <row r="413" spans="1:16" s="151" customFormat="1" x14ac:dyDescent="0.25">
      <c r="A413" s="257"/>
      <c r="B413" s="665"/>
      <c r="C413" s="666"/>
      <c r="D413" s="780"/>
      <c r="E413" s="627"/>
      <c r="F413" s="627"/>
      <c r="G413" s="627"/>
      <c r="H413" s="627"/>
      <c r="I413" s="627"/>
      <c r="J413" s="627"/>
      <c r="K413" s="627"/>
      <c r="L413" s="628"/>
      <c r="O413" s="11"/>
      <c r="P413" s="11"/>
    </row>
    <row r="414" spans="1:16" s="151" customFormat="1" x14ac:dyDescent="0.25">
      <c r="A414" s="257"/>
      <c r="B414" s="665"/>
      <c r="C414" s="666"/>
      <c r="D414" s="780"/>
      <c r="E414" s="627"/>
      <c r="F414" s="627"/>
      <c r="G414" s="627"/>
      <c r="H414" s="627"/>
      <c r="I414" s="627"/>
      <c r="J414" s="627"/>
      <c r="K414" s="627"/>
      <c r="L414" s="628"/>
      <c r="O414" s="11"/>
      <c r="P414" s="11"/>
    </row>
    <row r="415" spans="1:16" s="151" customFormat="1" x14ac:dyDescent="0.25">
      <c r="A415" s="257"/>
      <c r="B415" s="665"/>
      <c r="C415" s="666"/>
      <c r="D415" s="780"/>
      <c r="E415" s="627"/>
      <c r="F415" s="627"/>
      <c r="G415" s="627"/>
      <c r="H415" s="627"/>
      <c r="I415" s="627"/>
      <c r="J415" s="627"/>
      <c r="K415" s="627"/>
      <c r="L415" s="628"/>
      <c r="O415" s="11"/>
      <c r="P415" s="11"/>
    </row>
    <row r="416" spans="1:16" s="151" customFormat="1" x14ac:dyDescent="0.25">
      <c r="A416" s="257"/>
      <c r="B416" s="977"/>
      <c r="C416" s="978"/>
      <c r="D416" s="979"/>
      <c r="E416" s="980"/>
      <c r="F416" s="980"/>
      <c r="G416" s="980"/>
      <c r="H416" s="980"/>
      <c r="I416" s="980"/>
      <c r="J416" s="980"/>
      <c r="K416" s="980"/>
      <c r="L416" s="981"/>
      <c r="O416" s="11"/>
      <c r="P416" s="11"/>
    </row>
    <row r="417" spans="1:14" s="179" customFormat="1" x14ac:dyDescent="0.25">
      <c r="A417" s="262"/>
      <c r="B417" s="277"/>
      <c r="C417" s="277"/>
      <c r="D417" s="278"/>
      <c r="E417" s="278"/>
      <c r="F417" s="278"/>
      <c r="G417" s="278"/>
      <c r="H417" s="278"/>
      <c r="I417" s="278"/>
      <c r="J417" s="278"/>
      <c r="K417" s="278"/>
      <c r="L417" s="278"/>
      <c r="N417" s="263"/>
    </row>
    <row r="418" spans="1:14" s="179" customFormat="1" x14ac:dyDescent="0.25">
      <c r="A418" s="262"/>
      <c r="B418" s="277"/>
      <c r="C418" s="277"/>
      <c r="D418" s="278"/>
      <c r="E418" s="278"/>
      <c r="F418" s="278"/>
      <c r="G418" s="278"/>
      <c r="H418" s="278"/>
      <c r="I418" s="278"/>
      <c r="J418" s="278"/>
      <c r="K418" s="278"/>
      <c r="L418" s="278"/>
      <c r="N418" s="263"/>
    </row>
    <row r="419" spans="1:14" s="179" customFormat="1" x14ac:dyDescent="0.25">
      <c r="A419" s="262"/>
      <c r="B419" s="277"/>
      <c r="C419" s="277"/>
      <c r="D419" s="278"/>
      <c r="E419" s="278"/>
      <c r="F419" s="278"/>
      <c r="G419" s="278"/>
      <c r="H419" s="278"/>
      <c r="I419" s="278"/>
      <c r="J419" s="278"/>
      <c r="K419" s="278"/>
      <c r="L419" s="278"/>
      <c r="N419" s="263"/>
    </row>
    <row r="420" spans="1:14" s="179" customFormat="1" x14ac:dyDescent="0.25">
      <c r="A420" s="262"/>
      <c r="B420" s="277"/>
      <c r="C420" s="277"/>
      <c r="D420" s="278"/>
      <c r="E420" s="278"/>
      <c r="F420" s="278"/>
      <c r="G420" s="278"/>
      <c r="H420" s="278"/>
      <c r="I420" s="278"/>
      <c r="J420" s="278"/>
      <c r="K420" s="278"/>
      <c r="L420" s="278"/>
      <c r="N420" s="263"/>
    </row>
  </sheetData>
  <sheetProtection algorithmName="SHA-512" hashValue="Ca7tZwqu0Sore7lpE6g8Wf6W+SaJubs7mSdtUpw5+93SZrFmj9jmbRC7zMRLLmEepxyZBRmQu6nB84ax2FMfaQ==" saltValue="lVdZtYj2+t2ZXwHim8h/hw==" spinCount="100000" sheet="1" objects="1" scenarios="1" selectLockedCells="1"/>
  <mergeCells count="216">
    <mergeCell ref="B8:L8"/>
    <mergeCell ref="B183:B184"/>
    <mergeCell ref="C183:C184"/>
    <mergeCell ref="D183:D184"/>
    <mergeCell ref="E183:F184"/>
    <mergeCell ref="G183:L184"/>
    <mergeCell ref="B185:B194"/>
    <mergeCell ref="B195:B204"/>
    <mergeCell ref="B205:B214"/>
    <mergeCell ref="C185:C194"/>
    <mergeCell ref="D185:D194"/>
    <mergeCell ref="C195:C204"/>
    <mergeCell ref="D195:D204"/>
    <mergeCell ref="C205:C214"/>
    <mergeCell ref="D205:D214"/>
    <mergeCell ref="B19:L20"/>
    <mergeCell ref="G22:G23"/>
    <mergeCell ref="H22:H23"/>
    <mergeCell ref="I22:I23"/>
    <mergeCell ref="B56:L57"/>
    <mergeCell ref="B71:G72"/>
    <mergeCell ref="H71:H72"/>
    <mergeCell ref="E185:F194"/>
    <mergeCell ref="E195:F204"/>
    <mergeCell ref="B129:L129"/>
    <mergeCell ref="B142:L142"/>
    <mergeCell ref="B178:L178"/>
    <mergeCell ref="B238:L238"/>
    <mergeCell ref="B339:D346"/>
    <mergeCell ref="E339:L346"/>
    <mergeCell ref="B293:F296"/>
    <mergeCell ref="G293:G296"/>
    <mergeCell ref="H293:H296"/>
    <mergeCell ref="I293:I296"/>
    <mergeCell ref="B297:F300"/>
    <mergeCell ref="G297:G300"/>
    <mergeCell ref="D225:D234"/>
    <mergeCell ref="E205:F214"/>
    <mergeCell ref="E215:F224"/>
    <mergeCell ref="E225:F234"/>
    <mergeCell ref="G185:L194"/>
    <mergeCell ref="G195:L204"/>
    <mergeCell ref="G205:L214"/>
    <mergeCell ref="G215:L224"/>
    <mergeCell ref="G225:L234"/>
    <mergeCell ref="H297:H300"/>
    <mergeCell ref="I297:I300"/>
    <mergeCell ref="B301:F304"/>
    <mergeCell ref="B387:C396"/>
    <mergeCell ref="B397:C406"/>
    <mergeCell ref="B407:C416"/>
    <mergeCell ref="D387:L396"/>
    <mergeCell ref="D397:L406"/>
    <mergeCell ref="D407:L416"/>
    <mergeCell ref="B348:L348"/>
    <mergeCell ref="B363:L363"/>
    <mergeCell ref="B370:L370"/>
    <mergeCell ref="B383:L383"/>
    <mergeCell ref="B350:L350"/>
    <mergeCell ref="B352:L359"/>
    <mergeCell ref="B365:L365"/>
    <mergeCell ref="G301:G304"/>
    <mergeCell ref="H301:H304"/>
    <mergeCell ref="B323:D330"/>
    <mergeCell ref="E323:L330"/>
    <mergeCell ref="B385:L385"/>
    <mergeCell ref="B368:C368"/>
    <mergeCell ref="B372:L372"/>
    <mergeCell ref="B374:L381"/>
    <mergeCell ref="B331:D338"/>
    <mergeCell ref="E331:L338"/>
    <mergeCell ref="B305:F308"/>
    <mergeCell ref="G305:G308"/>
    <mergeCell ref="H305:H308"/>
    <mergeCell ref="I305:I308"/>
    <mergeCell ref="B321:L321"/>
    <mergeCell ref="I301:I304"/>
    <mergeCell ref="B310:L317"/>
    <mergeCell ref="B319:L319"/>
    <mergeCell ref="B362:L362"/>
    <mergeCell ref="B291:F292"/>
    <mergeCell ref="B243:F244"/>
    <mergeCell ref="G243:G244"/>
    <mergeCell ref="H243:H244"/>
    <mergeCell ref="I243:I244"/>
    <mergeCell ref="B254:E254"/>
    <mergeCell ref="B269:E269"/>
    <mergeCell ref="B256:L256"/>
    <mergeCell ref="B258:L265"/>
    <mergeCell ref="B270:E270"/>
    <mergeCell ref="B276:E276"/>
    <mergeCell ref="B277:E277"/>
    <mergeCell ref="B278:E278"/>
    <mergeCell ref="G291:G292"/>
    <mergeCell ref="H291:H292"/>
    <mergeCell ref="I291:I292"/>
    <mergeCell ref="B271:E271"/>
    <mergeCell ref="B272:E272"/>
    <mergeCell ref="B249:E249"/>
    <mergeCell ref="B250:E250"/>
    <mergeCell ref="B251:E251"/>
    <mergeCell ref="B252:E252"/>
    <mergeCell ref="B253:E253"/>
    <mergeCell ref="B280:L280"/>
    <mergeCell ref="B282:L289"/>
    <mergeCell ref="B273:E273"/>
    <mergeCell ref="B274:E274"/>
    <mergeCell ref="B275:E275"/>
    <mergeCell ref="B240:L241"/>
    <mergeCell ref="B267:F268"/>
    <mergeCell ref="G267:G268"/>
    <mergeCell ref="H267:H268"/>
    <mergeCell ref="I267:I268"/>
    <mergeCell ref="B247:E247"/>
    <mergeCell ref="B248:E248"/>
    <mergeCell ref="B245:E245"/>
    <mergeCell ref="B246:E246"/>
    <mergeCell ref="B215:B224"/>
    <mergeCell ref="B225:B234"/>
    <mergeCell ref="C215:C224"/>
    <mergeCell ref="D215:D224"/>
    <mergeCell ref="B146:L146"/>
    <mergeCell ref="I148:I149"/>
    <mergeCell ref="I169:I170"/>
    <mergeCell ref="H169:H170"/>
    <mergeCell ref="B164:F164"/>
    <mergeCell ref="B165:F165"/>
    <mergeCell ref="B163:F163"/>
    <mergeCell ref="B176:F176"/>
    <mergeCell ref="B167:L168"/>
    <mergeCell ref="B180:L181"/>
    <mergeCell ref="B172:F172"/>
    <mergeCell ref="J169:J170"/>
    <mergeCell ref="B174:F174"/>
    <mergeCell ref="B175:F175"/>
    <mergeCell ref="B173:F173"/>
    <mergeCell ref="C225:C234"/>
    <mergeCell ref="J160:J161"/>
    <mergeCell ref="B154:G155"/>
    <mergeCell ref="B150:F150"/>
    <mergeCell ref="B151:F151"/>
    <mergeCell ref="B237:L237"/>
    <mergeCell ref="H154:H155"/>
    <mergeCell ref="I154:I155"/>
    <mergeCell ref="B4:L4"/>
    <mergeCell ref="B5:L5"/>
    <mergeCell ref="B6:L6"/>
    <mergeCell ref="B9:L9"/>
    <mergeCell ref="B10:L10"/>
    <mergeCell ref="B12:L12"/>
    <mergeCell ref="B29:E29"/>
    <mergeCell ref="B30:E30"/>
    <mergeCell ref="B73:F73"/>
    <mergeCell ref="B74:F74"/>
    <mergeCell ref="B13:L13"/>
    <mergeCell ref="B76:F76"/>
    <mergeCell ref="B14:L14"/>
    <mergeCell ref="B75:F75"/>
    <mergeCell ref="B77:F77"/>
    <mergeCell ref="B78:F78"/>
    <mergeCell ref="B80:F80"/>
    <mergeCell ref="B34:L41"/>
    <mergeCell ref="B83:L83"/>
    <mergeCell ref="B160:G161"/>
    <mergeCell ref="B98:F98"/>
    <mergeCell ref="B16:L16"/>
    <mergeCell ref="B66:L66"/>
    <mergeCell ref="B99:F99"/>
    <mergeCell ref="I71:I72"/>
    <mergeCell ref="J71:J72"/>
    <mergeCell ref="B43:L43"/>
    <mergeCell ref="B24:E24"/>
    <mergeCell ref="B25:E25"/>
    <mergeCell ref="B26:E26"/>
    <mergeCell ref="B27:E27"/>
    <mergeCell ref="B45:L52"/>
    <mergeCell ref="B28:E28"/>
    <mergeCell ref="B69:L69"/>
    <mergeCell ref="B58:L58"/>
    <mergeCell ref="B17:L17"/>
    <mergeCell ref="B54:L54"/>
    <mergeCell ref="B67:L67"/>
    <mergeCell ref="B59:L63"/>
    <mergeCell ref="B120:L127"/>
    <mergeCell ref="B117:L118"/>
    <mergeCell ref="B79:F79"/>
    <mergeCell ref="B103:F103"/>
    <mergeCell ref="B104:F104"/>
    <mergeCell ref="B101:F101"/>
    <mergeCell ref="B102:F102"/>
    <mergeCell ref="B106:L106"/>
    <mergeCell ref="B108:L115"/>
    <mergeCell ref="B171:F171"/>
    <mergeCell ref="B156:F156"/>
    <mergeCell ref="B85:L92"/>
    <mergeCell ref="B94:G95"/>
    <mergeCell ref="H94:H95"/>
    <mergeCell ref="B97:F97"/>
    <mergeCell ref="B100:F100"/>
    <mergeCell ref="B81:F81"/>
    <mergeCell ref="B96:F96"/>
    <mergeCell ref="J154:J155"/>
    <mergeCell ref="H160:H161"/>
    <mergeCell ref="I160:I161"/>
    <mergeCell ref="B162:F162"/>
    <mergeCell ref="B158:F158"/>
    <mergeCell ref="I94:I95"/>
    <mergeCell ref="J94:J95"/>
    <mergeCell ref="B157:F157"/>
    <mergeCell ref="B152:F152"/>
    <mergeCell ref="J148:J149"/>
    <mergeCell ref="B133:L140"/>
    <mergeCell ref="B131:L131"/>
    <mergeCell ref="B144:L145"/>
    <mergeCell ref="B148:G149"/>
    <mergeCell ref="H148:H149"/>
  </mergeCells>
  <phoneticPr fontId="18" type="noConversion"/>
  <conditionalFormatting sqref="G293:I294 G297:I298 G301:I302 G305:I307 G309:K309">
    <cfRule type="cellIs" dxfId="0" priority="1" operator="equal">
      <formula>"Error"</formula>
    </cfRule>
  </conditionalFormatting>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195 B374:L374 B133:L133 E205 B352:L355 E339:L339 E195 E215 G185 E225 E323:L323 E331:L331 G225 G205 B310 B376:L378 D397 E185 G215 D387 D407"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J31:K31 G42:K42 H156:J158 H162:J165 G245:I254 H96:J104 E368:J368 H150:J152 K82:L82 H73:J82 G24:I31 G269:I278 H171:J176" xr:uid="{F77DE07A-E5BD-4DD9-9825-4423487DEE8D}">
      <formula1>1000</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64" min="1" max="11" man="1"/>
    <brk id="127" min="1" max="11" man="1"/>
    <brk id="176" min="1" max="11" man="1"/>
    <brk id="235" min="1" max="11" man="1"/>
    <brk id="289" min="1" max="11" man="1"/>
    <brk id="346"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7"/>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6.42578125" style="1" customWidth="1"/>
    <col min="14" max="14" width="9.42578125" style="2" customWidth="1"/>
    <col min="15" max="15" width="10.5703125" style="2" hidden="1" customWidth="1"/>
    <col min="16" max="16" width="8.5703125" style="2" hidden="1" customWidth="1"/>
    <col min="17" max="17" width="9.42578125" style="2" customWidth="1"/>
    <col min="18" max="16384" width="9.42578125" style="2"/>
  </cols>
  <sheetData>
    <row r="1" spans="1:16" x14ac:dyDescent="0.25">
      <c r="O1" s="2" t="s">
        <v>651</v>
      </c>
      <c r="P1" s="2" t="s">
        <v>651</v>
      </c>
    </row>
    <row r="2" spans="1:16" x14ac:dyDescent="0.25">
      <c r="B2" s="23" t="str">
        <f>'Pro 1'!B2</f>
        <v>PROTÉGÉ</v>
      </c>
      <c r="C2" s="23"/>
      <c r="O2" s="3" t="s">
        <v>128</v>
      </c>
      <c r="P2" s="3" t="s">
        <v>130</v>
      </c>
    </row>
    <row r="3" spans="1:16" x14ac:dyDescent="0.25">
      <c r="B3" s="24"/>
      <c r="C3" s="24"/>
      <c r="O3" s="7"/>
      <c r="P3" s="7"/>
    </row>
    <row r="4" spans="1:16" s="7" customFormat="1" x14ac:dyDescent="0.25">
      <c r="A4" s="18"/>
      <c r="B4" s="715" t="str">
        <f>Info!B4</f>
        <v>QUESTIONNAIRE À L’INTENTION DES PRODUCTEURS</v>
      </c>
      <c r="C4" s="715"/>
      <c r="D4" s="715"/>
      <c r="E4" s="715"/>
      <c r="F4" s="715"/>
      <c r="G4" s="715"/>
      <c r="H4" s="715"/>
      <c r="I4" s="715"/>
      <c r="J4" s="715"/>
      <c r="K4" s="715"/>
      <c r="L4" s="715"/>
      <c r="M4" s="19"/>
      <c r="N4" s="19"/>
      <c r="O4" s="15"/>
      <c r="P4" s="15"/>
    </row>
    <row r="5" spans="1:16" s="7" customFormat="1" x14ac:dyDescent="0.25">
      <c r="A5" s="18"/>
      <c r="B5" s="715" t="str">
        <f>Info!B5</f>
        <v>RR-2025-004</v>
      </c>
      <c r="C5" s="715"/>
      <c r="D5" s="715"/>
      <c r="E5" s="715"/>
      <c r="F5" s="715"/>
      <c r="G5" s="715"/>
      <c r="H5" s="715"/>
      <c r="I5" s="715"/>
      <c r="J5" s="715"/>
      <c r="K5" s="715"/>
      <c r="L5" s="715"/>
      <c r="M5" s="19"/>
      <c r="N5" s="19"/>
      <c r="O5" s="15"/>
      <c r="P5" s="15"/>
    </row>
    <row r="6" spans="1:16" s="16" customFormat="1" x14ac:dyDescent="0.25">
      <c r="A6" s="18"/>
      <c r="B6" s="715" t="str">
        <f>Info!B6</f>
        <v>FEUILLES D'ACIER RÉSISTANT À LA CORROSION II</v>
      </c>
      <c r="C6" s="715"/>
      <c r="D6" s="715"/>
      <c r="E6" s="715"/>
      <c r="F6" s="715"/>
      <c r="G6" s="715"/>
      <c r="H6" s="715"/>
      <c r="I6" s="715"/>
      <c r="J6" s="715"/>
      <c r="K6" s="715"/>
      <c r="L6" s="715"/>
      <c r="M6" s="15"/>
      <c r="N6" s="15"/>
      <c r="O6" s="17"/>
      <c r="P6" s="17"/>
    </row>
    <row r="7" spans="1:16" s="16" customFormat="1" x14ac:dyDescent="0.25">
      <c r="A7" s="18"/>
      <c r="B7" s="34"/>
      <c r="C7" s="34"/>
      <c r="D7" s="34"/>
      <c r="E7" s="34"/>
      <c r="F7" s="34"/>
      <c r="G7" s="34"/>
      <c r="H7" s="34"/>
      <c r="I7" s="34"/>
      <c r="J7" s="34"/>
      <c r="K7" s="34"/>
      <c r="L7" s="34"/>
      <c r="M7" s="15"/>
      <c r="N7" s="15"/>
      <c r="O7" s="5"/>
    </row>
    <row r="8" spans="1:16" s="16" customFormat="1" x14ac:dyDescent="0.25">
      <c r="A8" s="18"/>
      <c r="B8" s="791" t="str">
        <f>Public!B8</f>
        <v>Les questions suivantes font référence aux marchandises comme définies dans la description du produit de l'onglet Intro.</v>
      </c>
      <c r="C8" s="791"/>
      <c r="D8" s="791"/>
      <c r="E8" s="791"/>
      <c r="F8" s="791"/>
      <c r="G8" s="791"/>
      <c r="H8" s="791"/>
      <c r="I8" s="791"/>
      <c r="J8" s="791"/>
      <c r="K8" s="791"/>
      <c r="L8" s="791"/>
      <c r="M8" s="15"/>
      <c r="N8" s="15"/>
      <c r="O8" s="17"/>
      <c r="P8" s="17"/>
    </row>
    <row r="9" spans="1:16" s="16" customFormat="1" x14ac:dyDescent="0.25">
      <c r="A9" s="18"/>
      <c r="B9" s="799" t="str">
        <f>Public!B9</f>
        <v>Des informations sur le produit et un glossaire de termes sont disponibles dans l'onglet Info.</v>
      </c>
      <c r="C9" s="799"/>
      <c r="D9" s="799"/>
      <c r="E9" s="799"/>
      <c r="F9" s="799"/>
      <c r="G9" s="799"/>
      <c r="H9" s="799"/>
      <c r="I9" s="799"/>
      <c r="J9" s="799"/>
      <c r="K9" s="799"/>
      <c r="L9" s="799"/>
      <c r="M9" s="15"/>
      <c r="N9" s="15"/>
      <c r="O9" s="17"/>
    </row>
    <row r="10" spans="1:16" s="16" customFormat="1" x14ac:dyDescent="0.25">
      <c r="A10" s="18"/>
      <c r="B10" s="799" t="str">
        <f>'Pro 1'!B10</f>
        <v xml:space="preserve">Utilisez l'onglet AddPro si vous avez besoin de plus d'espace.
</v>
      </c>
      <c r="C10" s="799"/>
      <c r="D10" s="799"/>
      <c r="E10" s="799"/>
      <c r="F10" s="799"/>
      <c r="G10" s="799"/>
      <c r="H10" s="799"/>
      <c r="I10" s="799"/>
      <c r="J10" s="799"/>
      <c r="K10" s="799"/>
      <c r="L10" s="799"/>
      <c r="M10" s="15"/>
      <c r="N10" s="15"/>
      <c r="O10" s="17"/>
      <c r="P10" s="17"/>
    </row>
    <row r="11" spans="1:16" s="8" customFormat="1" x14ac:dyDescent="0.25">
      <c r="A11" s="18"/>
      <c r="B11" s="25"/>
      <c r="C11" s="25"/>
      <c r="D11" s="26"/>
      <c r="E11" s="26"/>
      <c r="F11" s="26"/>
      <c r="G11" s="26"/>
      <c r="H11" s="26"/>
      <c r="I11" s="26"/>
      <c r="J11" s="26"/>
      <c r="K11" s="26"/>
      <c r="L11" s="26"/>
      <c r="O11" s="9"/>
      <c r="P11" s="9"/>
    </row>
    <row r="12" spans="1:16" x14ac:dyDescent="0.25">
      <c r="B12" s="830" t="str">
        <f>IF(Intro!$G$26="English",O12,P12)</f>
        <v>EFFETS NÉGATIFS DE L'ANNULATION</v>
      </c>
      <c r="C12" s="831"/>
      <c r="D12" s="831"/>
      <c r="E12" s="831"/>
      <c r="F12" s="831"/>
      <c r="G12" s="831"/>
      <c r="H12" s="831"/>
      <c r="I12" s="831"/>
      <c r="J12" s="831"/>
      <c r="K12" s="831"/>
      <c r="L12" s="832"/>
      <c r="M12" s="151"/>
      <c r="O12" s="2" t="s">
        <v>537</v>
      </c>
      <c r="P12" s="2" t="s">
        <v>538</v>
      </c>
    </row>
    <row r="13" spans="1:16" x14ac:dyDescent="0.25">
      <c r="B13" s="833" t="s">
        <v>20</v>
      </c>
      <c r="C13" s="834"/>
      <c r="D13" s="834"/>
      <c r="E13" s="834"/>
      <c r="F13" s="834"/>
      <c r="G13" s="834"/>
      <c r="H13" s="834"/>
      <c r="I13" s="834"/>
      <c r="J13" s="834"/>
      <c r="K13" s="834"/>
      <c r="L13" s="835"/>
      <c r="M13" s="2"/>
    </row>
    <row r="14" spans="1:16" s="151" customFormat="1" x14ac:dyDescent="0.25">
      <c r="A14" s="257"/>
      <c r="B14" s="219"/>
      <c r="C14" s="213"/>
      <c r="D14" s="213"/>
      <c r="E14" s="213"/>
      <c r="F14" s="213"/>
      <c r="G14" s="213"/>
      <c r="H14" s="213"/>
      <c r="I14" s="213"/>
      <c r="J14" s="213"/>
      <c r="K14" s="213"/>
      <c r="L14" s="214"/>
    </row>
    <row r="15" spans="1:16" s="151" customFormat="1" x14ac:dyDescent="0.25">
      <c r="A15" s="257"/>
      <c r="B15" s="777" t="str">
        <f>IF(Intro!$G$26="English",O15,P15)</f>
        <v>Identifiez et expliquez tout effet négatif à l'égard des facteurs suivants au cours des prochaines deux années advenant l'annulation des conclusions ou de l'ordonnance. Fournissez des pièces justificatives dans la mesure du possible.</v>
      </c>
      <c r="C15" s="778"/>
      <c r="D15" s="778"/>
      <c r="E15" s="778"/>
      <c r="F15" s="778"/>
      <c r="G15" s="778"/>
      <c r="H15" s="778"/>
      <c r="I15" s="778"/>
      <c r="J15" s="778"/>
      <c r="K15" s="778"/>
      <c r="L15" s="779"/>
      <c r="O15" s="151" t="s">
        <v>534</v>
      </c>
      <c r="P15" s="151" t="s">
        <v>533</v>
      </c>
    </row>
    <row r="16" spans="1:16" s="151" customFormat="1" x14ac:dyDescent="0.25">
      <c r="A16" s="257"/>
      <c r="B16" s="777"/>
      <c r="C16" s="778"/>
      <c r="D16" s="778"/>
      <c r="E16" s="778"/>
      <c r="F16" s="778"/>
      <c r="G16" s="778"/>
      <c r="H16" s="778"/>
      <c r="I16" s="778"/>
      <c r="J16" s="778"/>
      <c r="K16" s="778"/>
      <c r="L16" s="779"/>
      <c r="O16" s="150" t="s">
        <v>303</v>
      </c>
      <c r="P16" s="150" t="s">
        <v>612</v>
      </c>
    </row>
    <row r="17" spans="1:16" s="151" customFormat="1" x14ac:dyDescent="0.25">
      <c r="A17" s="257"/>
      <c r="B17" s="219"/>
      <c r="C17" s="213"/>
      <c r="D17" s="213"/>
      <c r="E17" s="213"/>
      <c r="F17" s="213"/>
      <c r="G17" s="213"/>
      <c r="H17" s="213"/>
      <c r="I17" s="213"/>
      <c r="J17" s="213"/>
      <c r="K17" s="213"/>
      <c r="L17" s="214"/>
    </row>
    <row r="18" spans="1:16" s="151" customFormat="1" x14ac:dyDescent="0.25">
      <c r="A18" s="257"/>
      <c r="B18" s="997" t="str">
        <f>IF(Intro!$G$26="English",O18,P18)</f>
        <v>Rendement du capital investi</v>
      </c>
      <c r="C18" s="998"/>
      <c r="D18" s="674"/>
      <c r="E18" s="675"/>
      <c r="F18" s="675"/>
      <c r="G18" s="675"/>
      <c r="H18" s="675"/>
      <c r="I18" s="675"/>
      <c r="J18" s="675"/>
      <c r="K18" s="675"/>
      <c r="L18" s="676"/>
      <c r="O18" s="11" t="s">
        <v>86</v>
      </c>
      <c r="P18" s="151" t="s">
        <v>87</v>
      </c>
    </row>
    <row r="19" spans="1:16" s="151" customFormat="1" x14ac:dyDescent="0.25">
      <c r="A19" s="257"/>
      <c r="B19" s="999"/>
      <c r="C19" s="1000"/>
      <c r="D19" s="780"/>
      <c r="E19" s="627"/>
      <c r="F19" s="627"/>
      <c r="G19" s="627"/>
      <c r="H19" s="627"/>
      <c r="I19" s="627"/>
      <c r="J19" s="627"/>
      <c r="K19" s="627"/>
      <c r="L19" s="628"/>
      <c r="O19" s="11"/>
    </row>
    <row r="20" spans="1:16" s="151" customFormat="1" x14ac:dyDescent="0.25">
      <c r="A20" s="257"/>
      <c r="B20" s="1007" t="str">
        <f>IF(Intro!$G$26="English",$O$16,$P$16)</f>
        <v>Sélectionnez oui ou non</v>
      </c>
      <c r="C20" s="1008"/>
      <c r="D20" s="780"/>
      <c r="E20" s="627"/>
      <c r="F20" s="627"/>
      <c r="G20" s="627"/>
      <c r="H20" s="627"/>
      <c r="I20" s="627"/>
      <c r="J20" s="627"/>
      <c r="K20" s="627"/>
      <c r="L20" s="628"/>
      <c r="O20" s="11"/>
    </row>
    <row r="21" spans="1:16" s="151" customFormat="1" x14ac:dyDescent="0.25">
      <c r="A21" s="257"/>
      <c r="B21" s="1014"/>
      <c r="C21" s="1015"/>
      <c r="D21" s="780"/>
      <c r="E21" s="627"/>
      <c r="F21" s="627"/>
      <c r="G21" s="627"/>
      <c r="H21" s="627"/>
      <c r="I21" s="627"/>
      <c r="J21" s="627"/>
      <c r="K21" s="627"/>
      <c r="L21" s="628"/>
      <c r="O21" s="11"/>
    </row>
    <row r="22" spans="1:16" s="151" customFormat="1" x14ac:dyDescent="0.25">
      <c r="A22" s="257"/>
      <c r="B22" s="1009"/>
      <c r="C22" s="642"/>
      <c r="D22" s="780"/>
      <c r="E22" s="627"/>
      <c r="F22" s="627"/>
      <c r="G22" s="627"/>
      <c r="H22" s="627"/>
      <c r="I22" s="627"/>
      <c r="J22" s="627"/>
      <c r="K22" s="627"/>
      <c r="L22" s="628"/>
      <c r="O22" s="11"/>
    </row>
    <row r="23" spans="1:16" s="150" customFormat="1" x14ac:dyDescent="0.25">
      <c r="A23" s="41"/>
      <c r="B23" s="1003"/>
      <c r="C23" s="1004"/>
      <c r="D23" s="780"/>
      <c r="E23" s="627"/>
      <c r="F23" s="627"/>
      <c r="G23" s="627"/>
      <c r="H23" s="627"/>
      <c r="I23" s="627"/>
      <c r="J23" s="627"/>
      <c r="K23" s="627"/>
      <c r="L23" s="628"/>
      <c r="O23" s="166"/>
    </row>
    <row r="24" spans="1:16" s="150" customFormat="1" x14ac:dyDescent="0.25">
      <c r="A24" s="41"/>
      <c r="B24" s="1001"/>
      <c r="C24" s="1002"/>
      <c r="D24" s="780"/>
      <c r="E24" s="627"/>
      <c r="F24" s="627"/>
      <c r="G24" s="627"/>
      <c r="H24" s="627"/>
      <c r="I24" s="627"/>
      <c r="J24" s="627"/>
      <c r="K24" s="627"/>
      <c r="L24" s="628"/>
      <c r="O24" s="166"/>
    </row>
    <row r="25" spans="1:16" s="150" customFormat="1" x14ac:dyDescent="0.25">
      <c r="A25" s="41"/>
      <c r="B25" s="1001"/>
      <c r="C25" s="1002"/>
      <c r="D25" s="780"/>
      <c r="E25" s="627"/>
      <c r="F25" s="627"/>
      <c r="G25" s="627"/>
      <c r="H25" s="627"/>
      <c r="I25" s="627"/>
      <c r="J25" s="627"/>
      <c r="K25" s="627"/>
      <c r="L25" s="628"/>
      <c r="O25" s="166"/>
    </row>
    <row r="26" spans="1:16" s="150" customFormat="1" x14ac:dyDescent="0.25">
      <c r="A26" s="41"/>
      <c r="B26" s="1001"/>
      <c r="C26" s="1002"/>
      <c r="D26" s="780"/>
      <c r="E26" s="627"/>
      <c r="F26" s="627"/>
      <c r="G26" s="627"/>
      <c r="H26" s="627"/>
      <c r="I26" s="627"/>
      <c r="J26" s="627"/>
      <c r="K26" s="627"/>
      <c r="L26" s="628"/>
      <c r="O26" s="166"/>
    </row>
    <row r="27" spans="1:16" s="151" customFormat="1" x14ac:dyDescent="0.25">
      <c r="A27" s="257"/>
      <c r="B27" s="1005"/>
      <c r="C27" s="1006"/>
      <c r="D27" s="677"/>
      <c r="E27" s="678"/>
      <c r="F27" s="678"/>
      <c r="G27" s="678"/>
      <c r="H27" s="678"/>
      <c r="I27" s="678"/>
      <c r="J27" s="678"/>
      <c r="K27" s="678"/>
      <c r="L27" s="679"/>
      <c r="O27" s="11"/>
    </row>
    <row r="28" spans="1:16" s="151" customFormat="1" x14ac:dyDescent="0.25">
      <c r="A28" s="257"/>
      <c r="B28" s="997" t="str">
        <f>IF(Intro!$G$26="English",O28,P28)</f>
        <v>Croissance</v>
      </c>
      <c r="C28" s="998"/>
      <c r="D28" s="674"/>
      <c r="E28" s="675"/>
      <c r="F28" s="675"/>
      <c r="G28" s="675"/>
      <c r="H28" s="675"/>
      <c r="I28" s="675"/>
      <c r="J28" s="675"/>
      <c r="K28" s="675"/>
      <c r="L28" s="676"/>
      <c r="O28" s="11" t="s">
        <v>88</v>
      </c>
      <c r="P28" s="11" t="s">
        <v>89</v>
      </c>
    </row>
    <row r="29" spans="1:16" s="151" customFormat="1" x14ac:dyDescent="0.25">
      <c r="A29" s="257"/>
      <c r="B29" s="999"/>
      <c r="C29" s="1000"/>
      <c r="D29" s="780"/>
      <c r="E29" s="627"/>
      <c r="F29" s="627"/>
      <c r="G29" s="627"/>
      <c r="H29" s="627"/>
      <c r="I29" s="627"/>
      <c r="J29" s="627"/>
      <c r="K29" s="627"/>
      <c r="L29" s="628"/>
      <c r="O29" s="11"/>
    </row>
    <row r="30" spans="1:16" s="151" customFormat="1" x14ac:dyDescent="0.25">
      <c r="A30" s="257"/>
      <c r="B30" s="1007" t="str">
        <f>IF(Intro!$G$26="English",$O$16,$P$16)</f>
        <v>Sélectionnez oui ou non</v>
      </c>
      <c r="C30" s="1008"/>
      <c r="D30" s="780"/>
      <c r="E30" s="627"/>
      <c r="F30" s="627"/>
      <c r="G30" s="627"/>
      <c r="H30" s="627"/>
      <c r="I30" s="627"/>
      <c r="J30" s="627"/>
      <c r="K30" s="627"/>
      <c r="L30" s="628"/>
      <c r="O30" s="11"/>
    </row>
    <row r="31" spans="1:16" s="151" customFormat="1" x14ac:dyDescent="0.25">
      <c r="A31" s="257"/>
      <c r="B31" s="1007"/>
      <c r="C31" s="1008"/>
      <c r="D31" s="780"/>
      <c r="E31" s="627"/>
      <c r="F31" s="627"/>
      <c r="G31" s="627"/>
      <c r="H31" s="627"/>
      <c r="I31" s="627"/>
      <c r="J31" s="627"/>
      <c r="K31" s="627"/>
      <c r="L31" s="628"/>
      <c r="O31" s="11"/>
    </row>
    <row r="32" spans="1:16" s="151" customFormat="1" x14ac:dyDescent="0.25">
      <c r="A32" s="257"/>
      <c r="B32" s="1009"/>
      <c r="C32" s="642"/>
      <c r="D32" s="780"/>
      <c r="E32" s="627"/>
      <c r="F32" s="627"/>
      <c r="G32" s="627"/>
      <c r="H32" s="627"/>
      <c r="I32" s="627"/>
      <c r="J32" s="627"/>
      <c r="K32" s="627"/>
      <c r="L32" s="628"/>
      <c r="O32" s="11"/>
    </row>
    <row r="33" spans="1:16" s="150" customFormat="1" x14ac:dyDescent="0.25">
      <c r="A33" s="41"/>
      <c r="B33" s="1003"/>
      <c r="C33" s="1004"/>
      <c r="D33" s="780"/>
      <c r="E33" s="627"/>
      <c r="F33" s="627"/>
      <c r="G33" s="627"/>
      <c r="H33" s="627"/>
      <c r="I33" s="627"/>
      <c r="J33" s="627"/>
      <c r="K33" s="627"/>
      <c r="L33" s="628"/>
      <c r="O33" s="166"/>
    </row>
    <row r="34" spans="1:16" s="150" customFormat="1" x14ac:dyDescent="0.25">
      <c r="A34" s="41"/>
      <c r="B34" s="1001"/>
      <c r="C34" s="1002"/>
      <c r="D34" s="780"/>
      <c r="E34" s="627"/>
      <c r="F34" s="627"/>
      <c r="G34" s="627"/>
      <c r="H34" s="627"/>
      <c r="I34" s="627"/>
      <c r="J34" s="627"/>
      <c r="K34" s="627"/>
      <c r="L34" s="628"/>
      <c r="O34" s="166"/>
    </row>
    <row r="35" spans="1:16" s="150" customFormat="1" x14ac:dyDescent="0.25">
      <c r="A35" s="41"/>
      <c r="B35" s="1001"/>
      <c r="C35" s="1002"/>
      <c r="D35" s="780"/>
      <c r="E35" s="627"/>
      <c r="F35" s="627"/>
      <c r="G35" s="627"/>
      <c r="H35" s="627"/>
      <c r="I35" s="627"/>
      <c r="J35" s="627"/>
      <c r="K35" s="627"/>
      <c r="L35" s="628"/>
      <c r="O35" s="166"/>
    </row>
    <row r="36" spans="1:16" s="150" customFormat="1" x14ac:dyDescent="0.25">
      <c r="A36" s="41"/>
      <c r="B36" s="1001"/>
      <c r="C36" s="1002"/>
      <c r="D36" s="780"/>
      <c r="E36" s="627"/>
      <c r="F36" s="627"/>
      <c r="G36" s="627"/>
      <c r="H36" s="627"/>
      <c r="I36" s="627"/>
      <c r="J36" s="627"/>
      <c r="K36" s="627"/>
      <c r="L36" s="628"/>
      <c r="O36" s="166"/>
    </row>
    <row r="37" spans="1:16" s="151" customFormat="1" x14ac:dyDescent="0.25">
      <c r="A37" s="257"/>
      <c r="B37" s="1005"/>
      <c r="C37" s="1006"/>
      <c r="D37" s="677"/>
      <c r="E37" s="678"/>
      <c r="F37" s="678"/>
      <c r="G37" s="678"/>
      <c r="H37" s="678"/>
      <c r="I37" s="678"/>
      <c r="J37" s="678"/>
      <c r="K37" s="678"/>
      <c r="L37" s="679"/>
      <c r="O37" s="11"/>
    </row>
    <row r="38" spans="1:16" s="151" customFormat="1" x14ac:dyDescent="0.25">
      <c r="A38" s="257"/>
      <c r="B38" s="997" t="str">
        <f>IF(Intro!$G$26="English",O38,P38)</f>
        <v>Capacité de réunir des capitaux</v>
      </c>
      <c r="C38" s="998"/>
      <c r="D38" s="674"/>
      <c r="E38" s="675"/>
      <c r="F38" s="675"/>
      <c r="G38" s="675"/>
      <c r="H38" s="675"/>
      <c r="I38" s="675"/>
      <c r="J38" s="675"/>
      <c r="K38" s="675"/>
      <c r="L38" s="676"/>
      <c r="O38" s="11" t="s">
        <v>90</v>
      </c>
      <c r="P38" s="11" t="s">
        <v>91</v>
      </c>
    </row>
    <row r="39" spans="1:16" s="151" customFormat="1" x14ac:dyDescent="0.25">
      <c r="A39" s="257"/>
      <c r="B39" s="999"/>
      <c r="C39" s="1000"/>
      <c r="D39" s="780"/>
      <c r="E39" s="627"/>
      <c r="F39" s="627"/>
      <c r="G39" s="627"/>
      <c r="H39" s="627"/>
      <c r="I39" s="627"/>
      <c r="J39" s="627"/>
      <c r="K39" s="627"/>
      <c r="L39" s="628"/>
      <c r="O39" s="11"/>
    </row>
    <row r="40" spans="1:16" s="151" customFormat="1" x14ac:dyDescent="0.25">
      <c r="A40" s="257"/>
      <c r="B40" s="1012" t="str">
        <f>IF(Intro!$G$26="English",$O$16,$P$16)</f>
        <v>Sélectionnez oui ou non</v>
      </c>
      <c r="C40" s="1013"/>
      <c r="D40" s="780"/>
      <c r="E40" s="627"/>
      <c r="F40" s="627"/>
      <c r="G40" s="627"/>
      <c r="H40" s="627"/>
      <c r="I40" s="627"/>
      <c r="J40" s="627"/>
      <c r="K40" s="627"/>
      <c r="L40" s="628"/>
      <c r="O40" s="11"/>
    </row>
    <row r="41" spans="1:16" s="151" customFormat="1" x14ac:dyDescent="0.25">
      <c r="A41" s="257"/>
      <c r="B41" s="1012"/>
      <c r="C41" s="1013"/>
      <c r="D41" s="780"/>
      <c r="E41" s="627"/>
      <c r="F41" s="627"/>
      <c r="G41" s="627"/>
      <c r="H41" s="627"/>
      <c r="I41" s="627"/>
      <c r="J41" s="627"/>
      <c r="K41" s="627"/>
      <c r="L41" s="628"/>
      <c r="O41" s="11"/>
    </row>
    <row r="42" spans="1:16" s="151" customFormat="1" x14ac:dyDescent="0.25">
      <c r="A42" s="257"/>
      <c r="B42" s="1009"/>
      <c r="C42" s="642"/>
      <c r="D42" s="780"/>
      <c r="E42" s="627"/>
      <c r="F42" s="627"/>
      <c r="G42" s="627"/>
      <c r="H42" s="627"/>
      <c r="I42" s="627"/>
      <c r="J42" s="627"/>
      <c r="K42" s="627"/>
      <c r="L42" s="628"/>
      <c r="O42" s="11"/>
    </row>
    <row r="43" spans="1:16" s="150" customFormat="1" x14ac:dyDescent="0.25">
      <c r="A43" s="41"/>
      <c r="B43" s="1003"/>
      <c r="C43" s="1004"/>
      <c r="D43" s="780"/>
      <c r="E43" s="627"/>
      <c r="F43" s="627"/>
      <c r="G43" s="627"/>
      <c r="H43" s="627"/>
      <c r="I43" s="627"/>
      <c r="J43" s="627"/>
      <c r="K43" s="627"/>
      <c r="L43" s="628"/>
      <c r="O43" s="166"/>
    </row>
    <row r="44" spans="1:16" s="150" customFormat="1" x14ac:dyDescent="0.25">
      <c r="A44" s="41"/>
      <c r="B44" s="1001"/>
      <c r="C44" s="1002"/>
      <c r="D44" s="780"/>
      <c r="E44" s="627"/>
      <c r="F44" s="627"/>
      <c r="G44" s="627"/>
      <c r="H44" s="627"/>
      <c r="I44" s="627"/>
      <c r="J44" s="627"/>
      <c r="K44" s="627"/>
      <c r="L44" s="628"/>
      <c r="O44" s="166"/>
    </row>
    <row r="45" spans="1:16" s="150" customFormat="1" x14ac:dyDescent="0.25">
      <c r="A45" s="41"/>
      <c r="B45" s="1001"/>
      <c r="C45" s="1002"/>
      <c r="D45" s="780"/>
      <c r="E45" s="627"/>
      <c r="F45" s="627"/>
      <c r="G45" s="627"/>
      <c r="H45" s="627"/>
      <c r="I45" s="627"/>
      <c r="J45" s="627"/>
      <c r="K45" s="627"/>
      <c r="L45" s="628"/>
      <c r="O45" s="166"/>
    </row>
    <row r="46" spans="1:16" s="150" customFormat="1" x14ac:dyDescent="0.25">
      <c r="A46" s="41"/>
      <c r="B46" s="1001"/>
      <c r="C46" s="1002"/>
      <c r="D46" s="780"/>
      <c r="E46" s="627"/>
      <c r="F46" s="627"/>
      <c r="G46" s="627"/>
      <c r="H46" s="627"/>
      <c r="I46" s="627"/>
      <c r="J46" s="627"/>
      <c r="K46" s="627"/>
      <c r="L46" s="628"/>
      <c r="O46" s="166"/>
    </row>
    <row r="47" spans="1:16" s="151" customFormat="1" x14ac:dyDescent="0.25">
      <c r="A47" s="257"/>
      <c r="B47" s="1005"/>
      <c r="C47" s="1006"/>
      <c r="D47" s="677"/>
      <c r="E47" s="678"/>
      <c r="F47" s="678"/>
      <c r="G47" s="678"/>
      <c r="H47" s="678"/>
      <c r="I47" s="678"/>
      <c r="J47" s="678"/>
      <c r="K47" s="678"/>
      <c r="L47" s="679"/>
      <c r="O47" s="11"/>
    </row>
    <row r="48" spans="1:16" s="151" customFormat="1" x14ac:dyDescent="0.25">
      <c r="A48" s="257"/>
      <c r="B48" s="997" t="str">
        <f>IF(Intro!$G$26="English",O48,P48)</f>
        <v xml:space="preserve">Projets de développement de la production </v>
      </c>
      <c r="C48" s="998"/>
      <c r="D48" s="674"/>
      <c r="E48" s="675"/>
      <c r="F48" s="675"/>
      <c r="G48" s="675"/>
      <c r="H48" s="675"/>
      <c r="I48" s="675"/>
      <c r="J48" s="675"/>
      <c r="K48" s="675"/>
      <c r="L48" s="676"/>
      <c r="O48" s="11" t="s">
        <v>92</v>
      </c>
      <c r="P48" s="11" t="s">
        <v>93</v>
      </c>
    </row>
    <row r="49" spans="1:16" s="151" customFormat="1" x14ac:dyDescent="0.25">
      <c r="A49" s="257"/>
      <c r="B49" s="999"/>
      <c r="C49" s="1000"/>
      <c r="D49" s="780"/>
      <c r="E49" s="627"/>
      <c r="F49" s="627"/>
      <c r="G49" s="627"/>
      <c r="H49" s="627"/>
      <c r="I49" s="627"/>
      <c r="J49" s="627"/>
      <c r="K49" s="627"/>
      <c r="L49" s="628"/>
      <c r="O49" s="11"/>
    </row>
    <row r="50" spans="1:16" s="151" customFormat="1" x14ac:dyDescent="0.25">
      <c r="A50" s="257"/>
      <c r="B50" s="1007" t="str">
        <f>IF(Intro!$G$26="English",$O$16,$P$16)</f>
        <v>Sélectionnez oui ou non</v>
      </c>
      <c r="C50" s="1008"/>
      <c r="D50" s="780"/>
      <c r="E50" s="627"/>
      <c r="F50" s="627"/>
      <c r="G50" s="627"/>
      <c r="H50" s="627"/>
      <c r="I50" s="627"/>
      <c r="J50" s="627"/>
      <c r="K50" s="627"/>
      <c r="L50" s="628"/>
      <c r="O50" s="11"/>
    </row>
    <row r="51" spans="1:16" s="151" customFormat="1" x14ac:dyDescent="0.25">
      <c r="A51" s="257"/>
      <c r="B51" s="1007"/>
      <c r="C51" s="1008"/>
      <c r="D51" s="780"/>
      <c r="E51" s="627"/>
      <c r="F51" s="627"/>
      <c r="G51" s="627"/>
      <c r="H51" s="627"/>
      <c r="I51" s="627"/>
      <c r="J51" s="627"/>
      <c r="K51" s="627"/>
      <c r="L51" s="628"/>
      <c r="O51" s="11"/>
    </row>
    <row r="52" spans="1:16" s="151" customFormat="1" x14ac:dyDescent="0.25">
      <c r="A52" s="257"/>
      <c r="B52" s="1009"/>
      <c r="C52" s="642"/>
      <c r="D52" s="780"/>
      <c r="E52" s="627"/>
      <c r="F52" s="627"/>
      <c r="G52" s="627"/>
      <c r="H52" s="627"/>
      <c r="I52" s="627"/>
      <c r="J52" s="627"/>
      <c r="K52" s="627"/>
      <c r="L52" s="628"/>
      <c r="O52" s="11"/>
    </row>
    <row r="53" spans="1:16" s="150" customFormat="1" x14ac:dyDescent="0.25">
      <c r="A53" s="41"/>
      <c r="B53" s="1003"/>
      <c r="C53" s="1004"/>
      <c r="D53" s="780"/>
      <c r="E53" s="627"/>
      <c r="F53" s="627"/>
      <c r="G53" s="627"/>
      <c r="H53" s="627"/>
      <c r="I53" s="627"/>
      <c r="J53" s="627"/>
      <c r="K53" s="627"/>
      <c r="L53" s="628"/>
      <c r="O53" s="166"/>
    </row>
    <row r="54" spans="1:16" s="150" customFormat="1" x14ac:dyDescent="0.25">
      <c r="A54" s="41"/>
      <c r="B54" s="1001"/>
      <c r="C54" s="1002"/>
      <c r="D54" s="780"/>
      <c r="E54" s="627"/>
      <c r="F54" s="627"/>
      <c r="G54" s="627"/>
      <c r="H54" s="627"/>
      <c r="I54" s="627"/>
      <c r="J54" s="627"/>
      <c r="K54" s="627"/>
      <c r="L54" s="628"/>
      <c r="O54" s="166"/>
    </row>
    <row r="55" spans="1:16" s="150" customFormat="1" x14ac:dyDescent="0.25">
      <c r="A55" s="41"/>
      <c r="B55" s="1001"/>
      <c r="C55" s="1002"/>
      <c r="D55" s="780"/>
      <c r="E55" s="627"/>
      <c r="F55" s="627"/>
      <c r="G55" s="627"/>
      <c r="H55" s="627"/>
      <c r="I55" s="627"/>
      <c r="J55" s="627"/>
      <c r="K55" s="627"/>
      <c r="L55" s="628"/>
      <c r="O55" s="166"/>
    </row>
    <row r="56" spans="1:16" s="150" customFormat="1" x14ac:dyDescent="0.25">
      <c r="A56" s="41"/>
      <c r="B56" s="1001"/>
      <c r="C56" s="1002"/>
      <c r="D56" s="780"/>
      <c r="E56" s="627"/>
      <c r="F56" s="627"/>
      <c r="G56" s="627"/>
      <c r="H56" s="627"/>
      <c r="I56" s="627"/>
      <c r="J56" s="627"/>
      <c r="K56" s="627"/>
      <c r="L56" s="628"/>
      <c r="O56" s="166"/>
    </row>
    <row r="57" spans="1:16" s="151" customFormat="1" x14ac:dyDescent="0.25">
      <c r="A57" s="257"/>
      <c r="B57" s="1005"/>
      <c r="C57" s="1006"/>
      <c r="D57" s="677"/>
      <c r="E57" s="678"/>
      <c r="F57" s="678"/>
      <c r="G57" s="678"/>
      <c r="H57" s="678"/>
      <c r="I57" s="678"/>
      <c r="J57" s="678"/>
      <c r="K57" s="678"/>
      <c r="L57" s="679"/>
      <c r="O57" s="11"/>
    </row>
    <row r="58" spans="1:16" s="151" customFormat="1" x14ac:dyDescent="0.25">
      <c r="A58" s="257"/>
      <c r="B58" s="997" t="str">
        <f>IF(Intro!$G$26="English",O58,P58)</f>
        <v>Les niveaux d’emploi de votre entreprise</v>
      </c>
      <c r="C58" s="998"/>
      <c r="D58" s="674"/>
      <c r="E58" s="675"/>
      <c r="F58" s="675"/>
      <c r="G58" s="675"/>
      <c r="H58" s="675"/>
      <c r="I58" s="675"/>
      <c r="J58" s="675"/>
      <c r="K58" s="675"/>
      <c r="L58" s="676"/>
      <c r="O58" s="11" t="s">
        <v>239</v>
      </c>
      <c r="P58" s="11" t="s">
        <v>240</v>
      </c>
    </row>
    <row r="59" spans="1:16" s="151" customFormat="1" x14ac:dyDescent="0.25">
      <c r="A59" s="257"/>
      <c r="B59" s="999"/>
      <c r="C59" s="1000"/>
      <c r="D59" s="780"/>
      <c r="E59" s="627"/>
      <c r="F59" s="627"/>
      <c r="G59" s="627"/>
      <c r="H59" s="627"/>
      <c r="I59" s="627"/>
      <c r="J59" s="627"/>
      <c r="K59" s="627"/>
      <c r="L59" s="628"/>
      <c r="O59" s="11"/>
    </row>
    <row r="60" spans="1:16" s="151" customFormat="1" x14ac:dyDescent="0.25">
      <c r="A60" s="257"/>
      <c r="B60" s="1007" t="str">
        <f>IF(Intro!$G$26="English",$O$16,$P$16)</f>
        <v>Sélectionnez oui ou non</v>
      </c>
      <c r="C60" s="1008"/>
      <c r="D60" s="780"/>
      <c r="E60" s="627"/>
      <c r="F60" s="627"/>
      <c r="G60" s="627"/>
      <c r="H60" s="627"/>
      <c r="I60" s="627"/>
      <c r="J60" s="627"/>
      <c r="K60" s="627"/>
      <c r="L60" s="628"/>
      <c r="O60" s="11"/>
    </row>
    <row r="61" spans="1:16" s="151" customFormat="1" x14ac:dyDescent="0.25">
      <c r="A61" s="257"/>
      <c r="B61" s="1007"/>
      <c r="C61" s="1008"/>
      <c r="D61" s="780"/>
      <c r="E61" s="627"/>
      <c r="F61" s="627"/>
      <c r="G61" s="627"/>
      <c r="H61" s="627"/>
      <c r="I61" s="627"/>
      <c r="J61" s="627"/>
      <c r="K61" s="627"/>
      <c r="L61" s="628"/>
      <c r="O61" s="11"/>
    </row>
    <row r="62" spans="1:16" s="151" customFormat="1" x14ac:dyDescent="0.25">
      <c r="A62" s="257"/>
      <c r="B62" s="1009"/>
      <c r="C62" s="642"/>
      <c r="D62" s="780"/>
      <c r="E62" s="627"/>
      <c r="F62" s="627"/>
      <c r="G62" s="627"/>
      <c r="H62" s="627"/>
      <c r="I62" s="627"/>
      <c r="J62" s="627"/>
      <c r="K62" s="627"/>
      <c r="L62" s="628"/>
      <c r="O62" s="11"/>
    </row>
    <row r="63" spans="1:16" s="150" customFormat="1" x14ac:dyDescent="0.25">
      <c r="A63" s="41"/>
      <c r="B63" s="1003"/>
      <c r="C63" s="1004"/>
      <c r="D63" s="780"/>
      <c r="E63" s="627"/>
      <c r="F63" s="627"/>
      <c r="G63" s="627"/>
      <c r="H63" s="627"/>
      <c r="I63" s="627"/>
      <c r="J63" s="627"/>
      <c r="K63" s="627"/>
      <c r="L63" s="628"/>
      <c r="O63" s="166"/>
    </row>
    <row r="64" spans="1:16" s="150" customFormat="1" x14ac:dyDescent="0.25">
      <c r="A64" s="41"/>
      <c r="B64" s="1001"/>
      <c r="C64" s="1002"/>
      <c r="D64" s="780"/>
      <c r="E64" s="627"/>
      <c r="F64" s="627"/>
      <c r="G64" s="627"/>
      <c r="H64" s="627"/>
      <c r="I64" s="627"/>
      <c r="J64" s="627"/>
      <c r="K64" s="627"/>
      <c r="L64" s="628"/>
      <c r="O64" s="166"/>
    </row>
    <row r="65" spans="1:16" s="150" customFormat="1" x14ac:dyDescent="0.25">
      <c r="A65" s="41"/>
      <c r="B65" s="1001"/>
      <c r="C65" s="1002"/>
      <c r="D65" s="780"/>
      <c r="E65" s="627"/>
      <c r="F65" s="627"/>
      <c r="G65" s="627"/>
      <c r="H65" s="627"/>
      <c r="I65" s="627"/>
      <c r="J65" s="627"/>
      <c r="K65" s="627"/>
      <c r="L65" s="628"/>
      <c r="O65" s="166"/>
    </row>
    <row r="66" spans="1:16" s="150" customFormat="1" x14ac:dyDescent="0.25">
      <c r="A66" s="41"/>
      <c r="B66" s="1001"/>
      <c r="C66" s="1002"/>
      <c r="D66" s="780"/>
      <c r="E66" s="627"/>
      <c r="F66" s="627"/>
      <c r="G66" s="627"/>
      <c r="H66" s="627"/>
      <c r="I66" s="627"/>
      <c r="J66" s="627"/>
      <c r="K66" s="627"/>
      <c r="L66" s="628"/>
      <c r="O66" s="166"/>
    </row>
    <row r="67" spans="1:16" s="151" customFormat="1" x14ac:dyDescent="0.25">
      <c r="A67" s="257"/>
      <c r="B67" s="1005"/>
      <c r="C67" s="1006"/>
      <c r="D67" s="677"/>
      <c r="E67" s="678"/>
      <c r="F67" s="678"/>
      <c r="G67" s="678"/>
      <c r="H67" s="678"/>
      <c r="I67" s="678"/>
      <c r="J67" s="678"/>
      <c r="K67" s="678"/>
      <c r="L67" s="679"/>
      <c r="O67" s="11"/>
    </row>
    <row r="68" spans="1:16" s="151" customFormat="1" x14ac:dyDescent="0.25">
      <c r="A68" s="257"/>
      <c r="B68" s="997" t="str">
        <f>IF(Intro!$G$26="English",O68,P68)</f>
        <v>Les salaires de vos employés</v>
      </c>
      <c r="C68" s="998"/>
      <c r="D68" s="674"/>
      <c r="E68" s="675"/>
      <c r="F68" s="675"/>
      <c r="G68" s="675"/>
      <c r="H68" s="675"/>
      <c r="I68" s="675"/>
      <c r="J68" s="675"/>
      <c r="K68" s="675"/>
      <c r="L68" s="676"/>
      <c r="O68" s="11" t="s">
        <v>241</v>
      </c>
      <c r="P68" s="11" t="s">
        <v>242</v>
      </c>
    </row>
    <row r="69" spans="1:16" s="151" customFormat="1" x14ac:dyDescent="0.25">
      <c r="A69" s="257"/>
      <c r="B69" s="999"/>
      <c r="C69" s="1000"/>
      <c r="D69" s="780"/>
      <c r="E69" s="627"/>
      <c r="F69" s="627"/>
      <c r="G69" s="627"/>
      <c r="H69" s="627"/>
      <c r="I69" s="627"/>
      <c r="J69" s="627"/>
      <c r="K69" s="627"/>
      <c r="L69" s="628"/>
      <c r="O69" s="11"/>
    </row>
    <row r="70" spans="1:16" s="151" customFormat="1" x14ac:dyDescent="0.25">
      <c r="A70" s="257"/>
      <c r="B70" s="1007" t="str">
        <f>IF(Intro!$G$26="English",$O$16,$P$16)</f>
        <v>Sélectionnez oui ou non</v>
      </c>
      <c r="C70" s="1008"/>
      <c r="D70" s="780"/>
      <c r="E70" s="627"/>
      <c r="F70" s="627"/>
      <c r="G70" s="627"/>
      <c r="H70" s="627"/>
      <c r="I70" s="627"/>
      <c r="J70" s="627"/>
      <c r="K70" s="627"/>
      <c r="L70" s="628"/>
      <c r="O70" s="11"/>
    </row>
    <row r="71" spans="1:16" s="151" customFormat="1" x14ac:dyDescent="0.25">
      <c r="A71" s="257"/>
      <c r="B71" s="1007"/>
      <c r="C71" s="1008"/>
      <c r="D71" s="780"/>
      <c r="E71" s="627"/>
      <c r="F71" s="627"/>
      <c r="G71" s="627"/>
      <c r="H71" s="627"/>
      <c r="I71" s="627"/>
      <c r="J71" s="627"/>
      <c r="K71" s="627"/>
      <c r="L71" s="628"/>
      <c r="O71" s="11"/>
    </row>
    <row r="72" spans="1:16" s="151" customFormat="1" x14ac:dyDescent="0.25">
      <c r="A72" s="257"/>
      <c r="B72" s="1009"/>
      <c r="C72" s="642"/>
      <c r="D72" s="780"/>
      <c r="E72" s="627"/>
      <c r="F72" s="627"/>
      <c r="G72" s="627"/>
      <c r="H72" s="627"/>
      <c r="I72" s="627"/>
      <c r="J72" s="627"/>
      <c r="K72" s="627"/>
      <c r="L72" s="628"/>
      <c r="O72" s="11"/>
    </row>
    <row r="73" spans="1:16" s="150" customFormat="1" x14ac:dyDescent="0.25">
      <c r="A73" s="41"/>
      <c r="B73" s="1003"/>
      <c r="C73" s="1004"/>
      <c r="D73" s="780"/>
      <c r="E73" s="627"/>
      <c r="F73" s="627"/>
      <c r="G73" s="627"/>
      <c r="H73" s="627"/>
      <c r="I73" s="627"/>
      <c r="J73" s="627"/>
      <c r="K73" s="627"/>
      <c r="L73" s="628"/>
      <c r="O73" s="166"/>
    </row>
    <row r="74" spans="1:16" s="150" customFormat="1" x14ac:dyDescent="0.25">
      <c r="A74" s="41"/>
      <c r="B74" s="1001"/>
      <c r="C74" s="1002"/>
      <c r="D74" s="780"/>
      <c r="E74" s="627"/>
      <c r="F74" s="627"/>
      <c r="G74" s="627"/>
      <c r="H74" s="627"/>
      <c r="I74" s="627"/>
      <c r="J74" s="627"/>
      <c r="K74" s="627"/>
      <c r="L74" s="628"/>
      <c r="O74" s="166"/>
    </row>
    <row r="75" spans="1:16" s="150" customFormat="1" x14ac:dyDescent="0.25">
      <c r="A75" s="41"/>
      <c r="B75" s="1001"/>
      <c r="C75" s="1002"/>
      <c r="D75" s="780"/>
      <c r="E75" s="627"/>
      <c r="F75" s="627"/>
      <c r="G75" s="627"/>
      <c r="H75" s="627"/>
      <c r="I75" s="627"/>
      <c r="J75" s="627"/>
      <c r="K75" s="627"/>
      <c r="L75" s="628"/>
      <c r="O75" s="166"/>
    </row>
    <row r="76" spans="1:16" s="150" customFormat="1" x14ac:dyDescent="0.25">
      <c r="A76" s="41"/>
      <c r="B76" s="1001"/>
      <c r="C76" s="1002"/>
      <c r="D76" s="780"/>
      <c r="E76" s="627"/>
      <c r="F76" s="627"/>
      <c r="G76" s="627"/>
      <c r="H76" s="627"/>
      <c r="I76" s="627"/>
      <c r="J76" s="627"/>
      <c r="K76" s="627"/>
      <c r="L76" s="628"/>
      <c r="O76" s="166"/>
    </row>
    <row r="77" spans="1:16" s="151" customFormat="1" x14ac:dyDescent="0.25">
      <c r="A77" s="257"/>
      <c r="B77" s="1005"/>
      <c r="C77" s="1006"/>
      <c r="D77" s="677"/>
      <c r="E77" s="678"/>
      <c r="F77" s="678"/>
      <c r="G77" s="678"/>
      <c r="H77" s="678"/>
      <c r="I77" s="678"/>
      <c r="J77" s="678"/>
      <c r="K77" s="678"/>
      <c r="L77" s="679"/>
      <c r="O77" s="11"/>
    </row>
    <row r="78" spans="1:16" s="151" customFormat="1" x14ac:dyDescent="0.25">
      <c r="A78" s="257"/>
      <c r="B78" s="997" t="str">
        <f>IF(Intro!$G$26="English",O78,P78)</f>
        <v>Le nombre d’heures de travail</v>
      </c>
      <c r="C78" s="998"/>
      <c r="D78" s="674"/>
      <c r="E78" s="675"/>
      <c r="F78" s="675"/>
      <c r="G78" s="675"/>
      <c r="H78" s="675"/>
      <c r="I78" s="675"/>
      <c r="J78" s="675"/>
      <c r="K78" s="675"/>
      <c r="L78" s="676"/>
      <c r="O78" s="11" t="s">
        <v>243</v>
      </c>
      <c r="P78" s="11" t="s">
        <v>244</v>
      </c>
    </row>
    <row r="79" spans="1:16" s="151" customFormat="1" x14ac:dyDescent="0.25">
      <c r="A79" s="257"/>
      <c r="B79" s="999"/>
      <c r="C79" s="1000"/>
      <c r="D79" s="780"/>
      <c r="E79" s="627"/>
      <c r="F79" s="627"/>
      <c r="G79" s="627"/>
      <c r="H79" s="627"/>
      <c r="I79" s="627"/>
      <c r="J79" s="627"/>
      <c r="K79" s="627"/>
      <c r="L79" s="628"/>
      <c r="O79" s="11"/>
    </row>
    <row r="80" spans="1:16" s="151" customFormat="1" x14ac:dyDescent="0.25">
      <c r="A80" s="257"/>
      <c r="B80" s="1007" t="str">
        <f>IF(Intro!$G$26="English",$O$16,$P$16)</f>
        <v>Sélectionnez oui ou non</v>
      </c>
      <c r="C80" s="1008"/>
      <c r="D80" s="780"/>
      <c r="E80" s="627"/>
      <c r="F80" s="627"/>
      <c r="G80" s="627"/>
      <c r="H80" s="627"/>
      <c r="I80" s="627"/>
      <c r="J80" s="627"/>
      <c r="K80" s="627"/>
      <c r="L80" s="628"/>
      <c r="O80" s="11"/>
    </row>
    <row r="81" spans="1:16" s="151" customFormat="1" x14ac:dyDescent="0.25">
      <c r="A81" s="257"/>
      <c r="B81" s="1007"/>
      <c r="C81" s="1008"/>
      <c r="D81" s="780"/>
      <c r="E81" s="627"/>
      <c r="F81" s="627"/>
      <c r="G81" s="627"/>
      <c r="H81" s="627"/>
      <c r="I81" s="627"/>
      <c r="J81" s="627"/>
      <c r="K81" s="627"/>
      <c r="L81" s="628"/>
      <c r="O81" s="11"/>
    </row>
    <row r="82" spans="1:16" s="151" customFormat="1" x14ac:dyDescent="0.25">
      <c r="A82" s="257"/>
      <c r="B82" s="1009"/>
      <c r="C82" s="642"/>
      <c r="D82" s="780"/>
      <c r="E82" s="627"/>
      <c r="F82" s="627"/>
      <c r="G82" s="627"/>
      <c r="H82" s="627"/>
      <c r="I82" s="627"/>
      <c r="J82" s="627"/>
      <c r="K82" s="627"/>
      <c r="L82" s="628"/>
      <c r="O82" s="11"/>
    </row>
    <row r="83" spans="1:16" s="150" customFormat="1" x14ac:dyDescent="0.25">
      <c r="A83" s="41"/>
      <c r="B83" s="1003"/>
      <c r="C83" s="1004"/>
      <c r="D83" s="780"/>
      <c r="E83" s="627"/>
      <c r="F83" s="627"/>
      <c r="G83" s="627"/>
      <c r="H83" s="627"/>
      <c r="I83" s="627"/>
      <c r="J83" s="627"/>
      <c r="K83" s="627"/>
      <c r="L83" s="628"/>
      <c r="O83" s="166"/>
    </row>
    <row r="84" spans="1:16" s="150" customFormat="1" x14ac:dyDescent="0.25">
      <c r="A84" s="41"/>
      <c r="B84" s="1001"/>
      <c r="C84" s="1002"/>
      <c r="D84" s="780"/>
      <c r="E84" s="627"/>
      <c r="F84" s="627"/>
      <c r="G84" s="627"/>
      <c r="H84" s="627"/>
      <c r="I84" s="627"/>
      <c r="J84" s="627"/>
      <c r="K84" s="627"/>
      <c r="L84" s="628"/>
      <c r="O84" s="166"/>
    </row>
    <row r="85" spans="1:16" s="150" customFormat="1" x14ac:dyDescent="0.25">
      <c r="A85" s="41"/>
      <c r="B85" s="1001"/>
      <c r="C85" s="1002"/>
      <c r="D85" s="780"/>
      <c r="E85" s="627"/>
      <c r="F85" s="627"/>
      <c r="G85" s="627"/>
      <c r="H85" s="627"/>
      <c r="I85" s="627"/>
      <c r="J85" s="627"/>
      <c r="K85" s="627"/>
      <c r="L85" s="628"/>
      <c r="O85" s="166"/>
    </row>
    <row r="86" spans="1:16" s="150" customFormat="1" x14ac:dyDescent="0.25">
      <c r="A86" s="41"/>
      <c r="B86" s="1001"/>
      <c r="C86" s="1002"/>
      <c r="D86" s="780"/>
      <c r="E86" s="627"/>
      <c r="F86" s="627"/>
      <c r="G86" s="627"/>
      <c r="H86" s="627"/>
      <c r="I86" s="627"/>
      <c r="J86" s="627"/>
      <c r="K86" s="627"/>
      <c r="L86" s="628"/>
      <c r="O86" s="166"/>
    </row>
    <row r="87" spans="1:16" s="151" customFormat="1" x14ac:dyDescent="0.25">
      <c r="A87" s="257"/>
      <c r="B87" s="1005"/>
      <c r="C87" s="1006"/>
      <c r="D87" s="677"/>
      <c r="E87" s="678"/>
      <c r="F87" s="678"/>
      <c r="G87" s="678"/>
      <c r="H87" s="678"/>
      <c r="I87" s="678"/>
      <c r="J87" s="678"/>
      <c r="K87" s="678"/>
      <c r="L87" s="679"/>
      <c r="O87" s="11"/>
    </row>
    <row r="88" spans="1:16" s="151" customFormat="1" x14ac:dyDescent="0.25">
      <c r="A88" s="257"/>
      <c r="B88" s="997" t="str">
        <f>IF(Intro!$G$26="English",O88,P88)</f>
        <v>Le régime de pension</v>
      </c>
      <c r="C88" s="998"/>
      <c r="D88" s="674"/>
      <c r="E88" s="675"/>
      <c r="F88" s="675"/>
      <c r="G88" s="675"/>
      <c r="H88" s="675"/>
      <c r="I88" s="675"/>
      <c r="J88" s="675"/>
      <c r="K88" s="675"/>
      <c r="L88" s="676"/>
      <c r="O88" s="11" t="s">
        <v>245</v>
      </c>
      <c r="P88" s="11" t="s">
        <v>246</v>
      </c>
    </row>
    <row r="89" spans="1:16" s="151" customFormat="1" x14ac:dyDescent="0.25">
      <c r="A89" s="257"/>
      <c r="B89" s="999"/>
      <c r="C89" s="1000"/>
      <c r="D89" s="780"/>
      <c r="E89" s="627"/>
      <c r="F89" s="627"/>
      <c r="G89" s="627"/>
      <c r="H89" s="627"/>
      <c r="I89" s="627"/>
      <c r="J89" s="627"/>
      <c r="K89" s="627"/>
      <c r="L89" s="628"/>
      <c r="O89" s="11"/>
    </row>
    <row r="90" spans="1:16" s="151" customFormat="1" x14ac:dyDescent="0.25">
      <c r="A90" s="257"/>
      <c r="B90" s="1007" t="str">
        <f>IF(Intro!$G$26="English",$O$16,$P$16)</f>
        <v>Sélectionnez oui ou non</v>
      </c>
      <c r="C90" s="1008"/>
      <c r="D90" s="780"/>
      <c r="E90" s="627"/>
      <c r="F90" s="627"/>
      <c r="G90" s="627"/>
      <c r="H90" s="627"/>
      <c r="I90" s="627"/>
      <c r="J90" s="627"/>
      <c r="K90" s="627"/>
      <c r="L90" s="628"/>
      <c r="O90" s="11"/>
    </row>
    <row r="91" spans="1:16" s="151" customFormat="1" x14ac:dyDescent="0.25">
      <c r="A91" s="257"/>
      <c r="B91" s="1007"/>
      <c r="C91" s="1008"/>
      <c r="D91" s="780"/>
      <c r="E91" s="627"/>
      <c r="F91" s="627"/>
      <c r="G91" s="627"/>
      <c r="H91" s="627"/>
      <c r="I91" s="627"/>
      <c r="J91" s="627"/>
      <c r="K91" s="627"/>
      <c r="L91" s="628"/>
      <c r="O91" s="11"/>
    </row>
    <row r="92" spans="1:16" s="151" customFormat="1" x14ac:dyDescent="0.25">
      <c r="A92" s="257"/>
      <c r="B92" s="1009"/>
      <c r="C92" s="642"/>
      <c r="D92" s="780"/>
      <c r="E92" s="627"/>
      <c r="F92" s="627"/>
      <c r="G92" s="627"/>
      <c r="H92" s="627"/>
      <c r="I92" s="627"/>
      <c r="J92" s="627"/>
      <c r="K92" s="627"/>
      <c r="L92" s="628"/>
      <c r="O92" s="11"/>
    </row>
    <row r="93" spans="1:16" s="150" customFormat="1" x14ac:dyDescent="0.25">
      <c r="A93" s="41"/>
      <c r="B93" s="1003"/>
      <c r="C93" s="1004"/>
      <c r="D93" s="780"/>
      <c r="E93" s="627"/>
      <c r="F93" s="627"/>
      <c r="G93" s="627"/>
      <c r="H93" s="627"/>
      <c r="I93" s="627"/>
      <c r="J93" s="627"/>
      <c r="K93" s="627"/>
      <c r="L93" s="628"/>
      <c r="O93" s="166"/>
    </row>
    <row r="94" spans="1:16" s="150" customFormat="1" x14ac:dyDescent="0.25">
      <c r="A94" s="41"/>
      <c r="B94" s="1001"/>
      <c r="C94" s="1002"/>
      <c r="D94" s="780"/>
      <c r="E94" s="627"/>
      <c r="F94" s="627"/>
      <c r="G94" s="627"/>
      <c r="H94" s="627"/>
      <c r="I94" s="627"/>
      <c r="J94" s="627"/>
      <c r="K94" s="627"/>
      <c r="L94" s="628"/>
      <c r="O94" s="166"/>
    </row>
    <row r="95" spans="1:16" s="150" customFormat="1" x14ac:dyDescent="0.25">
      <c r="A95" s="41"/>
      <c r="B95" s="1001"/>
      <c r="C95" s="1002"/>
      <c r="D95" s="780"/>
      <c r="E95" s="627"/>
      <c r="F95" s="627"/>
      <c r="G95" s="627"/>
      <c r="H95" s="627"/>
      <c r="I95" s="627"/>
      <c r="J95" s="627"/>
      <c r="K95" s="627"/>
      <c r="L95" s="628"/>
      <c r="O95" s="166"/>
    </row>
    <row r="96" spans="1:16" s="150" customFormat="1" x14ac:dyDescent="0.25">
      <c r="A96" s="41"/>
      <c r="B96" s="1001"/>
      <c r="C96" s="1002"/>
      <c r="D96" s="780"/>
      <c r="E96" s="627"/>
      <c r="F96" s="627"/>
      <c r="G96" s="627"/>
      <c r="H96" s="627"/>
      <c r="I96" s="627"/>
      <c r="J96" s="627"/>
      <c r="K96" s="627"/>
      <c r="L96" s="628"/>
      <c r="O96" s="166"/>
    </row>
    <row r="97" spans="1:16" s="151" customFormat="1" x14ac:dyDescent="0.25">
      <c r="A97" s="257"/>
      <c r="B97" s="1005"/>
      <c r="C97" s="1006"/>
      <c r="D97" s="677"/>
      <c r="E97" s="678"/>
      <c r="F97" s="678"/>
      <c r="G97" s="678"/>
      <c r="H97" s="678"/>
      <c r="I97" s="678"/>
      <c r="J97" s="678"/>
      <c r="K97" s="678"/>
      <c r="L97" s="679"/>
      <c r="O97" s="11"/>
    </row>
    <row r="98" spans="1:16" s="151" customFormat="1" x14ac:dyDescent="0.25">
      <c r="A98" s="257"/>
      <c r="B98" s="997" t="str">
        <f>IF(Intro!$G$26="English",O98,P98)</f>
        <v>Les avantages sociaux</v>
      </c>
      <c r="C98" s="998"/>
      <c r="D98" s="674"/>
      <c r="E98" s="675"/>
      <c r="F98" s="675"/>
      <c r="G98" s="675"/>
      <c r="H98" s="675"/>
      <c r="I98" s="675"/>
      <c r="J98" s="675"/>
      <c r="K98" s="675"/>
      <c r="L98" s="676"/>
      <c r="O98" s="11" t="s">
        <v>247</v>
      </c>
      <c r="P98" s="11" t="s">
        <v>248</v>
      </c>
    </row>
    <row r="99" spans="1:16" s="151" customFormat="1" x14ac:dyDescent="0.25">
      <c r="A99" s="257"/>
      <c r="B99" s="999"/>
      <c r="C99" s="1000"/>
      <c r="D99" s="780"/>
      <c r="E99" s="627"/>
      <c r="F99" s="627"/>
      <c r="G99" s="627"/>
      <c r="H99" s="627"/>
      <c r="I99" s="627"/>
      <c r="J99" s="627"/>
      <c r="K99" s="627"/>
      <c r="L99" s="628"/>
      <c r="O99" s="11"/>
    </row>
    <row r="100" spans="1:16" s="151" customFormat="1" x14ac:dyDescent="0.25">
      <c r="A100" s="257"/>
      <c r="B100" s="1007" t="str">
        <f>IF(Intro!$G$26="English",$O$16,$P$16)</f>
        <v>Sélectionnez oui ou non</v>
      </c>
      <c r="C100" s="1008"/>
      <c r="D100" s="780"/>
      <c r="E100" s="627"/>
      <c r="F100" s="627"/>
      <c r="G100" s="627"/>
      <c r="H100" s="627"/>
      <c r="I100" s="627"/>
      <c r="J100" s="627"/>
      <c r="K100" s="627"/>
      <c r="L100" s="628"/>
      <c r="O100" s="11"/>
    </row>
    <row r="101" spans="1:16" s="151" customFormat="1" x14ac:dyDescent="0.25">
      <c r="A101" s="257"/>
      <c r="B101" s="1007"/>
      <c r="C101" s="1008"/>
      <c r="D101" s="780"/>
      <c r="E101" s="627"/>
      <c r="F101" s="627"/>
      <c r="G101" s="627"/>
      <c r="H101" s="627"/>
      <c r="I101" s="627"/>
      <c r="J101" s="627"/>
      <c r="K101" s="627"/>
      <c r="L101" s="628"/>
      <c r="O101" s="11"/>
    </row>
    <row r="102" spans="1:16" s="151" customFormat="1" x14ac:dyDescent="0.25">
      <c r="A102" s="257"/>
      <c r="B102" s="1009"/>
      <c r="C102" s="642"/>
      <c r="D102" s="780"/>
      <c r="E102" s="627"/>
      <c r="F102" s="627"/>
      <c r="G102" s="627"/>
      <c r="H102" s="627"/>
      <c r="I102" s="627"/>
      <c r="J102" s="627"/>
      <c r="K102" s="627"/>
      <c r="L102" s="628"/>
      <c r="O102" s="11"/>
    </row>
    <row r="103" spans="1:16" s="150" customFormat="1" x14ac:dyDescent="0.25">
      <c r="A103" s="41"/>
      <c r="B103" s="1003"/>
      <c r="C103" s="1004"/>
      <c r="D103" s="780"/>
      <c r="E103" s="627"/>
      <c r="F103" s="627"/>
      <c r="G103" s="627"/>
      <c r="H103" s="627"/>
      <c r="I103" s="627"/>
      <c r="J103" s="627"/>
      <c r="K103" s="627"/>
      <c r="L103" s="628"/>
      <c r="O103" s="166"/>
    </row>
    <row r="104" spans="1:16" s="150" customFormat="1" x14ac:dyDescent="0.25">
      <c r="A104" s="41"/>
      <c r="B104" s="1001"/>
      <c r="C104" s="1002"/>
      <c r="D104" s="780"/>
      <c r="E104" s="627"/>
      <c r="F104" s="627"/>
      <c r="G104" s="627"/>
      <c r="H104" s="627"/>
      <c r="I104" s="627"/>
      <c r="J104" s="627"/>
      <c r="K104" s="627"/>
      <c r="L104" s="628"/>
      <c r="O104" s="166"/>
    </row>
    <row r="105" spans="1:16" s="150" customFormat="1" x14ac:dyDescent="0.25">
      <c r="A105" s="41"/>
      <c r="B105" s="1001"/>
      <c r="C105" s="1002"/>
      <c r="D105" s="780"/>
      <c r="E105" s="627"/>
      <c r="F105" s="627"/>
      <c r="G105" s="627"/>
      <c r="H105" s="627"/>
      <c r="I105" s="627"/>
      <c r="J105" s="627"/>
      <c r="K105" s="627"/>
      <c r="L105" s="628"/>
      <c r="O105" s="166"/>
    </row>
    <row r="106" spans="1:16" s="150" customFormat="1" x14ac:dyDescent="0.25">
      <c r="A106" s="41"/>
      <c r="B106" s="1001"/>
      <c r="C106" s="1002"/>
      <c r="D106" s="780"/>
      <c r="E106" s="627"/>
      <c r="F106" s="627"/>
      <c r="G106" s="627"/>
      <c r="H106" s="627"/>
      <c r="I106" s="627"/>
      <c r="J106" s="627"/>
      <c r="K106" s="627"/>
      <c r="L106" s="628"/>
      <c r="O106" s="166"/>
    </row>
    <row r="107" spans="1:16" s="151" customFormat="1" x14ac:dyDescent="0.25">
      <c r="A107" s="257"/>
      <c r="B107" s="1005"/>
      <c r="C107" s="1006"/>
      <c r="D107" s="677"/>
      <c r="E107" s="678"/>
      <c r="F107" s="678"/>
      <c r="G107" s="678"/>
      <c r="H107" s="678"/>
      <c r="I107" s="678"/>
      <c r="J107" s="678"/>
      <c r="K107" s="678"/>
      <c r="L107" s="679"/>
      <c r="O107" s="11"/>
    </row>
    <row r="108" spans="1:16" s="151" customFormat="1" x14ac:dyDescent="0.25">
      <c r="A108" s="257"/>
      <c r="B108" s="997" t="str">
        <f>IF(Intro!$G$26="English",O108,P108)</f>
        <v>La formation et la sécurité des travailleurs.</v>
      </c>
      <c r="C108" s="998"/>
      <c r="D108" s="674"/>
      <c r="E108" s="675"/>
      <c r="F108" s="675"/>
      <c r="G108" s="675"/>
      <c r="H108" s="675"/>
      <c r="I108" s="675"/>
      <c r="J108" s="675"/>
      <c r="K108" s="675"/>
      <c r="L108" s="676"/>
      <c r="O108" s="11" t="s">
        <v>249</v>
      </c>
      <c r="P108" s="11" t="s">
        <v>250</v>
      </c>
    </row>
    <row r="109" spans="1:16" s="151" customFormat="1" x14ac:dyDescent="0.25">
      <c r="A109" s="257"/>
      <c r="B109" s="999"/>
      <c r="C109" s="1000"/>
      <c r="D109" s="780"/>
      <c r="E109" s="627"/>
      <c r="F109" s="627"/>
      <c r="G109" s="627"/>
      <c r="H109" s="627"/>
      <c r="I109" s="627"/>
      <c r="J109" s="627"/>
      <c r="K109" s="627"/>
      <c r="L109" s="628"/>
      <c r="O109" s="11"/>
    </row>
    <row r="110" spans="1:16" s="151" customFormat="1" x14ac:dyDescent="0.25">
      <c r="A110" s="257"/>
      <c r="B110" s="1007" t="str">
        <f>IF(Intro!$G$26="English",$O$16,$P$16)</f>
        <v>Sélectionnez oui ou non</v>
      </c>
      <c r="C110" s="1008"/>
      <c r="D110" s="780"/>
      <c r="E110" s="627"/>
      <c r="F110" s="627"/>
      <c r="G110" s="627"/>
      <c r="H110" s="627"/>
      <c r="I110" s="627"/>
      <c r="J110" s="627"/>
      <c r="K110" s="627"/>
      <c r="L110" s="628"/>
      <c r="O110" s="11"/>
    </row>
    <row r="111" spans="1:16" s="151" customFormat="1" x14ac:dyDescent="0.25">
      <c r="A111" s="257"/>
      <c r="B111" s="1007"/>
      <c r="C111" s="1008"/>
      <c r="D111" s="780"/>
      <c r="E111" s="627"/>
      <c r="F111" s="627"/>
      <c r="G111" s="627"/>
      <c r="H111" s="627"/>
      <c r="I111" s="627"/>
      <c r="J111" s="627"/>
      <c r="K111" s="627"/>
      <c r="L111" s="628"/>
      <c r="O111" s="11"/>
    </row>
    <row r="112" spans="1:16" s="151" customFormat="1" x14ac:dyDescent="0.25">
      <c r="A112" s="257"/>
      <c r="B112" s="1009"/>
      <c r="C112" s="642"/>
      <c r="D112" s="780"/>
      <c r="E112" s="627"/>
      <c r="F112" s="627"/>
      <c r="G112" s="627"/>
      <c r="H112" s="627"/>
      <c r="I112" s="627"/>
      <c r="J112" s="627"/>
      <c r="K112" s="627"/>
      <c r="L112" s="628"/>
      <c r="O112" s="11"/>
    </row>
    <row r="113" spans="1:16" s="150" customFormat="1" x14ac:dyDescent="0.25">
      <c r="A113" s="41"/>
      <c r="B113" s="1003"/>
      <c r="C113" s="1004"/>
      <c r="D113" s="780"/>
      <c r="E113" s="627"/>
      <c r="F113" s="627"/>
      <c r="G113" s="627"/>
      <c r="H113" s="627"/>
      <c r="I113" s="627"/>
      <c r="J113" s="627"/>
      <c r="K113" s="627"/>
      <c r="L113" s="628"/>
      <c r="O113" s="166"/>
    </row>
    <row r="114" spans="1:16" s="150" customFormat="1" x14ac:dyDescent="0.25">
      <c r="A114" s="41"/>
      <c r="B114" s="1001"/>
      <c r="C114" s="1002"/>
      <c r="D114" s="780"/>
      <c r="E114" s="627"/>
      <c r="F114" s="627"/>
      <c r="G114" s="627"/>
      <c r="H114" s="627"/>
      <c r="I114" s="627"/>
      <c r="J114" s="627"/>
      <c r="K114" s="627"/>
      <c r="L114" s="628"/>
      <c r="O114" s="166"/>
    </row>
    <row r="115" spans="1:16" s="150" customFormat="1" x14ac:dyDescent="0.25">
      <c r="A115" s="41"/>
      <c r="B115" s="1001"/>
      <c r="C115" s="1002"/>
      <c r="D115" s="780"/>
      <c r="E115" s="627"/>
      <c r="F115" s="627"/>
      <c r="G115" s="627"/>
      <c r="H115" s="627"/>
      <c r="I115" s="627"/>
      <c r="J115" s="627"/>
      <c r="K115" s="627"/>
      <c r="L115" s="628"/>
      <c r="O115" s="166"/>
    </row>
    <row r="116" spans="1:16" s="150" customFormat="1" x14ac:dyDescent="0.25">
      <c r="A116" s="41"/>
      <c r="B116" s="1001"/>
      <c r="C116" s="1002"/>
      <c r="D116" s="780"/>
      <c r="E116" s="627"/>
      <c r="F116" s="627"/>
      <c r="G116" s="627"/>
      <c r="H116" s="627"/>
      <c r="I116" s="627"/>
      <c r="J116" s="627"/>
      <c r="K116" s="627"/>
      <c r="L116" s="628"/>
      <c r="O116" s="166"/>
    </row>
    <row r="117" spans="1:16" s="151" customFormat="1" x14ac:dyDescent="0.25">
      <c r="A117" s="257"/>
      <c r="B117" s="1005"/>
      <c r="C117" s="1006"/>
      <c r="D117" s="677"/>
      <c r="E117" s="678"/>
      <c r="F117" s="678"/>
      <c r="G117" s="678"/>
      <c r="H117" s="678"/>
      <c r="I117" s="678"/>
      <c r="J117" s="678"/>
      <c r="K117" s="678"/>
      <c r="L117" s="679"/>
      <c r="O117" s="11"/>
    </row>
    <row r="118" spans="1:16" s="151" customFormat="1" x14ac:dyDescent="0.25">
      <c r="A118" s="257"/>
      <c r="B118" s="997" t="str">
        <f>IF(Intro!$G$26="English",O118,P118)</f>
        <v xml:space="preserve">Autres facteurs pertinents </v>
      </c>
      <c r="C118" s="998"/>
      <c r="D118" s="674"/>
      <c r="E118" s="675"/>
      <c r="F118" s="675"/>
      <c r="G118" s="675"/>
      <c r="H118" s="675"/>
      <c r="I118" s="675"/>
      <c r="J118" s="675"/>
      <c r="K118" s="675"/>
      <c r="L118" s="676"/>
      <c r="O118" s="11" t="s">
        <v>94</v>
      </c>
      <c r="P118" s="11" t="s">
        <v>95</v>
      </c>
    </row>
    <row r="119" spans="1:16" s="151" customFormat="1" x14ac:dyDescent="0.25">
      <c r="A119" s="257"/>
      <c r="B119" s="999"/>
      <c r="C119" s="1000"/>
      <c r="D119" s="780"/>
      <c r="E119" s="627"/>
      <c r="F119" s="627"/>
      <c r="G119" s="627"/>
      <c r="H119" s="627"/>
      <c r="I119" s="627"/>
      <c r="J119" s="627"/>
      <c r="K119" s="627"/>
      <c r="L119" s="628"/>
      <c r="O119" s="11"/>
    </row>
    <row r="120" spans="1:16" s="151" customFormat="1" x14ac:dyDescent="0.25">
      <c r="A120" s="257"/>
      <c r="B120" s="1007" t="str">
        <f>IF(Intro!$G$26="English",$O$16,$P$16)</f>
        <v>Sélectionnez oui ou non</v>
      </c>
      <c r="C120" s="1008"/>
      <c r="D120" s="780"/>
      <c r="E120" s="627"/>
      <c r="F120" s="627"/>
      <c r="G120" s="627"/>
      <c r="H120" s="627"/>
      <c r="I120" s="627"/>
      <c r="J120" s="627"/>
      <c r="K120" s="627"/>
      <c r="L120" s="628"/>
      <c r="O120" s="11"/>
    </row>
    <row r="121" spans="1:16" s="151" customFormat="1" x14ac:dyDescent="0.25">
      <c r="A121" s="257"/>
      <c r="B121" s="1007"/>
      <c r="C121" s="1008"/>
      <c r="D121" s="780"/>
      <c r="E121" s="627"/>
      <c r="F121" s="627"/>
      <c r="G121" s="627"/>
      <c r="H121" s="627"/>
      <c r="I121" s="627"/>
      <c r="J121" s="627"/>
      <c r="K121" s="627"/>
      <c r="L121" s="628"/>
      <c r="O121" s="11"/>
    </row>
    <row r="122" spans="1:16" s="151" customFormat="1" x14ac:dyDescent="0.25">
      <c r="A122" s="257"/>
      <c r="B122" s="1009"/>
      <c r="C122" s="642"/>
      <c r="D122" s="780"/>
      <c r="E122" s="627"/>
      <c r="F122" s="627"/>
      <c r="G122" s="627"/>
      <c r="H122" s="627"/>
      <c r="I122" s="627"/>
      <c r="J122" s="627"/>
      <c r="K122" s="627"/>
      <c r="L122" s="628"/>
      <c r="O122" s="11"/>
    </row>
    <row r="123" spans="1:16" s="150" customFormat="1" x14ac:dyDescent="0.25">
      <c r="A123" s="41"/>
      <c r="B123" s="1003"/>
      <c r="C123" s="1004"/>
      <c r="D123" s="780"/>
      <c r="E123" s="627"/>
      <c r="F123" s="627"/>
      <c r="G123" s="627"/>
      <c r="H123" s="627"/>
      <c r="I123" s="627"/>
      <c r="J123" s="627"/>
      <c r="K123" s="627"/>
      <c r="L123" s="628"/>
      <c r="O123" s="166"/>
    </row>
    <row r="124" spans="1:16" s="150" customFormat="1" x14ac:dyDescent="0.25">
      <c r="A124" s="41"/>
      <c r="B124" s="1001"/>
      <c r="C124" s="1002"/>
      <c r="D124" s="780"/>
      <c r="E124" s="627"/>
      <c r="F124" s="627"/>
      <c r="G124" s="627"/>
      <c r="H124" s="627"/>
      <c r="I124" s="627"/>
      <c r="J124" s="627"/>
      <c r="K124" s="627"/>
      <c r="L124" s="628"/>
      <c r="O124" s="166"/>
    </row>
    <row r="125" spans="1:16" s="150" customFormat="1" x14ac:dyDescent="0.25">
      <c r="A125" s="41"/>
      <c r="B125" s="1001"/>
      <c r="C125" s="1002"/>
      <c r="D125" s="780"/>
      <c r="E125" s="627"/>
      <c r="F125" s="627"/>
      <c r="G125" s="627"/>
      <c r="H125" s="627"/>
      <c r="I125" s="627"/>
      <c r="J125" s="627"/>
      <c r="K125" s="627"/>
      <c r="L125" s="628"/>
      <c r="O125" s="166"/>
    </row>
    <row r="126" spans="1:16" s="150" customFormat="1" x14ac:dyDescent="0.25">
      <c r="A126" s="41"/>
      <c r="B126" s="1001"/>
      <c r="C126" s="1002"/>
      <c r="D126" s="780"/>
      <c r="E126" s="627"/>
      <c r="F126" s="627"/>
      <c r="G126" s="627"/>
      <c r="H126" s="627"/>
      <c r="I126" s="627"/>
      <c r="J126" s="627"/>
      <c r="K126" s="627"/>
      <c r="L126" s="628"/>
      <c r="O126" s="166"/>
    </row>
    <row r="127" spans="1:16" s="151" customFormat="1" x14ac:dyDescent="0.25">
      <c r="A127" s="257"/>
      <c r="B127" s="1010"/>
      <c r="C127" s="1011"/>
      <c r="D127" s="979"/>
      <c r="E127" s="980"/>
      <c r="F127" s="980"/>
      <c r="G127" s="980"/>
      <c r="H127" s="980"/>
      <c r="I127" s="980"/>
      <c r="J127" s="980"/>
      <c r="K127" s="980"/>
      <c r="L127" s="981"/>
      <c r="O127" s="11"/>
    </row>
  </sheetData>
  <sheetProtection algorithmName="SHA-512" hashValue="eJrOvBdYxP4oPqoIGKwGf9h77TYo4sh24W1A5jAC+dKba0lRXoF2fPjbNQgRYyqAR2MV9Me7k616th23vDQQgQ==" saltValue="uDIfzX3bytopC96Aj/8jKQ==" spinCount="100000" sheet="1" objects="1" scenarios="1" selectLockedCells="1"/>
  <mergeCells count="108">
    <mergeCell ref="D88:L97"/>
    <mergeCell ref="D78:L87"/>
    <mergeCell ref="D68:L77"/>
    <mergeCell ref="D58:L67"/>
    <mergeCell ref="B13:L13"/>
    <mergeCell ref="B38:C39"/>
    <mergeCell ref="B40:C41"/>
    <mergeCell ref="B42:C42"/>
    <mergeCell ref="B47:C47"/>
    <mergeCell ref="B15:L16"/>
    <mergeCell ref="D18:L27"/>
    <mergeCell ref="D28:L37"/>
    <mergeCell ref="B18:C19"/>
    <mergeCell ref="B20:C21"/>
    <mergeCell ref="B22:C22"/>
    <mergeCell ref="B27:C27"/>
    <mergeCell ref="B28:C29"/>
    <mergeCell ref="B30:C31"/>
    <mergeCell ref="B32:C32"/>
    <mergeCell ref="B37:C37"/>
    <mergeCell ref="B50:C51"/>
    <mergeCell ref="B52:C52"/>
    <mergeCell ref="B57:C57"/>
    <mergeCell ref="B58:C59"/>
    <mergeCell ref="D118:L127"/>
    <mergeCell ref="D108:L117"/>
    <mergeCell ref="D98:L107"/>
    <mergeCell ref="B98:C99"/>
    <mergeCell ref="B100:C101"/>
    <mergeCell ref="B102:C102"/>
    <mergeCell ref="B107:C107"/>
    <mergeCell ref="B108:C109"/>
    <mergeCell ref="B110:C111"/>
    <mergeCell ref="B112:C112"/>
    <mergeCell ref="B117:C117"/>
    <mergeCell ref="B118:C119"/>
    <mergeCell ref="B120:C121"/>
    <mergeCell ref="B122:C122"/>
    <mergeCell ref="B127:C127"/>
    <mergeCell ref="B103:C103"/>
    <mergeCell ref="B56:C56"/>
    <mergeCell ref="B12:L12"/>
    <mergeCell ref="B4:L4"/>
    <mergeCell ref="B5:L5"/>
    <mergeCell ref="B6:L6"/>
    <mergeCell ref="B9:L9"/>
    <mergeCell ref="B8:L8"/>
    <mergeCell ref="B10:L10"/>
    <mergeCell ref="D38:L47"/>
    <mergeCell ref="D48:L57"/>
    <mergeCell ref="B34:C34"/>
    <mergeCell ref="B35:C35"/>
    <mergeCell ref="B36:C36"/>
    <mergeCell ref="B43:C43"/>
    <mergeCell ref="B44:C44"/>
    <mergeCell ref="B23:C23"/>
    <mergeCell ref="B24:C24"/>
    <mergeCell ref="B25:C25"/>
    <mergeCell ref="B26:C26"/>
    <mergeCell ref="B33:C33"/>
    <mergeCell ref="B45:C45"/>
    <mergeCell ref="B46:C46"/>
    <mergeCell ref="B53:C53"/>
    <mergeCell ref="B54:C54"/>
    <mergeCell ref="B65:C65"/>
    <mergeCell ref="B66:C66"/>
    <mergeCell ref="B97:C97"/>
    <mergeCell ref="B94:C94"/>
    <mergeCell ref="B95:C95"/>
    <mergeCell ref="B96:C96"/>
    <mergeCell ref="B72:C72"/>
    <mergeCell ref="B77:C77"/>
    <mergeCell ref="B78:C79"/>
    <mergeCell ref="B80:C81"/>
    <mergeCell ref="B82:C82"/>
    <mergeCell ref="B73:C73"/>
    <mergeCell ref="B74:C74"/>
    <mergeCell ref="B75:C75"/>
    <mergeCell ref="B76:C76"/>
    <mergeCell ref="B83:C83"/>
    <mergeCell ref="B84:C84"/>
    <mergeCell ref="B85:C85"/>
    <mergeCell ref="B86:C86"/>
    <mergeCell ref="B93:C93"/>
    <mergeCell ref="B48:C49"/>
    <mergeCell ref="B126:C126"/>
    <mergeCell ref="B115:C115"/>
    <mergeCell ref="B116:C116"/>
    <mergeCell ref="B123:C123"/>
    <mergeCell ref="B124:C124"/>
    <mergeCell ref="B125:C125"/>
    <mergeCell ref="B104:C104"/>
    <mergeCell ref="B105:C105"/>
    <mergeCell ref="B106:C106"/>
    <mergeCell ref="B113:C113"/>
    <mergeCell ref="B114:C114"/>
    <mergeCell ref="B55:C55"/>
    <mergeCell ref="B87:C87"/>
    <mergeCell ref="B88:C89"/>
    <mergeCell ref="B90:C91"/>
    <mergeCell ref="B92:C92"/>
    <mergeCell ref="B60:C61"/>
    <mergeCell ref="B62:C62"/>
    <mergeCell ref="B67:C67"/>
    <mergeCell ref="B68:C69"/>
    <mergeCell ref="B70:C71"/>
    <mergeCell ref="B63:C63"/>
    <mergeCell ref="B64:C64"/>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8:L18 D28:L28 D38:L38 D48:L48 D58:L58 D68:L68 D78:L78 D88:L88 D98:L98 D108:L108 D118:L11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9DAD8B-5C49-42DA-B901-3903F5D03FDA}">
          <x14:formula1>
            <xm:f>Variables!$D$30:$D$31</xm:f>
          </x14:formula1>
          <xm:sqref>B112:C112 B22:C22 B32:C32 B42:C42 B52:C52 B62:C62 B72:C72 B82:C82 B92:C92 B102:C102 B122:C122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St-Amand, Josee</cp:lastModifiedBy>
  <cp:lastPrinted>2026-02-04T14:59:52Z</cp:lastPrinted>
  <dcterms:created xsi:type="dcterms:W3CDTF">2023-04-17T11:18:56Z</dcterms:created>
  <dcterms:modified xsi:type="dcterms:W3CDTF">2026-02-09T16:11:34Z</dcterms:modified>
</cp:coreProperties>
</file>